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652" firstSheet="0" activeTab="0" autoFilterDateGrouping="1"/>
  </bookViews>
  <sheets>
    <sheet name="Coleta de Dados" sheetId="1" state="visible" r:id="rId1"/>
    <sheet name="Emissão do Certificado" sheetId="2" state="visible" r:id="rId2"/>
    <sheet name="Estimativa da Incerteza" sheetId="3" state="visible" r:id="rId3"/>
    <sheet name="Relação de Padrões" sheetId="4" state="visible" r:id="rId4"/>
    <sheet name="Histórico das Revisões" sheetId="5" state="visible" r:id="rId5"/>
  </sheets>
  <definedNames>
    <definedName name="_xlnm.Print_Titles" localSheetId="1">'Emissão do Certificado'!$1:$2</definedName>
    <definedName name="_xlnm.Print_Area" localSheetId="1">'Emissão do Certificado'!$A$1:$AB$122</definedName>
    <definedName name="_xlnm.Print_Area" localSheetId="3">'Relação de Padrões'!$A$1:$AF$78</definedName>
  </definedNames>
  <calcPr calcId="191029" fullCalcOnLoad="1"/>
</workbook>
</file>

<file path=xl/styles.xml><?xml version="1.0" encoding="utf-8"?>
<styleSheet xmlns="http://schemas.openxmlformats.org/spreadsheetml/2006/main">
  <numFmts count="18">
    <numFmt numFmtId="164" formatCode="0.0000"/>
    <numFmt numFmtId="165" formatCode="_(&quot;R$&quot;* #,##0.00_);_(&quot;R$&quot;* \(#,##0.00\);_(&quot;R$&quot;* &quot;-&quot;??_);_(@_)"/>
    <numFmt numFmtId="166" formatCode="0.00000000"/>
    <numFmt numFmtId="167" formatCode="[$-F800]dddd\,\ mmmm\ dd\,\ yyyy"/>
    <numFmt numFmtId="168" formatCode="mmm\-yy"/>
    <numFmt numFmtId="169" formatCode="0.0"/>
    <numFmt numFmtId="170" formatCode="dd/mm/yy"/>
    <numFmt numFmtId="171" formatCode="d/m/yy"/>
    <numFmt numFmtId="172" formatCode="0.00000"/>
    <numFmt numFmtId="173" formatCode="0.0000000"/>
    <numFmt numFmtId="174" formatCode="0.000000"/>
    <numFmt numFmtId="175" formatCode="#,##0.0000"/>
    <numFmt numFmtId="176" formatCode="0.000000000000"/>
    <numFmt numFmtId="177" formatCode="0.000"/>
    <numFmt numFmtId="178" formatCode="dd/mm/yy;@"/>
    <numFmt numFmtId="179" formatCode="mmm/yyyy"/>
    <numFmt numFmtId="180" formatCode="00"/>
    <numFmt numFmtId="181" formatCode="[$R$-416]\ #,##0.00;[Red]\-[$R$-416]\ #,##0.00"/>
  </numFmts>
  <fonts count="75">
    <font>
      <name val="Arial"/>
      <family val="2"/>
      <sz val="10"/>
    </font>
    <font>
      <name val="Calibri"/>
      <family val="2"/>
      <color theme="1"/>
      <sz val="11"/>
      <scheme val="minor"/>
    </font>
    <font>
      <name val="Lucida Sans"/>
      <family val="2"/>
      <sz val="10"/>
      <u val="single"/>
    </font>
    <font>
      <name val="Lucida Sans"/>
      <family val="2"/>
      <sz val="10"/>
    </font>
    <font>
      <name val="Arial"/>
      <family val="2"/>
      <sz val="8"/>
    </font>
    <font>
      <name val="Arial"/>
      <charset val="1"/>
      <family val="2"/>
      <sz val="10"/>
    </font>
    <font>
      <name val="Segoe UI"/>
      <family val="2"/>
      <b val="1"/>
      <color indexed="81"/>
      <sz val="9"/>
    </font>
    <font>
      <name val="Arial Nova"/>
      <family val="2"/>
      <color theme="0"/>
      <sz val="10"/>
    </font>
    <font>
      <name val="Arial Nova"/>
      <family val="2"/>
      <b val="1"/>
      <color theme="0"/>
      <sz val="10"/>
    </font>
    <font>
      <name val="Arial Nova"/>
      <family val="2"/>
      <color theme="0"/>
      <sz val="10"/>
    </font>
    <font>
      <name val="Arial Nova"/>
      <family val="2"/>
      <b val="1"/>
      <color theme="0"/>
      <sz val="8"/>
    </font>
    <font>
      <name val="Arial Nova"/>
      <family val="2"/>
      <color theme="0"/>
      <sz val="6"/>
    </font>
    <font>
      <name val="Arial Nova"/>
      <family val="2"/>
      <b val="1"/>
      <color theme="0"/>
      <sz val="9"/>
    </font>
    <font>
      <name val="Arial Nova"/>
      <family val="2"/>
      <color theme="0"/>
      <sz val="7"/>
    </font>
    <font>
      <name val="Helvetica"/>
      <color theme="0"/>
      <sz val="10"/>
    </font>
    <font>
      <name val="Arial Nova"/>
      <family val="2"/>
      <b val="1"/>
      <color theme="0"/>
      <sz val="9"/>
    </font>
    <font>
      <name val="Verdana"/>
      <family val="2"/>
      <color theme="0"/>
      <sz val="10"/>
    </font>
    <font>
      <name val="Arial"/>
      <family val="2"/>
      <color theme="0"/>
      <sz val="10"/>
    </font>
    <font>
      <name val="Arial Nova"/>
      <family val="2"/>
      <b val="1"/>
      <color theme="1"/>
      <sz val="24"/>
    </font>
    <font>
      <name val="Arial Nova"/>
      <family val="2"/>
      <b val="1"/>
      <color theme="1"/>
      <sz val="10"/>
    </font>
    <font>
      <name val="Arial Nova"/>
      <family val="2"/>
      <color theme="1"/>
      <sz val="10"/>
    </font>
    <font>
      <name val="Arial Nova"/>
      <family val="2"/>
      <color theme="0" tint="-0.1499984740745262"/>
      <sz val="10"/>
    </font>
    <font>
      <name val="Arial Nova"/>
      <family val="2"/>
      <b val="1"/>
      <color theme="1"/>
      <sz val="18"/>
    </font>
    <font>
      <name val="Arial Nova"/>
      <family val="2"/>
      <b val="1"/>
      <color theme="1"/>
      <sz val="10"/>
    </font>
    <font>
      <name val="Arial Nova"/>
      <family val="2"/>
      <b val="1"/>
      <color theme="1"/>
      <sz val="9"/>
    </font>
    <font>
      <name val="Arial Nova"/>
      <family val="2"/>
      <b val="1"/>
      <color theme="1"/>
      <sz val="8"/>
    </font>
    <font>
      <name val="Arial Nova"/>
      <family val="2"/>
      <b val="1"/>
      <color theme="1"/>
      <sz val="7"/>
    </font>
    <font>
      <name val="Arial Nova"/>
      <family val="2"/>
      <b val="1"/>
      <color theme="0" tint="-0.1499984740745262"/>
      <sz val="10"/>
    </font>
    <font>
      <name val="Arial Nova"/>
      <family val="2"/>
      <sz val="10"/>
    </font>
    <font>
      <name val="Arial Nova"/>
      <family val="2"/>
      <b val="1"/>
      <color theme="0"/>
      <sz val="20"/>
    </font>
    <font>
      <name val="Arial Nova"/>
      <family val="2"/>
      <color theme="1"/>
      <sz val="8"/>
    </font>
    <font>
      <name val="Arial Nova"/>
      <family val="2"/>
      <b val="1"/>
      <color theme="0"/>
      <sz val="11"/>
    </font>
    <font>
      <name val="Arial Nova"/>
      <family val="2"/>
      <b val="1"/>
      <color theme="1"/>
      <sz val="9"/>
      <vertAlign val="subscript"/>
    </font>
    <font>
      <name val="Arial Nova"/>
      <family val="2"/>
      <b val="1"/>
      <sz val="7"/>
    </font>
    <font>
      <name val="Arial Nova"/>
      <family val="2"/>
      <b val="1"/>
      <i val="1"/>
      <color theme="0"/>
      <sz val="11"/>
    </font>
    <font>
      <name val="Arial Nova"/>
      <family val="2"/>
      <b val="1"/>
      <i val="1"/>
      <color theme="0"/>
      <sz val="11"/>
      <vertAlign val="subscript"/>
    </font>
    <font>
      <name val="Arial Nova"/>
      <family val="2"/>
      <color rgb="FF100728"/>
      <sz val="8"/>
    </font>
    <font>
      <name val="Arial Unicode MS"/>
      <family val="2"/>
      <sz val="10"/>
    </font>
    <font>
      <name val="Arial Nova"/>
      <family val="2"/>
      <b val="1"/>
      <color theme="1"/>
      <sz val="20"/>
    </font>
    <font>
      <name val="Arial Nova"/>
      <family val="2"/>
      <b val="1"/>
      <color theme="1"/>
      <sz val="14"/>
    </font>
    <font>
      <name val="Arial Nova"/>
      <family val="2"/>
      <b val="1"/>
      <i val="1"/>
      <color theme="1"/>
      <sz val="11"/>
    </font>
    <font>
      <name val="Arial Nova"/>
      <family val="2"/>
      <b val="1"/>
      <i val="1"/>
      <color theme="1"/>
      <sz val="14"/>
      <u val="single"/>
    </font>
    <font>
      <name val="Arial Nova"/>
      <family val="2"/>
      <i val="1"/>
      <color theme="1"/>
      <sz val="7"/>
    </font>
    <font>
      <name val="Arial Nova"/>
      <family val="2"/>
      <b val="1"/>
      <color theme="1"/>
      <sz val="11"/>
    </font>
    <font>
      <name val="Arial Nova"/>
      <family val="2"/>
      <color theme="1"/>
      <sz val="13"/>
    </font>
    <font>
      <name val="Arial Nova"/>
      <family val="2"/>
      <b val="1"/>
      <color theme="1"/>
      <sz val="13"/>
    </font>
    <font>
      <name val="Arial Nova"/>
      <family val="2"/>
      <b val="1"/>
      <color theme="1"/>
      <sz val="11"/>
      <u val="single"/>
    </font>
    <font>
      <name val="Arial Nova"/>
      <family val="2"/>
      <b val="1"/>
      <color theme="1"/>
      <sz val="6"/>
    </font>
    <font>
      <name val="Arial Nova"/>
      <family val="2"/>
      <color theme="1"/>
      <sz val="7"/>
    </font>
    <font>
      <name val="Arial Nova"/>
      <family val="2"/>
      <color theme="1"/>
      <sz val="9"/>
    </font>
    <font>
      <name val="Arial Nova"/>
      <family val="2"/>
      <color theme="1"/>
      <sz val="6"/>
    </font>
    <font>
      <name val="Arial Nova"/>
      <family val="2"/>
      <b val="1"/>
      <color theme="0"/>
      <sz val="7"/>
    </font>
    <font>
      <name val="Arial Nova"/>
      <family val="2"/>
      <b val="1"/>
      <i val="1"/>
      <color theme="0"/>
      <sz val="7"/>
    </font>
    <font>
      <name val="Arial Nova"/>
      <family val="2"/>
      <b val="1"/>
      <i val="1"/>
      <color theme="1"/>
      <sz val="8"/>
    </font>
    <font>
      <name val="Arial Nova"/>
      <family val="2"/>
      <i val="1"/>
      <color theme="1"/>
      <sz val="6"/>
    </font>
    <font>
      <name val="Arial Nova"/>
      <family val="2"/>
      <i val="1"/>
      <color theme="1"/>
      <sz val="8"/>
    </font>
    <font>
      <name val="Arial Nova"/>
      <family val="2"/>
      <b val="1"/>
      <i val="1"/>
      <color theme="1"/>
      <sz val="7"/>
    </font>
    <font>
      <name val="Arial Nova"/>
      <family val="2"/>
      <sz val="10"/>
    </font>
    <font>
      <name val="Arial Nova"/>
      <family val="2"/>
      <b val="1"/>
      <color rgb="FF100728"/>
      <sz val="9"/>
      <u val="single"/>
    </font>
    <font>
      <name val="Arial Nova"/>
      <family val="2"/>
      <i val="1"/>
      <color rgb="FF100728"/>
      <sz val="7"/>
    </font>
    <font>
      <name val="Arial Nova"/>
      <family val="2"/>
      <color theme="1"/>
      <sz val="11"/>
    </font>
    <font>
      <name val="Arial Nova"/>
      <family val="2"/>
      <b val="1"/>
      <color theme="1"/>
      <sz val="16"/>
    </font>
    <font>
      <name val="Arial Nova"/>
      <family val="2"/>
      <color theme="1"/>
      <sz val="10"/>
    </font>
    <font>
      <name val="Arial Nova"/>
      <family val="2"/>
      <b val="1"/>
      <color theme="0" tint="-0.1499984740745262"/>
      <sz val="7"/>
    </font>
    <font>
      <name val="Arial"/>
      <family val="2"/>
      <sz val="10"/>
    </font>
    <font>
      <name val="Arial"/>
      <family val="2"/>
      <color theme="10"/>
      <sz val="10"/>
      <u val="single"/>
    </font>
    <font>
      <name val="Arial"/>
      <family val="2"/>
      <b val="1"/>
      <color rgb="FF000000"/>
      <sz val="11"/>
    </font>
    <font>
      <name val="Arial"/>
      <family val="2"/>
      <color rgb="FF000000"/>
      <sz val="11"/>
    </font>
    <font>
      <name val="Arial"/>
      <family val="2"/>
      <color theme="0" tint="-0.0499893185216834"/>
      <sz val="11"/>
    </font>
    <font>
      <name val="Arial"/>
      <family val="2"/>
      <color rgb="FF000000"/>
      <sz val="9"/>
    </font>
    <font>
      <name val="Arial"/>
      <family val="2"/>
      <b val="1"/>
      <color rgb="FF000000"/>
      <sz val="7"/>
    </font>
    <font>
      <name val="Arial"/>
      <family val="2"/>
      <color rgb="FF000000"/>
      <sz val="8"/>
    </font>
    <font>
      <name val="Arial"/>
      <family val="2"/>
      <b val="1"/>
      <color theme="0"/>
      <sz val="6"/>
    </font>
    <font>
      <name val="Arial"/>
      <family val="2"/>
      <b val="1"/>
      <color theme="0"/>
      <sz val="7"/>
    </font>
    <font>
      <name val="Arial Nova"/>
      <family val="2"/>
      <b val="1"/>
      <color theme="1"/>
      <sz val="12"/>
    </font>
  </fonts>
  <fills count="18">
    <fill>
      <patternFill/>
    </fill>
    <fill>
      <patternFill patternType="gray125"/>
    </fill>
    <fill>
      <patternFill patternType="solid">
        <fgColor rgb="FFFF3333"/>
        <bgColor rgb="FFFF3366"/>
      </patternFill>
    </fill>
    <fill>
      <patternFill patternType="solid">
        <fgColor rgb="FF99CCFF"/>
        <bgColor rgb="FFC0C0C0"/>
      </patternFill>
    </fill>
    <fill>
      <patternFill patternType="solid">
        <fgColor rgb="FFFFFFFF"/>
        <bgColor rgb="FFFFFFCC"/>
      </patternFill>
    </fill>
    <fill>
      <patternFill patternType="solid">
        <fgColor theme="0"/>
        <bgColor indexed="64"/>
      </patternFill>
    </fill>
    <fill>
      <patternFill patternType="solid">
        <fgColor theme="0"/>
        <bgColor rgb="FFFFFFCC"/>
      </patternFill>
    </fill>
    <fill>
      <patternFill patternType="solid">
        <fgColor rgb="FF00A69C"/>
        <bgColor rgb="FF3DEB3D"/>
      </patternFill>
    </fill>
    <fill>
      <patternFill patternType="solid">
        <fgColor rgb="FF00A69C"/>
        <bgColor rgb="FF23FF23"/>
      </patternFill>
    </fill>
    <fill>
      <patternFill patternType="solid">
        <fgColor rgb="FF00A69C"/>
        <bgColor rgb="FF99FF99"/>
      </patternFill>
    </fill>
    <fill>
      <patternFill patternType="solid">
        <fgColor rgb="FF00A69C"/>
        <bgColor indexed="64"/>
      </patternFill>
    </fill>
    <fill>
      <patternFill patternType="solid">
        <fgColor theme="0"/>
        <bgColor rgb="FFCCCCCC"/>
      </patternFill>
    </fill>
    <fill>
      <patternFill patternType="solid">
        <fgColor rgb="FFF58A1F"/>
        <bgColor indexed="64"/>
      </patternFill>
    </fill>
    <fill>
      <patternFill patternType="solid">
        <fgColor theme="0" tint="-0.249977111117893"/>
        <bgColor indexed="64"/>
      </patternFill>
    </fill>
    <fill>
      <patternFill patternType="solid">
        <fgColor rgb="FFF8CBAD"/>
        <bgColor indexed="64"/>
      </patternFill>
    </fill>
    <fill>
      <patternFill patternType="solid">
        <fgColor theme="0" tint="-0.1499984740745262"/>
        <bgColor indexed="64"/>
      </patternFill>
    </fill>
    <fill>
      <patternFill patternType="solid">
        <fgColor theme="0"/>
        <bgColor rgb="FF3DEB3D"/>
      </patternFill>
    </fill>
    <fill>
      <patternFill patternType="solid">
        <fgColor rgb="FF00A69C"/>
        <bgColor rgb="FFFFFF00"/>
      </patternFill>
    </fill>
  </fills>
  <borders count="1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theme="0" tint="-0.1499679555650502"/>
      </left>
      <right style="medium">
        <color theme="0" tint="-0.1499679555650502"/>
      </right>
      <top style="medium">
        <color theme="0" tint="-0.1499679555650502"/>
      </top>
      <bottom style="medium">
        <color theme="0" tint="-0.1499679555650502"/>
      </bottom>
      <diagonal/>
    </border>
    <border diagonalDown="1">
      <left style="medium">
        <color indexed="64"/>
      </left>
      <right/>
      <top style="medium">
        <color indexed="64"/>
      </top>
      <bottom/>
      <diagonal style="thin">
        <color indexed="64"/>
      </diagonal>
    </border>
    <border diagonalDown="1">
      <left/>
      <right/>
      <top style="medium">
        <color indexed="64"/>
      </top>
      <bottom/>
      <diagonal style="thin">
        <color indexed="64"/>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diagonalDown="1">
      <left style="medium">
        <color indexed="64"/>
      </left>
      <right/>
      <top/>
      <bottom/>
      <diagonal style="thin">
        <color indexed="64"/>
      </diagonal>
    </border>
    <border diagonalDown="1">
      <left/>
      <right/>
      <top/>
      <bottom/>
      <diagonal style="thin">
        <color indexed="64"/>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diagonalDown="1">
      <left style="medium">
        <color indexed="64"/>
      </left>
      <right/>
      <top/>
      <bottom style="medium">
        <color indexed="64"/>
      </bottom>
      <diagonal style="thin">
        <color indexed="64"/>
      </diagonal>
    </border>
    <border diagonalDown="1">
      <left/>
      <right/>
      <top/>
      <bottom style="medium">
        <color indexed="64"/>
      </bottom>
      <diagonal style="thin">
        <color indexed="64"/>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auto="1"/>
      </right>
      <top style="medium">
        <color auto="1"/>
      </top>
      <bottom style="thin">
        <color auto="1"/>
      </bottom>
      <diagonal/>
    </border>
    <border>
      <left style="medium">
        <color indexed="64"/>
      </left>
      <right/>
      <top style="thin">
        <color indexed="64"/>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theme="0" tint="-0.1499679555650502"/>
      </top>
      <bottom/>
      <diagonal/>
    </border>
    <border>
      <left/>
      <right style="medium">
        <color theme="0" tint="-0.1499679555650502"/>
      </right>
      <top style="medium">
        <color theme="0" tint="-0.1499679555650502"/>
      </top>
      <bottom/>
      <diagonal/>
    </border>
    <border>
      <left/>
      <right/>
      <top style="medium">
        <color theme="0" tint="-0.1499679555650502"/>
      </top>
      <bottom style="medium">
        <color theme="0" tint="-0.1499679555650502"/>
      </bottom>
      <diagonal/>
    </border>
    <border>
      <left/>
      <right style="medium">
        <color theme="0" tint="-0.1499679555650502"/>
      </right>
      <top style="medium">
        <color theme="0" tint="-0.1499679555650502"/>
      </top>
      <bottom style="medium">
        <color theme="0" tint="-0.149967955565050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medium">
        <color auto="1"/>
      </left>
      <right style="medium">
        <color auto="1"/>
      </right>
      <top style="thin">
        <color auto="1"/>
      </top>
      <bottom style="medium">
        <color auto="1"/>
      </bottom>
      <diagonal/>
    </border>
    <border>
      <left/>
      <right/>
      <top style="thin">
        <color auto="1"/>
      </top>
      <bottom/>
      <diagonal/>
    </border>
    <border>
      <left/>
      <right style="medium">
        <color auto="1"/>
      </right>
      <top style="thin">
        <color auto="1"/>
      </top>
      <bottom/>
      <diagonal/>
    </border>
    <border>
      <left style="medium">
        <color indexed="64"/>
      </left>
      <right style="medium">
        <color auto="1"/>
      </right>
      <top style="thin">
        <color indexed="64"/>
      </top>
      <bottom style="thin">
        <color auto="1"/>
      </bottom>
      <diagonal/>
    </border>
    <border>
      <left/>
      <right style="medium">
        <color auto="1"/>
      </right>
      <top style="thin">
        <color indexed="64"/>
      </top>
      <bottom/>
      <diagonal/>
    </border>
    <border>
      <left/>
      <right/>
      <top style="thin">
        <color indexed="64"/>
      </top>
      <bottom style="thin">
        <color auto="1"/>
      </bottom>
      <diagonal/>
    </border>
    <border>
      <left/>
      <right style="medium">
        <color auto="1"/>
      </right>
      <top style="thin">
        <color indexed="64"/>
      </top>
      <bottom style="thin">
        <color auto="1"/>
      </bottom>
      <diagonal/>
    </border>
    <border>
      <left style="medium">
        <color indexed="64"/>
      </left>
      <right style="medium">
        <color auto="1"/>
      </right>
      <top style="medium">
        <color indexed="64"/>
      </top>
      <bottom style="thin">
        <color indexed="64"/>
      </bottom>
      <diagonal/>
    </border>
    <border>
      <left/>
      <right style="medium">
        <color auto="1"/>
      </right>
      <top style="medium">
        <color indexed="64"/>
      </top>
      <bottom/>
      <diagonal/>
    </border>
    <border>
      <left/>
      <right style="medium">
        <color auto="1"/>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medium">
        <color auto="1"/>
      </right>
      <top style="medium">
        <color indexed="64"/>
      </top>
      <bottom style="medium">
        <color auto="1"/>
      </bottom>
      <diagonal/>
    </border>
    <border>
      <left style="thin">
        <color indexed="64"/>
      </left>
      <right/>
      <top/>
      <bottom style="medium">
        <color auto="1"/>
      </bottom>
      <diagonal/>
    </border>
    <border>
      <left style="thin">
        <color indexed="64"/>
      </left>
      <right style="thin">
        <color indexed="64"/>
      </right>
      <top/>
      <bottom style="medium">
        <color indexed="64"/>
      </bottom>
      <diagonal/>
    </border>
    <border>
      <left style="medium">
        <color auto="1"/>
      </left>
      <right style="thin">
        <color indexed="64"/>
      </right>
      <top style="medium">
        <color auto="1"/>
      </top>
      <bottom style="medium">
        <color indexed="64"/>
      </bottom>
      <diagonal/>
    </border>
    <border>
      <left/>
      <right style="thin">
        <color indexed="64"/>
      </right>
      <top style="medium">
        <color auto="1"/>
      </top>
      <bottom/>
      <diagonal/>
    </border>
    <border>
      <left style="medium">
        <color auto="1"/>
      </left>
      <right/>
      <top/>
      <bottom style="medium">
        <color indexed="64"/>
      </bottom>
      <diagonal/>
    </border>
    <border diagonalDown="1">
      <left style="medium">
        <color indexed="64"/>
      </left>
      <right/>
      <top style="medium">
        <color indexed="64"/>
      </top>
      <bottom style="medium">
        <color indexed="64"/>
      </bottom>
      <diagonal style="thin">
        <color indexed="64"/>
      </diagonal>
    </border>
    <border>
      <left style="medium">
        <color indexed="64"/>
      </left>
      <right/>
      <top/>
      <bottom/>
      <diagonal/>
    </border>
    <border>
      <left style="medium">
        <color indexed="64"/>
      </left>
      <right/>
      <top/>
      <bottom style="medium">
        <color indexed="64"/>
      </bottom>
      <diagonal/>
    </border>
    <border>
      <left/>
      <right style="thin">
        <color auto="1"/>
      </right>
      <top style="medium">
        <color auto="1"/>
      </top>
      <bottom/>
      <diagonal/>
    </border>
    <border>
      <left/>
      <right style="medium">
        <color indexed="64"/>
      </right>
      <top/>
      <bottom/>
      <diagonal/>
    </border>
    <border>
      <left/>
      <right style="thin">
        <color auto="1"/>
      </right>
      <top style="medium">
        <color auto="1"/>
      </top>
      <bottom style="medium">
        <color auto="1"/>
      </bottom>
      <diagonal/>
    </border>
    <border>
      <left/>
      <right style="thin">
        <color auto="1"/>
      </right>
      <top/>
      <bottom/>
      <diagonal/>
    </border>
    <border>
      <left/>
      <right style="medium">
        <color auto="1"/>
      </right>
      <top style="thin">
        <color indexed="64"/>
      </top>
      <bottom style="thin">
        <color indexed="64"/>
      </bottom>
      <diagonal/>
    </border>
    <border>
      <left/>
      <right style="thin">
        <color auto="1"/>
      </right>
      <top/>
      <bottom style="medium">
        <color auto="1"/>
      </bottom>
      <diagonal/>
    </border>
  </borders>
  <cellStyleXfs count="11">
    <xf numFmtId="0" fontId="64" fillId="0" borderId="0"/>
    <xf numFmtId="0" fontId="2" fillId="0" borderId="0"/>
    <xf numFmtId="181" fontId="2" fillId="0" borderId="0"/>
    <xf numFmtId="0" fontId="3" fillId="0" borderId="0" applyAlignment="1">
      <alignment horizontal="center"/>
    </xf>
    <xf numFmtId="0" fontId="3" fillId="0" borderId="0" applyAlignment="1">
      <alignment horizontal="center" textRotation="90"/>
    </xf>
    <xf numFmtId="0" fontId="3" fillId="2" borderId="0"/>
    <xf numFmtId="0" fontId="3" fillId="3" borderId="0"/>
    <xf numFmtId="0" fontId="1" fillId="0" borderId="0"/>
    <xf numFmtId="0" fontId="5" fillId="0" borderId="0"/>
    <xf numFmtId="165" fontId="64" fillId="0" borderId="0"/>
    <xf numFmtId="0" fontId="65" fillId="0" borderId="0"/>
  </cellStyleXfs>
  <cellXfs count="826">
    <xf numFmtId="0" fontId="0" fillId="0" borderId="0" pivotButton="0" quotePrefix="0" xfId="0"/>
    <xf numFmtId="0" fontId="18" fillId="6" borderId="0" applyAlignment="1" pivotButton="0" quotePrefix="0" xfId="0">
      <alignment horizontal="center" vertical="center" wrapText="1"/>
    </xf>
    <xf numFmtId="0" fontId="7" fillId="0" borderId="0" pivotButton="0" quotePrefix="0" xfId="0"/>
    <xf numFmtId="0" fontId="14" fillId="0" borderId="0" pivotButton="0" quotePrefix="0" xfId="0"/>
    <xf numFmtId="0" fontId="15" fillId="0" borderId="0" applyAlignment="1" pivotButton="0" quotePrefix="0" xfId="0">
      <alignment horizontal="center" vertical="center"/>
    </xf>
    <xf numFmtId="0" fontId="16" fillId="0" borderId="0" pivotButton="0" quotePrefix="0" xfId="0"/>
    <xf numFmtId="0" fontId="7" fillId="0" borderId="0" applyAlignment="1" pivotButton="0" quotePrefix="0" xfId="0">
      <alignment shrinkToFit="1"/>
    </xf>
    <xf numFmtId="0" fontId="21" fillId="0" borderId="0" pivotButton="0" quotePrefix="0" xfId="0"/>
    <xf numFmtId="0" fontId="17" fillId="0" borderId="0" pivotButton="0" quotePrefix="0" xfId="0"/>
    <xf numFmtId="0" fontId="7" fillId="0" borderId="13" pivotButton="0" quotePrefix="0" xfId="0"/>
    <xf numFmtId="0" fontId="7" fillId="0" borderId="14" pivotButton="0" quotePrefix="0" xfId="0"/>
    <xf numFmtId="0" fontId="20" fillId="0" borderId="14" pivotButton="0" quotePrefix="0" xfId="0"/>
    <xf numFmtId="0" fontId="9" fillId="0" borderId="0" applyAlignment="1" pivotButton="0" quotePrefix="0" xfId="0">
      <alignment shrinkToFit="1"/>
    </xf>
    <xf numFmtId="0" fontId="20" fillId="0" borderId="0" applyAlignment="1" pivotButton="0" quotePrefix="0" xfId="0">
      <alignment shrinkToFit="1"/>
    </xf>
    <xf numFmtId="0" fontId="9" fillId="0" borderId="0" applyAlignment="1" pivotButton="0" quotePrefix="1" xfId="0">
      <alignment shrinkToFit="1"/>
    </xf>
    <xf numFmtId="0" fontId="13" fillId="0" borderId="0" pivotButton="0" quotePrefix="0" xfId="0"/>
    <xf numFmtId="0" fontId="7" fillId="0" borderId="0" applyAlignment="1" pivotButton="0" quotePrefix="0" xfId="0">
      <alignment horizontal="left"/>
    </xf>
    <xf numFmtId="0" fontId="57" fillId="0" borderId="0" pivotButton="0" quotePrefix="0" xfId="0"/>
    <xf numFmtId="0" fontId="7" fillId="0" borderId="0" applyAlignment="1" pivotButton="0" quotePrefix="0" xfId="0">
      <alignment horizontal="right"/>
    </xf>
    <xf numFmtId="0" fontId="62" fillId="0" borderId="0" pivotButton="0" quotePrefix="0" xfId="0"/>
    <xf numFmtId="0" fontId="23" fillId="5" borderId="0" applyAlignment="1" pivotButton="0" quotePrefix="0" xfId="0">
      <alignment horizontal="right"/>
    </xf>
    <xf numFmtId="0" fontId="23" fillId="5" borderId="0" applyAlignment="1" pivotButton="0" quotePrefix="0" xfId="0">
      <alignment horizontal="center" shrinkToFit="1"/>
    </xf>
    <xf numFmtId="0" fontId="20" fillId="0" borderId="0" pivotButton="0" quotePrefix="0" xfId="0"/>
    <xf numFmtId="2" fontId="62" fillId="0" borderId="0" pivotButton="0" quotePrefix="0" xfId="0"/>
    <xf numFmtId="164" fontId="9" fillId="0" borderId="0" applyAlignment="1" pivotButton="0" quotePrefix="0" xfId="0">
      <alignment shrinkToFit="1"/>
    </xf>
    <xf numFmtId="165" fontId="62" fillId="0" borderId="0" pivotButton="0" quotePrefix="0" xfId="9"/>
    <xf numFmtId="166" fontId="62" fillId="0" borderId="0" pivotButton="0" quotePrefix="0" xfId="0"/>
    <xf numFmtId="0" fontId="9" fillId="0" borderId="17" applyAlignment="1" pivotButton="0" quotePrefix="0" xfId="0">
      <alignment shrinkToFit="1"/>
    </xf>
    <xf numFmtId="0" fontId="7" fillId="5" borderId="0" applyAlignment="1" pivotButton="0" quotePrefix="0" xfId="0">
      <alignment vertical="center" textRotation="90" wrapText="1"/>
    </xf>
    <xf numFmtId="0" fontId="24" fillId="0" borderId="0" pivotButton="0" quotePrefix="0" xfId="7"/>
    <xf numFmtId="0" fontId="38" fillId="0" borderId="0" pivotButton="0" quotePrefix="0" xfId="0"/>
    <xf numFmtId="0" fontId="39" fillId="0" borderId="0" pivotButton="0" quotePrefix="0" xfId="0"/>
    <xf numFmtId="0" fontId="40" fillId="0" borderId="0" applyAlignment="1" pivotButton="0" quotePrefix="0" xfId="0">
      <alignment horizontal="right" vertical="center"/>
    </xf>
    <xf numFmtId="0" fontId="41" fillId="0" borderId="0" applyAlignment="1" pivotButton="0" quotePrefix="0" xfId="0">
      <alignment vertical="center"/>
    </xf>
    <xf numFmtId="0" fontId="18" fillId="0" borderId="0" pivotButton="0" quotePrefix="0" xfId="0"/>
    <xf numFmtId="0" fontId="42" fillId="0" borderId="0" applyAlignment="1" pivotButton="0" quotePrefix="0" xfId="7">
      <alignment vertical="top"/>
    </xf>
    <xf numFmtId="0" fontId="42" fillId="0" borderId="0" applyAlignment="1" pivotButton="0" quotePrefix="0" xfId="0">
      <alignment horizontal="right" vertical="top"/>
    </xf>
    <xf numFmtId="0" fontId="41" fillId="0" borderId="0" applyAlignment="1" pivotButton="0" quotePrefix="0" xfId="0">
      <alignment vertical="top"/>
    </xf>
    <xf numFmtId="0" fontId="20" fillId="0" borderId="0" applyAlignment="1" pivotButton="0" quotePrefix="0" xfId="0">
      <alignment horizontal="right" vertical="center"/>
    </xf>
    <xf numFmtId="0" fontId="20" fillId="0" borderId="0" applyAlignment="1" pivotButton="0" quotePrefix="0" xfId="0">
      <alignment vertical="center"/>
    </xf>
    <xf numFmtId="0" fontId="43" fillId="0" borderId="0" applyAlignment="1" pivotButton="0" quotePrefix="0" xfId="0">
      <alignment vertical="center"/>
    </xf>
    <xf numFmtId="0" fontId="42" fillId="0" borderId="0" applyAlignment="1" pivotButton="0" quotePrefix="0" xfId="0">
      <alignment horizontal="right" vertical="center"/>
    </xf>
    <xf numFmtId="0" fontId="43" fillId="0" borderId="0" applyAlignment="1" pivotButton="0" quotePrefix="0" xfId="0">
      <alignment vertical="center" shrinkToFit="1"/>
    </xf>
    <xf numFmtId="0" fontId="20" fillId="0" borderId="0" applyAlignment="1" pivotButton="0" quotePrefix="0" xfId="0">
      <alignment vertical="center" shrinkToFit="1"/>
    </xf>
    <xf numFmtId="0" fontId="43" fillId="0" borderId="0" applyAlignment="1" pivotButton="0" quotePrefix="0" xfId="0">
      <alignment vertical="top"/>
    </xf>
    <xf numFmtId="0" fontId="24" fillId="0" borderId="0" applyAlignment="1" pivotButton="0" quotePrefix="0" xfId="0">
      <alignment horizontal="right" vertical="center"/>
    </xf>
    <xf numFmtId="0" fontId="20" fillId="0" borderId="0" applyAlignment="1" pivotButton="0" quotePrefix="0" xfId="0">
      <alignment horizontal="left" vertical="center"/>
    </xf>
    <xf numFmtId="0" fontId="46" fillId="0" borderId="0" pivotButton="0" quotePrefix="0" xfId="7"/>
    <xf numFmtId="0" fontId="20" fillId="0" borderId="0" applyAlignment="1" pivotButton="0" quotePrefix="0" xfId="0">
      <alignment horizontal="left"/>
    </xf>
    <xf numFmtId="0" fontId="42" fillId="0" borderId="0" applyAlignment="1" pivotButton="0" quotePrefix="0" xfId="7">
      <alignment vertical="center"/>
    </xf>
    <xf numFmtId="0" fontId="25" fillId="0" borderId="0" applyAlignment="1" pivotButton="0" quotePrefix="0" xfId="0">
      <alignment horizontal="right" vertical="center"/>
    </xf>
    <xf numFmtId="0" fontId="30" fillId="0" borderId="0" applyAlignment="1" pivotButton="0" quotePrefix="0" xfId="0">
      <alignment horizontal="left" vertical="center"/>
    </xf>
    <xf numFmtId="0" fontId="20" fillId="0" borderId="0" pivotButton="0" quotePrefix="0" xfId="7"/>
    <xf numFmtId="0" fontId="20" fillId="0" borderId="0" applyAlignment="1" pivotButton="0" quotePrefix="0" xfId="7">
      <alignment horizontal="right" vertical="center"/>
    </xf>
    <xf numFmtId="0" fontId="23" fillId="0" borderId="0" applyAlignment="1" pivotButton="0" quotePrefix="0" xfId="0">
      <alignment horizontal="left" vertical="center"/>
    </xf>
    <xf numFmtId="0" fontId="25" fillId="0" borderId="0" applyAlignment="1" pivotButton="0" quotePrefix="0" xfId="0">
      <alignment vertical="center"/>
    </xf>
    <xf numFmtId="0" fontId="30" fillId="0" borderId="0" applyAlignment="1" pivotButton="0" quotePrefix="0" xfId="0">
      <alignment horizontal="left"/>
    </xf>
    <xf numFmtId="0" fontId="42" fillId="0" borderId="0" applyAlignment="1" pivotButton="0" quotePrefix="0" xfId="7">
      <alignment horizontal="right" vertical="center"/>
    </xf>
    <xf numFmtId="0" fontId="47" fillId="0" borderId="0" applyAlignment="1" pivotButton="0" quotePrefix="0" xfId="0">
      <alignment vertical="center"/>
    </xf>
    <xf numFmtId="0" fontId="20" fillId="0" borderId="0" applyAlignment="1" pivotButton="0" quotePrefix="0" xfId="7">
      <alignment vertical="center"/>
    </xf>
    <xf numFmtId="0" fontId="23" fillId="0" borderId="0" applyAlignment="1" pivotButton="0" quotePrefix="0" xfId="0">
      <alignment vertical="center"/>
    </xf>
    <xf numFmtId="0" fontId="23" fillId="0" borderId="0" applyAlignment="1" pivotButton="0" quotePrefix="0" xfId="0">
      <alignment horizontal="right" vertical="center"/>
    </xf>
    <xf numFmtId="0" fontId="48" fillId="0" borderId="0" applyAlignment="1" pivotButton="0" quotePrefix="0" xfId="0">
      <alignment horizontal="right" vertical="center"/>
    </xf>
    <xf numFmtId="0" fontId="48" fillId="0" borderId="0" applyAlignment="1" pivotButton="0" quotePrefix="0" xfId="0">
      <alignment horizontal="left" vertical="center"/>
    </xf>
    <xf numFmtId="0" fontId="48" fillId="0" borderId="0" applyAlignment="1" pivotButton="0" quotePrefix="0" xfId="0">
      <alignment vertical="center"/>
    </xf>
    <xf numFmtId="0" fontId="20" fillId="0" borderId="0" applyAlignment="1" pivotButton="0" quotePrefix="0" xfId="0">
      <alignment horizontal="center" vertical="center"/>
    </xf>
    <xf numFmtId="0" fontId="42" fillId="0" borderId="0" applyAlignment="1" pivotButton="0" quotePrefix="0" xfId="7">
      <alignment horizontal="right"/>
    </xf>
    <xf numFmtId="0" fontId="20" fillId="0" borderId="0" applyAlignment="1" pivotButton="0" quotePrefix="0" xfId="7">
      <alignment horizontal="right"/>
    </xf>
    <xf numFmtId="0" fontId="23" fillId="0" borderId="0" applyAlignment="1" pivotButton="0" quotePrefix="0" xfId="0">
      <alignment vertical="top"/>
    </xf>
    <xf numFmtId="0" fontId="42" fillId="0" borderId="0" pivotButton="0" quotePrefix="0" xfId="7"/>
    <xf numFmtId="0" fontId="43" fillId="0" borderId="0" applyAlignment="1" pivotButton="0" quotePrefix="0" xfId="0">
      <alignment vertical="top" wrapText="1"/>
    </xf>
    <xf numFmtId="0" fontId="42" fillId="0" borderId="0" applyAlignment="1" pivotButton="0" quotePrefix="0" xfId="0">
      <alignment vertical="center"/>
    </xf>
    <xf numFmtId="0" fontId="42" fillId="0" borderId="0" pivotButton="0" quotePrefix="0" xfId="0"/>
    <xf numFmtId="0" fontId="20" fillId="0" borderId="0" applyAlignment="1" pivotButton="0" quotePrefix="0" xfId="0">
      <alignment horizontal="right"/>
    </xf>
    <xf numFmtId="167" fontId="23" fillId="0" borderId="0" applyAlignment="1" pivotButton="0" quotePrefix="0" xfId="0">
      <alignment vertical="top" shrinkToFit="1"/>
    </xf>
    <xf numFmtId="14" fontId="23" fillId="0" borderId="0" applyAlignment="1" pivotButton="0" quotePrefix="0" xfId="0">
      <alignment vertical="center"/>
    </xf>
    <xf numFmtId="0" fontId="42" fillId="0" borderId="0" applyAlignment="1" pivotButton="0" quotePrefix="0" xfId="8">
      <alignment vertical="center"/>
    </xf>
    <xf numFmtId="0" fontId="42" fillId="0" borderId="0" applyAlignment="1" pivotButton="0" quotePrefix="0" xfId="8">
      <alignment horizontal="right" vertical="center"/>
    </xf>
    <xf numFmtId="0" fontId="46" fillId="0" borderId="0" pivotButton="0" quotePrefix="0" xfId="0"/>
    <xf numFmtId="0" fontId="49" fillId="0" borderId="0" applyAlignment="1" pivotButton="0" quotePrefix="1" xfId="0">
      <alignment vertical="center"/>
    </xf>
    <xf numFmtId="0" fontId="21" fillId="0" borderId="0" applyAlignment="1" pivotButton="0" quotePrefix="0" xfId="0">
      <alignment vertical="center"/>
    </xf>
    <xf numFmtId="0" fontId="20" fillId="0" borderId="0" applyAlignment="1" pivotButton="0" quotePrefix="0" xfId="8">
      <alignment vertical="top" wrapText="1"/>
    </xf>
    <xf numFmtId="0" fontId="42" fillId="0" borderId="0" applyAlignment="1" pivotButton="0" quotePrefix="0" xfId="8">
      <alignment vertical="center" wrapText="1"/>
    </xf>
    <xf numFmtId="0" fontId="42" fillId="0" borderId="0" applyAlignment="1" pivotButton="0" quotePrefix="0" xfId="8">
      <alignment vertical="top" wrapText="1"/>
    </xf>
    <xf numFmtId="0" fontId="42" fillId="0" borderId="0" applyAlignment="1" pivotButton="0" quotePrefix="0" xfId="8">
      <alignment vertical="top"/>
    </xf>
    <xf numFmtId="0" fontId="23" fillId="0" borderId="0" applyAlignment="1" pivotButton="0" quotePrefix="0" xfId="8">
      <alignment vertical="top"/>
    </xf>
    <xf numFmtId="0" fontId="23" fillId="0" borderId="0" pivotButton="0" quotePrefix="0" xfId="8"/>
    <xf numFmtId="0" fontId="23" fillId="0" borderId="0" applyAlignment="1" pivotButton="0" quotePrefix="0" xfId="8">
      <alignment vertical="center"/>
    </xf>
    <xf numFmtId="0" fontId="20" fillId="0" borderId="0" applyAlignment="1" pivotButton="0" quotePrefix="0" xfId="0">
      <alignment horizontal="justify" vertical="center" wrapText="1"/>
    </xf>
    <xf numFmtId="0" fontId="49" fillId="0" borderId="0" pivotButton="0" quotePrefix="0" xfId="0"/>
    <xf numFmtId="0" fontId="49" fillId="0" borderId="0" applyAlignment="1" pivotButton="0" quotePrefix="0" xfId="0">
      <alignment shrinkToFit="1"/>
    </xf>
    <xf numFmtId="168" fontId="48" fillId="0" borderId="0" applyAlignment="1" pivotButton="0" quotePrefix="0" xfId="0">
      <alignment vertical="center" shrinkToFit="1"/>
    </xf>
    <xf numFmtId="0" fontId="50" fillId="0" borderId="0" applyAlignment="1" pivotButton="0" quotePrefix="0" xfId="8">
      <alignment horizontal="center" wrapText="1"/>
    </xf>
    <xf numFmtId="0" fontId="50" fillId="0" borderId="0" applyAlignment="1" pivotButton="0" quotePrefix="0" xfId="8">
      <alignment horizontal="center" shrinkToFit="1"/>
    </xf>
    <xf numFmtId="0" fontId="50" fillId="0" borderId="0" applyAlignment="1" pivotButton="0" quotePrefix="1" xfId="0">
      <alignment horizontal="right" vertical="top"/>
    </xf>
    <xf numFmtId="0" fontId="43" fillId="0" borderId="0" applyAlignment="1" pivotButton="0" quotePrefix="0" xfId="8">
      <alignment vertical="center"/>
    </xf>
    <xf numFmtId="0" fontId="50" fillId="0" borderId="0" applyAlignment="1" pivotButton="0" quotePrefix="0" xfId="8">
      <alignment horizontal="center" vertical="center" wrapText="1"/>
    </xf>
    <xf numFmtId="0" fontId="23" fillId="0" borderId="0" pivotButton="0" quotePrefix="0" xfId="0"/>
    <xf numFmtId="0" fontId="47" fillId="0" borderId="0" pivotButton="0" quotePrefix="0" xfId="0"/>
    <xf numFmtId="2" fontId="49" fillId="0" borderId="0" applyAlignment="1" pivotButton="0" quotePrefix="0" xfId="0">
      <alignment horizontal="center" vertical="center"/>
    </xf>
    <xf numFmtId="164" fontId="49" fillId="0" borderId="0" applyAlignment="1" pivotButton="0" quotePrefix="0" xfId="0">
      <alignment horizontal="center" vertical="center"/>
    </xf>
    <xf numFmtId="1" fontId="49" fillId="0" borderId="0" applyAlignment="1" pivotButton="0" quotePrefix="0" xfId="0">
      <alignment horizontal="center" vertical="center"/>
    </xf>
    <xf numFmtId="0" fontId="20" fillId="0" borderId="0" applyAlignment="1" pivotButton="0" quotePrefix="0" xfId="0">
      <alignment horizontal="center"/>
    </xf>
    <xf numFmtId="0" fontId="42" fillId="0" borderId="0" applyAlignment="1" pivotButton="0" quotePrefix="0" xfId="7">
      <alignment horizontal="left"/>
    </xf>
    <xf numFmtId="1" fontId="48" fillId="0" borderId="0" applyAlignment="1" pivotButton="0" quotePrefix="0" xfId="0">
      <alignment horizontal="center"/>
    </xf>
    <xf numFmtId="0" fontId="58" fillId="0" borderId="0" pivotButton="0" quotePrefix="1" xfId="0"/>
    <xf numFmtId="0" fontId="42" fillId="0" borderId="0" applyAlignment="1" pivotButton="0" quotePrefix="1" xfId="7">
      <alignment horizontal="left"/>
    </xf>
    <xf numFmtId="0" fontId="53" fillId="0" borderId="0" pivotButton="0" quotePrefix="0" xfId="8"/>
    <xf numFmtId="0" fontId="50" fillId="0" borderId="0" applyAlignment="1" pivotButton="0" quotePrefix="0" xfId="8">
      <alignment vertical="center" wrapText="1"/>
    </xf>
    <xf numFmtId="0" fontId="56" fillId="0" borderId="0" pivotButton="0" quotePrefix="0" xfId="8"/>
    <xf numFmtId="0" fontId="48" fillId="0" borderId="0" applyAlignment="1" pivotButton="0" quotePrefix="0" xfId="8">
      <alignment wrapText="1"/>
    </xf>
    <xf numFmtId="0" fontId="28" fillId="0" borderId="0" pivotButton="0" quotePrefix="0" xfId="0"/>
    <xf numFmtId="0" fontId="33" fillId="0" borderId="0" applyAlignment="1" pivotButton="0" quotePrefix="0" xfId="0">
      <alignment horizontal="center" vertical="distributed"/>
    </xf>
    <xf numFmtId="0" fontId="28" fillId="0" borderId="0" applyAlignment="1" pivotButton="0" quotePrefix="0" xfId="0">
      <alignment horizontal="center"/>
    </xf>
    <xf numFmtId="0" fontId="28" fillId="0" borderId="0" applyAlignment="1" pivotButton="0" quotePrefix="0" xfId="0">
      <alignment horizontal="distributed" vertical="center"/>
    </xf>
    <xf numFmtId="2" fontId="28" fillId="0" borderId="0" pivotButton="0" quotePrefix="0" xfId="0"/>
    <xf numFmtId="2" fontId="0" fillId="0" borderId="0" pivotButton="0" quotePrefix="0" xfId="0"/>
    <xf numFmtId="169" fontId="0" fillId="0" borderId="0" pivotButton="0" quotePrefix="0" xfId="0"/>
    <xf numFmtId="0" fontId="37" fillId="0" borderId="0" pivotButton="0" quotePrefix="0" xfId="0"/>
    <xf numFmtId="0" fontId="60" fillId="0" borderId="0" pivotButton="0" quotePrefix="0" xfId="0"/>
    <xf numFmtId="0" fontId="28" fillId="0" borderId="0" applyAlignment="1" pivotButton="0" quotePrefix="0" xfId="0">
      <alignment horizontal="center" vertical="center" wrapText="1"/>
    </xf>
    <xf numFmtId="0" fontId="28" fillId="0" borderId="0" applyAlignment="1" pivotButton="0" quotePrefix="0" xfId="0">
      <alignment wrapText="1"/>
    </xf>
    <xf numFmtId="170" fontId="28" fillId="0" borderId="0" applyAlignment="1" pivotButton="0" quotePrefix="0" xfId="0">
      <alignment horizontal="center" vertical="center" wrapText="1"/>
    </xf>
    <xf numFmtId="0" fontId="65" fillId="0" borderId="0" pivotButton="0" quotePrefix="0" xfId="10"/>
    <xf numFmtId="0" fontId="66" fillId="11" borderId="6" applyAlignment="1" pivotButton="0" quotePrefix="0" xfId="0">
      <alignment horizontal="center" vertical="center" shrinkToFit="1"/>
    </xf>
    <xf numFmtId="0" fontId="67" fillId="0" borderId="0" applyAlignment="1" pivotButton="0" quotePrefix="0" xfId="0">
      <alignment horizontal="center" vertical="center" shrinkToFit="1"/>
    </xf>
    <xf numFmtId="0" fontId="69" fillId="0" borderId="0" applyAlignment="1" pivotButton="0" quotePrefix="0" xfId="0">
      <alignment horizontal="center" vertical="center" shrinkToFit="1"/>
    </xf>
    <xf numFmtId="0" fontId="66" fillId="0" borderId="0" applyAlignment="1" pivotButton="0" quotePrefix="0" xfId="0">
      <alignment horizontal="center" vertical="center" shrinkToFit="1"/>
    </xf>
    <xf numFmtId="0" fontId="69" fillId="0" borderId="0" applyAlignment="1" pivotButton="0" quotePrefix="0" xfId="0">
      <alignment horizontal="center" vertical="center" wrapText="1" shrinkToFit="1"/>
    </xf>
    <xf numFmtId="0" fontId="70" fillId="0" borderId="0" applyAlignment="1" pivotButton="0" quotePrefix="0" xfId="0">
      <alignment horizontal="center" vertical="center" wrapText="1" shrinkToFit="1"/>
    </xf>
    <xf numFmtId="0" fontId="69" fillId="0" borderId="6" applyAlignment="1" pivotButton="0" quotePrefix="0" xfId="0">
      <alignment horizontal="center" vertical="center"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0" fontId="71" fillId="0" borderId="6" applyAlignment="1" pivotButton="0" quotePrefix="0" xfId="0">
      <alignment horizontal="center" vertical="center" shrinkToFit="1"/>
    </xf>
    <xf numFmtId="0" fontId="67" fillId="0" borderId="6" applyAlignment="1" pivotButton="0" quotePrefix="0" xfId="0">
      <alignment horizontal="center" vertical="center" shrinkToFit="1"/>
    </xf>
    <xf numFmtId="0" fontId="69" fillId="4"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0" fontId="69" fillId="4" borderId="0" applyAlignment="1" pivotButton="0" quotePrefix="0" xfId="0">
      <alignment horizontal="center" vertical="center" shrinkToFit="1"/>
    </xf>
    <xf numFmtId="1" fontId="69" fillId="0" borderId="6" applyAlignment="1" pivotButton="0" quotePrefix="0" xfId="0">
      <alignment horizontal="center" vertical="center" shrinkToFit="1"/>
    </xf>
    <xf numFmtId="172" fontId="69" fillId="0" borderId="0" applyAlignment="1" pivotButton="0" quotePrefix="0" xfId="0">
      <alignment horizontal="center" vertical="center" shrinkToFit="1"/>
    </xf>
    <xf numFmtId="172" fontId="67" fillId="0" borderId="0" applyAlignment="1" pivotButton="0" quotePrefix="0" xfId="0">
      <alignment horizontal="center" vertical="center" shrinkToFit="1"/>
    </xf>
    <xf numFmtId="0" fontId="72" fillId="17" borderId="6" applyAlignment="1" pivotButton="0" quotePrefix="0" xfId="0">
      <alignment horizontal="center" vertical="center" shrinkToFit="1"/>
    </xf>
    <xf numFmtId="0" fontId="73" fillId="17" borderId="6" applyAlignment="1" pivotButton="0" quotePrefix="0" xfId="0">
      <alignment horizontal="center" vertical="center" wrapText="1"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 fontId="72" fillId="17" borderId="6" applyAlignment="1" pivotButton="0" quotePrefix="0" xfId="0">
      <alignment horizontal="center" vertical="center" shrinkToFit="1"/>
    </xf>
    <xf numFmtId="0" fontId="65" fillId="0" borderId="0" pivotButton="0" quotePrefix="0" xfId="10"/>
    <xf numFmtId="18" fontId="69" fillId="0" borderId="6" applyAlignment="1" pivotButton="0" quotePrefix="0" xfId="0">
      <alignment horizontal="center" vertical="center" shrinkToFit="1"/>
    </xf>
    <xf numFmtId="0" fontId="23" fillId="5" borderId="10" applyAlignment="1" pivotButton="0" quotePrefix="0" xfId="0">
      <alignment horizontal="right" shrinkToFit="1"/>
    </xf>
    <xf numFmtId="0" fontId="23" fillId="5" borderId="11" applyAlignment="1" pivotButton="0" quotePrefix="0" xfId="0">
      <alignment horizontal="right" shrinkToFit="1"/>
    </xf>
    <xf numFmtId="0" fontId="23" fillId="5" borderId="12" applyAlignment="1" pivotButton="0" quotePrefix="0" xfId="0">
      <alignment horizontal="right" shrinkToFit="1"/>
    </xf>
    <xf numFmtId="2" fontId="57" fillId="0" borderId="10" applyAlignment="1" pivotButton="0" quotePrefix="0" xfId="0">
      <alignment horizontal="center"/>
    </xf>
    <xf numFmtId="2" fontId="57" fillId="0" borderId="11" applyAlignment="1" pivotButton="0" quotePrefix="0" xfId="0">
      <alignment horizontal="center"/>
    </xf>
    <xf numFmtId="2" fontId="57" fillId="0" borderId="12" applyAlignment="1" pivotButton="0" quotePrefix="0" xfId="0">
      <alignment horizontal="center"/>
    </xf>
    <xf numFmtId="2" fontId="21" fillId="16" borderId="21" applyAlignment="1" pivotButton="0" quotePrefix="0" xfId="0">
      <alignment horizontal="left" shrinkToFit="1"/>
    </xf>
    <xf numFmtId="0" fontId="9" fillId="8" borderId="6" applyAlignment="1" applyProtection="1" pivotButton="0" quotePrefix="0" xfId="0">
      <alignment horizontal="center" shrinkToFit="1"/>
      <protection locked="0" hidden="0"/>
    </xf>
    <xf numFmtId="164" fontId="23" fillId="5" borderId="6" applyAlignment="1" pivotButton="0" quotePrefix="0" xfId="0">
      <alignment horizontal="center" shrinkToFit="1"/>
    </xf>
    <xf numFmtId="0" fontId="26" fillId="5" borderId="6" applyAlignment="1" pivotButton="0" quotePrefix="0" xfId="0">
      <alignment horizontal="center" vertical="center" wrapText="1" shrinkToFit="1"/>
    </xf>
    <xf numFmtId="2" fontId="23" fillId="5" borderId="6" applyAlignment="1" pivotButton="0" quotePrefix="0" xfId="0">
      <alignment horizontal="center" shrinkToFit="1"/>
    </xf>
    <xf numFmtId="2" fontId="23" fillId="5" borderId="10" applyAlignment="1" pivotButton="0" quotePrefix="0" xfId="0">
      <alignment horizontal="center" shrinkToFit="1"/>
    </xf>
    <xf numFmtId="2" fontId="23" fillId="5" borderId="11" applyAlignment="1" pivotButton="0" quotePrefix="0" xfId="0">
      <alignment horizontal="center" shrinkToFit="1"/>
    </xf>
    <xf numFmtId="2" fontId="23" fillId="5" borderId="12" applyAlignment="1" pivotButton="0" quotePrefix="0" xfId="0">
      <alignment horizontal="center" shrinkToFit="1"/>
    </xf>
    <xf numFmtId="169" fontId="20" fillId="0" borderId="0" applyAlignment="1" pivotButton="0" quotePrefix="0" xfId="0">
      <alignment horizontal="center"/>
    </xf>
    <xf numFmtId="175" fontId="57" fillId="0" borderId="0" applyAlignment="1" pivotButton="0" quotePrefix="0" xfId="0">
      <alignment horizontal="center"/>
    </xf>
    <xf numFmtId="0" fontId="23" fillId="5" borderId="10" applyAlignment="1" pivotButton="0" quotePrefix="0" xfId="0">
      <alignment horizontal="center" shrinkToFit="1"/>
    </xf>
    <xf numFmtId="0" fontId="23" fillId="5" borderId="11" applyAlignment="1" pivotButton="0" quotePrefix="0" xfId="0">
      <alignment horizontal="center" shrinkToFit="1"/>
    </xf>
    <xf numFmtId="0" fontId="23" fillId="5" borderId="12" applyAlignment="1" pivotButton="0" quotePrefix="0" xfId="0">
      <alignment horizontal="center" shrinkToFit="1"/>
    </xf>
    <xf numFmtId="0" fontId="27" fillId="0" borderId="21" applyAlignment="1" pivotButton="0" quotePrefix="0" xfId="0">
      <alignment horizontal="center" shrinkToFit="1"/>
    </xf>
    <xf numFmtId="169" fontId="27" fillId="5" borderId="21" applyAlignment="1" pivotButton="0" quotePrefix="0" xfId="0">
      <alignment horizontal="center" vertical="center" shrinkToFit="1"/>
    </xf>
    <xf numFmtId="0" fontId="23" fillId="5" borderId="10" applyAlignment="1" pivotButton="0" quotePrefix="0" xfId="0">
      <alignment horizontal="right"/>
    </xf>
    <xf numFmtId="0" fontId="23" fillId="5" borderId="11" applyAlignment="1" pivotButton="0" quotePrefix="0" xfId="0">
      <alignment horizontal="right"/>
    </xf>
    <xf numFmtId="0" fontId="23" fillId="5" borderId="12" applyAlignment="1" pivotButton="0" quotePrefix="0" xfId="0">
      <alignment horizontal="right"/>
    </xf>
    <xf numFmtId="0" fontId="7" fillId="7" borderId="10" applyAlignment="1" applyProtection="1" pivotButton="0" quotePrefix="0" xfId="0">
      <alignment horizontal="left" shrinkToFit="1"/>
      <protection locked="0" hidden="0"/>
    </xf>
    <xf numFmtId="0" fontId="9" fillId="7" borderId="11" applyAlignment="1" applyProtection="1" pivotButton="0" quotePrefix="0" xfId="0">
      <alignment horizontal="left" shrinkToFit="1"/>
      <protection locked="0" hidden="0"/>
    </xf>
    <xf numFmtId="0" fontId="9" fillId="7" borderId="12" applyAlignment="1" applyProtection="1" pivotButton="0" quotePrefix="0" xfId="0">
      <alignment horizontal="left" shrinkToFit="1"/>
      <protection locked="0" hidden="0"/>
    </xf>
    <xf numFmtId="0" fontId="7" fillId="7" borderId="11" applyAlignment="1" applyProtection="1" pivotButton="0" quotePrefix="0" xfId="0">
      <alignment horizontal="left" shrinkToFit="1"/>
      <protection locked="0" hidden="0"/>
    </xf>
    <xf numFmtId="0" fontId="7" fillId="7" borderId="12" applyAlignment="1" applyProtection="1" pivotButton="0" quotePrefix="0" xfId="0">
      <alignment horizontal="left" shrinkToFit="1"/>
      <protection locked="0" hidden="0"/>
    </xf>
    <xf numFmtId="0" fontId="27" fillId="5" borderId="21" applyAlignment="1" pivotButton="0" quotePrefix="0" xfId="0">
      <alignment horizontal="center" shrinkToFit="1"/>
    </xf>
    <xf numFmtId="2" fontId="21" fillId="5" borderId="21" applyAlignment="1" pivotButton="0" quotePrefix="0" xfId="0">
      <alignment horizontal="center" shrinkToFit="1"/>
    </xf>
    <xf numFmtId="166" fontId="26" fillId="5" borderId="10" applyAlignment="1" pivotButton="0" quotePrefix="0" xfId="0">
      <alignment horizontal="center"/>
    </xf>
    <xf numFmtId="166" fontId="26" fillId="5" borderId="11" applyAlignment="1" pivotButton="0" quotePrefix="0" xfId="0">
      <alignment horizontal="center"/>
    </xf>
    <xf numFmtId="166" fontId="26" fillId="5" borderId="12" applyAlignment="1" pivotButton="0" quotePrefix="0" xfId="0">
      <alignment horizontal="center"/>
    </xf>
    <xf numFmtId="0" fontId="26" fillId="5" borderId="13" applyAlignment="1" pivotButton="0" quotePrefix="0" xfId="0">
      <alignment horizontal="center" vertical="center" wrapText="1" shrinkToFit="1"/>
    </xf>
    <xf numFmtId="0" fontId="26" fillId="5" borderId="14" applyAlignment="1" pivotButton="0" quotePrefix="0" xfId="0">
      <alignment horizontal="center" vertical="center" wrapText="1" shrinkToFit="1"/>
    </xf>
    <xf numFmtId="0" fontId="26" fillId="5" borderId="15" applyAlignment="1" pivotButton="0" quotePrefix="0" xfId="0">
      <alignment horizontal="center" vertical="center" wrapText="1" shrinkToFit="1"/>
    </xf>
    <xf numFmtId="0" fontId="26" fillId="5" borderId="16" applyAlignment="1" pivotButton="0" quotePrefix="0" xfId="0">
      <alignment horizontal="center" vertical="center" wrapText="1" shrinkToFit="1"/>
    </xf>
    <xf numFmtId="0" fontId="26" fillId="5" borderId="17" applyAlignment="1" pivotButton="0" quotePrefix="0" xfId="0">
      <alignment horizontal="center" vertical="center" wrapText="1" shrinkToFit="1"/>
    </xf>
    <xf numFmtId="0" fontId="26" fillId="5" borderId="18" applyAlignment="1" pivotButton="0" quotePrefix="0" xfId="0">
      <alignment horizontal="center" vertical="center" wrapText="1" shrinkToFit="1"/>
    </xf>
    <xf numFmtId="0" fontId="23" fillId="5" borderId="6" applyAlignment="1" pivotButton="0" quotePrefix="0" xfId="0">
      <alignment horizontal="center"/>
    </xf>
    <xf numFmtId="0" fontId="7" fillId="10" borderId="6" applyAlignment="1" applyProtection="1" pivotButton="0" quotePrefix="0" xfId="0">
      <alignment horizontal="center"/>
      <protection locked="0" hidden="0"/>
    </xf>
    <xf numFmtId="0" fontId="63" fillId="5" borderId="21" applyAlignment="1" pivotButton="0" quotePrefix="0" xfId="0">
      <alignment horizontal="right" shrinkToFit="1"/>
    </xf>
    <xf numFmtId="0" fontId="23" fillId="5" borderId="6" applyAlignment="1" pivotButton="0" quotePrefix="0" xfId="0">
      <alignment horizontal="center" shrinkToFit="1"/>
    </xf>
    <xf numFmtId="0" fontId="20" fillId="0" borderId="6" applyAlignment="1" pivotButton="0" quotePrefix="0" xfId="0">
      <alignment horizontal="left"/>
    </xf>
    <xf numFmtId="0" fontId="27" fillId="5" borderId="21" applyAlignment="1" pivotButton="0" quotePrefix="0" xfId="0">
      <alignment horizontal="right" shrinkToFit="1"/>
    </xf>
    <xf numFmtId="0" fontId="8" fillId="9" borderId="13" applyAlignment="1" applyProtection="1" pivotButton="0" quotePrefix="1" xfId="0">
      <alignment horizontal="left" vertical="top" wrapText="1"/>
      <protection locked="0" hidden="0"/>
    </xf>
    <xf numFmtId="0" fontId="8" fillId="9" borderId="14" applyAlignment="1" applyProtection="1" pivotButton="0" quotePrefix="1" xfId="0">
      <alignment horizontal="left" vertical="top" wrapText="1"/>
      <protection locked="0" hidden="0"/>
    </xf>
    <xf numFmtId="0" fontId="8" fillId="9" borderId="15" applyAlignment="1" applyProtection="1" pivotButton="0" quotePrefix="1" xfId="0">
      <alignment horizontal="left" vertical="top" wrapText="1"/>
      <protection locked="0" hidden="0"/>
    </xf>
    <xf numFmtId="0" fontId="8" fillId="9" borderId="19" applyAlignment="1" applyProtection="1" pivotButton="0" quotePrefix="1" xfId="0">
      <alignment horizontal="left" vertical="top" wrapText="1"/>
      <protection locked="0" hidden="0"/>
    </xf>
    <xf numFmtId="0" fontId="8" fillId="9" borderId="0" applyAlignment="1" applyProtection="1" pivotButton="0" quotePrefix="1" xfId="0">
      <alignment horizontal="left" vertical="top" wrapText="1"/>
      <protection locked="0" hidden="0"/>
    </xf>
    <xf numFmtId="0" fontId="8" fillId="9" borderId="20" applyAlignment="1" applyProtection="1" pivotButton="0" quotePrefix="1" xfId="0">
      <alignment horizontal="left" vertical="top" wrapText="1"/>
      <protection locked="0" hidden="0"/>
    </xf>
    <xf numFmtId="0" fontId="8" fillId="9" borderId="16" applyAlignment="1" applyProtection="1" pivotButton="0" quotePrefix="1" xfId="0">
      <alignment horizontal="left" vertical="top" wrapText="1"/>
      <protection locked="0" hidden="0"/>
    </xf>
    <xf numFmtId="0" fontId="8" fillId="9" borderId="17" applyAlignment="1" applyProtection="1" pivotButton="0" quotePrefix="1" xfId="0">
      <alignment horizontal="left" vertical="top" wrapText="1"/>
      <protection locked="0" hidden="0"/>
    </xf>
    <xf numFmtId="0" fontId="8" fillId="9" borderId="18" applyAlignment="1" applyProtection="1" pivotButton="0" quotePrefix="1" xfId="0">
      <alignment horizontal="left" vertical="top" wrapText="1"/>
      <protection locked="0" hidden="0"/>
    </xf>
    <xf numFmtId="0" fontId="9" fillId="8" borderId="10" applyAlignment="1" applyProtection="1" pivotButton="0" quotePrefix="0" xfId="0">
      <alignment horizontal="center" shrinkToFit="1"/>
      <protection locked="0" hidden="0"/>
    </xf>
    <xf numFmtId="0" fontId="9" fillId="8" borderId="11" applyAlignment="1" applyProtection="1" pivotButton="0" quotePrefix="0" xfId="0">
      <alignment horizontal="center" shrinkToFit="1"/>
      <protection locked="0" hidden="0"/>
    </xf>
    <xf numFmtId="0" fontId="9" fillId="8" borderId="12" applyAlignment="1" applyProtection="1" pivotButton="0" quotePrefix="0" xfId="0">
      <alignment horizontal="center" shrinkToFit="1"/>
      <protection locked="0" hidden="0"/>
    </xf>
    <xf numFmtId="164" fontId="23" fillId="5" borderId="13" applyAlignment="1" pivotButton="0" quotePrefix="0" xfId="0">
      <alignment horizontal="center" shrinkToFit="1"/>
    </xf>
    <xf numFmtId="164" fontId="23" fillId="5" borderId="14" applyAlignment="1" pivotButton="0" quotePrefix="0" xfId="0">
      <alignment horizontal="center" shrinkToFit="1"/>
    </xf>
    <xf numFmtId="164" fontId="23" fillId="5" borderId="15" applyAlignment="1" pivotButton="0" quotePrefix="0" xfId="0">
      <alignment horizontal="center" shrinkToFit="1"/>
    </xf>
    <xf numFmtId="0" fontId="26" fillId="5" borderId="10" applyAlignment="1" pivotButton="0" quotePrefix="0" xfId="0">
      <alignment horizontal="right" shrinkToFit="1"/>
    </xf>
    <xf numFmtId="0" fontId="26" fillId="5" borderId="11" applyAlignment="1" pivotButton="0" quotePrefix="0" xfId="0">
      <alignment horizontal="right" shrinkToFit="1"/>
    </xf>
    <xf numFmtId="0" fontId="26" fillId="5" borderId="12" applyAlignment="1" pivotButton="0" quotePrefix="0" xfId="0">
      <alignment horizontal="right" shrinkToFit="1"/>
    </xf>
    <xf numFmtId="0" fontId="7" fillId="10" borderId="10" applyAlignment="1" applyProtection="1" pivotButton="0" quotePrefix="0" xfId="0">
      <alignment horizontal="center" shrinkToFit="1"/>
      <protection locked="0" hidden="0"/>
    </xf>
    <xf numFmtId="0" fontId="7" fillId="10" borderId="11" applyAlignment="1" applyProtection="1" pivotButton="0" quotePrefix="0" xfId="0">
      <alignment horizontal="center" shrinkToFit="1"/>
      <protection locked="0" hidden="0"/>
    </xf>
    <xf numFmtId="0" fontId="7" fillId="10" borderId="12" applyAlignment="1" applyProtection="1" pivotButton="0" quotePrefix="0" xfId="0">
      <alignment horizontal="center" shrinkToFit="1"/>
      <protection locked="0" hidden="0"/>
    </xf>
    <xf numFmtId="0" fontId="23" fillId="5" borderId="10" applyAlignment="1" pivotButton="0" quotePrefix="0" xfId="0">
      <alignment horizontal="center"/>
    </xf>
    <xf numFmtId="0" fontId="23" fillId="5" borderId="11" applyAlignment="1" pivotButton="0" quotePrefix="0" xfId="0">
      <alignment horizontal="center"/>
    </xf>
    <xf numFmtId="0" fontId="23" fillId="5" borderId="12" applyAlignment="1" pivotButton="0" quotePrefix="0" xfId="0">
      <alignment horizontal="center"/>
    </xf>
    <xf numFmtId="0" fontId="25" fillId="5" borderId="10" applyAlignment="1" pivotButton="0" quotePrefix="0" xfId="0">
      <alignment horizontal="right" shrinkToFit="1"/>
    </xf>
    <xf numFmtId="0" fontId="25" fillId="5" borderId="11" applyAlignment="1" pivotButton="0" quotePrefix="0" xfId="0">
      <alignment horizontal="right" shrinkToFit="1"/>
    </xf>
    <xf numFmtId="0" fontId="25" fillId="5" borderId="12" applyAlignment="1" pivotButton="0" quotePrefix="0" xfId="0">
      <alignment horizontal="right" shrinkToFit="1"/>
    </xf>
    <xf numFmtId="0" fontId="9" fillId="7" borderId="10" applyAlignment="1" applyProtection="1" pivotButton="0" quotePrefix="0" xfId="0">
      <alignment horizontal="left" shrinkToFit="1"/>
      <protection locked="0" hidden="0"/>
    </xf>
    <xf numFmtId="0" fontId="23" fillId="5" borderId="10" applyAlignment="1" pivotButton="0" quotePrefix="0" xfId="0">
      <alignment horizontal="left" shrinkToFit="1"/>
    </xf>
    <xf numFmtId="0" fontId="23" fillId="5" borderId="11" applyAlignment="1" pivotButton="0" quotePrefix="0" xfId="0">
      <alignment horizontal="left" shrinkToFit="1"/>
    </xf>
    <xf numFmtId="0" fontId="23" fillId="5" borderId="12" applyAlignment="1" pivotButton="0" quotePrefix="0" xfId="0">
      <alignment horizontal="left" shrinkToFit="1"/>
    </xf>
    <xf numFmtId="0" fontId="26" fillId="5" borderId="10" applyAlignment="1" pivotButton="0" quotePrefix="0" xfId="0">
      <alignment horizontal="center" vertical="center" wrapText="1" shrinkToFit="1"/>
    </xf>
    <xf numFmtId="0" fontId="26" fillId="5" borderId="11" applyAlignment="1" pivotButton="0" quotePrefix="0" xfId="0">
      <alignment horizontal="center" vertical="center" wrapText="1" shrinkToFit="1"/>
    </xf>
    <xf numFmtId="0" fontId="26" fillId="5" borderId="12" applyAlignment="1" pivotButton="0" quotePrefix="0" xfId="0">
      <alignment horizontal="center" vertical="center" wrapText="1" shrinkToFit="1"/>
    </xf>
    <xf numFmtId="169" fontId="23" fillId="5" borderId="6" applyAlignment="1" pivotButton="0" quotePrefix="0" xfId="0">
      <alignment horizontal="center" shrinkToFit="1"/>
    </xf>
    <xf numFmtId="169" fontId="9" fillId="8" borderId="10" applyAlignment="1" applyProtection="1" pivotButton="0" quotePrefix="0" xfId="0">
      <alignment horizontal="center" shrinkToFit="1"/>
      <protection locked="0" hidden="0"/>
    </xf>
    <xf numFmtId="169" fontId="9" fillId="8" borderId="11" applyAlignment="1" applyProtection="1" pivotButton="0" quotePrefix="0" xfId="0">
      <alignment horizontal="center" shrinkToFit="1"/>
      <protection locked="0" hidden="0"/>
    </xf>
    <xf numFmtId="169" fontId="9" fillId="8" borderId="12" applyAlignment="1" applyProtection="1" pivotButton="0" quotePrefix="0" xfId="0">
      <alignment horizontal="center" shrinkToFit="1"/>
      <protection locked="0" hidden="0"/>
    </xf>
    <xf numFmtId="176" fontId="26" fillId="5" borderId="10" applyAlignment="1" pivotButton="0" quotePrefix="0" xfId="0">
      <alignment horizontal="center"/>
    </xf>
    <xf numFmtId="176" fontId="26" fillId="5" borderId="11" applyAlignment="1" pivotButton="0" quotePrefix="0" xfId="0">
      <alignment horizontal="center"/>
    </xf>
    <xf numFmtId="176" fontId="26" fillId="5" borderId="12" applyAlignment="1" pivotButton="0" quotePrefix="0" xfId="0">
      <alignment horizontal="center"/>
    </xf>
    <xf numFmtId="164" fontId="23" fillId="5" borderId="10" applyAlignment="1" pivotButton="0" quotePrefix="0" xfId="0">
      <alignment horizontal="center" shrinkToFit="1"/>
    </xf>
    <xf numFmtId="164" fontId="23" fillId="5" borderId="11" applyAlignment="1" pivotButton="0" quotePrefix="0" xfId="0">
      <alignment horizontal="center" shrinkToFit="1"/>
    </xf>
    <xf numFmtId="0" fontId="7" fillId="7" borderId="13" applyAlignment="1" applyProtection="1" pivotButton="0" quotePrefix="0" xfId="0">
      <alignment horizontal="center" vertical="center" shrinkToFit="1"/>
      <protection locked="0" hidden="0"/>
    </xf>
    <xf numFmtId="0" fontId="9" fillId="7" borderId="14" applyAlignment="1" applyProtection="1" pivotButton="0" quotePrefix="0" xfId="0">
      <alignment horizontal="center" vertical="center" shrinkToFit="1"/>
      <protection locked="0" hidden="0"/>
    </xf>
    <xf numFmtId="0" fontId="9" fillId="7" borderId="15" applyAlignment="1" applyProtection="1" pivotButton="0" quotePrefix="0" xfId="0">
      <alignment horizontal="center" vertical="center" shrinkToFit="1"/>
      <protection locked="0" hidden="0"/>
    </xf>
    <xf numFmtId="0" fontId="9" fillId="7" borderId="16" applyAlignment="1" applyProtection="1" pivotButton="0" quotePrefix="0" xfId="0">
      <alignment horizontal="center" vertical="center" shrinkToFit="1"/>
      <protection locked="0" hidden="0"/>
    </xf>
    <xf numFmtId="0" fontId="9" fillId="7" borderId="17" applyAlignment="1" applyProtection="1" pivotButton="0" quotePrefix="0" xfId="0">
      <alignment horizontal="center" vertical="center" shrinkToFit="1"/>
      <protection locked="0" hidden="0"/>
    </xf>
    <xf numFmtId="0" fontId="9" fillId="7" borderId="18" applyAlignment="1" applyProtection="1" pivotButton="0" quotePrefix="0" xfId="0">
      <alignment horizontal="center" vertical="center" shrinkToFit="1"/>
      <protection locked="0" hidden="0"/>
    </xf>
    <xf numFmtId="0" fontId="24" fillId="5" borderId="6" applyAlignment="1" pivotButton="0" quotePrefix="0" xfId="0">
      <alignment horizontal="right" shrinkToFit="1"/>
    </xf>
    <xf numFmtId="164" fontId="23" fillId="5" borderId="12" applyAlignment="1" pivotButton="0" quotePrefix="0" xfId="0">
      <alignment horizontal="center" shrinkToFit="1"/>
    </xf>
    <xf numFmtId="0" fontId="23" fillId="5" borderId="13" applyAlignment="1" pivotButton="0" quotePrefix="0" xfId="0">
      <alignment horizontal="center" vertical="center" wrapText="1" shrinkToFit="1"/>
    </xf>
    <xf numFmtId="0" fontId="23" fillId="5" borderId="14" applyAlignment="1" pivotButton="0" quotePrefix="0" xfId="0">
      <alignment horizontal="center" vertical="center" wrapText="1" shrinkToFit="1"/>
    </xf>
    <xf numFmtId="0" fontId="23" fillId="5" borderId="15" applyAlignment="1" pivotButton="0" quotePrefix="0" xfId="0">
      <alignment horizontal="center" vertical="center" wrapText="1" shrinkToFit="1"/>
    </xf>
    <xf numFmtId="0" fontId="23" fillId="5" borderId="16" applyAlignment="1" pivotButton="0" quotePrefix="0" xfId="0">
      <alignment horizontal="center" vertical="center" wrapText="1" shrinkToFit="1"/>
    </xf>
    <xf numFmtId="0" fontId="23" fillId="5" borderId="17" applyAlignment="1" pivotButton="0" quotePrefix="0" xfId="0">
      <alignment horizontal="center" vertical="center" wrapText="1" shrinkToFit="1"/>
    </xf>
    <xf numFmtId="0" fontId="23" fillId="5" borderId="18" applyAlignment="1" pivotButton="0" quotePrefix="0" xfId="0">
      <alignment horizontal="center" vertical="center" wrapText="1" shrinkToFit="1"/>
    </xf>
    <xf numFmtId="0" fontId="28" fillId="5" borderId="10" applyAlignment="1" pivotButton="0" quotePrefix="0" xfId="0">
      <alignment horizontal="left" shrinkToFit="1"/>
    </xf>
    <xf numFmtId="0" fontId="28" fillId="5" borderId="11" applyAlignment="1" pivotButton="0" quotePrefix="0" xfId="0">
      <alignment horizontal="left" shrinkToFit="1"/>
    </xf>
    <xf numFmtId="0" fontId="28" fillId="5" borderId="12" applyAlignment="1" pivotButton="0" quotePrefix="0" xfId="0">
      <alignment horizontal="left" shrinkToFit="1"/>
    </xf>
    <xf numFmtId="14" fontId="9" fillId="7" borderId="10" applyAlignment="1" applyProtection="1" pivotButton="0" quotePrefix="0" xfId="0">
      <alignment horizontal="left" shrinkToFit="1"/>
      <protection locked="0" hidden="0"/>
    </xf>
    <xf numFmtId="169" fontId="23" fillId="5" borderId="10" applyAlignment="1" pivotButton="0" quotePrefix="0" xfId="0">
      <alignment horizontal="center" shrinkToFit="1"/>
    </xf>
    <xf numFmtId="169" fontId="23" fillId="5" borderId="11" applyAlignment="1" pivotButton="0" quotePrefix="0" xfId="0">
      <alignment horizontal="center" shrinkToFit="1"/>
    </xf>
    <xf numFmtId="169" fontId="23" fillId="5" borderId="12" applyAlignment="1" pivotButton="0" quotePrefix="0" xfId="0">
      <alignment horizontal="center" shrinkToFit="1"/>
    </xf>
    <xf numFmtId="0" fontId="7" fillId="7" borderId="6" applyAlignment="1" applyProtection="1" pivotButton="0" quotePrefix="0" xfId="0">
      <alignment horizontal="center" vertical="center"/>
      <protection locked="0" hidden="0"/>
    </xf>
    <xf numFmtId="0" fontId="23" fillId="5" borderId="10" applyAlignment="1" pivotButton="0" quotePrefix="0" xfId="0">
      <alignment horizontal="center" vertical="center" wrapText="1" shrinkToFit="1"/>
    </xf>
    <xf numFmtId="0" fontId="23" fillId="5" borderId="11" applyAlignment="1" pivotButton="0" quotePrefix="0" xfId="0">
      <alignment horizontal="center" vertical="center" wrapText="1" shrinkToFit="1"/>
    </xf>
    <xf numFmtId="0" fontId="23" fillId="5" borderId="12" applyAlignment="1" pivotButton="0" quotePrefix="0" xfId="0">
      <alignment horizontal="center" vertical="center" wrapText="1" shrinkToFit="1"/>
    </xf>
    <xf numFmtId="0" fontId="7" fillId="6" borderId="13" applyAlignment="1" pivotButton="0" quotePrefix="0" xfId="0">
      <alignment horizontal="center" vertical="center"/>
    </xf>
    <xf numFmtId="0" fontId="7" fillId="6" borderId="14" applyAlignment="1" pivotButton="0" quotePrefix="0" xfId="0">
      <alignment horizontal="center" vertical="center"/>
    </xf>
    <xf numFmtId="0" fontId="7" fillId="6" borderId="15" applyAlignment="1" pivotButton="0" quotePrefix="0" xfId="0">
      <alignment horizontal="center" vertical="center"/>
    </xf>
    <xf numFmtId="0" fontId="7" fillId="6" borderId="19" applyAlignment="1" pivotButton="0" quotePrefix="0" xfId="0">
      <alignment horizontal="center" vertical="center"/>
    </xf>
    <xf numFmtId="0" fontId="7" fillId="6" borderId="0" applyAlignment="1" pivotButton="0" quotePrefix="0" xfId="0">
      <alignment horizontal="center" vertical="center"/>
    </xf>
    <xf numFmtId="0" fontId="7" fillId="6" borderId="20" applyAlignment="1" pivotButton="0" quotePrefix="0" xfId="0">
      <alignment horizontal="center" vertical="center"/>
    </xf>
    <xf numFmtId="0" fontId="7" fillId="6" borderId="16" applyAlignment="1" pivotButton="0" quotePrefix="0" xfId="0">
      <alignment horizontal="center" vertical="center"/>
    </xf>
    <xf numFmtId="0" fontId="7" fillId="6" borderId="17" applyAlignment="1" pivotButton="0" quotePrefix="0" xfId="0">
      <alignment horizontal="center" vertical="center"/>
    </xf>
    <xf numFmtId="0" fontId="7" fillId="6" borderId="18" applyAlignment="1" pivotButton="0" quotePrefix="0" xfId="0">
      <alignment horizontal="center" vertical="center"/>
    </xf>
    <xf numFmtId="0" fontId="23" fillId="5" borderId="13" applyAlignment="1" pivotButton="0" quotePrefix="0" xfId="0">
      <alignment horizontal="right" vertical="center"/>
    </xf>
    <xf numFmtId="0" fontId="23" fillId="5" borderId="14" applyAlignment="1" pivotButton="0" quotePrefix="0" xfId="0">
      <alignment horizontal="right" vertical="center"/>
    </xf>
    <xf numFmtId="0" fontId="23" fillId="5" borderId="15" applyAlignment="1" pivotButton="0" quotePrefix="0" xfId="0">
      <alignment horizontal="right" vertical="center"/>
    </xf>
    <xf numFmtId="0" fontId="23" fillId="5" borderId="19" applyAlignment="1" pivotButton="0" quotePrefix="0" xfId="0">
      <alignment horizontal="right" vertical="center"/>
    </xf>
    <xf numFmtId="0" fontId="23" fillId="5" borderId="0" applyAlignment="1" pivotButton="0" quotePrefix="0" xfId="0">
      <alignment horizontal="right" vertical="center"/>
    </xf>
    <xf numFmtId="0" fontId="23" fillId="5" borderId="20" applyAlignment="1" pivotButton="0" quotePrefix="0" xfId="0">
      <alignment horizontal="right" vertical="center"/>
    </xf>
    <xf numFmtId="0" fontId="23" fillId="5" borderId="16" applyAlignment="1" pivotButton="0" quotePrefix="0" xfId="0">
      <alignment horizontal="right" vertical="center"/>
    </xf>
    <xf numFmtId="0" fontId="23" fillId="5" borderId="17" applyAlignment="1" pivotButton="0" quotePrefix="0" xfId="0">
      <alignment horizontal="right" vertical="center"/>
    </xf>
    <xf numFmtId="0" fontId="23" fillId="5" borderId="18" applyAlignment="1" pivotButton="0" quotePrefix="0" xfId="0">
      <alignment horizontal="right" vertical="center"/>
    </xf>
    <xf numFmtId="0" fontId="7" fillId="7" borderId="10" applyAlignment="1" applyProtection="1" pivotButton="0" quotePrefix="0" xfId="0">
      <alignment horizontal="center" shrinkToFit="1"/>
      <protection locked="0" hidden="0"/>
    </xf>
    <xf numFmtId="0" fontId="7" fillId="7" borderId="11" applyAlignment="1" applyProtection="1" pivotButton="0" quotePrefix="0" xfId="0">
      <alignment horizontal="center" shrinkToFit="1"/>
      <protection locked="0" hidden="0"/>
    </xf>
    <xf numFmtId="0" fontId="7" fillId="7" borderId="12" applyAlignment="1" applyProtection="1" pivotButton="0" quotePrefix="0" xfId="0">
      <alignment horizontal="center" shrinkToFit="1"/>
      <protection locked="0" hidden="0"/>
    </xf>
    <xf numFmtId="0" fontId="24" fillId="5" borderId="10" applyAlignment="1" pivotButton="0" quotePrefix="0" xfId="0">
      <alignment horizontal="right" shrinkToFit="1"/>
    </xf>
    <xf numFmtId="0" fontId="24" fillId="5" borderId="11" applyAlignment="1" pivotButton="0" quotePrefix="0" xfId="0">
      <alignment horizontal="right" shrinkToFit="1"/>
    </xf>
    <xf numFmtId="0" fontId="24" fillId="5" borderId="12" applyAlignment="1" pivotButton="0" quotePrefix="0" xfId="0">
      <alignment horizontal="right" shrinkToFit="1"/>
    </xf>
    <xf numFmtId="0" fontId="22" fillId="6" borderId="7" applyAlignment="1" pivotButton="0" quotePrefix="0" xfId="0">
      <alignment horizontal="center" vertical="center" wrapText="1"/>
    </xf>
    <xf numFmtId="0" fontId="22" fillId="6" borderId="8" applyAlignment="1" pivotButton="0" quotePrefix="0" xfId="0">
      <alignment horizontal="center" vertical="center" wrapText="1"/>
    </xf>
    <xf numFmtId="0" fontId="22" fillId="6" borderId="9" applyAlignment="1" pivotButton="0" quotePrefix="0" xfId="0">
      <alignment horizontal="center" vertical="center" wrapText="1"/>
    </xf>
    <xf numFmtId="49" fontId="7" fillId="7" borderId="6" applyAlignment="1" applyProtection="1" pivotButton="0" quotePrefix="0" xfId="0">
      <alignment horizontal="left" shrinkToFit="1"/>
      <protection locked="0" hidden="0"/>
    </xf>
    <xf numFmtId="0" fontId="15" fillId="0" borderId="0" applyAlignment="1" pivotButton="0" quotePrefix="0" xfId="0">
      <alignment horizontal="center" vertical="center"/>
    </xf>
    <xf numFmtId="0" fontId="7" fillId="7" borderId="6" applyAlignment="1" applyProtection="1" pivotButton="0" quotePrefix="0" xfId="0">
      <alignment horizontal="left" shrinkToFit="1"/>
      <protection locked="0" hidden="0"/>
    </xf>
    <xf numFmtId="14" fontId="20" fillId="16" borderId="10" applyAlignment="1" pivotButton="0" quotePrefix="0" xfId="0">
      <alignment horizontal="left" shrinkToFit="1"/>
    </xf>
    <xf numFmtId="14" fontId="20" fillId="16" borderId="11" applyAlignment="1" pivotButton="0" quotePrefix="0" xfId="0">
      <alignment horizontal="left" shrinkToFit="1"/>
    </xf>
    <xf numFmtId="14" fontId="20" fillId="16" borderId="12" applyAlignment="1" pivotButton="0" quotePrefix="0" xfId="0">
      <alignment horizontal="left" shrinkToFit="1"/>
    </xf>
    <xf numFmtId="0" fontId="9" fillId="10" borderId="10" applyAlignment="1" applyProtection="1" pivotButton="0" quotePrefix="0" xfId="0">
      <alignment horizontal="left" shrinkToFit="1"/>
      <protection locked="0" hidden="0"/>
    </xf>
    <xf numFmtId="0" fontId="9" fillId="10" borderId="11" applyAlignment="1" applyProtection="1" pivotButton="0" quotePrefix="0" xfId="0">
      <alignment horizontal="left" shrinkToFit="1"/>
      <protection locked="0" hidden="0"/>
    </xf>
    <xf numFmtId="0" fontId="9" fillId="10" borderId="12" applyAlignment="1" applyProtection="1" pivotButton="0" quotePrefix="0" xfId="0">
      <alignment horizontal="left" shrinkToFit="1"/>
      <protection locked="0" hidden="0"/>
    </xf>
    <xf numFmtId="177" fontId="23" fillId="5" borderId="6" applyAlignment="1" pivotButton="0" quotePrefix="0" xfId="0">
      <alignment horizontal="center" shrinkToFit="1"/>
    </xf>
    <xf numFmtId="0" fontId="24" fillId="5" borderId="13" applyAlignment="1" pivotButton="0" quotePrefix="0" xfId="0">
      <alignment horizontal="right" shrinkToFit="1"/>
    </xf>
    <xf numFmtId="0" fontId="24" fillId="5" borderId="14" applyAlignment="1" pivotButton="0" quotePrefix="0" xfId="0">
      <alignment horizontal="right" shrinkToFit="1"/>
    </xf>
    <xf numFmtId="0" fontId="24" fillId="5" borderId="15" applyAlignment="1" pivotButton="0" quotePrefix="0" xfId="0">
      <alignment horizontal="right" shrinkToFit="1"/>
    </xf>
    <xf numFmtId="0" fontId="23" fillId="5" borderId="6" applyAlignment="1" pivotButton="0" quotePrefix="0" xfId="0">
      <alignment horizontal="right" shrinkToFit="1"/>
    </xf>
    <xf numFmtId="172" fontId="23" fillId="5" borderId="6" applyAlignment="1" pivotButton="0" quotePrefix="0" xfId="0">
      <alignment horizontal="center" shrinkToFit="1"/>
    </xf>
    <xf numFmtId="0" fontId="9" fillId="7" borderId="13" applyAlignment="1" applyProtection="1" pivotButton="0" quotePrefix="0" xfId="0">
      <alignment horizontal="center" vertical="center" shrinkToFit="1"/>
      <protection locked="0" hidden="0"/>
    </xf>
    <xf numFmtId="0" fontId="25" fillId="5" borderId="13" applyAlignment="1" pivotButton="0" quotePrefix="0" xfId="0">
      <alignment horizontal="right" shrinkToFit="1"/>
    </xf>
    <xf numFmtId="0" fontId="25" fillId="5" borderId="14" applyAlignment="1" pivotButton="0" quotePrefix="0" xfId="0">
      <alignment horizontal="right" shrinkToFit="1"/>
    </xf>
    <xf numFmtId="0" fontId="25" fillId="5" borderId="15" applyAlignment="1" pivotButton="0" quotePrefix="0" xfId="0">
      <alignment horizontal="right" shrinkToFit="1"/>
    </xf>
    <xf numFmtId="0" fontId="23" fillId="5" borderId="6" applyAlignment="1" pivotButton="0" quotePrefix="0" xfId="0">
      <alignment horizontal="right"/>
    </xf>
    <xf numFmtId="0" fontId="19" fillId="0" borderId="10" applyAlignment="1" pivotButton="0" quotePrefix="0" xfId="0">
      <alignment horizontal="center"/>
    </xf>
    <xf numFmtId="0" fontId="19" fillId="0" borderId="11" applyAlignment="1" pivotButton="0" quotePrefix="0" xfId="0">
      <alignment horizontal="center"/>
    </xf>
    <xf numFmtId="0" fontId="19" fillId="0" borderId="12" applyAlignment="1" pivotButton="0" quotePrefix="0" xfId="0">
      <alignment horizontal="center"/>
    </xf>
    <xf numFmtId="0" fontId="27" fillId="5" borderId="21" applyAlignment="1" pivotButton="0" quotePrefix="0" xfId="0">
      <alignment horizontal="left" shrinkToFit="1"/>
    </xf>
    <xf numFmtId="0" fontId="27" fillId="5" borderId="21" applyAlignment="1" pivotButton="0" quotePrefix="0" xfId="0">
      <alignment horizontal="center"/>
    </xf>
    <xf numFmtId="0" fontId="42" fillId="0" borderId="0" applyAlignment="1" pivotButton="0" quotePrefix="1" xfId="8">
      <alignment horizontal="justify" vertical="center"/>
    </xf>
    <xf numFmtId="0" fontId="42" fillId="0" borderId="0" applyAlignment="1" pivotButton="0" quotePrefix="1" xfId="8">
      <alignment horizontal="justify" vertical="center" wrapText="1"/>
    </xf>
    <xf numFmtId="0" fontId="30" fillId="0" borderId="0" applyAlignment="1" pivotButton="0" quotePrefix="1" xfId="8">
      <alignment horizontal="justify"/>
    </xf>
    <xf numFmtId="0" fontId="30" fillId="0" borderId="0" applyAlignment="1" pivotButton="0" quotePrefix="0" xfId="8">
      <alignment horizontal="left"/>
    </xf>
    <xf numFmtId="0" fontId="30" fillId="0" borderId="0" applyAlignment="1" pivotButton="0" quotePrefix="1" xfId="8">
      <alignment horizontal="justify" vertical="center" wrapText="1"/>
    </xf>
    <xf numFmtId="0" fontId="42" fillId="0" borderId="0" applyAlignment="1" pivotButton="0" quotePrefix="1" xfId="8">
      <alignment horizontal="justify" vertical="top" wrapText="1"/>
    </xf>
    <xf numFmtId="2" fontId="49" fillId="0" borderId="1" applyAlignment="1" pivotButton="0" quotePrefix="0" xfId="0">
      <alignment horizontal="center" vertical="center"/>
    </xf>
    <xf numFmtId="2" fontId="49" fillId="0" borderId="3" applyAlignment="1" pivotButton="0" quotePrefix="0" xfId="0">
      <alignment horizontal="center" vertical="center"/>
    </xf>
    <xf numFmtId="2" fontId="49" fillId="0" borderId="5" applyAlignment="1" pivotButton="0" quotePrefix="0" xfId="0">
      <alignment horizontal="center" vertical="center"/>
    </xf>
    <xf numFmtId="2" fontId="49" fillId="0" borderId="4" applyAlignment="1" pivotButton="0" quotePrefix="0" xfId="0">
      <alignment horizontal="center" vertical="center"/>
    </xf>
    <xf numFmtId="164" fontId="49" fillId="0" borderId="1" applyAlignment="1" pivotButton="0" quotePrefix="0" xfId="0">
      <alignment horizontal="center" vertical="center"/>
    </xf>
    <xf numFmtId="1" fontId="49" fillId="0" borderId="1" applyAlignment="1" pivotButton="0" quotePrefix="0" xfId="0">
      <alignment horizontal="center" vertical="center"/>
    </xf>
    <xf numFmtId="0" fontId="59" fillId="0" borderId="0" applyAlignment="1" pivotButton="0" quotePrefix="1" xfId="0">
      <alignment horizontal="left"/>
    </xf>
    <xf numFmtId="0" fontId="20" fillId="0" borderId="2" applyAlignment="1" pivotButton="0" quotePrefix="0" xfId="0">
      <alignment horizontal="center" shrinkToFit="1"/>
    </xf>
    <xf numFmtId="0" fontId="20" fillId="0" borderId="0" applyAlignment="1" pivotButton="0" quotePrefix="0" xfId="0">
      <alignment horizontal="center" shrinkToFit="1"/>
    </xf>
    <xf numFmtId="0" fontId="20" fillId="5" borderId="1" applyAlignment="1" pivotButton="0" quotePrefix="0" xfId="0">
      <alignment horizontal="center"/>
    </xf>
    <xf numFmtId="0" fontId="23" fillId="0" borderId="0" applyAlignment="1" pivotButton="0" quotePrefix="0" xfId="0">
      <alignment horizontal="center" vertical="center"/>
    </xf>
    <xf numFmtId="168" fontId="48" fillId="0" borderId="0" applyAlignment="1" pivotButton="0" quotePrefix="0" xfId="0">
      <alignment horizontal="center" vertical="center" shrinkToFit="1"/>
    </xf>
    <xf numFmtId="0" fontId="51" fillId="10" borderId="55" applyAlignment="1" pivotButton="0" quotePrefix="0" xfId="0">
      <alignment horizontal="center" vertical="center" wrapText="1" shrinkToFit="1"/>
    </xf>
    <xf numFmtId="0" fontId="51" fillId="10" borderId="56" applyAlignment="1" pivotButton="0" quotePrefix="0" xfId="0">
      <alignment horizontal="center" vertical="center" wrapText="1" shrinkToFit="1"/>
    </xf>
    <xf numFmtId="0" fontId="51" fillId="10" borderId="57" applyAlignment="1" pivotButton="0" quotePrefix="0" xfId="0">
      <alignment horizontal="center" vertical="center" wrapText="1" shrinkToFit="1"/>
    </xf>
    <xf numFmtId="0" fontId="51" fillId="10" borderId="35" applyAlignment="1" pivotButton="0" quotePrefix="0" xfId="0">
      <alignment horizontal="center" vertical="center" wrapText="1" shrinkToFit="1"/>
    </xf>
    <xf numFmtId="0" fontId="51" fillId="10" borderId="0" applyAlignment="1" pivotButton="0" quotePrefix="0" xfId="0">
      <alignment horizontal="center" vertical="center" wrapText="1" shrinkToFit="1"/>
    </xf>
    <xf numFmtId="0" fontId="51" fillId="10" borderId="34" applyAlignment="1" pivotButton="0" quotePrefix="0" xfId="0">
      <alignment horizontal="center" vertical="center" wrapText="1" shrinkToFit="1"/>
    </xf>
    <xf numFmtId="0" fontId="51" fillId="10" borderId="58" applyAlignment="1" pivotButton="0" quotePrefix="0" xfId="0">
      <alignment horizontal="center" vertical="center" wrapText="1" shrinkToFit="1"/>
    </xf>
    <xf numFmtId="0" fontId="51" fillId="10" borderId="2" applyAlignment="1" pivotButton="0" quotePrefix="0" xfId="0">
      <alignment horizontal="center" vertical="center" wrapText="1" shrinkToFit="1"/>
    </xf>
    <xf numFmtId="0" fontId="51" fillId="10" borderId="59" applyAlignment="1" pivotButton="0" quotePrefix="0" xfId="0">
      <alignment horizontal="center" vertical="center" wrapText="1" shrinkToFit="1"/>
    </xf>
    <xf numFmtId="0" fontId="48" fillId="0" borderId="0" applyAlignment="1" pivotButton="0" quotePrefix="0" xfId="0">
      <alignment horizontal="center" vertical="center" shrinkToFit="1"/>
    </xf>
    <xf numFmtId="0" fontId="51" fillId="10" borderId="1" applyAlignment="1" pivotButton="0" quotePrefix="0" xfId="0">
      <alignment horizontal="center" vertical="center" wrapText="1" shrinkToFit="1"/>
    </xf>
    <xf numFmtId="0" fontId="42" fillId="0" borderId="0" applyAlignment="1" pivotButton="0" quotePrefix="0" xfId="8">
      <alignment horizontal="center" vertical="center"/>
    </xf>
    <xf numFmtId="0" fontId="20" fillId="0" borderId="0" applyAlignment="1" pivotButton="0" quotePrefix="0" xfId="8">
      <alignment horizontal="left" vertical="top" shrinkToFit="1"/>
    </xf>
    <xf numFmtId="0" fontId="23" fillId="0" borderId="0" applyAlignment="1" pivotButton="0" quotePrefix="0" xfId="8">
      <alignment horizontal="left" vertical="top"/>
    </xf>
    <xf numFmtId="0" fontId="43" fillId="0" borderId="0" applyAlignment="1" pivotButton="0" quotePrefix="0" xfId="0">
      <alignment horizontal="left" vertical="center" shrinkToFit="1"/>
    </xf>
    <xf numFmtId="0" fontId="50" fillId="0" borderId="0" applyAlignment="1" pivotButton="0" quotePrefix="0" xfId="8">
      <alignment horizontal="center" wrapText="1"/>
    </xf>
    <xf numFmtId="0" fontId="46" fillId="0" borderId="0" applyAlignment="1" pivotButton="0" quotePrefix="0" xfId="8">
      <alignment horizontal="center"/>
    </xf>
    <xf numFmtId="0" fontId="42" fillId="0" borderId="0" applyAlignment="1" pivotButton="0" quotePrefix="0" xfId="8">
      <alignment horizontal="center"/>
    </xf>
    <xf numFmtId="0" fontId="20" fillId="0" borderId="0" applyAlignment="1" pivotButton="0" quotePrefix="0" xfId="7">
      <alignment horizontal="right" vertical="center"/>
    </xf>
    <xf numFmtId="0" fontId="23" fillId="0" borderId="0" applyAlignment="1" pivotButton="0" quotePrefix="0" xfId="8">
      <alignment horizontal="center"/>
    </xf>
    <xf numFmtId="0" fontId="54" fillId="0" borderId="0" applyAlignment="1" pivotButton="0" quotePrefix="0" xfId="8">
      <alignment horizontal="center" vertical="center"/>
    </xf>
    <xf numFmtId="0" fontId="51" fillId="10" borderId="1" applyAlignment="1" pivotButton="0" quotePrefix="1" xfId="0">
      <alignment horizontal="center" vertical="center" wrapText="1" shrinkToFit="1"/>
    </xf>
    <xf numFmtId="0" fontId="44" fillId="0" borderId="0" applyAlignment="1" pivotButton="0" quotePrefix="0" xfId="0">
      <alignment horizontal="center" vertical="center"/>
    </xf>
    <xf numFmtId="0" fontId="45" fillId="0" borderId="0" applyAlignment="1" pivotButton="0" quotePrefix="0" xfId="0">
      <alignment horizontal="center" vertical="center"/>
    </xf>
    <xf numFmtId="167" fontId="23" fillId="0" borderId="0" applyAlignment="1" pivotButton="0" quotePrefix="0" xfId="0">
      <alignment horizontal="left" vertical="top" shrinkToFit="1"/>
    </xf>
    <xf numFmtId="0" fontId="47" fillId="0" borderId="0" applyAlignment="1" pivotButton="0" quotePrefix="0" xfId="0">
      <alignment horizontal="justify" vertical="center" wrapText="1" shrinkToFit="1"/>
    </xf>
    <xf numFmtId="0" fontId="24" fillId="0" borderId="0" applyAlignment="1" pivotButton="0" quotePrefix="0" xfId="0">
      <alignment horizontal="justify" vertical="center" wrapText="1" shrinkToFit="1"/>
    </xf>
    <xf numFmtId="167" fontId="23" fillId="0" borderId="0" applyAlignment="1" pivotButton="0" quotePrefix="0" xfId="0">
      <alignment horizontal="center" vertical="top" shrinkToFit="1"/>
    </xf>
    <xf numFmtId="0" fontId="51" fillId="10" borderId="1" applyAlignment="1" pivotButton="0" quotePrefix="0" xfId="0">
      <alignment horizontal="center" vertical="center" shrinkToFit="1"/>
    </xf>
    <xf numFmtId="177" fontId="23" fillId="0" borderId="0" applyAlignment="1" pivotButton="0" quotePrefix="0" xfId="0">
      <alignment horizontal="left"/>
    </xf>
    <xf numFmtId="2" fontId="20" fillId="0" borderId="35" applyAlignment="1" pivotButton="0" quotePrefix="0" xfId="0">
      <alignment horizontal="center"/>
    </xf>
    <xf numFmtId="2" fontId="20" fillId="0" borderId="0" applyAlignment="1" pivotButton="0" quotePrefix="0" xfId="0">
      <alignment horizontal="center"/>
    </xf>
    <xf numFmtId="0" fontId="48" fillId="0" borderId="0" applyAlignment="1" pivotButton="0" quotePrefix="0" xfId="0">
      <alignment horizontal="justify" vertical="center" wrapText="1"/>
    </xf>
    <xf numFmtId="0" fontId="48" fillId="0" borderId="0" applyAlignment="1" pivotButton="0" quotePrefix="0" xfId="0">
      <alignment horizontal="left" vertical="center"/>
    </xf>
    <xf numFmtId="0" fontId="48" fillId="0" borderId="0" applyAlignment="1" pivotButton="0" quotePrefix="0" xfId="0">
      <alignment horizontal="left" vertical="center" wrapText="1"/>
    </xf>
    <xf numFmtId="0" fontId="30" fillId="0" borderId="0" applyAlignment="1" pivotButton="0" quotePrefix="0" xfId="8">
      <alignment horizontal="justify" vertical="top" wrapText="1"/>
    </xf>
    <xf numFmtId="0" fontId="29" fillId="12" borderId="10" applyAlignment="1" pivotButton="0" quotePrefix="0" xfId="0">
      <alignment horizontal="center" vertical="center" wrapText="1"/>
    </xf>
    <xf numFmtId="0" fontId="29" fillId="12" borderId="11" applyAlignment="1" pivotButton="0" quotePrefix="0" xfId="0">
      <alignment horizontal="center" vertical="center" wrapText="1"/>
    </xf>
    <xf numFmtId="0" fontId="29" fillId="12" borderId="12" applyAlignment="1" pivotButton="0" quotePrefix="0" xfId="0">
      <alignment horizontal="center" vertical="center" wrapText="1"/>
    </xf>
    <xf numFmtId="166" fontId="20" fillId="15" borderId="1" applyAlignment="1" pivotButton="0" quotePrefix="0" xfId="0">
      <alignment horizontal="center" shrinkToFit="1"/>
    </xf>
    <xf numFmtId="166" fontId="20" fillId="15" borderId="51" applyAlignment="1" pivotButton="0" quotePrefix="0" xfId="0">
      <alignment horizontal="center" shrinkToFit="1"/>
    </xf>
    <xf numFmtId="166" fontId="20" fillId="15" borderId="3" applyAlignment="1" pivotButton="0" quotePrefix="0" xfId="0">
      <alignment horizontal="center" shrinkToFit="1"/>
    </xf>
    <xf numFmtId="166" fontId="20" fillId="15" borderId="5" applyAlignment="1" pivotButton="0" quotePrefix="0" xfId="0">
      <alignment horizontal="center" shrinkToFit="1"/>
    </xf>
    <xf numFmtId="166" fontId="20" fillId="15" borderId="4" applyAlignment="1" pivotButton="0" quotePrefix="0" xfId="0">
      <alignment horizontal="center" shrinkToFit="1"/>
    </xf>
    <xf numFmtId="0" fontId="30" fillId="13" borderId="22" applyAlignment="1" pivotButton="0" quotePrefix="0" xfId="0">
      <alignment horizontal="center" vertical="center" wrapText="1"/>
    </xf>
    <xf numFmtId="0" fontId="30" fillId="13" borderId="23" applyAlignment="1" pivotButton="0" quotePrefix="0" xfId="0">
      <alignment horizontal="center" vertical="center" wrapText="1"/>
    </xf>
    <xf numFmtId="0" fontId="30" fillId="13" borderId="31" applyAlignment="1" pivotButton="0" quotePrefix="0" xfId="0">
      <alignment horizontal="center" vertical="center" wrapText="1"/>
    </xf>
    <xf numFmtId="0" fontId="30" fillId="13" borderId="32" applyAlignment="1" pivotButton="0" quotePrefix="0" xfId="0">
      <alignment horizontal="center" vertical="center" wrapText="1"/>
    </xf>
    <xf numFmtId="0" fontId="30" fillId="13" borderId="36" applyAlignment="1" pivotButton="0" quotePrefix="0" xfId="0">
      <alignment horizontal="center" vertical="center" wrapText="1"/>
    </xf>
    <xf numFmtId="0" fontId="30" fillId="13" borderId="37" applyAlignment="1" pivotButton="0" quotePrefix="0" xfId="0">
      <alignment horizontal="center" vertical="center" wrapText="1"/>
    </xf>
    <xf numFmtId="0" fontId="31" fillId="12" borderId="24" applyAlignment="1" pivotButton="0" quotePrefix="0" xfId="0">
      <alignment horizontal="center" vertical="center"/>
    </xf>
    <xf numFmtId="0" fontId="31" fillId="12" borderId="25" applyAlignment="1" pivotButton="0" quotePrefix="0" xfId="0">
      <alignment horizontal="center" vertical="center"/>
    </xf>
    <xf numFmtId="0" fontId="31" fillId="12" borderId="26" applyAlignment="1" pivotButton="0" quotePrefix="0" xfId="0">
      <alignment horizontal="center" vertical="center"/>
    </xf>
    <xf numFmtId="0" fontId="10" fillId="12" borderId="27" applyAlignment="1" pivotButton="0" quotePrefix="0" xfId="0">
      <alignment horizontal="center" vertical="center" wrapText="1"/>
    </xf>
    <xf numFmtId="0" fontId="12" fillId="12" borderId="27" applyAlignment="1" pivotButton="0" quotePrefix="0" xfId="0">
      <alignment horizontal="center" vertical="center" wrapText="1"/>
    </xf>
    <xf numFmtId="0" fontId="12" fillId="12" borderId="28" applyAlignment="1" pivotButton="0" quotePrefix="0" xfId="0">
      <alignment horizontal="center" vertical="center" wrapText="1"/>
    </xf>
    <xf numFmtId="0" fontId="20" fillId="14" borderId="1" applyAlignment="1" pivotButton="0" quotePrefix="0" xfId="0">
      <alignment horizontal="center" vertical="center"/>
    </xf>
    <xf numFmtId="0" fontId="20" fillId="14" borderId="3" applyAlignment="1" pivotButton="0" quotePrefix="1" xfId="0">
      <alignment horizontal="center" vertical="center"/>
    </xf>
    <xf numFmtId="0" fontId="20" fillId="14" borderId="5" applyAlignment="1" pivotButton="0" quotePrefix="1" xfId="0">
      <alignment horizontal="center" vertical="center"/>
    </xf>
    <xf numFmtId="0" fontId="20" fillId="14" borderId="4" applyAlignment="1" pivotButton="0" quotePrefix="1" xfId="0">
      <alignment horizontal="center" vertical="center"/>
    </xf>
    <xf numFmtId="174" fontId="20" fillId="14" borderId="1" applyAlignment="1" pivotButton="0" quotePrefix="1" xfId="0">
      <alignment horizontal="center" vertical="center"/>
    </xf>
    <xf numFmtId="174" fontId="20" fillId="14" borderId="1" applyAlignment="1" pivotButton="0" quotePrefix="0" xfId="0">
      <alignment horizontal="center" vertical="center"/>
    </xf>
    <xf numFmtId="0" fontId="20" fillId="14" borderId="1" applyAlignment="1" pivotButton="0" quotePrefix="1" xfId="0">
      <alignment horizontal="center" vertical="center"/>
    </xf>
    <xf numFmtId="1" fontId="20" fillId="14" borderId="39" applyAlignment="1" pivotButton="0" quotePrefix="0" xfId="0">
      <alignment horizontal="center" vertical="center"/>
    </xf>
    <xf numFmtId="166" fontId="20" fillId="15" borderId="27" applyAlignment="1" pivotButton="0" quotePrefix="0" xfId="0">
      <alignment horizontal="center" shrinkToFit="1"/>
    </xf>
    <xf numFmtId="166" fontId="20" fillId="15" borderId="50" applyAlignment="1" pivotButton="0" quotePrefix="0" xfId="0">
      <alignment horizontal="center" shrinkToFit="1"/>
    </xf>
    <xf numFmtId="166" fontId="20" fillId="15" borderId="28" applyAlignment="1" pivotButton="0" quotePrefix="0" xfId="0">
      <alignment horizontal="center" shrinkToFit="1"/>
    </xf>
    <xf numFmtId="166" fontId="20" fillId="15" borderId="25" applyAlignment="1" pivotButton="0" quotePrefix="0" xfId="0">
      <alignment horizontal="center" shrinkToFit="1"/>
    </xf>
    <xf numFmtId="166" fontId="20" fillId="15" borderId="26" applyAlignment="1" pivotButton="0" quotePrefix="0" xfId="0">
      <alignment horizontal="center" shrinkToFit="1"/>
    </xf>
    <xf numFmtId="0" fontId="30" fillId="13" borderId="13" applyAlignment="1" pivotButton="0" quotePrefix="0" xfId="0">
      <alignment horizontal="center" vertical="center" wrapText="1"/>
    </xf>
    <xf numFmtId="0" fontId="30" fillId="13" borderId="14" applyAlignment="1" pivotButton="0" quotePrefix="0" xfId="0">
      <alignment horizontal="center" vertical="center" wrapText="1"/>
    </xf>
    <xf numFmtId="0" fontId="30" fillId="13" borderId="15" applyAlignment="1" pivotButton="0" quotePrefix="0" xfId="0">
      <alignment horizontal="center" vertical="center" wrapText="1"/>
    </xf>
    <xf numFmtId="0" fontId="30" fillId="13" borderId="19" applyAlignment="1" pivotButton="0" quotePrefix="0" xfId="0">
      <alignment horizontal="center" vertical="center" wrapText="1"/>
    </xf>
    <xf numFmtId="0" fontId="30" fillId="13" borderId="0" applyAlignment="1" pivotButton="0" quotePrefix="0" xfId="0">
      <alignment horizontal="center" vertical="center" wrapText="1"/>
    </xf>
    <xf numFmtId="0" fontId="30" fillId="13" borderId="20" applyAlignment="1" pivotButton="0" quotePrefix="0" xfId="0">
      <alignment horizontal="center" vertical="center" wrapText="1"/>
    </xf>
    <xf numFmtId="0" fontId="36" fillId="14" borderId="10" applyAlignment="1" pivotButton="0" quotePrefix="0" xfId="0">
      <alignment horizontal="center" shrinkToFit="1"/>
    </xf>
    <xf numFmtId="0" fontId="36" fillId="14" borderId="12" applyAlignment="1" pivotButton="0" quotePrefix="0" xfId="0">
      <alignment horizontal="center" shrinkToFit="1"/>
    </xf>
    <xf numFmtId="174" fontId="36" fillId="14" borderId="10" applyAlignment="1" pivotButton="0" quotePrefix="0" xfId="0">
      <alignment horizontal="center" shrinkToFit="1"/>
    </xf>
    <xf numFmtId="174" fontId="36" fillId="14" borderId="11" applyAlignment="1" pivotButton="0" quotePrefix="0" xfId="0">
      <alignment horizontal="center" shrinkToFit="1"/>
    </xf>
    <xf numFmtId="174" fontId="36" fillId="14" borderId="12" applyAlignment="1" pivotButton="0" quotePrefix="0" xfId="0">
      <alignment horizontal="center" shrinkToFit="1"/>
    </xf>
    <xf numFmtId="0" fontId="36" fillId="14" borderId="11" applyAlignment="1" pivotButton="0" quotePrefix="0" xfId="0">
      <alignment horizontal="center" shrinkToFit="1"/>
    </xf>
    <xf numFmtId="168" fontId="36" fillId="14" borderId="10" applyAlignment="1" pivotButton="0" quotePrefix="0" xfId="0">
      <alignment horizontal="center" shrinkToFit="1"/>
    </xf>
    <xf numFmtId="168" fontId="36" fillId="14" borderId="11" applyAlignment="1" pivotButton="0" quotePrefix="0" xfId="0">
      <alignment horizontal="center" shrinkToFit="1"/>
    </xf>
    <xf numFmtId="168" fontId="36" fillId="14" borderId="12" applyAlignment="1" pivotButton="0" quotePrefix="0" xfId="0">
      <alignment horizontal="center" shrinkToFit="1"/>
    </xf>
    <xf numFmtId="14" fontId="36" fillId="14" borderId="10" applyAlignment="1" pivotButton="0" quotePrefix="0" xfId="0">
      <alignment horizontal="center" shrinkToFit="1"/>
    </xf>
    <xf numFmtId="14" fontId="36" fillId="14" borderId="11" applyAlignment="1" pivotButton="0" quotePrefix="0" xfId="0">
      <alignment horizontal="center" shrinkToFit="1"/>
    </xf>
    <xf numFmtId="14" fontId="36" fillId="14" borderId="12" applyAlignment="1" pivotButton="0" quotePrefix="0" xfId="0">
      <alignment horizontal="center" shrinkToFit="1"/>
    </xf>
    <xf numFmtId="2" fontId="36" fillId="14" borderId="6" applyAlignment="1" pivotButton="0" quotePrefix="0" xfId="0">
      <alignment horizontal="center" shrinkToFit="1"/>
    </xf>
    <xf numFmtId="0" fontId="36" fillId="14" borderId="6" applyAlignment="1" pivotButton="0" quotePrefix="0" xfId="0">
      <alignment horizontal="center" shrinkToFit="1"/>
    </xf>
    <xf numFmtId="0" fontId="11" fillId="10" borderId="7" applyAlignment="1" pivotButton="0" quotePrefix="0" xfId="0">
      <alignment horizontal="center" vertical="center"/>
    </xf>
    <xf numFmtId="174" fontId="36" fillId="14" borderId="6" applyAlignment="1" pivotButton="0" quotePrefix="0" xfId="0">
      <alignment horizontal="center" shrinkToFit="1"/>
    </xf>
    <xf numFmtId="2" fontId="20" fillId="13" borderId="41" applyAlignment="1" pivotButton="0" quotePrefix="0" xfId="0">
      <alignment horizontal="center"/>
    </xf>
    <xf numFmtId="2" fontId="20" fillId="13" borderId="48" applyAlignment="1" pivotButton="0" quotePrefix="0" xfId="0">
      <alignment horizontal="center"/>
    </xf>
    <xf numFmtId="2" fontId="20" fillId="13" borderId="54" applyAlignment="1" pivotButton="0" quotePrefix="0" xfId="0">
      <alignment horizontal="center"/>
    </xf>
    <xf numFmtId="0" fontId="28" fillId="0" borderId="0" applyAlignment="1" pivotButton="0" quotePrefix="0" xfId="0">
      <alignment horizontal="center"/>
    </xf>
    <xf numFmtId="1" fontId="20" fillId="13" borderId="1" applyAlignment="1" pivotButton="0" quotePrefix="0" xfId="0">
      <alignment horizontal="center" vertical="center"/>
    </xf>
    <xf numFmtId="1" fontId="20" fillId="13" borderId="51" applyAlignment="1" pivotButton="0" quotePrefix="0" xfId="0">
      <alignment horizontal="center" vertical="center"/>
    </xf>
    <xf numFmtId="0" fontId="8" fillId="12" borderId="6" applyAlignment="1" pivotButton="0" quotePrefix="0" xfId="0">
      <alignment horizontal="center"/>
    </xf>
    <xf numFmtId="0" fontId="25" fillId="13" borderId="30" applyAlignment="1" pivotButton="0" quotePrefix="0" xfId="0">
      <alignment horizontal="center" vertical="center" wrapText="1"/>
    </xf>
    <xf numFmtId="0" fontId="25" fillId="13" borderId="14" applyAlignment="1" pivotButton="0" quotePrefix="0" xfId="0">
      <alignment horizontal="center" vertical="center" wrapText="1"/>
    </xf>
    <xf numFmtId="0" fontId="25" fillId="13" borderId="29" applyAlignment="1" pivotButton="0" quotePrefix="0" xfId="0">
      <alignment horizontal="center" vertical="center" wrapText="1"/>
    </xf>
    <xf numFmtId="0" fontId="25" fillId="13" borderId="35" applyAlignment="1" pivotButton="0" quotePrefix="0" xfId="0">
      <alignment horizontal="center" vertical="center" wrapText="1"/>
    </xf>
    <xf numFmtId="0" fontId="25" fillId="13" borderId="0" applyAlignment="1" pivotButton="0" quotePrefix="0" xfId="0">
      <alignment horizontal="center" vertical="center" wrapText="1"/>
    </xf>
    <xf numFmtId="0" fontId="25" fillId="13" borderId="34" applyAlignment="1" pivotButton="0" quotePrefix="0" xfId="0">
      <alignment horizontal="center" vertical="center" wrapText="1"/>
    </xf>
    <xf numFmtId="0" fontId="25" fillId="13" borderId="43" applyAlignment="1" pivotButton="0" quotePrefix="0" xfId="0">
      <alignment horizontal="center" vertical="center" wrapText="1"/>
    </xf>
    <xf numFmtId="0" fontId="25" fillId="13" borderId="17" applyAlignment="1" pivotButton="0" quotePrefix="0" xfId="0">
      <alignment horizontal="center" vertical="center" wrapText="1"/>
    </xf>
    <xf numFmtId="0" fontId="25" fillId="13" borderId="42" applyAlignment="1" pivotButton="0" quotePrefix="0" xfId="0">
      <alignment horizontal="center" vertical="center" wrapText="1"/>
    </xf>
    <xf numFmtId="2" fontId="20" fillId="13" borderId="27" applyAlignment="1" pivotButton="0" quotePrefix="0" xfId="0">
      <alignment horizontal="center"/>
    </xf>
    <xf numFmtId="2" fontId="20" fillId="13" borderId="1" applyAlignment="1" pivotButton="0" quotePrefix="0" xfId="0">
      <alignment horizontal="center"/>
    </xf>
    <xf numFmtId="2" fontId="20" fillId="13" borderId="3" applyAlignment="1" pivotButton="0" quotePrefix="0" xfId="0">
      <alignment horizontal="center"/>
    </xf>
    <xf numFmtId="2" fontId="20" fillId="13" borderId="5" applyAlignment="1" pivotButton="0" quotePrefix="0" xfId="0">
      <alignment horizontal="center"/>
    </xf>
    <xf numFmtId="2" fontId="20" fillId="13" borderId="4" applyAlignment="1" pivotButton="0" quotePrefix="0" xfId="0">
      <alignment horizontal="center"/>
    </xf>
    <xf numFmtId="1" fontId="20" fillId="13" borderId="39" applyAlignment="1" pivotButton="0" quotePrefix="0" xfId="0">
      <alignment horizontal="center" vertical="center"/>
    </xf>
    <xf numFmtId="1" fontId="20" fillId="13" borderId="52" applyAlignment="1" pivotButton="0" quotePrefix="0" xfId="0">
      <alignment horizontal="center" vertical="center"/>
    </xf>
    <xf numFmtId="0" fontId="24" fillId="13" borderId="30" applyAlignment="1" pivotButton="0" quotePrefix="0" xfId="0">
      <alignment horizontal="center" vertical="center" wrapText="1"/>
    </xf>
    <xf numFmtId="0" fontId="24" fillId="13" borderId="14" applyAlignment="1" pivotButton="0" quotePrefix="0" xfId="0">
      <alignment horizontal="center" vertical="center" wrapText="1"/>
    </xf>
    <xf numFmtId="0" fontId="24" fillId="13" borderId="29" applyAlignment="1" pivotButton="0" quotePrefix="0" xfId="0">
      <alignment horizontal="center" vertical="center" wrapText="1"/>
    </xf>
    <xf numFmtId="0" fontId="24" fillId="13" borderId="35" applyAlignment="1" pivotButton="0" quotePrefix="0" xfId="0">
      <alignment horizontal="center" vertical="center" wrapText="1"/>
    </xf>
    <xf numFmtId="0" fontId="24" fillId="13" borderId="0" applyAlignment="1" pivotButton="0" quotePrefix="0" xfId="0">
      <alignment horizontal="center" vertical="center" wrapText="1"/>
    </xf>
    <xf numFmtId="0" fontId="24" fillId="13" borderId="34" applyAlignment="1" pivotButton="0" quotePrefix="0" xfId="0">
      <alignment horizontal="center" vertical="center" wrapText="1"/>
    </xf>
    <xf numFmtId="0" fontId="24" fillId="13" borderId="43" applyAlignment="1" pivotButton="0" quotePrefix="0" xfId="0">
      <alignment horizontal="center" vertical="center" wrapText="1"/>
    </xf>
    <xf numFmtId="0" fontId="24" fillId="13" borderId="17" applyAlignment="1" pivotButton="0" quotePrefix="0" xfId="0">
      <alignment horizontal="center" vertical="center" wrapText="1"/>
    </xf>
    <xf numFmtId="0" fontId="24" fillId="13" borderId="42" applyAlignment="1" pivotButton="0" quotePrefix="0" xfId="0">
      <alignment horizontal="center" vertical="center" wrapText="1"/>
    </xf>
    <xf numFmtId="0" fontId="24" fillId="13" borderId="15" applyAlignment="1" pivotButton="0" quotePrefix="0" xfId="0">
      <alignment horizontal="center" vertical="center" wrapText="1"/>
    </xf>
    <xf numFmtId="0" fontId="24" fillId="13" borderId="20" applyAlignment="1" pivotButton="0" quotePrefix="0" xfId="0">
      <alignment horizontal="center" vertical="center" wrapText="1"/>
    </xf>
    <xf numFmtId="0" fontId="24" fillId="13" borderId="18" applyAlignment="1" pivotButton="0" quotePrefix="0" xfId="0">
      <alignment horizontal="center" vertical="center" wrapText="1"/>
    </xf>
    <xf numFmtId="0" fontId="31" fillId="12" borderId="33" applyAlignment="1" pivotButton="0" quotePrefix="0" xfId="0">
      <alignment horizontal="center" vertical="center" shrinkToFit="1"/>
    </xf>
    <xf numFmtId="0" fontId="31" fillId="12" borderId="1" applyAlignment="1" pivotButton="0" quotePrefix="0" xfId="0">
      <alignment horizontal="center" vertical="center" shrinkToFit="1"/>
    </xf>
    <xf numFmtId="0" fontId="24" fillId="13" borderId="13" applyAlignment="1" pivotButton="0" quotePrefix="0" xfId="0">
      <alignment horizontal="center" vertical="center" wrapText="1"/>
    </xf>
    <xf numFmtId="0" fontId="24" fillId="13" borderId="19" applyAlignment="1" pivotButton="0" quotePrefix="0" xfId="0">
      <alignment horizontal="center" vertical="center" wrapText="1"/>
    </xf>
    <xf numFmtId="0" fontId="24" fillId="13" borderId="16" applyAlignment="1" pivotButton="0" quotePrefix="0" xfId="0">
      <alignment horizontal="center" vertical="center" wrapText="1"/>
    </xf>
    <xf numFmtId="0" fontId="34" fillId="12" borderId="33" applyAlignment="1" pivotButton="0" quotePrefix="0" xfId="0">
      <alignment horizontal="center" vertical="center" shrinkToFit="1"/>
    </xf>
    <xf numFmtId="0" fontId="34" fillId="12" borderId="1" applyAlignment="1" pivotButton="0" quotePrefix="0" xfId="0">
      <alignment horizontal="center" vertical="center" shrinkToFit="1"/>
    </xf>
    <xf numFmtId="164" fontId="20" fillId="13" borderId="53" applyAlignment="1" pivotButton="0" quotePrefix="0" xfId="0">
      <alignment horizontal="center"/>
    </xf>
    <xf numFmtId="164" fontId="20" fillId="13" borderId="27" applyAlignment="1" pivotButton="0" quotePrefix="0" xfId="0">
      <alignment horizontal="center"/>
    </xf>
    <xf numFmtId="164" fontId="20" fillId="13" borderId="28" applyAlignment="1" pivotButton="0" quotePrefix="0" xfId="0">
      <alignment horizontal="center"/>
    </xf>
    <xf numFmtId="0" fontId="34" fillId="12" borderId="53" applyAlignment="1" pivotButton="0" quotePrefix="0" xfId="0">
      <alignment horizontal="center"/>
    </xf>
    <xf numFmtId="0" fontId="34" fillId="12" borderId="27" applyAlignment="1" pivotButton="0" quotePrefix="0" xfId="0">
      <alignment horizontal="center"/>
    </xf>
    <xf numFmtId="0" fontId="34" fillId="12" borderId="50" applyAlignment="1" pivotButton="0" quotePrefix="0" xfId="0">
      <alignment horizontal="center"/>
    </xf>
    <xf numFmtId="166" fontId="20" fillId="15" borderId="53" applyAlignment="1" pivotButton="0" quotePrefix="0" xfId="0">
      <alignment horizontal="center" shrinkToFit="1"/>
    </xf>
    <xf numFmtId="0" fontId="34" fillId="12" borderId="38" applyAlignment="1" pivotButton="0" quotePrefix="0" xfId="0">
      <alignment horizontal="center" vertical="center"/>
    </xf>
    <xf numFmtId="0" fontId="34" fillId="12" borderId="39" applyAlignment="1" pivotButton="0" quotePrefix="0" xfId="0">
      <alignment horizontal="center" vertical="center"/>
    </xf>
    <xf numFmtId="0" fontId="20" fillId="14" borderId="40" applyAlignment="1" pivotButton="0" quotePrefix="0" xfId="0">
      <alignment horizontal="center" vertical="center"/>
    </xf>
    <xf numFmtId="1" fontId="20" fillId="14" borderId="40" applyAlignment="1" pivotButton="0" quotePrefix="0" xfId="0">
      <alignment horizontal="center" vertical="center"/>
    </xf>
    <xf numFmtId="0" fontId="20" fillId="14" borderId="39" applyAlignment="1" pivotButton="0" quotePrefix="1" xfId="0">
      <alignment horizontal="center" vertical="center"/>
    </xf>
    <xf numFmtId="0" fontId="20" fillId="14" borderId="39" applyAlignment="1" pivotButton="0" quotePrefix="0" xfId="0">
      <alignment horizontal="center" vertical="center"/>
    </xf>
    <xf numFmtId="1" fontId="28" fillId="13" borderId="27"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6" fontId="20" fillId="13" borderId="53" applyAlignment="1" pivotButton="0" quotePrefix="0" xfId="0">
      <alignment horizontal="center"/>
    </xf>
    <xf numFmtId="166" fontId="20" fillId="13" borderId="27" applyAlignment="1" pivotButton="0" quotePrefix="0" xfId="0">
      <alignment horizontal="center"/>
    </xf>
    <xf numFmtId="164" fontId="20" fillId="13" borderId="33" applyAlignment="1" pivotButton="0" quotePrefix="0" xfId="0">
      <alignment horizontal="center"/>
    </xf>
    <xf numFmtId="164" fontId="20" fillId="13" borderId="1" applyAlignment="1" pivotButton="0" quotePrefix="0" xfId="0">
      <alignment horizontal="center"/>
    </xf>
    <xf numFmtId="164" fontId="20" fillId="13" borderId="3" applyAlignment="1" pivotButton="0" quotePrefix="0" xfId="0">
      <alignment horizontal="center"/>
    </xf>
    <xf numFmtId="0" fontId="34" fillId="12" borderId="33" applyAlignment="1" pivotButton="0" quotePrefix="0" xfId="0">
      <alignment horizontal="center"/>
    </xf>
    <xf numFmtId="0" fontId="34" fillId="12" borderId="1" applyAlignment="1" pivotButton="0" quotePrefix="0" xfId="0">
      <alignment horizontal="center"/>
    </xf>
    <xf numFmtId="0" fontId="34" fillId="12" borderId="51" applyAlignment="1" pivotButton="0" quotePrefix="0" xfId="0">
      <alignment horizontal="center"/>
    </xf>
    <xf numFmtId="166" fontId="20" fillId="15" borderId="33" applyAlignment="1" pivotButton="0" quotePrefix="0" xfId="0">
      <alignment horizontal="center" shrinkToFit="1"/>
    </xf>
    <xf numFmtId="172" fontId="20" fillId="13" borderId="1" applyAlignment="1" pivotButton="0" quotePrefix="0" xfId="0">
      <alignment horizontal="center"/>
    </xf>
    <xf numFmtId="1" fontId="20" fillId="13" borderId="1" applyAlignment="1" pivotButton="0" quotePrefix="0" xfId="0">
      <alignment horizontal="center"/>
    </xf>
    <xf numFmtId="166" fontId="20" fillId="13" borderId="33" applyAlignment="1" pivotButton="0" quotePrefix="0" xfId="0">
      <alignment horizontal="center"/>
    </xf>
    <xf numFmtId="166" fontId="20" fillId="13" borderId="1" applyAlignment="1" pivotButton="0" quotePrefix="0" xfId="0">
      <alignment horizontal="center"/>
    </xf>
    <xf numFmtId="1" fontId="28" fillId="13" borderId="1" applyAlignment="1" pivotButton="0" quotePrefix="0" xfId="0">
      <alignment horizontal="center"/>
    </xf>
    <xf numFmtId="177" fontId="20" fillId="13" borderId="1" applyAlignment="1" pivotButton="0" quotePrefix="0" xfId="0">
      <alignment horizontal="center"/>
    </xf>
    <xf numFmtId="164" fontId="20" fillId="13" borderId="38" applyAlignment="1" pivotButton="0" quotePrefix="0" xfId="0">
      <alignment horizontal="center"/>
    </xf>
    <xf numFmtId="164" fontId="20" fillId="13" borderId="39" applyAlignment="1" pivotButton="0" quotePrefix="0" xfId="0">
      <alignment horizontal="center"/>
    </xf>
    <xf numFmtId="164" fontId="20" fillId="13" borderId="41" applyAlignment="1" pivotButton="0" quotePrefix="0" xfId="0">
      <alignment horizontal="center"/>
    </xf>
    <xf numFmtId="0" fontId="34" fillId="12" borderId="38" applyAlignment="1" pivotButton="0" quotePrefix="0" xfId="0">
      <alignment horizontal="center"/>
    </xf>
    <xf numFmtId="0" fontId="34" fillId="12" borderId="39" applyAlignment="1" pivotButton="0" quotePrefix="0" xfId="0">
      <alignment horizontal="center"/>
    </xf>
    <xf numFmtId="0" fontId="34" fillId="12" borderId="52"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 fontId="28" fillId="13" borderId="39" applyAlignment="1" pivotButton="0" quotePrefix="0" xfId="0">
      <alignment horizontal="center"/>
    </xf>
    <xf numFmtId="166" fontId="20" fillId="15" borderId="41" applyAlignment="1" pivotButton="0" quotePrefix="0" xfId="0">
      <alignment horizontal="center" shrinkToFit="1"/>
    </xf>
    <xf numFmtId="166" fontId="20" fillId="15" borderId="48" applyAlignment="1" pivotButton="0" quotePrefix="0" xfId="0">
      <alignment horizontal="center" shrinkToFit="1"/>
    </xf>
    <xf numFmtId="166" fontId="20" fillId="15" borderId="54" applyAlignment="1" pivotButton="0" quotePrefix="0" xfId="0">
      <alignment horizontal="center" shrinkToFit="1"/>
    </xf>
    <xf numFmtId="166" fontId="20" fillId="15" borderId="52" applyAlignment="1" pivotButton="0" quotePrefix="0" xfId="0">
      <alignment horizontal="center" shrinkToFit="1"/>
    </xf>
    <xf numFmtId="0" fontId="8" fillId="10" borderId="9" applyAlignment="1" pivotButton="0" quotePrefix="0" xfId="0">
      <alignment horizontal="center" vertical="center" wrapText="1"/>
    </xf>
    <xf numFmtId="178" fontId="12" fillId="10" borderId="9" applyAlignment="1" pivotButton="0" quotePrefix="0" xfId="0">
      <alignment horizontal="center" vertical="center" wrapText="1"/>
    </xf>
    <xf numFmtId="0" fontId="12" fillId="10" borderId="9" applyAlignment="1" pivotButton="0" quotePrefix="0" xfId="0">
      <alignment horizontal="center" vertical="center" wrapText="1"/>
    </xf>
    <xf numFmtId="179" fontId="12" fillId="10" borderId="9" applyAlignment="1" pivotButton="0" quotePrefix="0" xfId="0">
      <alignment horizontal="center" vertical="center" wrapText="1"/>
    </xf>
    <xf numFmtId="0" fontId="12" fillId="10" borderId="9" applyAlignment="1" pivotButton="0" quotePrefix="0" xfId="0">
      <alignment horizontal="center" vertical="center" shrinkToFit="1"/>
    </xf>
    <xf numFmtId="0" fontId="36" fillId="14" borderId="10" applyAlignment="1" pivotButton="0" quotePrefix="0" xfId="0">
      <alignment horizontal="center"/>
    </xf>
    <xf numFmtId="0" fontId="36" fillId="14" borderId="11" applyAlignment="1" pivotButton="0" quotePrefix="0" xfId="0">
      <alignment horizontal="center"/>
    </xf>
    <xf numFmtId="0" fontId="36" fillId="14" borderId="12" applyAlignment="1" pivotButton="0" quotePrefix="0" xfId="0">
      <alignment horizontal="center"/>
    </xf>
    <xf numFmtId="11" fontId="36" fillId="14" borderId="10" applyAlignment="1" pivotButton="0" quotePrefix="0" xfId="0">
      <alignment horizontal="center" shrinkToFit="1"/>
    </xf>
    <xf numFmtId="11" fontId="36" fillId="14" borderId="12" applyAlignment="1" pivotButton="0" quotePrefix="0" xfId="0">
      <alignment horizontal="center" shrinkToFit="1"/>
    </xf>
    <xf numFmtId="174" fontId="12" fillId="10" borderId="9" applyAlignment="1" pivotButton="0" quotePrefix="0" xfId="0">
      <alignment horizontal="center" vertical="center" wrapText="1"/>
    </xf>
    <xf numFmtId="14" fontId="36" fillId="14" borderId="6" applyAlignment="1" pivotButton="0" quotePrefix="0" xfId="0">
      <alignment horizontal="center" shrinkToFit="1"/>
    </xf>
    <xf numFmtId="168" fontId="36" fillId="14" borderId="6" applyAlignment="1" pivotButton="0" quotePrefix="0" xfId="0">
      <alignment horizontal="center" shrinkToFit="1"/>
    </xf>
    <xf numFmtId="11" fontId="36" fillId="14" borderId="6" applyAlignment="1" pivotButton="0" quotePrefix="0" xfId="0">
      <alignment horizontal="center" shrinkToFit="1"/>
    </xf>
    <xf numFmtId="0" fontId="36" fillId="14" borderId="6"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20" fillId="14" borderId="3" applyAlignment="1" pivotButton="0" quotePrefix="0" xfId="0">
      <alignment horizontal="center" vertical="center"/>
    </xf>
    <xf numFmtId="174" fontId="12" fillId="10" borderId="16" applyAlignment="1" pivotButton="0" quotePrefix="0" xfId="0">
      <alignment horizontal="center" vertical="center" wrapText="1"/>
    </xf>
    <xf numFmtId="174" fontId="12" fillId="10" borderId="17" applyAlignment="1" pivotButton="0" quotePrefix="0" xfId="0">
      <alignment horizontal="center" vertical="center" wrapText="1"/>
    </xf>
    <xf numFmtId="174" fontId="12" fillId="10" borderId="18" applyAlignment="1" pivotButton="0" quotePrefix="0" xfId="0">
      <alignment horizontal="center" vertical="center" wrapText="1"/>
    </xf>
    <xf numFmtId="0" fontId="11" fillId="10" borderId="13" applyAlignment="1" pivotButton="0" quotePrefix="0" xfId="0">
      <alignment horizontal="center" vertical="center"/>
    </xf>
    <xf numFmtId="0" fontId="11" fillId="10" borderId="14" applyAlignment="1" pivotButton="0" quotePrefix="0" xfId="0">
      <alignment horizontal="center" vertical="center"/>
    </xf>
    <xf numFmtId="0" fontId="11" fillId="10" borderId="15" applyAlignment="1" pivotButton="0" quotePrefix="0" xfId="0">
      <alignment horizontal="center" vertical="center"/>
    </xf>
    <xf numFmtId="164" fontId="20" fillId="13" borderId="24" applyAlignment="1" pivotButton="0" quotePrefix="0" xfId="0">
      <alignment horizontal="center"/>
    </xf>
    <xf numFmtId="164" fontId="20" fillId="13" borderId="25" applyAlignment="1" pivotButton="0" quotePrefix="0" xfId="0">
      <alignment horizontal="center"/>
    </xf>
    <xf numFmtId="164" fontId="20" fillId="13" borderId="44" applyAlignment="1" pivotButton="0" quotePrefix="0" xfId="0">
      <alignment horizontal="center"/>
    </xf>
    <xf numFmtId="164" fontId="20" fillId="13" borderId="45" applyAlignment="1" pivotButton="0" quotePrefix="0" xfId="0">
      <alignment horizontal="center"/>
    </xf>
    <xf numFmtId="164" fontId="20" fillId="13" borderId="5" applyAlignment="1" pivotButton="0" quotePrefix="0" xfId="0">
      <alignment horizontal="center"/>
    </xf>
    <xf numFmtId="164" fontId="20" fillId="13" borderId="46" applyAlignment="1" pivotButton="0" quotePrefix="0" xfId="0">
      <alignment horizontal="center"/>
    </xf>
    <xf numFmtId="164" fontId="20" fillId="13" borderId="47" applyAlignment="1" pivotButton="0" quotePrefix="0" xfId="0">
      <alignment horizontal="center"/>
    </xf>
    <xf numFmtId="164" fontId="20" fillId="13" borderId="48" applyAlignment="1" pivotButton="0" quotePrefix="0" xfId="0">
      <alignment horizontal="center"/>
    </xf>
    <xf numFmtId="164" fontId="20" fillId="13" borderId="49" applyAlignment="1" pivotButton="0" quotePrefix="0" xfId="0">
      <alignment horizontal="center"/>
    </xf>
    <xf numFmtId="2" fontId="20" fillId="13" borderId="39" applyAlignment="1" pivotButton="0" quotePrefix="0" xfId="0">
      <alignment horizontal="center"/>
    </xf>
    <xf numFmtId="1" fontId="20" fillId="13" borderId="39" applyAlignment="1" pivotButton="0" quotePrefix="0" xfId="0">
      <alignment horizontal="center"/>
    </xf>
    <xf numFmtId="166" fontId="20" fillId="13" borderId="38" applyAlignment="1" pivotButton="0" quotePrefix="0" xfId="0">
      <alignment horizontal="center"/>
    </xf>
    <xf numFmtId="166" fontId="20" fillId="13" borderId="39" applyAlignment="1" pivotButton="0" quotePrefix="0" xfId="0">
      <alignment horizontal="center"/>
    </xf>
    <xf numFmtId="0" fontId="8" fillId="12" borderId="6" applyAlignment="1" pivotButton="0" quotePrefix="0" xfId="0">
      <alignment horizontal="center" shrinkToFit="1"/>
    </xf>
    <xf numFmtId="0" fontId="28" fillId="14" borderId="10" applyAlignment="1" pivotButton="0" quotePrefix="0" xfId="0">
      <alignment horizontal="center"/>
    </xf>
    <xf numFmtId="0" fontId="28" fillId="14" borderId="11" applyAlignment="1" pivotButton="0" quotePrefix="0" xfId="0">
      <alignment horizontal="center"/>
    </xf>
    <xf numFmtId="0" fontId="28" fillId="14" borderId="12" applyAlignment="1" pivotButton="0" quotePrefix="0" xfId="0">
      <alignment horizontal="center"/>
    </xf>
    <xf numFmtId="2" fontId="28" fillId="14" borderId="10" applyAlignment="1" pivotButton="0" quotePrefix="0" xfId="0">
      <alignment horizontal="center"/>
    </xf>
    <xf numFmtId="2" fontId="28" fillId="14" borderId="11" applyAlignment="1" pivotButton="0" quotePrefix="0" xfId="0">
      <alignment horizontal="center"/>
    </xf>
    <xf numFmtId="2" fontId="28" fillId="14" borderId="12" applyAlignment="1" pivotButton="0" quotePrefix="0" xfId="0">
      <alignment horizontal="center"/>
    </xf>
    <xf numFmtId="1" fontId="20" fillId="13" borderId="27" applyAlignment="1" pivotButton="0" quotePrefix="0" xfId="0">
      <alignment horizontal="center" vertical="center"/>
    </xf>
    <xf numFmtId="1" fontId="20" fillId="13" borderId="50" applyAlignment="1" pivotButton="0" quotePrefix="0" xfId="0">
      <alignment horizontal="center" vertical="center"/>
    </xf>
    <xf numFmtId="0" fontId="67" fillId="0" borderId="13" applyAlignment="1" pivotButton="0" quotePrefix="0" xfId="0">
      <alignment horizontal="center" vertical="center" shrinkToFit="1"/>
    </xf>
    <xf numFmtId="0" fontId="67" fillId="0" borderId="14" applyAlignment="1" pivotButton="0" quotePrefix="0" xfId="0">
      <alignment horizontal="center" vertical="center" shrinkToFit="1"/>
    </xf>
    <xf numFmtId="0" fontId="67" fillId="0" borderId="16" applyAlignment="1" pivotButton="0" quotePrefix="0" xfId="0">
      <alignment horizontal="center" vertical="center" shrinkToFit="1"/>
    </xf>
    <xf numFmtId="0" fontId="67" fillId="0" borderId="17" applyAlignment="1" pivotButton="0" quotePrefix="0" xfId="0">
      <alignment horizontal="center" vertical="center" shrinkToFit="1"/>
    </xf>
    <xf numFmtId="170" fontId="68" fillId="0" borderId="0" applyAlignment="1" pivotButton="0" quotePrefix="0" xfId="0">
      <alignment horizontal="center" vertical="center" shrinkToFit="1"/>
    </xf>
    <xf numFmtId="0" fontId="67" fillId="5" borderId="0" applyAlignment="1" pivotButton="0" quotePrefix="0" xfId="0">
      <alignment horizontal="center" vertical="center" shrinkToFit="1"/>
    </xf>
    <xf numFmtId="0" fontId="60" fillId="0" borderId="53" applyAlignment="1" pivotButton="0" quotePrefix="0" xfId="0">
      <alignment horizontal="center" vertical="center"/>
    </xf>
    <xf numFmtId="0" fontId="60" fillId="0" borderId="27" applyAlignment="1" pivotButton="0" quotePrefix="0" xfId="0">
      <alignment horizontal="center" vertical="center"/>
    </xf>
    <xf numFmtId="0" fontId="60" fillId="0" borderId="50" applyAlignment="1" pivotButton="0" quotePrefix="0" xfId="0">
      <alignment horizontal="center" vertical="center"/>
    </xf>
    <xf numFmtId="0" fontId="60" fillId="0" borderId="33" applyAlignment="1" pivotButton="0" quotePrefix="0" xfId="0">
      <alignment horizontal="center" vertical="center"/>
    </xf>
    <xf numFmtId="0" fontId="60" fillId="0" borderId="1" applyAlignment="1" pivotButton="0" quotePrefix="0" xfId="0">
      <alignment horizontal="center" vertical="center"/>
    </xf>
    <xf numFmtId="0" fontId="60" fillId="0" borderId="51" applyAlignment="1" pivotButton="0" quotePrefix="0" xfId="0">
      <alignment horizontal="center" vertical="center"/>
    </xf>
    <xf numFmtId="0" fontId="60" fillId="0" borderId="38" applyAlignment="1" pivotButton="0" quotePrefix="0" xfId="0">
      <alignment horizontal="center" vertical="center"/>
    </xf>
    <xf numFmtId="0" fontId="60" fillId="0" borderId="39" applyAlignment="1" pivotButton="0" quotePrefix="0" xfId="0">
      <alignment horizontal="center" vertical="center"/>
    </xf>
    <xf numFmtId="0" fontId="60" fillId="0" borderId="52" applyAlignment="1" pivotButton="0" quotePrefix="0" xfId="0">
      <alignment horizontal="center" vertical="center"/>
    </xf>
    <xf numFmtId="0" fontId="31" fillId="10" borderId="60" applyAlignment="1" pivotButton="0" quotePrefix="0" xfId="0">
      <alignment horizontal="center" vertical="center"/>
    </xf>
    <xf numFmtId="0" fontId="31" fillId="10" borderId="61" applyAlignment="1" pivotButton="0" quotePrefix="0" xfId="0">
      <alignment horizontal="center" vertical="center"/>
    </xf>
    <xf numFmtId="0" fontId="31" fillId="10" borderId="62" applyAlignment="1" pivotButton="0" quotePrefix="0" xfId="0">
      <alignment horizontal="center" vertical="center"/>
    </xf>
    <xf numFmtId="0" fontId="74" fillId="0" borderId="67" applyAlignment="1" pivotButton="0" quotePrefix="0" xfId="0">
      <alignment horizontal="center"/>
    </xf>
    <xf numFmtId="0" fontId="74" fillId="0" borderId="68" applyAlignment="1" pivotButton="0" quotePrefix="0" xfId="0">
      <alignment horizontal="center"/>
    </xf>
    <xf numFmtId="0" fontId="74" fillId="0" borderId="69" applyAlignment="1" pivotButton="0" quotePrefix="0" xfId="0">
      <alignment horizontal="center"/>
    </xf>
    <xf numFmtId="0" fontId="74" fillId="0" borderId="70" applyAlignment="1" pivotButton="0" quotePrefix="0" xfId="0">
      <alignment horizontal="center"/>
    </xf>
    <xf numFmtId="0" fontId="74" fillId="0" borderId="71" applyAlignment="1" pivotButton="0" quotePrefix="0" xfId="0">
      <alignment horizontal="center"/>
    </xf>
    <xf numFmtId="0" fontId="74" fillId="0" borderId="72" applyAlignment="1" pivotButton="0" quotePrefix="0" xfId="0">
      <alignment horizontal="center"/>
    </xf>
    <xf numFmtId="0" fontId="60" fillId="0" borderId="24" applyAlignment="1" pivotButton="0" quotePrefix="0" xfId="0">
      <alignment horizontal="right" vertical="center"/>
    </xf>
    <xf numFmtId="0" fontId="60" fillId="0" borderId="25" applyAlignment="1" pivotButton="0" quotePrefix="0" xfId="0">
      <alignment horizontal="right" vertical="center"/>
    </xf>
    <xf numFmtId="0" fontId="43" fillId="0" borderId="25" applyAlignment="1" pivotButton="0" quotePrefix="0" xfId="0">
      <alignment horizontal="left" vertical="center"/>
    </xf>
    <xf numFmtId="0" fontId="43" fillId="0" borderId="44" applyAlignment="1" pivotButton="0" quotePrefix="0" xfId="0">
      <alignment horizontal="left" vertical="center"/>
    </xf>
    <xf numFmtId="0" fontId="60" fillId="0" borderId="45" applyAlignment="1" pivotButton="0" quotePrefix="0" xfId="0">
      <alignment horizontal="right" vertical="center"/>
    </xf>
    <xf numFmtId="0" fontId="60" fillId="0" borderId="5" applyAlignment="1" pivotButton="0" quotePrefix="0" xfId="0">
      <alignment horizontal="right" vertical="center"/>
    </xf>
    <xf numFmtId="180" fontId="43" fillId="0" borderId="5" applyAlignment="1" pivotButton="0" quotePrefix="1" xfId="0">
      <alignment horizontal="left" vertical="center"/>
    </xf>
    <xf numFmtId="180" fontId="43" fillId="0" borderId="5" applyAlignment="1" pivotButton="0" quotePrefix="0" xfId="0">
      <alignment horizontal="left" vertical="center"/>
    </xf>
    <xf numFmtId="180" fontId="43" fillId="0" borderId="46" applyAlignment="1" pivotButton="0" quotePrefix="0" xfId="0">
      <alignment horizontal="left" vertical="center"/>
    </xf>
    <xf numFmtId="0" fontId="61" fillId="0" borderId="70" applyAlignment="1" pivotButton="0" quotePrefix="0" xfId="0">
      <alignment horizontal="center" vertical="top"/>
    </xf>
    <xf numFmtId="0" fontId="61" fillId="0" borderId="71" applyAlignment="1" pivotButton="0" quotePrefix="0" xfId="0">
      <alignment horizontal="center" vertical="top"/>
    </xf>
    <xf numFmtId="0" fontId="61" fillId="0" borderId="72" applyAlignment="1" pivotButton="0" quotePrefix="0" xfId="0">
      <alignment horizontal="center" vertical="top"/>
    </xf>
    <xf numFmtId="0" fontId="61" fillId="0" borderId="73" applyAlignment="1" pivotButton="0" quotePrefix="0" xfId="0">
      <alignment horizontal="center" vertical="top"/>
    </xf>
    <xf numFmtId="0" fontId="61" fillId="0" borderId="74" applyAlignment="1" pivotButton="0" quotePrefix="0" xfId="0">
      <alignment horizontal="center" vertical="top"/>
    </xf>
    <xf numFmtId="0" fontId="61" fillId="0" borderId="75" applyAlignment="1" pivotButton="0" quotePrefix="0" xfId="0">
      <alignment horizontal="center" vertical="top"/>
    </xf>
    <xf numFmtId="14" fontId="43" fillId="0" borderId="5" applyAlignment="1" pivotButton="0" quotePrefix="0" xfId="0">
      <alignment horizontal="left" vertical="center"/>
    </xf>
    <xf numFmtId="0" fontId="43" fillId="0" borderId="5" applyAlignment="1" pivotButton="0" quotePrefix="0" xfId="0">
      <alignment horizontal="left" vertical="center"/>
    </xf>
    <xf numFmtId="0" fontId="43" fillId="0" borderId="46" applyAlignment="1" pivotButton="0" quotePrefix="0" xfId="0">
      <alignment horizontal="left" vertical="center"/>
    </xf>
    <xf numFmtId="0" fontId="60" fillId="0" borderId="68" applyAlignment="1" pivotButton="0" quotePrefix="1" xfId="0">
      <alignment horizontal="center" vertical="center"/>
    </xf>
    <xf numFmtId="0" fontId="60" fillId="0" borderId="68" applyAlignment="1" pivotButton="0" quotePrefix="0" xfId="0">
      <alignment horizontal="center" vertical="center"/>
    </xf>
    <xf numFmtId="0" fontId="60" fillId="0" borderId="69" applyAlignment="1" pivotButton="0" quotePrefix="0" xfId="0">
      <alignment horizontal="center" vertical="center"/>
    </xf>
    <xf numFmtId="0" fontId="60" fillId="0" borderId="68" applyAlignment="1" pivotButton="0" quotePrefix="1" xfId="0">
      <alignment horizontal="justify" vertical="center" wrapText="1"/>
    </xf>
    <xf numFmtId="0" fontId="60" fillId="0" borderId="68" applyAlignment="1" pivotButton="0" quotePrefix="0" xfId="0">
      <alignment horizontal="justify" vertical="center" wrapText="1"/>
    </xf>
    <xf numFmtId="14" fontId="60" fillId="0" borderId="33" applyAlignment="1" pivotButton="0" quotePrefix="1" xfId="0">
      <alignment horizontal="center" vertical="center"/>
    </xf>
    <xf numFmtId="14" fontId="60" fillId="0" borderId="1" applyAlignment="1" pivotButton="0" quotePrefix="0" xfId="0">
      <alignment horizontal="center" vertical="center"/>
    </xf>
    <xf numFmtId="180" fontId="60" fillId="0" borderId="1" applyAlignment="1" pivotButton="0" quotePrefix="1" xfId="0">
      <alignment horizontal="center" vertical="center"/>
    </xf>
    <xf numFmtId="180" fontId="60" fillId="0" borderId="1" applyAlignment="1" pivotButton="0" quotePrefix="0" xfId="0">
      <alignment horizontal="center" vertical="center"/>
    </xf>
    <xf numFmtId="0" fontId="60" fillId="0" borderId="1" applyAlignment="1" pivotButton="0" quotePrefix="1" xfId="0">
      <alignment horizontal="justify" vertical="center" wrapText="1"/>
    </xf>
    <xf numFmtId="0" fontId="60" fillId="0" borderId="1" applyAlignment="1" pivotButton="0" quotePrefix="0" xfId="0">
      <alignment horizontal="justify" vertical="center" wrapText="1"/>
    </xf>
    <xf numFmtId="0" fontId="60" fillId="0" borderId="1" applyAlignment="1" pivotButton="0" quotePrefix="1" xfId="0">
      <alignment horizontal="center" vertical="center"/>
    </xf>
    <xf numFmtId="0" fontId="28" fillId="0" borderId="0" applyAlignment="1" pivotButton="0" quotePrefix="0" xfId="0">
      <alignment horizontal="center" vertical="center" wrapText="1"/>
    </xf>
    <xf numFmtId="170" fontId="28" fillId="0" borderId="0" applyAlignment="1" pivotButton="0" quotePrefix="0" xfId="0">
      <alignment horizontal="center" vertical="center" wrapText="1"/>
    </xf>
    <xf numFmtId="0" fontId="60" fillId="0" borderId="55" applyAlignment="1" pivotButton="0" quotePrefix="0" xfId="0">
      <alignment horizontal="center" vertical="center"/>
    </xf>
    <xf numFmtId="0" fontId="60" fillId="0" borderId="56" applyAlignment="1" pivotButton="0" quotePrefix="0" xfId="0">
      <alignment horizontal="center" vertical="center"/>
    </xf>
    <xf numFmtId="0" fontId="60" fillId="0" borderId="57" applyAlignment="1" pivotButton="0" quotePrefix="0" xfId="0">
      <alignment horizontal="center" vertical="center"/>
    </xf>
    <xf numFmtId="0" fontId="60" fillId="0" borderId="58" applyAlignment="1" pivotButton="0" quotePrefix="0" xfId="0">
      <alignment horizontal="center" vertical="center"/>
    </xf>
    <xf numFmtId="0" fontId="60" fillId="0" borderId="2" applyAlignment="1" pivotButton="0" quotePrefix="0" xfId="0">
      <alignment horizontal="center" vertical="center"/>
    </xf>
    <xf numFmtId="0" fontId="60" fillId="0" borderId="59" applyAlignment="1" pivotButton="0" quotePrefix="0" xfId="0">
      <alignment horizontal="center" vertical="center"/>
    </xf>
    <xf numFmtId="0" fontId="60" fillId="0" borderId="65" applyAlignment="1" pivotButton="0" quotePrefix="0" xfId="0">
      <alignment horizontal="center" vertical="center"/>
    </xf>
    <xf numFmtId="0" fontId="60" fillId="0" borderId="66" applyAlignment="1" pivotButton="0" quotePrefix="0" xfId="0">
      <alignment horizontal="center" vertical="center"/>
    </xf>
    <xf numFmtId="14" fontId="60" fillId="0" borderId="33" applyAlignment="1" pivotButton="0" quotePrefix="0" xfId="0">
      <alignment horizontal="center" vertical="center"/>
    </xf>
    <xf numFmtId="0" fontId="60" fillId="0" borderId="55" applyAlignment="1" pivotButton="0" quotePrefix="0" xfId="0">
      <alignment horizontal="left" vertical="top" wrapText="1"/>
    </xf>
    <xf numFmtId="0" fontId="60" fillId="0" borderId="56" applyAlignment="1" pivotButton="0" quotePrefix="0" xfId="0">
      <alignment horizontal="left" vertical="top" wrapText="1"/>
    </xf>
    <xf numFmtId="0" fontId="60" fillId="0" borderId="57" applyAlignment="1" pivotButton="0" quotePrefix="0" xfId="0">
      <alignment horizontal="left" vertical="top" wrapText="1"/>
    </xf>
    <xf numFmtId="0" fontId="60" fillId="0" borderId="58" applyAlignment="1" pivotButton="0" quotePrefix="0" xfId="0">
      <alignment horizontal="left" vertical="top" wrapText="1"/>
    </xf>
    <xf numFmtId="0" fontId="60" fillId="0" borderId="2" applyAlignment="1" pivotButton="0" quotePrefix="0" xfId="0">
      <alignment horizontal="left" vertical="top" wrapText="1"/>
    </xf>
    <xf numFmtId="0" fontId="60" fillId="0" borderId="59" applyAlignment="1" pivotButton="0" quotePrefix="0" xfId="0">
      <alignment horizontal="left" vertical="top" wrapText="1"/>
    </xf>
    <xf numFmtId="0" fontId="60" fillId="0" borderId="39" applyAlignment="1" pivotButton="0" quotePrefix="1" xfId="0">
      <alignment horizontal="left" vertical="center"/>
    </xf>
    <xf numFmtId="0" fontId="60" fillId="0" borderId="39" applyAlignment="1" pivotButton="0" quotePrefix="0" xfId="0">
      <alignment horizontal="left" vertical="center"/>
    </xf>
    <xf numFmtId="14" fontId="60" fillId="0" borderId="67" applyAlignment="1" pivotButton="0" quotePrefix="1" xfId="0">
      <alignment horizontal="center" vertical="center"/>
    </xf>
    <xf numFmtId="14" fontId="60" fillId="0" borderId="68" applyAlignment="1" pivotButton="0" quotePrefix="0" xfId="0">
      <alignment horizontal="center" vertical="center"/>
    </xf>
    <xf numFmtId="180" fontId="60" fillId="0" borderId="68" applyAlignment="1" pivotButton="0" quotePrefix="1" xfId="0">
      <alignment horizontal="center" vertical="center"/>
    </xf>
    <xf numFmtId="180" fontId="60" fillId="0" borderId="68" applyAlignment="1" pivotButton="0" quotePrefix="0" xfId="0">
      <alignment horizontal="center" vertical="center"/>
    </xf>
    <xf numFmtId="14" fontId="60" fillId="0" borderId="38" applyAlignment="1" pivotButton="0" quotePrefix="0" xfId="0">
      <alignment horizontal="center" vertical="center"/>
    </xf>
    <xf numFmtId="14" fontId="60" fillId="0" borderId="39" applyAlignment="1" pivotButton="0" quotePrefix="0" xfId="0">
      <alignment horizontal="center" vertical="center"/>
    </xf>
    <xf numFmtId="180" fontId="60" fillId="0" borderId="39" applyAlignment="1" pivotButton="0" quotePrefix="1" xfId="0">
      <alignment horizontal="center" vertical="center"/>
    </xf>
    <xf numFmtId="180" fontId="60" fillId="0" borderId="39" applyAlignment="1" pivotButton="0" quotePrefix="0" xfId="0">
      <alignment horizontal="center" vertical="center"/>
    </xf>
    <xf numFmtId="14" fontId="60" fillId="0" borderId="63" applyAlignment="1" pivotButton="0" quotePrefix="0" xfId="0">
      <alignment horizontal="center" vertical="center"/>
    </xf>
    <xf numFmtId="14" fontId="60" fillId="0" borderId="56" applyAlignment="1" pivotButton="0" quotePrefix="0" xfId="0">
      <alignment horizontal="center" vertical="center"/>
    </xf>
    <xf numFmtId="14" fontId="60" fillId="0" borderId="57" applyAlignment="1" pivotButton="0" quotePrefix="0" xfId="0">
      <alignment horizontal="center" vertical="center"/>
    </xf>
    <xf numFmtId="14" fontId="60" fillId="0" borderId="64" applyAlignment="1" pivotButton="0" quotePrefix="0" xfId="0">
      <alignment horizontal="center" vertical="center"/>
    </xf>
    <xf numFmtId="14" fontId="60" fillId="0" borderId="2" applyAlignment="1" pivotButton="0" quotePrefix="0" xfId="0">
      <alignment horizontal="center" vertical="center"/>
    </xf>
    <xf numFmtId="14" fontId="60" fillId="0" borderId="59" applyAlignment="1" pivotButton="0" quotePrefix="0" xfId="0">
      <alignment horizontal="center" vertical="center"/>
    </xf>
    <xf numFmtId="180" fontId="60" fillId="0" borderId="55" applyAlignment="1" pivotButton="0" quotePrefix="1" xfId="0">
      <alignment horizontal="center" vertical="center"/>
    </xf>
    <xf numFmtId="180" fontId="60" fillId="0" borderId="56" applyAlignment="1" pivotButton="0" quotePrefix="1" xfId="0">
      <alignment horizontal="center" vertical="center"/>
    </xf>
    <xf numFmtId="180" fontId="60" fillId="0" borderId="57" applyAlignment="1" pivotButton="0" quotePrefix="1" xfId="0">
      <alignment horizontal="center" vertical="center"/>
    </xf>
    <xf numFmtId="180" fontId="60" fillId="0" borderId="58" applyAlignment="1" pivotButton="0" quotePrefix="1" xfId="0">
      <alignment horizontal="center" vertical="center"/>
    </xf>
    <xf numFmtId="180" fontId="60" fillId="0" borderId="2" applyAlignment="1" pivotButton="0" quotePrefix="1" xfId="0">
      <alignment horizontal="center" vertical="center"/>
    </xf>
    <xf numFmtId="180" fontId="60" fillId="0" borderId="59" applyAlignment="1" pivotButton="0" quotePrefix="1" xfId="0">
      <alignment horizontal="center" vertical="center"/>
    </xf>
    <xf numFmtId="0" fontId="60" fillId="0" borderId="39" applyAlignment="1" pivotButton="0" quotePrefix="1" xfId="0">
      <alignment horizontal="center" vertical="center"/>
    </xf>
    <xf numFmtId="0" fontId="60" fillId="0" borderId="1" applyAlignment="1" pivotButton="0" quotePrefix="0" xfId="0">
      <alignment horizontal="justify" vertical="top" wrapText="1"/>
    </xf>
    <xf numFmtId="0" fontId="7" fillId="6" borderId="6" applyAlignment="1" pivotButton="0" quotePrefix="0" xfId="0">
      <alignment horizontal="center" vertical="center"/>
    </xf>
    <xf numFmtId="0" fontId="0" fillId="0" borderId="14" pivotButton="0" quotePrefix="0" xfId="0"/>
    <xf numFmtId="0" fontId="0" fillId="0" borderId="15" pivotButton="0" quotePrefix="0" xfId="0"/>
    <xf numFmtId="0" fontId="22" fillId="6" borderId="6" applyAlignment="1" pivotButton="0" quotePrefix="0" xfId="0">
      <alignment horizontal="center" vertical="center" wrapText="1"/>
    </xf>
    <xf numFmtId="0" fontId="0" fillId="0" borderId="19" pivotButton="0" quotePrefix="0" xfId="0"/>
    <xf numFmtId="0" fontId="0" fillId="0" borderId="20"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1" pivotButton="0" quotePrefix="0" xfId="0"/>
    <xf numFmtId="0" fontId="0" fillId="0" borderId="12" pivotButton="0" quotePrefix="0" xfId="0"/>
    <xf numFmtId="0" fontId="0" fillId="0" borderId="11" applyProtection="1" pivotButton="0" quotePrefix="0" xfId="0">
      <protection locked="0" hidden="0"/>
    </xf>
    <xf numFmtId="0" fontId="0" fillId="0" borderId="12" applyProtection="1" pivotButton="0" quotePrefix="0" xfId="0">
      <protection locked="0" hidden="0"/>
    </xf>
    <xf numFmtId="0" fontId="9" fillId="10" borderId="6" applyAlignment="1" applyProtection="1" pivotButton="0" quotePrefix="0" xfId="0">
      <alignment horizontal="left" shrinkToFit="1"/>
      <protection locked="0" hidden="0"/>
    </xf>
    <xf numFmtId="0" fontId="9" fillId="7" borderId="6" applyAlignment="1" applyProtection="1" pivotButton="0" quotePrefix="0" xfId="0">
      <alignment horizontal="left" shrinkToFit="1"/>
      <protection locked="0" hidden="0"/>
    </xf>
    <xf numFmtId="0" fontId="25" fillId="5" borderId="6" applyAlignment="1" pivotButton="0" quotePrefix="0" xfId="0">
      <alignment horizontal="right" shrinkToFit="1"/>
    </xf>
    <xf numFmtId="0" fontId="28" fillId="5" borderId="6" applyAlignment="1" pivotButton="0" quotePrefix="0" xfId="0">
      <alignment horizontal="left" shrinkToFit="1"/>
    </xf>
    <xf numFmtId="0" fontId="25" fillId="5" borderId="7" applyAlignment="1" pivotButton="0" quotePrefix="0" xfId="0">
      <alignment horizontal="right" shrinkToFit="1"/>
    </xf>
    <xf numFmtId="14" fontId="9" fillId="7" borderId="6" applyAlignment="1" applyProtection="1" pivotButton="0" quotePrefix="0" xfId="0">
      <alignment horizontal="left" shrinkToFit="1"/>
      <protection locked="0" hidden="0"/>
    </xf>
    <xf numFmtId="14" fontId="20" fillId="16" borderId="6" applyAlignment="1" pivotButton="0" quotePrefix="0" xfId="0">
      <alignment horizontal="left" shrinkToFit="1"/>
    </xf>
    <xf numFmtId="0" fontId="23" fillId="5" borderId="6" applyAlignment="1" pivotButton="0" quotePrefix="0" xfId="0">
      <alignment horizontal="right" vertical="center"/>
    </xf>
    <xf numFmtId="0" fontId="8" fillId="9" borderId="6" applyAlignment="1" applyProtection="1" pivotButton="0" quotePrefix="1" xfId="0">
      <alignment horizontal="left" vertical="top" wrapText="1"/>
      <protection locked="0" hidden="0"/>
    </xf>
    <xf numFmtId="0" fontId="0" fillId="0" borderId="14" applyProtection="1" pivotButton="0" quotePrefix="0" xfId="0">
      <protection locked="0" hidden="0"/>
    </xf>
    <xf numFmtId="0" fontId="0" fillId="0" borderId="15" applyProtection="1" pivotButton="0" quotePrefix="0" xfId="0">
      <protection locked="0" hidden="0"/>
    </xf>
    <xf numFmtId="0" fontId="0" fillId="0" borderId="19" applyProtection="1" pivotButton="0" quotePrefix="0" xfId="0">
      <protection locked="0" hidden="0"/>
    </xf>
    <xf numFmtId="0" fontId="0" fillId="0" borderId="0" applyProtection="1" pivotButton="0" quotePrefix="0" xfId="0">
      <protection locked="0" hidden="0"/>
    </xf>
    <xf numFmtId="0" fontId="0" fillId="0" borderId="20" applyProtection="1" pivotButton="0" quotePrefix="0" xfId="0">
      <protection locked="0" hidden="0"/>
    </xf>
    <xf numFmtId="0" fontId="0" fillId="0" borderId="78" pivotButton="0" quotePrefix="0" xfId="0"/>
    <xf numFmtId="0" fontId="0" fillId="0" borderId="79" pivotButton="0" quotePrefix="0" xfId="0"/>
    <xf numFmtId="0" fontId="0" fillId="0" borderId="16" applyProtection="1" pivotButton="0" quotePrefix="0" xfId="0">
      <protection locked="0" hidden="0"/>
    </xf>
    <xf numFmtId="0" fontId="0" fillId="0" borderId="17" applyProtection="1" pivotButton="0" quotePrefix="0" xfId="0">
      <protection locked="0" hidden="0"/>
    </xf>
    <xf numFmtId="0" fontId="0" fillId="0" borderId="18" applyProtection="1" pivotButton="0" quotePrefix="0" xfId="0">
      <protection locked="0" hidden="0"/>
    </xf>
    <xf numFmtId="0" fontId="19" fillId="0" borderId="6" applyAlignment="1" pivotButton="0" quotePrefix="0" xfId="0">
      <alignment horizontal="center"/>
    </xf>
    <xf numFmtId="0" fontId="26" fillId="5" borderId="6" applyAlignment="1" pivotButton="0" quotePrefix="0" xfId="0">
      <alignment horizontal="right" shrinkToFit="1"/>
    </xf>
    <xf numFmtId="0" fontId="23" fillId="5" borderId="6" applyAlignment="1" pivotButton="0" quotePrefix="0" xfId="0">
      <alignment horizontal="left" shrinkToFit="1"/>
    </xf>
    <xf numFmtId="169" fontId="27" fillId="5" borderId="21" applyAlignment="1" pivotButton="0" quotePrefix="0" xfId="0">
      <alignment horizontal="center" vertical="center" shrinkToFit="1"/>
    </xf>
    <xf numFmtId="0" fontId="7" fillId="7" borderId="6" applyAlignment="1" applyProtection="1" pivotButton="0" quotePrefix="0" xfId="0">
      <alignment horizontal="center" shrinkToFit="1"/>
      <protection locked="0" hidden="0"/>
    </xf>
    <xf numFmtId="0" fontId="7" fillId="10" borderId="6" applyAlignment="1" applyProtection="1" pivotButton="0" quotePrefix="0" xfId="0">
      <alignment horizontal="center" shrinkToFit="1"/>
      <protection locked="0" hidden="0"/>
    </xf>
    <xf numFmtId="0" fontId="23" fillId="5" borderId="6" applyAlignment="1" pivotButton="0" quotePrefix="0" xfId="0">
      <alignment horizontal="center" vertical="center" wrapText="1" shrinkToFit="1"/>
    </xf>
    <xf numFmtId="0" fontId="7" fillId="7" borderId="6" applyAlignment="1" applyProtection="1" pivotButton="0" quotePrefix="0" xfId="0">
      <alignment horizontal="center" vertical="center" shrinkToFit="1"/>
      <protection locked="0" hidden="0"/>
    </xf>
    <xf numFmtId="164" fontId="23" fillId="5" borderId="6" applyAlignment="1" pivotButton="0" quotePrefix="0" xfId="0">
      <alignment horizontal="center" shrinkToFit="1"/>
    </xf>
    <xf numFmtId="166" fontId="26" fillId="5" borderId="6" applyAlignment="1" pivotButton="0" quotePrefix="0" xfId="0">
      <alignment horizontal="center"/>
    </xf>
    <xf numFmtId="176" fontId="26" fillId="5" borderId="6" applyAlignment="1" pivotButton="0" quotePrefix="0" xfId="0">
      <alignment horizontal="center"/>
    </xf>
    <xf numFmtId="0" fontId="24" fillId="5" borderId="7" applyAlignment="1" pivotButton="0" quotePrefix="0" xfId="0">
      <alignment horizontal="right" shrinkToFit="1"/>
    </xf>
    <xf numFmtId="164" fontId="23" fillId="5" borderId="7" applyAlignment="1" pivotButton="0" quotePrefix="0" xfId="0">
      <alignment horizontal="center" shrinkToFit="1"/>
    </xf>
    <xf numFmtId="169" fontId="23" fillId="5" borderId="6" applyAlignment="1" pivotButton="0" quotePrefix="0" xfId="0">
      <alignment horizontal="center" shrinkToFit="1"/>
    </xf>
    <xf numFmtId="169" fontId="9" fillId="8" borderId="6" applyAlignment="1" applyProtection="1" pivotButton="0" quotePrefix="0" xfId="0">
      <alignment horizontal="center" shrinkToFit="1"/>
      <protection locked="0" hidden="0"/>
    </xf>
    <xf numFmtId="164" fontId="23" fillId="5" borderId="10" applyAlignment="1" pivotButton="0" quotePrefix="0" xfId="0">
      <alignment horizontal="center" shrinkToFit="1"/>
    </xf>
    <xf numFmtId="177" fontId="23" fillId="5" borderId="6" applyAlignment="1" pivotButton="0" quotePrefix="0" xfId="0">
      <alignment horizontal="center" shrinkToFit="1"/>
    </xf>
    <xf numFmtId="172" fontId="23" fillId="5" borderId="6" applyAlignment="1" pivotButton="0" quotePrefix="0" xfId="0">
      <alignment horizontal="center" shrinkToFit="1"/>
    </xf>
    <xf numFmtId="2" fontId="57" fillId="0" borderId="6" applyAlignment="1" pivotButton="0" quotePrefix="0" xfId="0">
      <alignment horizontal="center"/>
    </xf>
    <xf numFmtId="169" fontId="20" fillId="0" borderId="0" applyAlignment="1" pivotButton="0" quotePrefix="0" xfId="0">
      <alignment horizontal="center"/>
    </xf>
    <xf numFmtId="164" fontId="9" fillId="0" borderId="0" applyAlignment="1" pivotButton="0" quotePrefix="0" xfId="0">
      <alignment shrinkToFit="1"/>
    </xf>
    <xf numFmtId="165" fontId="62" fillId="0" borderId="0" pivotButton="0" quotePrefix="0" xfId="9"/>
    <xf numFmtId="166" fontId="62" fillId="0" borderId="0" pivotButton="0" quotePrefix="0" xfId="0"/>
    <xf numFmtId="175" fontId="57" fillId="0" borderId="0" applyAlignment="1" pivotButton="0" quotePrefix="0" xfId="0">
      <alignment horizontal="center"/>
    </xf>
    <xf numFmtId="166" fontId="26" fillId="5" borderId="10" applyAlignment="1" pivotButton="0" quotePrefix="0" xfId="0">
      <alignment horizontal="center"/>
    </xf>
    <xf numFmtId="0" fontId="9" fillId="7" borderId="6" applyAlignment="1" applyProtection="1" pivotButton="0" quotePrefix="0" xfId="0">
      <alignment horizontal="center" vertical="center" shrinkToFit="1"/>
      <protection locked="0" hidden="0"/>
    </xf>
    <xf numFmtId="167" fontId="23" fillId="0" borderId="0" applyAlignment="1" pivotButton="0" quotePrefix="0" xfId="0">
      <alignment vertical="top" shrinkToFit="1"/>
    </xf>
    <xf numFmtId="167" fontId="23" fillId="0" borderId="0" applyAlignment="1" pivotButton="0" quotePrefix="0" xfId="0">
      <alignment horizontal="center" vertical="top" shrinkToFit="1"/>
    </xf>
    <xf numFmtId="167" fontId="23" fillId="0" borderId="0" applyAlignment="1" pivotButton="0" quotePrefix="0" xfId="0">
      <alignment horizontal="left" vertical="top" shrinkToFit="1"/>
    </xf>
    <xf numFmtId="168" fontId="48" fillId="0" borderId="0" applyAlignment="1" pivotButton="0" quotePrefix="0" xfId="0">
      <alignment horizontal="center" vertical="center" shrinkToFit="1"/>
    </xf>
    <xf numFmtId="168" fontId="48" fillId="0" borderId="0" applyAlignment="1" pivotButton="0" quotePrefix="0" xfId="0">
      <alignment vertical="center" shrinkToFit="1"/>
    </xf>
    <xf numFmtId="177" fontId="23" fillId="0" borderId="0" applyAlignment="1" pivotButton="0" quotePrefix="0" xfId="0">
      <alignment horizontal="left"/>
    </xf>
    <xf numFmtId="0" fontId="0" fillId="0" borderId="56" pivotButton="0" quotePrefix="0" xfId="0"/>
    <xf numFmtId="0" fontId="0" fillId="0" borderId="57" pivotButton="0" quotePrefix="0" xfId="0"/>
    <xf numFmtId="0" fontId="51" fillId="10" borderId="80" applyAlignment="1" pivotButton="0" quotePrefix="0" xfId="0">
      <alignment horizontal="center" vertical="center" wrapText="1" shrinkToFit="1"/>
    </xf>
    <xf numFmtId="0" fontId="0" fillId="0" borderId="35" pivotButton="0" quotePrefix="0" xfId="0"/>
    <xf numFmtId="0" fontId="0" fillId="0" borderId="34" pivotButton="0" quotePrefix="0" xfId="0"/>
    <xf numFmtId="0" fontId="0" fillId="0" borderId="58" pivotButton="0" quotePrefix="0" xfId="0"/>
    <xf numFmtId="0" fontId="0" fillId="0" borderId="2" pivotButton="0" quotePrefix="0" xfId="0"/>
    <xf numFmtId="0" fontId="0" fillId="0" borderId="59" pivotButton="0" quotePrefix="0" xfId="0"/>
    <xf numFmtId="0" fontId="51" fillId="10" borderId="81" applyAlignment="1" pivotButton="0" quotePrefix="0" xfId="0">
      <alignment horizontal="center" vertical="center" wrapText="1" shrinkToFit="1"/>
    </xf>
    <xf numFmtId="0" fontId="0" fillId="0" borderId="5" pivotButton="0" quotePrefix="0" xfId="0"/>
    <xf numFmtId="0" fontId="0" fillId="0" borderId="4" pivotButton="0" quotePrefix="0" xfId="0"/>
    <xf numFmtId="164" fontId="49" fillId="0" borderId="1" applyAlignment="1" pivotButton="0" quotePrefix="0" xfId="0">
      <alignment horizontal="center" vertical="center"/>
    </xf>
    <xf numFmtId="164" fontId="49" fillId="0" borderId="0" applyAlignment="1" pivotButton="0" quotePrefix="0" xfId="0">
      <alignment horizontal="center" vertical="center"/>
    </xf>
    <xf numFmtId="0" fontId="29" fillId="12" borderId="6" applyAlignment="1" pivotButton="0" quotePrefix="0" xfId="0">
      <alignment horizontal="center" vertical="center" wrapText="1"/>
    </xf>
    <xf numFmtId="0" fontId="30" fillId="13" borderId="104" applyAlignment="1" pivotButton="0" quotePrefix="0" xfId="0">
      <alignment horizontal="center" vertical="center" wrapText="1"/>
    </xf>
    <xf numFmtId="0" fontId="0" fillId="0" borderId="82" pivotButton="0" quotePrefix="0" xfId="0"/>
    <xf numFmtId="0" fontId="31" fillId="12" borderId="53" applyAlignment="1" pivotButton="0" quotePrefix="0" xfId="0">
      <alignment horizontal="center" vertical="center"/>
    </xf>
    <xf numFmtId="0" fontId="0" fillId="0" borderId="25" pivotButton="0" quotePrefix="0" xfId="0"/>
    <xf numFmtId="0" fontId="0" fillId="0" borderId="26" pivotButton="0" quotePrefix="0" xfId="0"/>
    <xf numFmtId="0" fontId="24" fillId="13" borderId="101" applyAlignment="1" pivotButton="0" quotePrefix="0" xfId="0">
      <alignment horizontal="center" vertical="center" wrapText="1"/>
    </xf>
    <xf numFmtId="0" fontId="0" fillId="0" borderId="102" pivotButton="0" quotePrefix="0" xfId="0"/>
    <xf numFmtId="0" fontId="24" fillId="13" borderId="84" applyAlignment="1" pivotButton="0" quotePrefix="0" xfId="0">
      <alignment horizontal="center" vertical="center" wrapText="1"/>
    </xf>
    <xf numFmtId="0" fontId="0" fillId="0" borderId="29" pivotButton="0" quotePrefix="0" xfId="0"/>
    <xf numFmtId="0" fontId="24" fillId="13" borderId="97" applyAlignment="1" pivotButton="0" quotePrefix="0" xfId="0">
      <alignment horizontal="center" vertical="center" wrapText="1"/>
    </xf>
    <xf numFmtId="0" fontId="25" fillId="13" borderId="84" applyAlignment="1" pivotButton="0" quotePrefix="0" xfId="0">
      <alignment horizontal="center" vertical="center" wrapText="1"/>
    </xf>
    <xf numFmtId="0" fontId="24" fillId="13" borderId="98" applyAlignment="1" pivotButton="0" quotePrefix="0" xfId="0">
      <alignment horizontal="center" vertical="center" wrapText="1"/>
    </xf>
    <xf numFmtId="0" fontId="0" fillId="0" borderId="94" pivotButton="0" quotePrefix="0" xfId="0"/>
    <xf numFmtId="0" fontId="0" fillId="0" borderId="105" pivotButton="0" quotePrefix="0" xfId="0"/>
    <xf numFmtId="174" fontId="20" fillId="14" borderId="1" applyAlignment="1" pivotButton="0" quotePrefix="0" xfId="0">
      <alignment horizontal="center" vertical="center"/>
    </xf>
    <xf numFmtId="0" fontId="24" fillId="13" borderId="100" applyAlignment="1" pivotButton="0" quotePrefix="0" xfId="0">
      <alignment horizontal="center" vertical="center" wrapText="1"/>
    </xf>
    <xf numFmtId="174" fontId="20" fillId="14" borderId="1" applyAlignment="1" pivotButton="0" quotePrefix="1" xfId="0">
      <alignment horizontal="center" vertical="center"/>
    </xf>
    <xf numFmtId="0" fontId="28" fillId="14" borderId="6" applyAlignment="1" pivotButton="0" quotePrefix="0" xfId="0">
      <alignment horizontal="center"/>
    </xf>
    <xf numFmtId="2" fontId="28" fillId="14" borderId="6" applyAlignment="1" pivotButton="0" quotePrefix="0" xfId="0">
      <alignment horizontal="center"/>
    </xf>
    <xf numFmtId="0" fontId="0" fillId="0" borderId="106" pivotButton="0" quotePrefix="0" xfId="0"/>
    <xf numFmtId="0" fontId="0" fillId="0" borderId="85" pivotButton="0" quotePrefix="0" xfId="0"/>
    <xf numFmtId="0" fontId="0" fillId="0" borderId="83" pivotButton="0" quotePrefix="0" xfId="0"/>
    <xf numFmtId="0" fontId="0" fillId="0" borderId="54" pivotButton="0" quotePrefix="0" xfId="0"/>
    <xf numFmtId="0" fontId="0" fillId="0" borderId="87" pivotButton="0" quotePrefix="0" xfId="0"/>
    <xf numFmtId="0" fontId="0" fillId="0" borderId="96" pivotButton="0" quotePrefix="0" xfId="0"/>
    <xf numFmtId="0" fontId="0" fillId="0" borderId="103" pivotButton="0" quotePrefix="0" xfId="0"/>
    <xf numFmtId="0" fontId="0" fillId="0" borderId="42" pivotButton="0" quotePrefix="0" xfId="0"/>
    <xf numFmtId="0" fontId="0" fillId="0" borderId="43" pivotButton="0" quotePrefix="0" xfId="0"/>
    <xf numFmtId="0" fontId="0" fillId="0" borderId="99" pivotButton="0" quotePrefix="0" xfId="0"/>
    <xf numFmtId="164" fontId="20" fillId="13" borderId="53" applyAlignment="1" pivotButton="0" quotePrefix="0" xfId="0">
      <alignment horizontal="center"/>
    </xf>
    <xf numFmtId="166" fontId="20" fillId="15" borderId="53" applyAlignment="1" pivotButton="0" quotePrefix="0" xfId="0">
      <alignment horizontal="center" shrinkToFit="1"/>
    </xf>
    <xf numFmtId="166" fontId="20" fillId="15" borderId="27" applyAlignment="1" pivotButton="0" quotePrefix="0" xfId="0">
      <alignment horizontal="center" shrinkToFit="1"/>
    </xf>
    <xf numFmtId="166" fontId="20" fillId="13" borderId="53"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4" fontId="20" fillId="13" borderId="33" applyAlignment="1" pivotButton="0" quotePrefix="0" xfId="0">
      <alignment horizontal="center"/>
    </xf>
    <xf numFmtId="166" fontId="20" fillId="15" borderId="33" applyAlignment="1" pivotButton="0" quotePrefix="0" xfId="0">
      <alignment horizontal="center" shrinkToFit="1"/>
    </xf>
    <xf numFmtId="166" fontId="20" fillId="15" borderId="1" applyAlignment="1" pivotButton="0" quotePrefix="0" xfId="0">
      <alignment horizontal="center" shrinkToFit="1"/>
    </xf>
    <xf numFmtId="166" fontId="20" fillId="13" borderId="33" applyAlignment="1" pivotButton="0" quotePrefix="0" xfId="0">
      <alignment horizontal="center"/>
    </xf>
    <xf numFmtId="177" fontId="20" fillId="13" borderId="1" applyAlignment="1" pivotButton="0" quotePrefix="0" xfId="0">
      <alignment horizontal="center"/>
    </xf>
    <xf numFmtId="172" fontId="20" fillId="13" borderId="1" applyAlignment="1" pivotButton="0" quotePrefix="0" xfId="0">
      <alignment horizontal="center"/>
    </xf>
    <xf numFmtId="169" fontId="0" fillId="0" borderId="0" pivotButton="0" quotePrefix="0" xfId="0"/>
    <xf numFmtId="164" fontId="20" fillId="13" borderId="38"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66" fontId="20" fillId="13" borderId="38"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30" fillId="13" borderId="7" applyAlignment="1" pivotButton="0" quotePrefix="0" xfId="0">
      <alignment horizontal="center" vertical="center" wrapText="1"/>
    </xf>
    <xf numFmtId="174" fontId="12" fillId="10" borderId="9" applyAlignment="1" pivotButton="0" quotePrefix="0" xfId="0">
      <alignment horizontal="center" vertical="center" wrapText="1"/>
    </xf>
    <xf numFmtId="168" fontId="36" fillId="14" borderId="6" applyAlignment="1" pivotButton="0" quotePrefix="0" xfId="0">
      <alignment horizontal="center" shrinkToFit="1"/>
    </xf>
    <xf numFmtId="174" fontId="36" fillId="14" borderId="6" applyAlignment="1" pivotButton="0" quotePrefix="0" xfId="0">
      <alignment horizontal="center" shrinkToFit="1"/>
    </xf>
    <xf numFmtId="164" fontId="20" fillId="13" borderId="93" applyAlignment="1" pivotButton="0" quotePrefix="0" xfId="0">
      <alignment horizontal="center"/>
    </xf>
    <xf numFmtId="0" fontId="0" fillId="0" borderId="95" pivotButton="0" quotePrefix="0" xfId="0"/>
    <xf numFmtId="164" fontId="20" fillId="13" borderId="89" applyAlignment="1" pivotButton="0" quotePrefix="0" xfId="0">
      <alignment horizontal="center"/>
    </xf>
    <xf numFmtId="0" fontId="0" fillId="0" borderId="91" pivotButton="0" quotePrefix="0" xfId="0"/>
    <xf numFmtId="0" fontId="0" fillId="0" borderId="92" pivotButton="0" quotePrefix="0" xfId="0"/>
    <xf numFmtId="164" fontId="20" fillId="13" borderId="86" applyAlignment="1" pivotButton="0" quotePrefix="0" xfId="0">
      <alignment horizontal="center"/>
    </xf>
    <xf numFmtId="0" fontId="0" fillId="0" borderId="48" pivotButton="0" quotePrefix="0" xfId="0"/>
    <xf numFmtId="0" fontId="0" fillId="0" borderId="49" pivotButton="0" quotePrefix="0" xfId="0"/>
    <xf numFmtId="172" fontId="67" fillId="0" borderId="0" applyAlignment="1" pivotButton="0" quotePrefix="0" xfId="0">
      <alignment horizontal="center" vertical="center" shrinkToFit="1"/>
    </xf>
    <xf numFmtId="0" fontId="67" fillId="0" borderId="10" applyAlignment="1" pivotButton="0" quotePrefix="0" xfId="0">
      <alignment horizontal="center" vertical="center" shrinkToFit="1"/>
    </xf>
    <xf numFmtId="0" fontId="67" fillId="0" borderId="11" applyAlignment="1" pivotButton="0" quotePrefix="0" xfId="0">
      <alignment horizontal="center" vertical="center" shrinkToFit="1"/>
    </xf>
    <xf numFmtId="170" fontId="68" fillId="0" borderId="0" applyAlignment="1" pivotButton="0" quotePrefix="0" xfId="0">
      <alignment horizontal="center" vertical="center"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172" fontId="69" fillId="0" borderId="0" applyAlignment="1" pivotButton="0" quotePrefix="0" xfId="0">
      <alignment horizontal="center" vertical="center" shrinkToFit="1"/>
    </xf>
    <xf numFmtId="0" fontId="0" fillId="0" borderId="107" pivotButton="0" quotePrefix="0" xfId="0"/>
    <xf numFmtId="0" fontId="43" fillId="0" borderId="95" applyAlignment="1" pivotButton="0" quotePrefix="0" xfId="0">
      <alignment horizontal="left" vertical="center"/>
    </xf>
    <xf numFmtId="0" fontId="0" fillId="0" borderId="110" pivotButton="0" quotePrefix="0" xfId="0"/>
    <xf numFmtId="180" fontId="43" fillId="0" borderId="111" applyAlignment="1" pivotButton="0" quotePrefix="1" xfId="0">
      <alignment horizontal="left" vertical="center"/>
    </xf>
    <xf numFmtId="0" fontId="0" fillId="0" borderId="111" pivotButton="0" quotePrefix="0" xfId="0"/>
    <xf numFmtId="14" fontId="43" fillId="0" borderId="111" applyAlignment="1" pivotButton="0" quotePrefix="0" xfId="0">
      <alignment horizontal="left" vertical="center"/>
    </xf>
    <xf numFmtId="0" fontId="0" fillId="0" borderId="64" pivotButton="0" quotePrefix="0" xfId="0"/>
    <xf numFmtId="0" fontId="0" fillId="0" borderId="112" pivotButton="0" quotePrefix="0" xfId="0"/>
    <xf numFmtId="0" fontId="0" fillId="0" borderId="109" pivotButton="0" quotePrefix="0" xfId="0"/>
    <xf numFmtId="180" fontId="60" fillId="0" borderId="68" applyAlignment="1" pivotButton="0" quotePrefix="1" xfId="0">
      <alignment horizontal="center" vertical="center"/>
    </xf>
    <xf numFmtId="180" fontId="60" fillId="0" borderId="1" applyAlignment="1" pivotButton="0" quotePrefix="1" xfId="0">
      <alignment horizontal="center" vertical="center"/>
    </xf>
    <xf numFmtId="0" fontId="60" fillId="0" borderId="1" applyAlignment="1" pivotButton="0" quotePrefix="0" xfId="0">
      <alignment horizontal="left" vertical="top" wrapText="1"/>
    </xf>
    <xf numFmtId="0" fontId="0" fillId="0" borderId="65" pivotButton="0" quotePrefix="0" xfId="0"/>
    <xf numFmtId="0" fontId="0" fillId="0" borderId="66" pivotButton="0" quotePrefix="0" xfId="0"/>
    <xf numFmtId="180" fontId="60" fillId="0" borderId="39" applyAlignment="1" pivotButton="0" quotePrefix="1" xfId="0">
      <alignment horizontal="center" vertical="center"/>
    </xf>
    <xf numFmtId="170" fontId="28" fillId="0" borderId="0" applyAlignment="1" pivotButton="0" quotePrefix="0" xfId="0">
      <alignment horizontal="center" vertical="center" wrapText="1"/>
    </xf>
  </cellXfs>
  <cellStyles count="11">
    <cellStyle name="Normal" xfId="0" builtinId="0"/>
    <cellStyle name="Resultado" xfId="1"/>
    <cellStyle name="Resultado2" xfId="2"/>
    <cellStyle name="Título" xfId="3"/>
    <cellStyle name="Título1" xfId="4"/>
    <cellStyle name="Sem título1" xfId="5"/>
    <cellStyle name="Sem título2" xfId="6"/>
    <cellStyle name="Normal 2" xfId="7"/>
    <cellStyle name="Normal 2 2" xfId="8"/>
    <cellStyle name="Moeda" xfId="9" builtinId="4"/>
    <cellStyle name="Hiperlink" xfId="10" builtinId="8"/>
  </cellStyles>
  <dxfs count="10">
    <dxf>
      <font>
        <name val="Arial"/>
        <color rgb="FF000000"/>
        <sz val="11"/>
      </font>
      <numFmt numFmtId="172" formatCode="dd/mm/yy"/>
      <fill>
        <patternFill>
          <bgColor rgb="FFFF0000"/>
        </patternFill>
      </fill>
    </dxf>
    <dxf>
      <font>
        <b val="1"/>
        <color theme="0"/>
      </font>
      <fill>
        <patternFill>
          <bgColor rgb="FF00A69C"/>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color theme="0"/>
      </font>
      <fill>
        <patternFill>
          <fgColor theme="0"/>
          <bgColor theme="0"/>
        </patternFill>
      </fill>
      <border>
        <left/>
        <right style="thin">
          <color auto="1"/>
        </right>
        <top/>
        <bottom/>
      </border>
    </dxf>
    <dxf>
      <font>
        <name val="Lucida Sans"/>
        <family val="2"/>
        <color theme="0"/>
      </font>
      <fill>
        <patternFill patternType="solid">
          <bgColor rgb="FF00A69C"/>
        </patternFill>
      </fill>
    </dxf>
    <dxf>
      <font>
        <name val="Lucida Sans"/>
        <family val="2"/>
        <color theme="0"/>
      </font>
      <fill>
        <patternFill patternType="solid">
          <bgColor rgb="FFF58A1F"/>
        </patternFill>
      </fill>
    </dxf>
    <dxf>
      <fill>
        <patternFill>
          <bgColor theme="0"/>
        </patternFill>
      </fill>
    </dxf>
  </dxfs>
  <tableStyles count="0" defaultTableStyle="TableStyleMedium2" defaultPivotStyle="PivotStyleLight16"/>
  <colors>
    <indexedColors>
      <rgbColor rgb="FF000000"/>
      <rgbColor rgb="FFFFFFFF"/>
      <rgbColor rgb="FFFF3333"/>
      <rgbColor rgb="FF23FF23"/>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E8F2A1"/>
      <rgbColor rgb="FF99CCFF"/>
      <rgbColor rgb="FFFF99CC"/>
      <rgbColor rgb="FFCC99FF"/>
      <rgbColor rgb="FFFFCC99"/>
      <rgbColor rgb="FF3366FF"/>
      <rgbColor rgb="FF3DEB3D"/>
      <rgbColor rgb="FF99CC00"/>
      <rgbColor rgb="FFFFCC00"/>
      <rgbColor rgb="FFFF9900"/>
      <rgbColor rgb="FFFF3366"/>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natalia.nascimento</author>
  </authors>
  <commentList>
    <comment ref="AF72" authorId="0" shapeId="0">
      <text>
        <t>Este dado será utilizado apenas para avaliação dos resultados pelo signatário não sendo utilizado para relatos de resultados</t>
      </text>
    </comment>
  </commentList>
</comments>
</file>

<file path=xl/comments/comment2.xml><?xml version="1.0" encoding="utf-8"?>
<comments xmlns="http://schemas.openxmlformats.org/spreadsheetml/2006/main">
  <authors>
    <author>Luiz Henrique</author>
  </authors>
  <commentList>
    <comment ref="X27" authorId="0" shapeId="0">
      <text>
        <t xml:space="preserve">Como foi a primeira calibração foi colocado metade do erro do ponto central.
</t>
      </text>
    </comment>
    <comment ref="X28" authorId="0" shapeId="0">
      <text>
        <t>Como foi a primeira calibrado, foi colocado a metade do erro do ponto central</t>
      </text>
    </comment>
  </commentList>
</comment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codeName="Planilha1">
    <outlinePr summaryBelow="1" summaryRight="1"/>
    <pageSetUpPr/>
  </sheetPr>
  <dimension ref="A1:BI138"/>
  <sheetViews>
    <sheetView showGridLines="0" tabSelected="1" topLeftCell="A37" zoomScale="115" zoomScaleNormal="115" zoomScalePageLayoutView="90" workbookViewId="0">
      <selection activeCell="F54" sqref="F54:H54"/>
    </sheetView>
  </sheetViews>
  <sheetFormatPr baseColWidth="8" defaultColWidth="3.7109375" defaultRowHeight="12.75"/>
  <cols>
    <col width="3.7109375" customWidth="1" style="2" min="1" max="23"/>
    <col width="3.7109375" customWidth="1" style="2" min="24" max="24"/>
    <col width="3.7109375" customWidth="1" style="2" min="25" max="34"/>
    <col width="3.7109375" customWidth="1" style="2" min="35" max="37"/>
    <col width="3.7109375" customWidth="1" style="2" min="38" max="38"/>
    <col width="3.7109375" customWidth="1" style="2" min="39" max="39"/>
    <col width="3.7109375" customWidth="1" style="2" min="40" max="43"/>
    <col width="3.7109375" customWidth="1" style="2" min="44" max="44"/>
    <col width="3.7109375" customWidth="1" style="2" min="45" max="48"/>
    <col width="3.7109375" customWidth="1" style="2" min="49" max="51"/>
    <col width="3.7109375" customWidth="1" style="2" min="52" max="16384"/>
  </cols>
  <sheetData>
    <row r="1" ht="15" customHeight="1">
      <c r="A1" s="657" t="e">
        <v>#VALUE!</v>
      </c>
      <c r="B1" s="658" t="n"/>
      <c r="C1" s="658" t="n"/>
      <c r="D1" s="658" t="n"/>
      <c r="E1" s="658" t="n"/>
      <c r="F1" s="658" t="n"/>
      <c r="G1" s="658" t="n"/>
      <c r="H1" s="659" t="n"/>
      <c r="I1" s="660">
        <f>'Histórico das Revisões'!BD1 &amp; " " &amp; 'Histórico das Revisões'!J3</f>
        <v/>
      </c>
      <c r="J1" s="658" t="n"/>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9" t="n"/>
      <c r="AE1" s="1" t="n"/>
      <c r="AF1" s="1" t="n"/>
    </row>
    <row r="2" ht="15" customHeight="1">
      <c r="A2" s="661" t="n"/>
      <c r="H2" s="662" t="n"/>
      <c r="I2" s="661" t="n"/>
      <c r="AD2" s="662" t="n"/>
      <c r="AE2" s="1" t="n"/>
      <c r="AF2" s="1" t="n"/>
    </row>
    <row r="3" ht="15" customHeight="1">
      <c r="A3" s="661" t="n"/>
      <c r="H3" s="662" t="n"/>
      <c r="I3" s="661" t="n"/>
      <c r="AD3" s="662" t="n"/>
      <c r="AE3" s="1" t="n"/>
      <c r="AF3" s="1" t="n"/>
    </row>
    <row r="4" ht="15" customHeight="1">
      <c r="A4" s="661" t="n"/>
      <c r="H4" s="662" t="n"/>
      <c r="I4" s="661" t="n"/>
      <c r="AD4" s="662" t="n"/>
      <c r="AE4" s="1" t="n"/>
      <c r="AF4" s="1" t="n"/>
    </row>
    <row r="5" ht="15" customHeight="1" thickBot="1">
      <c r="A5" s="663" t="n"/>
      <c r="B5" s="664" t="n"/>
      <c r="C5" s="664" t="n"/>
      <c r="D5" s="664" t="n"/>
      <c r="E5" s="664" t="n"/>
      <c r="F5" s="664" t="n"/>
      <c r="G5" s="664" t="n"/>
      <c r="H5" s="665" t="n"/>
      <c r="I5" s="663" t="n"/>
      <c r="J5" s="664" t="n"/>
      <c r="K5" s="664" t="n"/>
      <c r="L5" s="664" t="n"/>
      <c r="M5" s="664" t="n"/>
      <c r="N5" s="664" t="n"/>
      <c r="O5" s="664" t="n"/>
      <c r="P5" s="664" t="n"/>
      <c r="Q5" s="664" t="n"/>
      <c r="R5" s="664" t="n"/>
      <c r="S5" s="664" t="n"/>
      <c r="T5" s="664" t="n"/>
      <c r="U5" s="664" t="n"/>
      <c r="V5" s="664" t="n"/>
      <c r="W5" s="664" t="n"/>
      <c r="X5" s="664" t="n"/>
      <c r="Y5" s="664" t="n"/>
      <c r="Z5" s="664" t="n"/>
      <c r="AA5" s="664" t="n"/>
      <c r="AB5" s="664" t="n"/>
      <c r="AC5" s="664" t="n"/>
      <c r="AD5" s="665" t="n"/>
      <c r="AE5" s="1" t="n"/>
      <c r="AF5" s="1" t="n"/>
      <c r="AJ5" s="3" t="n"/>
      <c r="AK5" s="3" t="n"/>
      <c r="AL5" s="3" t="n"/>
    </row>
    <row r="6" ht="13.5" customHeight="1" thickBot="1">
      <c r="C6" s="297" t="n"/>
      <c r="V6" s="297" t="n"/>
      <c r="W6" s="297" t="n"/>
      <c r="AJ6" s="5" t="n"/>
      <c r="AK6" s="5" t="n"/>
      <c r="AL6" s="5" t="n"/>
    </row>
    <row r="7" ht="13.5" customHeight="1" thickBot="1">
      <c r="A7" s="250" t="inlineStr">
        <is>
          <t>Nº. DO CERTIFICADO</t>
        </is>
      </c>
      <c r="B7" s="666" t="n"/>
      <c r="C7" s="666" t="n"/>
      <c r="D7" s="666" t="n"/>
      <c r="E7" s="666" t="n"/>
      <c r="F7" s="666" t="n"/>
      <c r="G7" s="666" t="n"/>
      <c r="H7" s="667" t="n"/>
      <c r="I7" s="296" t="inlineStr">
        <is>
          <t>SAN-038-25-09</t>
        </is>
      </c>
      <c r="J7" s="668" t="n"/>
      <c r="K7" s="668" t="n"/>
      <c r="L7" s="668" t="n"/>
      <c r="M7" s="668" t="n"/>
      <c r="N7" s="668" t="n"/>
      <c r="O7" s="668" t="n"/>
      <c r="P7" s="668" t="n"/>
      <c r="Q7" s="668" t="n"/>
      <c r="R7" s="668" t="n"/>
      <c r="S7" s="668" t="n"/>
      <c r="T7" s="668" t="n"/>
      <c r="U7" s="668" t="n"/>
      <c r="V7" s="668" t="n"/>
      <c r="W7" s="668" t="n"/>
      <c r="X7" s="668" t="n"/>
      <c r="Y7" s="668" t="n"/>
      <c r="Z7" s="668" t="n"/>
      <c r="AA7" s="668" t="n"/>
      <c r="AB7" s="668" t="n"/>
      <c r="AC7" s="668" t="n"/>
      <c r="AD7" s="669" t="n"/>
    </row>
    <row r="8" ht="13.5" customHeight="1" thickBot="1">
      <c r="A8" s="6" t="n"/>
      <c r="B8" s="6" t="n"/>
      <c r="C8" s="6" t="n"/>
      <c r="D8" s="6" t="n"/>
      <c r="E8" s="6" t="n"/>
      <c r="F8" s="6" t="n"/>
      <c r="G8" s="6" t="n"/>
      <c r="H8" s="6" t="n"/>
      <c r="I8" s="6" t="n"/>
      <c r="J8" s="6" t="n"/>
      <c r="K8" s="6" t="n"/>
      <c r="L8" s="6" t="n"/>
      <c r="M8" s="6" t="n"/>
      <c r="N8" s="6" t="n"/>
      <c r="O8" s="6" t="n"/>
      <c r="P8" s="6" t="n"/>
      <c r="Q8" s="6" t="n"/>
      <c r="R8" s="6" t="n"/>
      <c r="S8" s="6" t="n"/>
      <c r="T8" s="6" t="n"/>
      <c r="U8" s="6" t="n"/>
      <c r="V8" s="6" t="n"/>
      <c r="W8" s="6" t="n"/>
      <c r="X8" s="6" t="n"/>
      <c r="Y8" s="6" t="n"/>
      <c r="Z8" s="6" t="n"/>
      <c r="AA8" s="6" t="n"/>
      <c r="AB8" s="6" t="n"/>
      <c r="AC8" s="6" t="n"/>
      <c r="AD8" s="6" t="n"/>
    </row>
    <row r="9" ht="13.5" customHeight="1" thickBot="1">
      <c r="A9" s="250" t="inlineStr">
        <is>
          <t>CONTRATANTE</t>
        </is>
      </c>
      <c r="B9" s="666" t="n"/>
      <c r="C9" s="666" t="n"/>
      <c r="D9" s="666" t="n"/>
      <c r="E9" s="666" t="n"/>
      <c r="F9" s="666" t="n"/>
      <c r="G9" s="666" t="n"/>
      <c r="H9" s="667" t="n"/>
      <c r="I9" s="298" t="inlineStr">
        <is>
          <t>COMPANHIA CATARINENSE DE AGUAS E SANEAMENTO CASAN</t>
        </is>
      </c>
      <c r="J9" s="668" t="n"/>
      <c r="K9" s="668" t="n"/>
      <c r="L9" s="668" t="n"/>
      <c r="M9" s="668" t="n"/>
      <c r="N9" s="668" t="n"/>
      <c r="O9" s="668" t="n"/>
      <c r="P9" s="668" t="n"/>
      <c r="Q9" s="668" t="n"/>
      <c r="R9" s="668" t="n"/>
      <c r="S9" s="668" t="n"/>
      <c r="T9" s="668" t="n"/>
      <c r="U9" s="668" t="n"/>
      <c r="V9" s="668" t="n"/>
      <c r="W9" s="668" t="n"/>
      <c r="X9" s="668" t="n"/>
      <c r="Y9" s="668" t="n"/>
      <c r="Z9" s="668" t="n"/>
      <c r="AA9" s="668" t="n"/>
      <c r="AB9" s="668" t="n"/>
      <c r="AC9" s="668" t="n"/>
      <c r="AD9" s="669" t="n"/>
    </row>
    <row r="10" ht="13.5" customHeight="1" thickBot="1">
      <c r="A10" s="250" t="inlineStr">
        <is>
          <t>ENDEREÇO</t>
        </is>
      </c>
      <c r="B10" s="666" t="n"/>
      <c r="C10" s="666" t="n"/>
      <c r="D10" s="666" t="n"/>
      <c r="E10" s="666" t="n"/>
      <c r="F10" s="666" t="n"/>
      <c r="G10" s="666" t="n"/>
      <c r="H10" s="667" t="n"/>
      <c r="I10" s="298" t="inlineStr">
        <is>
          <t>Rodovia BR 470, KM 141, 7383 - Canta Galo - Rio do Sul - SC - CEP: 89163-020</t>
        </is>
      </c>
      <c r="J10" s="668" t="n"/>
      <c r="K10" s="668" t="n"/>
      <c r="L10" s="668" t="n"/>
      <c r="M10" s="668" t="n"/>
      <c r="N10" s="668" t="n"/>
      <c r="O10" s="668" t="n"/>
      <c r="P10" s="668" t="n"/>
      <c r="Q10" s="668" t="n"/>
      <c r="R10" s="668" t="n"/>
      <c r="S10" s="668" t="n"/>
      <c r="T10" s="668" t="n"/>
      <c r="U10" s="668" t="n"/>
      <c r="V10" s="668" t="n"/>
      <c r="W10" s="668" t="n"/>
      <c r="X10" s="668" t="n"/>
      <c r="Y10" s="668" t="n"/>
      <c r="Z10" s="668" t="n"/>
      <c r="AA10" s="668" t="n"/>
      <c r="AB10" s="668" t="n"/>
      <c r="AC10" s="668" t="n"/>
      <c r="AD10" s="669" t="n"/>
      <c r="AJ10" s="153" t="n"/>
    </row>
    <row r="11" ht="13.5" customHeight="1" thickBot="1">
      <c r="A11" s="250" t="inlineStr">
        <is>
          <t>INTERESSADO</t>
        </is>
      </c>
      <c r="B11" s="666" t="n"/>
      <c r="C11" s="666" t="n"/>
      <c r="D11" s="666" t="n"/>
      <c r="E11" s="666" t="n"/>
      <c r="F11" s="666" t="n"/>
      <c r="G11" s="666" t="n"/>
      <c r="H11" s="667" t="n"/>
      <c r="I11" s="298" t="inlineStr">
        <is>
          <t>COMPANHIA CATARINENSE DE AGUAS E SANEAMENTO CASAN</t>
        </is>
      </c>
      <c r="J11" s="668" t="n"/>
      <c r="K11" s="668" t="n"/>
      <c r="L11" s="668" t="n"/>
      <c r="M11" s="668" t="n"/>
      <c r="N11" s="668" t="n"/>
      <c r="O11" s="668" t="n"/>
      <c r="P11" s="668" t="n"/>
      <c r="Q11" s="668" t="n"/>
      <c r="R11" s="668" t="n"/>
      <c r="S11" s="668" t="n"/>
      <c r="T11" s="668" t="n"/>
      <c r="U11" s="668" t="n"/>
      <c r="V11" s="668" t="n"/>
      <c r="W11" s="668" t="n"/>
      <c r="X11" s="668" t="n"/>
      <c r="Y11" s="668" t="n"/>
      <c r="Z11" s="668" t="n"/>
      <c r="AA11" s="668" t="n"/>
      <c r="AB11" s="668" t="n"/>
      <c r="AC11" s="668" t="n"/>
      <c r="AD11" s="669" t="n"/>
    </row>
    <row r="12" ht="13.5" customHeight="1" thickBot="1">
      <c r="A12" s="250" t="inlineStr">
        <is>
          <t>ENDEREÇO</t>
        </is>
      </c>
      <c r="B12" s="666" t="n"/>
      <c r="C12" s="666" t="n"/>
      <c r="D12" s="666" t="n"/>
      <c r="E12" s="666" t="n"/>
      <c r="F12" s="666" t="n"/>
      <c r="G12" s="666" t="n"/>
      <c r="H12" s="667" t="n"/>
      <c r="I12" s="298" t="inlineStr">
        <is>
          <t>Rodovia BR 470, KM 141, 7383 - Canta Galo - Rio do Sul - SC - CEP: 89163-020</t>
        </is>
      </c>
      <c r="J12" s="668" t="n"/>
      <c r="K12" s="668" t="n"/>
      <c r="L12" s="668" t="n"/>
      <c r="M12" s="668" t="n"/>
      <c r="N12" s="668" t="n"/>
      <c r="O12" s="668" t="n"/>
      <c r="P12" s="668" t="n"/>
      <c r="Q12" s="668" t="n"/>
      <c r="R12" s="668" t="n"/>
      <c r="S12" s="668" t="n"/>
      <c r="T12" s="668" t="n"/>
      <c r="U12" s="668" t="n"/>
      <c r="V12" s="668" t="n"/>
      <c r="W12" s="668" t="n"/>
      <c r="X12" s="668" t="n"/>
      <c r="Y12" s="668" t="n"/>
      <c r="Z12" s="668" t="n"/>
      <c r="AA12" s="668" t="n"/>
      <c r="AB12" s="668" t="n"/>
      <c r="AC12" s="668" t="n"/>
      <c r="AD12" s="669" t="n"/>
    </row>
    <row r="13" ht="13.5" customHeight="1" thickBot="1"/>
    <row r="14" ht="13.5" customHeight="1" thickBot="1">
      <c r="A14" s="250" t="inlineStr">
        <is>
          <t>MATERIAL CALIBRADO</t>
        </is>
      </c>
      <c r="B14" s="666" t="n"/>
      <c r="C14" s="666" t="n"/>
      <c r="D14" s="666" t="n"/>
      <c r="E14" s="666" t="n"/>
      <c r="F14" s="666" t="n"/>
      <c r="G14" s="666" t="n"/>
      <c r="H14" s="667" t="n"/>
      <c r="I14" s="670" t="inlineStr">
        <is>
          <t>MEDIDOR DE VAZÃO VOLUMÉTRICA DE ÁGUA</t>
        </is>
      </c>
      <c r="J14" s="668" t="n"/>
      <c r="K14" s="668" t="n"/>
      <c r="L14" s="668" t="n"/>
      <c r="M14" s="668" t="n"/>
      <c r="N14" s="668" t="n"/>
      <c r="O14" s="668" t="n"/>
      <c r="P14" s="668" t="n"/>
      <c r="Q14" s="668" t="n"/>
      <c r="R14" s="668" t="n"/>
      <c r="S14" s="668" t="n"/>
      <c r="T14" s="668" t="n"/>
      <c r="U14" s="668" t="n"/>
      <c r="V14" s="668" t="n"/>
      <c r="W14" s="668" t="n"/>
      <c r="X14" s="668" t="n"/>
      <c r="Y14" s="668" t="n"/>
      <c r="Z14" s="668" t="n"/>
      <c r="AA14" s="668" t="n"/>
      <c r="AB14" s="668" t="n"/>
      <c r="AC14" s="668" t="n"/>
      <c r="AD14" s="669" t="n"/>
    </row>
    <row r="15" ht="13.5" customHeight="1" thickBot="1">
      <c r="A15" s="250" t="inlineStr">
        <is>
          <t>FABRICANTE INDICADOR / SENSOR</t>
        </is>
      </c>
      <c r="B15" s="666" t="n"/>
      <c r="C15" s="666" t="n"/>
      <c r="D15" s="666" t="n"/>
      <c r="E15" s="666" t="n"/>
      <c r="F15" s="666" t="n"/>
      <c r="G15" s="666" t="n"/>
      <c r="H15" s="667" t="n"/>
      <c r="I15" s="671" t="inlineStr">
        <is>
          <t>Sanesoluti</t>
        </is>
      </c>
      <c r="J15" s="668" t="n"/>
      <c r="K15" s="668" t="n"/>
      <c r="L15" s="668" t="n"/>
      <c r="M15" s="668" t="n"/>
      <c r="N15" s="669" t="n"/>
      <c r="O15" s="672" t="inlineStr">
        <is>
          <t>UNIDADE DA CALIBRAÇÃO</t>
        </is>
      </c>
      <c r="P15" s="666" t="n"/>
      <c r="Q15" s="666" t="n"/>
      <c r="R15" s="666" t="n"/>
      <c r="S15" s="666" t="n"/>
      <c r="T15" s="666" t="n"/>
      <c r="U15" s="666" t="n"/>
      <c r="V15" s="666" t="n"/>
      <c r="W15" s="667" t="n"/>
      <c r="X15" s="673">
        <f>IF(I14="TOTALIZADOR DE VOLUME DE ÁGUA","L","L/h")</f>
        <v/>
      </c>
      <c r="Y15" s="666" t="n"/>
      <c r="Z15" s="666" t="n"/>
      <c r="AA15" s="666" t="n"/>
      <c r="AB15" s="666" t="n"/>
      <c r="AC15" s="666" t="n"/>
      <c r="AD15" s="667" t="n"/>
    </row>
    <row r="16" ht="13.5" customHeight="1" thickBot="1">
      <c r="A16" s="250" t="inlineStr">
        <is>
          <t>MODELO INDICADOR / SENSOR</t>
        </is>
      </c>
      <c r="B16" s="666" t="n"/>
      <c r="C16" s="666" t="n"/>
      <c r="D16" s="666" t="n"/>
      <c r="E16" s="666" t="n"/>
      <c r="F16" s="666" t="n"/>
      <c r="G16" s="666" t="n"/>
      <c r="H16" s="667" t="n"/>
      <c r="I16" s="671" t="inlineStr">
        <is>
          <t>Ecomag - DN200</t>
        </is>
      </c>
      <c r="J16" s="668" t="n"/>
      <c r="K16" s="668" t="n"/>
      <c r="L16" s="668" t="n"/>
      <c r="M16" s="668" t="n"/>
      <c r="N16" s="669" t="n"/>
      <c r="O16" s="672" t="inlineStr">
        <is>
          <t>FORMA DE CALIBRAÇÃO</t>
        </is>
      </c>
      <c r="P16" s="666" t="n"/>
      <c r="Q16" s="666" t="n"/>
      <c r="R16" s="666" t="n"/>
      <c r="S16" s="666" t="n"/>
      <c r="T16" s="666" t="n"/>
      <c r="U16" s="666" t="n"/>
      <c r="V16" s="666" t="n"/>
      <c r="W16" s="667" t="n"/>
      <c r="X16" s="671" t="inlineStr">
        <is>
          <t>Automática com início dinâmico</t>
        </is>
      </c>
      <c r="Y16" s="668" t="n"/>
      <c r="Z16" s="668" t="n"/>
      <c r="AA16" s="668" t="n"/>
      <c r="AB16" s="668" t="n"/>
      <c r="AC16" s="668" t="n"/>
      <c r="AD16" s="669" t="n"/>
      <c r="AE16" s="7">
        <f>IF(X16="Visual com início estática","Static start visual",IF(X16="Visual com início dinâmico","Dynamic start visual",IF(X16="Automática com início dinâmico","Automatic with dynamic start",IF(X16="Automática com início Estático","Automatic with static start",""))))</f>
        <v/>
      </c>
      <c r="AJ16" s="8" t="n"/>
      <c r="AK16" s="8" t="n"/>
      <c r="AL16" s="8" t="n"/>
      <c r="AM16" s="8" t="n"/>
    </row>
    <row r="17" ht="13.5" customHeight="1" thickBot="1">
      <c r="A17" s="250" t="inlineStr">
        <is>
          <t>NR. SERIE INDICADOR / SENSOR</t>
        </is>
      </c>
      <c r="B17" s="666" t="n"/>
      <c r="C17" s="666" t="n"/>
      <c r="D17" s="666" t="n"/>
      <c r="E17" s="666" t="n"/>
      <c r="F17" s="666" t="n"/>
      <c r="G17" s="666" t="n"/>
      <c r="H17" s="667" t="n"/>
      <c r="I17" s="298" t="inlineStr">
        <is>
          <t>14D75FD/24120423</t>
        </is>
      </c>
      <c r="J17" s="668" t="n"/>
      <c r="K17" s="668" t="n"/>
      <c r="L17" s="668" t="n"/>
      <c r="M17" s="668" t="n"/>
      <c r="N17" s="669" t="n"/>
      <c r="O17" s="672" t="inlineStr">
        <is>
          <t>PRINCÍPIO DE FUNCIONAMENTO DO MEDIDOR</t>
        </is>
      </c>
      <c r="P17" s="666" t="n"/>
      <c r="Q17" s="666" t="n"/>
      <c r="R17" s="666" t="n"/>
      <c r="S17" s="666" t="n"/>
      <c r="T17" s="666" t="n"/>
      <c r="U17" s="666" t="n"/>
      <c r="V17" s="666" t="n"/>
      <c r="W17" s="667" t="n"/>
      <c r="X17" s="671" t="inlineStr">
        <is>
          <t>Eletromagnetico</t>
        </is>
      </c>
      <c r="Y17" s="668" t="n"/>
      <c r="Z17" s="668" t="n"/>
      <c r="AA17" s="668" t="n"/>
      <c r="AB17" s="668" t="n"/>
      <c r="AC17" s="668" t="n"/>
      <c r="AD17" s="669" t="n"/>
    </row>
    <row r="18" ht="13.5" customHeight="1" thickBot="1">
      <c r="A18" s="250" t="inlineStr">
        <is>
          <t>IDENTIFICAÇÃO INDICADOR / SENSOR</t>
        </is>
      </c>
      <c r="B18" s="666" t="n"/>
      <c r="C18" s="666" t="n"/>
      <c r="D18" s="666" t="n"/>
      <c r="E18" s="666" t="n"/>
      <c r="F18" s="666" t="n"/>
      <c r="G18" s="666" t="n"/>
      <c r="H18" s="667" t="n"/>
      <c r="I18" s="671" t="inlineStr">
        <is>
          <t>Não Consta</t>
        </is>
      </c>
      <c r="J18" s="668" t="n"/>
      <c r="K18" s="668" t="n"/>
      <c r="L18" s="668" t="n"/>
      <c r="M18" s="668" t="n"/>
      <c r="N18" s="669" t="n"/>
      <c r="O18" s="674" t="inlineStr">
        <is>
          <t>ORDEM DE SERVIÇO</t>
        </is>
      </c>
      <c r="P18" s="658" t="n"/>
      <c r="Q18" s="658" t="n"/>
      <c r="R18" s="658" t="n"/>
      <c r="S18" s="658" t="n"/>
      <c r="T18" s="658" t="n"/>
      <c r="U18" s="658" t="n"/>
      <c r="V18" s="658" t="n"/>
      <c r="W18" s="659" t="n"/>
      <c r="X18" s="671" t="inlineStr">
        <is>
          <t>038-25</t>
        </is>
      </c>
      <c r="Y18" s="668" t="n"/>
      <c r="Z18" s="668" t="n"/>
      <c r="AA18" s="668" t="n"/>
      <c r="AB18" s="668" t="n"/>
      <c r="AC18" s="668" t="n"/>
      <c r="AD18" s="669" t="n"/>
    </row>
    <row r="19" ht="13.5" customHeight="1" thickBot="1">
      <c r="A19" s="250" t="inlineStr">
        <is>
          <t>MÁXIMA VAZÃO DO INSTRUMENTO</t>
        </is>
      </c>
      <c r="B19" s="666" t="n"/>
      <c r="C19" s="666" t="n"/>
      <c r="D19" s="666" t="n"/>
      <c r="E19" s="666" t="n"/>
      <c r="F19" s="666" t="n"/>
      <c r="G19" s="666" t="n"/>
      <c r="H19" s="667" t="n"/>
      <c r="I19" s="671" t="n">
        <v>1356480</v>
      </c>
      <c r="J19" s="668" t="n"/>
      <c r="K19" s="668" t="n"/>
      <c r="L19" s="668" t="n"/>
      <c r="M19" s="668" t="n"/>
      <c r="N19" s="669" t="n"/>
      <c r="O19" s="673" t="inlineStr">
        <is>
          <t>L/h</t>
        </is>
      </c>
      <c r="P19" s="666" t="n"/>
      <c r="Q19" s="667" t="n"/>
      <c r="R19" s="173" t="inlineStr">
        <is>
          <t>CALIBRAÇÃO REALIZADA POR</t>
        </is>
      </c>
      <c r="S19" s="666" t="n"/>
      <c r="T19" s="666" t="n"/>
      <c r="U19" s="666" t="n"/>
      <c r="V19" s="666" t="n"/>
      <c r="W19" s="667" t="n"/>
      <c r="X19" s="671" t="inlineStr">
        <is>
          <t>coleta de pulso</t>
        </is>
      </c>
      <c r="Y19" s="668" t="n"/>
      <c r="Z19" s="668" t="n"/>
      <c r="AA19" s="668" t="n"/>
      <c r="AB19" s="668" t="n"/>
      <c r="AC19" s="668" t="n"/>
      <c r="AD19" s="669" t="n"/>
      <c r="AE19" s="7">
        <f>IF(X19="coleta de pulso","pulse collection",IF(X19="indicação do mostrador","display indication",IF(X19="saída 4 mA a 20 mA","4 mA to 20 mA output","")))</f>
        <v/>
      </c>
    </row>
    <row r="20" ht="13.5" customHeight="1" thickBot="1">
      <c r="A20" s="250" t="inlineStr">
        <is>
          <t>TIPO DE INDICAÇÃO</t>
        </is>
      </c>
      <c r="B20" s="666" t="n"/>
      <c r="C20" s="666" t="n"/>
      <c r="D20" s="666" t="n"/>
      <c r="E20" s="666" t="n"/>
      <c r="F20" s="666" t="n"/>
      <c r="G20" s="666" t="n"/>
      <c r="H20" s="667" t="n"/>
      <c r="I20" s="671" t="inlineStr">
        <is>
          <t>Digital</t>
        </is>
      </c>
      <c r="J20" s="668" t="n"/>
      <c r="K20" s="668" t="n"/>
      <c r="L20" s="668" t="n"/>
      <c r="M20" s="668" t="n"/>
      <c r="N20" s="669" t="n"/>
      <c r="O20" s="9" t="n"/>
      <c r="P20" s="10" t="n"/>
      <c r="Q20" s="10" t="n"/>
      <c r="R20" s="10" t="n"/>
      <c r="S20" s="11" t="n"/>
      <c r="T20" s="11" t="n"/>
      <c r="U20" s="11" t="n"/>
      <c r="V20" s="11" t="n"/>
      <c r="W20" s="11" t="n"/>
      <c r="X20" s="11" t="n"/>
      <c r="Y20" s="11" t="n"/>
      <c r="Z20" s="11" t="n"/>
      <c r="AA20" s="11" t="n"/>
      <c r="AB20" s="11" t="n"/>
      <c r="AC20" s="10" t="n"/>
      <c r="AD20" s="10" t="n"/>
    </row>
    <row r="21" ht="13.5" customHeight="1" thickBot="1">
      <c r="A21" s="250" t="inlineStr">
        <is>
          <t>VALOR DE UMA DIVISÃO</t>
        </is>
      </c>
      <c r="B21" s="666" t="n"/>
      <c r="C21" s="666" t="n"/>
      <c r="D21" s="666" t="n"/>
      <c r="E21" s="666" t="n"/>
      <c r="F21" s="666" t="n"/>
      <c r="G21" s="666" t="n"/>
      <c r="H21" s="667" t="n"/>
      <c r="I21" s="671" t="n">
        <v>0.01</v>
      </c>
      <c r="J21" s="668" t="n"/>
      <c r="K21" s="668" t="n"/>
      <c r="L21" s="668" t="n"/>
      <c r="M21" s="668" t="n"/>
      <c r="N21" s="669" t="n"/>
      <c r="O21" s="673">
        <f>IF(I14="TOTALIZADOR DE VOLUME DE ÁGUA","L","L/h")</f>
        <v/>
      </c>
      <c r="P21" s="666" t="n"/>
      <c r="Q21" s="667" t="n"/>
      <c r="R21" s="198" t="inlineStr">
        <is>
          <t>CASAS DECIMAIS DA INCERTEZA</t>
        </is>
      </c>
      <c r="S21" s="666" t="n"/>
      <c r="T21" s="666" t="n"/>
      <c r="U21" s="666" t="n"/>
      <c r="V21" s="666" t="n"/>
      <c r="W21" s="667" t="n"/>
      <c r="X21" s="199">
        <f>IF('Coleta de Dados'!$I$21="","",ABS(IF('Coleta de Dados'!$I$21&lt;1,(LEN('Coleta de Dados'!$I$21)-2),0)))</f>
        <v/>
      </c>
      <c r="Y21" s="666" t="n"/>
      <c r="Z21" s="666" t="n"/>
      <c r="AA21" s="666" t="n"/>
      <c r="AB21" s="666" t="n"/>
      <c r="AC21" s="666" t="n"/>
      <c r="AD21" s="667" t="n"/>
      <c r="AJ21" s="8" t="n"/>
      <c r="AK21" s="8" t="n"/>
      <c r="AL21" s="8" t="n"/>
    </row>
    <row r="22" ht="13.5" customHeight="1" thickBot="1">
      <c r="A22" s="250" t="inlineStr">
        <is>
          <t>FATOR K DA CALIBRAÇÃO NO MEDIDOR</t>
        </is>
      </c>
      <c r="B22" s="666" t="n"/>
      <c r="C22" s="666" t="n"/>
      <c r="D22" s="666" t="n"/>
      <c r="E22" s="666" t="n"/>
      <c r="F22" s="666" t="n"/>
      <c r="G22" s="666" t="n"/>
      <c r="H22" s="667" t="n"/>
      <c r="I22" s="671" t="n">
        <v>2.175</v>
      </c>
      <c r="J22" s="668" t="n"/>
      <c r="K22" s="668" t="n"/>
      <c r="L22" s="668" t="n"/>
      <c r="M22" s="668" t="n"/>
      <c r="N22" s="669" t="n"/>
      <c r="O22" s="12" t="n"/>
      <c r="P22" s="12" t="n"/>
      <c r="Q22" s="12" t="n"/>
      <c r="R22" s="12" t="n"/>
      <c r="S22" s="13" t="n"/>
      <c r="T22" s="13" t="n"/>
      <c r="U22" s="13" t="n"/>
      <c r="V22" s="13" t="n"/>
      <c r="W22" s="13" t="n"/>
      <c r="X22" s="13" t="n"/>
      <c r="Y22" s="13" t="n"/>
      <c r="Z22" s="13" t="n"/>
      <c r="AA22" s="13" t="n"/>
      <c r="AB22" s="13" t="n"/>
      <c r="AC22" s="12" t="n"/>
      <c r="AD22" s="14" t="n"/>
      <c r="AE22" s="14" t="n"/>
      <c r="AF22" s="14" t="n"/>
      <c r="AN22" s="8" t="n"/>
    </row>
    <row r="23" ht="13.5" customHeight="1" thickBot="1">
      <c r="A23" s="250" t="inlineStr">
        <is>
          <t>DATA DA CALIBRAÇÃO</t>
        </is>
      </c>
      <c r="B23" s="666" t="n"/>
      <c r="C23" s="666" t="n"/>
      <c r="D23" s="666" t="n"/>
      <c r="E23" s="666" t="n"/>
      <c r="F23" s="666" t="n"/>
      <c r="G23" s="666" t="n"/>
      <c r="H23" s="667" t="n"/>
      <c r="I23" s="675" t="n">
        <v>45776</v>
      </c>
      <c r="J23" s="668" t="n"/>
      <c r="K23" s="668" t="n"/>
      <c r="L23" s="668" t="n"/>
      <c r="M23" s="668" t="n"/>
      <c r="N23" s="669" t="n"/>
      <c r="O23" s="12" t="n"/>
      <c r="P23" s="12" t="n"/>
      <c r="Q23" s="12" t="n"/>
      <c r="R23" s="12" t="n"/>
      <c r="S23" s="13" t="n"/>
      <c r="T23" s="13" t="n"/>
      <c r="U23" s="13" t="n"/>
      <c r="V23" s="13" t="n"/>
      <c r="W23" s="13" t="n"/>
      <c r="X23" s="13" t="n"/>
      <c r="Y23" s="13" t="n"/>
      <c r="Z23" s="13" t="n"/>
      <c r="AA23" s="13" t="n"/>
      <c r="AB23" s="13" t="n"/>
      <c r="AC23" s="12" t="n"/>
      <c r="AD23" s="12" t="n"/>
      <c r="AE23" s="12" t="n"/>
      <c r="AF23" s="12" t="n"/>
    </row>
    <row r="24" ht="13.5" customHeight="1" thickBot="1">
      <c r="A24" s="250" t="inlineStr">
        <is>
          <t>LOCAL DA CALIBRAÇÃO</t>
        </is>
      </c>
      <c r="B24" s="666" t="n"/>
      <c r="C24" s="666" t="n"/>
      <c r="D24" s="666" t="n"/>
      <c r="E24" s="666" t="n"/>
      <c r="F24" s="666" t="n"/>
      <c r="G24" s="666" t="n"/>
      <c r="H24" s="667" t="n"/>
      <c r="I24" s="676" t="inlineStr">
        <is>
          <t>Calibração realizada nas instalações permanentes da SaneSoluti</t>
        </is>
      </c>
      <c r="J24" s="666" t="n"/>
      <c r="K24" s="666" t="n"/>
      <c r="L24" s="666" t="n"/>
      <c r="M24" s="666" t="n"/>
      <c r="N24" s="666" t="n"/>
      <c r="O24" s="666" t="n"/>
      <c r="P24" s="666" t="n"/>
      <c r="Q24" s="666" t="n"/>
      <c r="R24" s="666" t="n"/>
      <c r="S24" s="666" t="n"/>
      <c r="T24" s="667" t="n"/>
      <c r="U24" s="12" t="n"/>
      <c r="V24" s="12" t="n"/>
      <c r="W24" s="12" t="n"/>
      <c r="X24" s="12" t="n"/>
      <c r="Y24" s="12" t="n"/>
      <c r="Z24" s="12" t="n"/>
      <c r="AA24" s="12" t="n"/>
      <c r="AB24" s="12" t="n"/>
      <c r="AC24" s="12" t="n"/>
      <c r="AD24" s="12" t="n"/>
      <c r="AE24" s="12" t="n"/>
      <c r="AF24" s="12" t="n"/>
    </row>
    <row r="25" ht="13.5" customHeight="1" thickBot="1">
      <c r="C25" s="15" t="n"/>
      <c r="D25" s="15" t="n"/>
      <c r="E25" s="15" t="n"/>
      <c r="I25" s="16" t="n"/>
      <c r="J25" s="16" t="n"/>
      <c r="K25" s="16" t="n"/>
    </row>
    <row r="26" ht="13.5" customHeight="1" thickBot="1">
      <c r="A26" s="677" t="inlineStr">
        <is>
          <t>OBSERVAÇÕES</t>
        </is>
      </c>
      <c r="B26" s="658" t="n"/>
      <c r="C26" s="658" t="n"/>
      <c r="D26" s="658" t="n"/>
      <c r="E26" s="659" t="n"/>
      <c r="F26" s="678" t="inlineStr">
        <is>
          <t>Pontos de vazão direta: 1, 2, 3, 4 e 5.
Pontos de vazão reversa: 6, 7 e 8.</t>
        </is>
      </c>
      <c r="G26" s="679" t="n"/>
      <c r="H26" s="679" t="n"/>
      <c r="I26" s="679" t="n"/>
      <c r="J26" s="679" t="n"/>
      <c r="K26" s="679" t="n"/>
      <c r="L26" s="679" t="n"/>
      <c r="M26" s="679" t="n"/>
      <c r="N26" s="679" t="n"/>
      <c r="O26" s="679" t="n"/>
      <c r="P26" s="679" t="n"/>
      <c r="Q26" s="679" t="n"/>
      <c r="R26" s="679" t="n"/>
      <c r="S26" s="679" t="n"/>
      <c r="T26" s="679" t="n"/>
      <c r="U26" s="679" t="n"/>
      <c r="V26" s="679" t="n"/>
      <c r="W26" s="679" t="n"/>
      <c r="X26" s="679" t="n"/>
      <c r="Y26" s="679" t="n"/>
      <c r="Z26" s="679" t="n"/>
      <c r="AA26" s="679" t="n"/>
      <c r="AB26" s="679" t="n"/>
      <c r="AC26" s="679" t="n"/>
      <c r="AD26" s="680" t="n"/>
    </row>
    <row r="27" ht="13.5" customHeight="1" thickBot="1">
      <c r="A27" s="661" t="n"/>
      <c r="E27" s="662" t="n"/>
      <c r="F27" s="681" t="n"/>
      <c r="G27" s="682" t="n"/>
      <c r="H27" s="682" t="n"/>
      <c r="I27" s="682" t="n"/>
      <c r="J27" s="682" t="n"/>
      <c r="K27" s="682" t="n"/>
      <c r="L27" s="682" t="n"/>
      <c r="M27" s="682" t="n"/>
      <c r="N27" s="682" t="n"/>
      <c r="O27" s="682" t="n"/>
      <c r="P27" s="682" t="n"/>
      <c r="Q27" s="682" t="n"/>
      <c r="R27" s="682" t="n"/>
      <c r="S27" s="682" t="n"/>
      <c r="T27" s="682" t="n"/>
      <c r="U27" s="682" t="n"/>
      <c r="V27" s="682" t="n"/>
      <c r="W27" s="682" t="n"/>
      <c r="X27" s="682" t="n"/>
      <c r="Y27" s="682" t="n"/>
      <c r="Z27" s="682" t="n"/>
      <c r="AA27" s="682" t="n"/>
      <c r="AB27" s="682" t="n"/>
      <c r="AC27" s="682" t="n"/>
      <c r="AD27" s="683" t="n"/>
      <c r="AG27" s="320" t="inlineStr">
        <is>
          <t>CONDIÇÕES DA CALIBRAÇÃO CORRIGIDAS</t>
        </is>
      </c>
      <c r="AH27" s="684" t="n"/>
      <c r="AI27" s="684" t="n"/>
      <c r="AJ27" s="684" t="n"/>
      <c r="AK27" s="684" t="n"/>
      <c r="AL27" s="684" t="n"/>
      <c r="AM27" s="684" t="n"/>
      <c r="AN27" s="684" t="n"/>
      <c r="AO27" s="684" t="n"/>
      <c r="AP27" s="684" t="n"/>
      <c r="AQ27" s="684" t="n"/>
      <c r="AR27" s="684" t="n"/>
      <c r="AS27" s="684" t="n"/>
      <c r="AT27" s="684" t="n"/>
      <c r="AU27" s="684" t="n"/>
      <c r="AV27" s="684" t="n"/>
      <c r="AW27" s="684" t="n"/>
      <c r="AX27" s="684" t="n"/>
      <c r="AY27" s="684" t="n"/>
      <c r="AZ27" s="684" t="n"/>
      <c r="BA27" s="684" t="n"/>
      <c r="BB27" s="684" t="n"/>
      <c r="BC27" s="684" t="n"/>
      <c r="BD27" s="684" t="n"/>
      <c r="BE27" s="684" t="n"/>
      <c r="BF27" s="684" t="n"/>
      <c r="BG27" s="684" t="n"/>
      <c r="BH27" s="684" t="n"/>
      <c r="BI27" s="685" t="n"/>
    </row>
    <row r="28" ht="13.5" customHeight="1" thickBot="1">
      <c r="A28" s="663" t="n"/>
      <c r="B28" s="664" t="n"/>
      <c r="C28" s="664" t="n"/>
      <c r="D28" s="664" t="n"/>
      <c r="E28" s="665" t="n"/>
      <c r="F28" s="686" t="n"/>
      <c r="G28" s="687" t="n"/>
      <c r="H28" s="687" t="n"/>
      <c r="I28" s="687" t="n"/>
      <c r="J28" s="687" t="n"/>
      <c r="K28" s="687" t="n"/>
      <c r="L28" s="687" t="n"/>
      <c r="M28" s="687" t="n"/>
      <c r="N28" s="687" t="n"/>
      <c r="O28" s="687" t="n"/>
      <c r="P28" s="687" t="n"/>
      <c r="Q28" s="687" t="n"/>
      <c r="R28" s="687" t="n"/>
      <c r="S28" s="687" t="n"/>
      <c r="T28" s="687" t="n"/>
      <c r="U28" s="687" t="n"/>
      <c r="V28" s="687" t="n"/>
      <c r="W28" s="687" t="n"/>
      <c r="X28" s="687" t="n"/>
      <c r="Y28" s="687" t="n"/>
      <c r="Z28" s="687" t="n"/>
      <c r="AA28" s="687" t="n"/>
      <c r="AB28" s="687" t="n"/>
      <c r="AC28" s="687" t="n"/>
      <c r="AD28" s="688" t="n"/>
      <c r="AG28" s="197" t="inlineStr">
        <is>
          <t>TEMP. AMB. INICIAL</t>
        </is>
      </c>
      <c r="AH28" s="684" t="n"/>
      <c r="AI28" s="684" t="n"/>
      <c r="AJ28" s="684" t="n"/>
      <c r="AK28" s="684" t="n"/>
      <c r="AL28" s="684" t="n"/>
      <c r="AM28" s="684" t="n"/>
      <c r="AN28" s="685" t="n"/>
      <c r="AO28" s="161">
        <f>I33-(I33*'Estimativa da Incerteza'!BU24+'Estimativa da Incerteza'!BW24)</f>
        <v/>
      </c>
      <c r="AP28" s="684" t="n"/>
      <c r="AQ28" s="685" t="n"/>
      <c r="AR28" s="319" t="inlineStr">
        <is>
          <t>º C</t>
        </is>
      </c>
      <c r="AS28" s="684" t="n"/>
      <c r="AT28" s="685" t="n"/>
      <c r="AU28" s="197" t="inlineStr">
        <is>
          <t>TEMP. AMB. FINAL</t>
        </is>
      </c>
      <c r="AV28" s="684" t="n"/>
      <c r="AW28" s="684" t="n"/>
      <c r="AX28" s="684" t="n"/>
      <c r="AY28" s="684" t="n"/>
      <c r="AZ28" s="684" t="n"/>
      <c r="BA28" s="684" t="n"/>
      <c r="BB28" s="684" t="n"/>
      <c r="BC28" s="685" t="n"/>
      <c r="BD28" s="161">
        <f>X33-(X33*'Estimativa da Incerteza'!BU24+'Estimativa da Incerteza'!BW24)</f>
        <v/>
      </c>
      <c r="BE28" s="684" t="n"/>
      <c r="BF28" s="685" t="n"/>
      <c r="BG28" s="319" t="inlineStr">
        <is>
          <t>º C</t>
        </is>
      </c>
      <c r="BH28" s="684" t="n"/>
      <c r="BI28" s="685" t="n"/>
    </row>
    <row r="29" ht="13.5" customHeight="1" thickBot="1">
      <c r="AG29" s="197" t="inlineStr">
        <is>
          <t>UMIDADE RELATIVA INICIAL</t>
        </is>
      </c>
      <c r="AH29" s="684" t="n"/>
      <c r="AI29" s="684" t="n"/>
      <c r="AJ29" s="684" t="n"/>
      <c r="AK29" s="684" t="n"/>
      <c r="AL29" s="684" t="n"/>
      <c r="AM29" s="684" t="n"/>
      <c r="AN29" s="685" t="n"/>
      <c r="AO29" s="161">
        <f>I34-(I34*'Estimativa da Incerteza'!BU25+'Estimativa da Incerteza'!BW25)</f>
        <v/>
      </c>
      <c r="AP29" s="684" t="n"/>
      <c r="AQ29" s="685" t="n"/>
      <c r="AR29" s="319" t="inlineStr">
        <is>
          <t>%UR</t>
        </is>
      </c>
      <c r="AS29" s="684" t="n"/>
      <c r="AT29" s="685" t="n"/>
      <c r="AU29" s="197" t="inlineStr">
        <is>
          <t>UMIDADE RELATIVA FINAL</t>
        </is>
      </c>
      <c r="AV29" s="684" t="n"/>
      <c r="AW29" s="684" t="n"/>
      <c r="AX29" s="684" t="n"/>
      <c r="AY29" s="684" t="n"/>
      <c r="AZ29" s="684" t="n"/>
      <c r="BA29" s="684" t="n"/>
      <c r="BB29" s="684" t="n"/>
      <c r="BC29" s="685" t="n"/>
      <c r="BD29" s="161">
        <f>X34-(X34*'Estimativa da Incerteza'!BU25+'Estimativa da Incerteza'!BW25)</f>
        <v/>
      </c>
      <c r="BE29" s="684" t="n"/>
      <c r="BF29" s="685" t="n"/>
      <c r="BG29" s="319" t="inlineStr">
        <is>
          <t>%UR</t>
        </is>
      </c>
      <c r="BH29" s="684" t="n"/>
      <c r="BI29" s="685" t="n"/>
    </row>
    <row r="30" ht="13.5" customHeight="1" thickBot="1">
      <c r="A30" s="315" t="inlineStr">
        <is>
          <t xml:space="preserve">EXECUTANTE: </t>
        </is>
      </c>
      <c r="B30" s="666" t="n"/>
      <c r="C30" s="666" t="n"/>
      <c r="D30" s="666" t="n"/>
      <c r="E30" s="666" t="n"/>
      <c r="F30" s="666" t="n"/>
      <c r="G30" s="666" t="n"/>
      <c r="H30" s="667" t="n"/>
      <c r="I30" s="265" t="inlineStr">
        <is>
          <t>EDUARDO ATAIDE</t>
        </is>
      </c>
      <c r="J30" s="668" t="n"/>
      <c r="K30" s="668" t="n"/>
      <c r="L30" s="668" t="n"/>
      <c r="M30" s="668" t="n"/>
      <c r="N30" s="669" t="n"/>
      <c r="O30" s="315" t="inlineStr">
        <is>
          <t>CALIBRAÇÃO SUPERVISIONADA?</t>
        </is>
      </c>
      <c r="P30" s="666" t="n"/>
      <c r="Q30" s="666" t="n"/>
      <c r="R30" s="666" t="n"/>
      <c r="S30" s="666" t="n"/>
      <c r="T30" s="666" t="n"/>
      <c r="U30" s="666" t="n"/>
      <c r="V30" s="666" t="n"/>
      <c r="W30" s="667" t="n"/>
      <c r="X30" s="298" t="inlineStr">
        <is>
          <t>NÃO</t>
        </is>
      </c>
      <c r="Y30" s="668" t="n"/>
      <c r="Z30" s="668" t="n"/>
      <c r="AA30" s="668" t="n"/>
      <c r="AB30" s="668" t="n"/>
      <c r="AC30" s="668" t="n"/>
      <c r="AD30" s="669" t="n"/>
      <c r="AG30" s="197" t="inlineStr">
        <is>
          <t>PRESSÃO ATM. INICIAL</t>
        </is>
      </c>
      <c r="AH30" s="684" t="n"/>
      <c r="AI30" s="684" t="n"/>
      <c r="AJ30" s="684" t="n"/>
      <c r="AK30" s="684" t="n"/>
      <c r="AL30" s="684" t="n"/>
      <c r="AM30" s="684" t="n"/>
      <c r="AN30" s="685" t="n"/>
      <c r="AO30" s="161">
        <f>I35-(I35*'Estimativa da Incerteza'!BU27+'Estimativa da Incerteza'!BW27)</f>
        <v/>
      </c>
      <c r="AP30" s="684" t="n"/>
      <c r="AQ30" s="685" t="n"/>
      <c r="AR30" s="319" t="inlineStr">
        <is>
          <t>hPa</t>
        </is>
      </c>
      <c r="AS30" s="684" t="n"/>
      <c r="AT30" s="685" t="n"/>
      <c r="AU30" s="197" t="inlineStr">
        <is>
          <t>PRESSÃO ATM. FINAL</t>
        </is>
      </c>
      <c r="AV30" s="684" t="n"/>
      <c r="AW30" s="684" t="n"/>
      <c r="AX30" s="684" t="n"/>
      <c r="AY30" s="684" t="n"/>
      <c r="AZ30" s="684" t="n"/>
      <c r="BA30" s="684" t="n"/>
      <c r="BB30" s="684" t="n"/>
      <c r="BC30" s="685" t="n"/>
      <c r="BD30" s="161">
        <f>X35-(X35*'Estimativa da Incerteza'!BU27+'Estimativa da Incerteza'!BW27)</f>
        <v/>
      </c>
      <c r="BE30" s="684" t="n"/>
      <c r="BF30" s="685" t="n"/>
      <c r="BG30" s="319" t="inlineStr">
        <is>
          <t>hPa</t>
        </is>
      </c>
      <c r="BH30" s="684" t="n"/>
      <c r="BI30" s="685" t="n"/>
    </row>
    <row r="31" ht="13.5" customHeight="1" thickBot="1">
      <c r="C31" s="15" t="n"/>
      <c r="D31" s="15" t="n"/>
      <c r="E31" s="15" t="n"/>
      <c r="I31" s="16" t="n"/>
      <c r="J31" s="16" t="n"/>
      <c r="K31" s="16" t="n"/>
    </row>
    <row r="32" ht="13.9" customHeight="1" thickBot="1">
      <c r="A32" s="689" t="inlineStr">
        <is>
          <t>CONDIÇÕES DA CALIBRAÇÃO</t>
        </is>
      </c>
      <c r="B32" s="666" t="n"/>
      <c r="C32" s="666" t="n"/>
      <c r="D32" s="666" t="n"/>
      <c r="E32" s="666" t="n"/>
      <c r="F32" s="666" t="n"/>
      <c r="G32" s="666" t="n"/>
      <c r="H32" s="666" t="n"/>
      <c r="I32" s="666" t="n"/>
      <c r="J32" s="666" t="n"/>
      <c r="K32" s="666" t="n"/>
      <c r="L32" s="666" t="n"/>
      <c r="M32" s="666" t="n"/>
      <c r="N32" s="666" t="n"/>
      <c r="O32" s="666" t="n"/>
      <c r="P32" s="666" t="n"/>
      <c r="Q32" s="666" t="n"/>
      <c r="R32" s="666" t="n"/>
      <c r="S32" s="666" t="n"/>
      <c r="T32" s="666" t="n"/>
      <c r="U32" s="666" t="n"/>
      <c r="V32" s="666" t="n"/>
      <c r="W32" s="666" t="n"/>
      <c r="X32" s="666" t="n"/>
      <c r="Y32" s="666" t="n"/>
      <c r="Z32" s="666" t="n"/>
      <c r="AA32" s="666" t="n"/>
      <c r="AB32" s="666" t="n"/>
      <c r="AC32" s="667" t="n"/>
      <c r="AG32" s="200" t="inlineStr">
        <is>
          <t>Parâmetros</t>
        </is>
      </c>
      <c r="AH32" s="684" t="n"/>
      <c r="AI32" s="684" t="n"/>
      <c r="AJ32" s="684" t="n"/>
      <c r="AK32" s="684" t="n"/>
      <c r="AL32" s="685" t="n"/>
      <c r="AM32" s="184" t="inlineStr">
        <is>
          <t>Amplitude das Medições</t>
        </is>
      </c>
      <c r="AN32" s="684" t="n"/>
      <c r="AO32" s="684" t="n"/>
      <c r="AP32" s="684" t="n"/>
      <c r="AQ32" s="685" t="n"/>
      <c r="AT32" s="174" t="inlineStr">
        <is>
          <t>VARIAÇÃO DA TEMPERATURA</t>
        </is>
      </c>
      <c r="AU32" s="684" t="n"/>
      <c r="AV32" s="684" t="n"/>
      <c r="AW32" s="684" t="n"/>
      <c r="AX32" s="684" t="n"/>
      <c r="AY32" s="685" t="n"/>
      <c r="AZ32" s="17" t="n"/>
      <c r="BA32" s="17" t="n"/>
      <c r="BB32" s="17" t="n"/>
    </row>
    <row r="33" ht="13.5" customHeight="1" thickBot="1">
      <c r="A33" s="690" t="inlineStr">
        <is>
          <t>TEMP. AMB. INICIAL</t>
        </is>
      </c>
      <c r="B33" s="666" t="n"/>
      <c r="C33" s="666" t="n"/>
      <c r="D33" s="666" t="n"/>
      <c r="E33" s="666" t="n"/>
      <c r="F33" s="666" t="n"/>
      <c r="G33" s="666" t="n"/>
      <c r="H33" s="667" t="n"/>
      <c r="I33" s="298" t="n">
        <v>26.9</v>
      </c>
      <c r="J33" s="668" t="n"/>
      <c r="K33" s="669" t="n"/>
      <c r="L33" s="691" t="inlineStr">
        <is>
          <t>º C</t>
        </is>
      </c>
      <c r="M33" s="666" t="n"/>
      <c r="N33" s="667" t="n"/>
      <c r="O33" s="690" t="inlineStr">
        <is>
          <t>TEMP. AMB. FINAL</t>
        </is>
      </c>
      <c r="P33" s="666" t="n"/>
      <c r="Q33" s="666" t="n"/>
      <c r="R33" s="666" t="n"/>
      <c r="S33" s="666" t="n"/>
      <c r="T33" s="666" t="n"/>
      <c r="U33" s="666" t="n"/>
      <c r="V33" s="666" t="n"/>
      <c r="W33" s="667" t="n"/>
      <c r="X33" s="298" t="n">
        <v>20.9</v>
      </c>
      <c r="Y33" s="668" t="n"/>
      <c r="Z33" s="669" t="n"/>
      <c r="AA33" s="691" t="inlineStr">
        <is>
          <t>º C</t>
        </is>
      </c>
      <c r="AB33" s="666" t="n"/>
      <c r="AC33" s="667" t="n"/>
      <c r="AG33" s="200" t="inlineStr">
        <is>
          <t>Temperatura Ambiente</t>
        </is>
      </c>
      <c r="AH33" s="684" t="n"/>
      <c r="AI33" s="684" t="n"/>
      <c r="AJ33" s="684" t="n"/>
      <c r="AK33" s="684" t="n"/>
      <c r="AL33" s="685" t="n"/>
      <c r="AM33" s="185">
        <f>IF(ABS(AO28-BD28)&lt;0.1,'Estimativa da Incerteza'!AR24,ABS(AO28-BD28))</f>
        <v/>
      </c>
      <c r="AN33" s="684" t="n"/>
      <c r="AO33" s="684" t="n"/>
      <c r="AP33" s="684" t="n"/>
      <c r="AQ33" s="685" t="n"/>
      <c r="AT33" s="174" t="inlineStr">
        <is>
          <t>PONTO 1</t>
        </is>
      </c>
      <c r="AU33" s="684" t="n"/>
      <c r="AV33" s="685" t="n"/>
      <c r="AW33" s="692">
        <f>MAX(R54:R56)-MIN(R54:R56)</f>
        <v/>
      </c>
      <c r="AX33" s="684" t="n"/>
      <c r="AY33" s="685" t="n"/>
      <c r="AZ33" s="17" t="n"/>
      <c r="BA33" s="17" t="n"/>
      <c r="BB33" s="17" t="n"/>
    </row>
    <row r="34" ht="13.5" customHeight="1" thickBot="1">
      <c r="A34" s="690" t="inlineStr">
        <is>
          <t>UMIDADE RELATIVA INICIAL</t>
        </is>
      </c>
      <c r="B34" s="666" t="n"/>
      <c r="C34" s="666" t="n"/>
      <c r="D34" s="666" t="n"/>
      <c r="E34" s="666" t="n"/>
      <c r="F34" s="666" t="n"/>
      <c r="G34" s="666" t="n"/>
      <c r="H34" s="667" t="n"/>
      <c r="I34" s="298" t="n">
        <v>63</v>
      </c>
      <c r="J34" s="668" t="n"/>
      <c r="K34" s="669" t="n"/>
      <c r="L34" s="691" t="inlineStr">
        <is>
          <t>%UR</t>
        </is>
      </c>
      <c r="M34" s="666" t="n"/>
      <c r="N34" s="667" t="n"/>
      <c r="O34" s="690" t="inlineStr">
        <is>
          <t>UMIDADE RELATIVA FINAL</t>
        </is>
      </c>
      <c r="P34" s="666" t="n"/>
      <c r="Q34" s="666" t="n"/>
      <c r="R34" s="666" t="n"/>
      <c r="S34" s="666" t="n"/>
      <c r="T34" s="666" t="n"/>
      <c r="U34" s="666" t="n"/>
      <c r="V34" s="666" t="n"/>
      <c r="W34" s="667" t="n"/>
      <c r="X34" s="298" t="n">
        <v>74</v>
      </c>
      <c r="Y34" s="668" t="n"/>
      <c r="Z34" s="669" t="n"/>
      <c r="AA34" s="691" t="inlineStr">
        <is>
          <t>%UR</t>
        </is>
      </c>
      <c r="AB34" s="666" t="n"/>
      <c r="AC34" s="667" t="n"/>
      <c r="AG34" s="200" t="inlineStr">
        <is>
          <t>Umidade Relativa</t>
        </is>
      </c>
      <c r="AH34" s="684" t="n"/>
      <c r="AI34" s="684" t="n"/>
      <c r="AJ34" s="684" t="n"/>
      <c r="AK34" s="684" t="n"/>
      <c r="AL34" s="685" t="n"/>
      <c r="AM34" s="185">
        <f>IF(ABS(AO29-BD29)&lt;0.1,'Estimativa da Incerteza'!AR25,ABS(AO29-BD29))</f>
        <v/>
      </c>
      <c r="AN34" s="684" t="n"/>
      <c r="AO34" s="684" t="n"/>
      <c r="AP34" s="684" t="n"/>
      <c r="AQ34" s="685" t="n"/>
      <c r="AT34" s="174" t="inlineStr">
        <is>
          <t>PONTO 2</t>
        </is>
      </c>
      <c r="AU34" s="684" t="n"/>
      <c r="AV34" s="685" t="n"/>
      <c r="AW34" s="692">
        <f>MAX(R63:R65)-MIN(R63:R65)</f>
        <v/>
      </c>
      <c r="AX34" s="684" t="n"/>
      <c r="AY34" s="685" t="n"/>
      <c r="AZ34" s="17" t="n"/>
      <c r="BA34" s="17" t="n"/>
      <c r="BB34" s="17" t="n"/>
    </row>
    <row r="35" ht="13.5" customHeight="1" thickBot="1">
      <c r="A35" s="690" t="inlineStr">
        <is>
          <t>PRESSÃO ATM. INICIAL</t>
        </is>
      </c>
      <c r="B35" s="666" t="n"/>
      <c r="C35" s="666" t="n"/>
      <c r="D35" s="666" t="n"/>
      <c r="E35" s="666" t="n"/>
      <c r="F35" s="666" t="n"/>
      <c r="G35" s="666" t="n"/>
      <c r="H35" s="667" t="n"/>
      <c r="I35" s="298" t="n">
        <v>941</v>
      </c>
      <c r="J35" s="668" t="n"/>
      <c r="K35" s="669" t="n"/>
      <c r="L35" s="691" t="inlineStr">
        <is>
          <t>hPa</t>
        </is>
      </c>
      <c r="M35" s="666" t="n"/>
      <c r="N35" s="667" t="n"/>
      <c r="O35" s="690" t="inlineStr">
        <is>
          <t>PRESSÃO ATM. FINAL</t>
        </is>
      </c>
      <c r="P35" s="666" t="n"/>
      <c r="Q35" s="666" t="n"/>
      <c r="R35" s="666" t="n"/>
      <c r="S35" s="666" t="n"/>
      <c r="T35" s="666" t="n"/>
      <c r="U35" s="666" t="n"/>
      <c r="V35" s="666" t="n"/>
      <c r="W35" s="667" t="n"/>
      <c r="X35" s="298" t="n">
        <v>943</v>
      </c>
      <c r="Y35" s="668" t="n"/>
      <c r="Z35" s="669" t="n"/>
      <c r="AA35" s="691" t="inlineStr">
        <is>
          <t>hPa</t>
        </is>
      </c>
      <c r="AB35" s="666" t="n"/>
      <c r="AC35" s="667" t="n"/>
      <c r="AG35" s="200" t="inlineStr">
        <is>
          <t>Pressão Atmosférica</t>
        </is>
      </c>
      <c r="AH35" s="684" t="n"/>
      <c r="AI35" s="684" t="n"/>
      <c r="AJ35" s="684" t="n"/>
      <c r="AK35" s="684" t="n"/>
      <c r="AL35" s="685" t="n"/>
      <c r="AM35" s="185">
        <f>IF(ABS(AO30-BD30)&lt;0.1,'Estimativa da Incerteza'!AR27,ABS(AO30-BD30))</f>
        <v/>
      </c>
      <c r="AN35" s="684" t="n"/>
      <c r="AO35" s="684" t="n"/>
      <c r="AP35" s="684" t="n"/>
      <c r="AQ35" s="685" t="n"/>
      <c r="AT35" s="174" t="inlineStr">
        <is>
          <t>PONTO 3</t>
        </is>
      </c>
      <c r="AU35" s="684" t="n"/>
      <c r="AV35" s="685" t="n"/>
      <c r="AW35" s="692">
        <f>MAX(R72:R74)-MIN(R72:R74)</f>
        <v/>
      </c>
      <c r="AX35" s="684" t="n"/>
      <c r="AY35" s="685" t="n"/>
      <c r="AZ35" s="17" t="n"/>
      <c r="BA35" s="17" t="n"/>
      <c r="BB35" s="17" t="n"/>
    </row>
    <row r="36" ht="13.5" customHeight="1" thickBot="1">
      <c r="Q36" s="6" t="n"/>
      <c r="R36" s="6" t="n"/>
      <c r="S36" s="6" t="n"/>
      <c r="T36" s="6" t="n"/>
      <c r="U36" s="6" t="n"/>
      <c r="V36" s="6" t="n"/>
      <c r="W36" s="6" t="n"/>
      <c r="X36" s="6" t="n"/>
      <c r="Y36" s="6" t="n"/>
      <c r="Z36" s="6" t="n"/>
      <c r="AG36" s="200" t="inlineStr">
        <is>
          <t>Temperatura da Água</t>
        </is>
      </c>
      <c r="AH36" s="684" t="n"/>
      <c r="AI36" s="684" t="n"/>
      <c r="AJ36" s="684" t="n"/>
      <c r="AK36" s="684" t="n"/>
      <c r="AL36" s="685" t="n"/>
      <c r="AM36" s="185">
        <f>IF(MAX(AW33,AW34,AW35,AW36,AW37,AW38,AW39,AW40,AW41,AW42)&lt;0.1,'Estimativa da Incerteza'!AR26,MAX(AW33,AW34,AW35,AW36,AW37,AW38,AW39,AW40,AW41,AW42))</f>
        <v/>
      </c>
      <c r="AN36" s="684" t="n"/>
      <c r="AO36" s="684" t="n"/>
      <c r="AP36" s="684" t="n"/>
      <c r="AQ36" s="685" t="n"/>
      <c r="AT36" s="174" t="inlineStr">
        <is>
          <t>PONTO 4</t>
        </is>
      </c>
      <c r="AU36" s="684" t="n"/>
      <c r="AV36" s="685" t="n"/>
      <c r="AW36" s="692">
        <f>MAX(R81:R83)-MIN(R81:R83)</f>
        <v/>
      </c>
      <c r="AX36" s="684" t="n"/>
      <c r="AY36" s="685" t="n"/>
      <c r="AZ36" s="17" t="n"/>
      <c r="BA36" s="17" t="n"/>
      <c r="BB36" s="17" t="n"/>
    </row>
    <row r="37" ht="13.5" customHeight="1" thickBot="1">
      <c r="AT37" s="174" t="inlineStr">
        <is>
          <t>PONTO 5</t>
        </is>
      </c>
      <c r="AU37" s="684" t="n"/>
      <c r="AV37" s="685" t="n"/>
      <c r="AW37" s="692">
        <f>MAX(R90:R92)-MIN(R90:R92)</f>
        <v/>
      </c>
      <c r="AX37" s="684" t="n"/>
      <c r="AY37" s="685" t="n"/>
      <c r="AZ37" s="17" t="n"/>
      <c r="BA37" s="17" t="n"/>
      <c r="BB37" s="17" t="n"/>
    </row>
    <row r="38" ht="13.5" customHeight="1" thickBot="1">
      <c r="A38" s="195" t="inlineStr">
        <is>
          <t>PADRÕES UTILIZADOS</t>
        </is>
      </c>
      <c r="B38" s="666" t="n"/>
      <c r="C38" s="666" t="n"/>
      <c r="D38" s="666" t="n"/>
      <c r="E38" s="666" t="n"/>
      <c r="F38" s="666" t="n"/>
      <c r="G38" s="666" t="n"/>
      <c r="H38" s="666" t="n"/>
      <c r="I38" s="666" t="n"/>
      <c r="J38" s="666" t="n"/>
      <c r="K38" s="666" t="n"/>
      <c r="L38" s="666" t="n"/>
      <c r="M38" s="666" t="n"/>
      <c r="N38" s="667" t="n"/>
      <c r="Q38" s="198" t="inlineStr">
        <is>
          <t>Critério de Aceitação em %</t>
        </is>
      </c>
      <c r="R38" s="666" t="n"/>
      <c r="S38" s="666" t="n"/>
      <c r="T38" s="666" t="n"/>
      <c r="U38" s="666" t="n"/>
      <c r="V38" s="667" t="n"/>
      <c r="X38" s="198" t="inlineStr">
        <is>
          <t>Regra de Decisão Adotada</t>
        </is>
      </c>
      <c r="Y38" s="666" t="n"/>
      <c r="Z38" s="666" t="n"/>
      <c r="AA38" s="666" t="n"/>
      <c r="AB38" s="666" t="n"/>
      <c r="AC38" s="667" t="n"/>
      <c r="AT38" s="174" t="inlineStr">
        <is>
          <t>PONTO 6</t>
        </is>
      </c>
      <c r="AU38" s="684" t="n"/>
      <c r="AV38" s="685" t="n"/>
      <c r="AW38" s="692">
        <f>MAX(R99:R101)-MIN(R99:R101)</f>
        <v/>
      </c>
      <c r="AX38" s="684" t="n"/>
      <c r="AY38" s="685" t="n"/>
    </row>
    <row r="39" ht="13.9" customHeight="1" thickBot="1">
      <c r="A39" s="176" t="inlineStr">
        <is>
          <t>Termohigrômetro</t>
        </is>
      </c>
      <c r="B39" s="666" t="n"/>
      <c r="C39" s="666" t="n"/>
      <c r="D39" s="666" t="n"/>
      <c r="E39" s="666" t="n"/>
      <c r="F39" s="666" t="n"/>
      <c r="G39" s="666" t="n"/>
      <c r="H39" s="693" t="inlineStr">
        <is>
          <t>SAN-013</t>
        </is>
      </c>
      <c r="I39" s="668" t="n"/>
      <c r="J39" s="669" t="n"/>
      <c r="K39" s="198">
        <f>IF(H39="","",(IF($I$23&lt;=VLOOKUP(H39&amp;"-T",'Relação de Padrões'!$A$5:$AM$1000,6,FALSE()),"APROVADO","FORA DA VALIDADE")))</f>
        <v/>
      </c>
      <c r="L39" s="666" t="n"/>
      <c r="M39" s="666" t="n"/>
      <c r="N39" s="667" t="n"/>
      <c r="Q39" s="195" t="inlineStr">
        <is>
          <t>1° Ponto</t>
        </is>
      </c>
      <c r="R39" s="666" t="n"/>
      <c r="S39" s="667" t="n"/>
      <c r="T39" s="196" t="n">
        <v>2</v>
      </c>
      <c r="U39" s="668" t="n"/>
      <c r="V39" s="669" t="n"/>
      <c r="X39" s="694" t="inlineStr">
        <is>
          <t>Erro</t>
        </is>
      </c>
      <c r="Y39" s="668" t="n"/>
      <c r="Z39" s="668" t="n"/>
      <c r="AA39" s="668" t="n"/>
      <c r="AB39" s="668" t="n"/>
      <c r="AC39" s="669" t="n"/>
      <c r="AT39" s="174" t="inlineStr">
        <is>
          <t>PONTO 7</t>
        </is>
      </c>
      <c r="AU39" s="684" t="n"/>
      <c r="AV39" s="685" t="n"/>
      <c r="AW39" s="692">
        <f>MAX(R108:R110)-MIN(R108:R110)</f>
        <v/>
      </c>
      <c r="AX39" s="684" t="n"/>
      <c r="AY39" s="685" t="n"/>
    </row>
    <row r="40" ht="13.5" customHeight="1" thickBot="1">
      <c r="A40" s="176" t="inlineStr">
        <is>
          <t>Termômetro da Água</t>
        </is>
      </c>
      <c r="B40" s="666" t="n"/>
      <c r="C40" s="666" t="n"/>
      <c r="D40" s="666" t="n"/>
      <c r="E40" s="666" t="n"/>
      <c r="F40" s="666" t="n"/>
      <c r="G40" s="666" t="n"/>
      <c r="H40" s="693" t="inlineStr">
        <is>
          <t>SAN-004</t>
        </is>
      </c>
      <c r="I40" s="668" t="n"/>
      <c r="J40" s="669" t="n"/>
      <c r="K40" s="198">
        <f>IF(H40="","",(IF($I$23&lt;=VLOOKUP(H40,'Relação de Padrões'!$A$5:$AM$1000,6,FALSE()),"APROVADO","FORA DA VALIDADE")))</f>
        <v/>
      </c>
      <c r="L40" s="666" t="n"/>
      <c r="M40" s="666" t="n"/>
      <c r="N40" s="667" t="n"/>
      <c r="Q40" s="195" t="inlineStr">
        <is>
          <t>2° Ponto</t>
        </is>
      </c>
      <c r="R40" s="666" t="n"/>
      <c r="S40" s="667" t="n"/>
      <c r="T40" s="196" t="n">
        <v>0.5</v>
      </c>
      <c r="U40" s="668" t="n"/>
      <c r="V40" s="669" t="n"/>
      <c r="AT40" s="174" t="inlineStr">
        <is>
          <t>PONTO 8</t>
        </is>
      </c>
      <c r="AU40" s="684" t="n"/>
      <c r="AV40" s="685" t="n"/>
      <c r="AW40" s="692">
        <f>MAX(R117:R119)-MIN(R117:R119)</f>
        <v/>
      </c>
      <c r="AX40" s="684" t="n"/>
      <c r="AY40" s="685" t="n"/>
    </row>
    <row r="41" ht="13.5" customHeight="1" thickBot="1">
      <c r="A41" s="176" t="inlineStr">
        <is>
          <t>Barômetro</t>
        </is>
      </c>
      <c r="B41" s="666" t="n"/>
      <c r="C41" s="666" t="n"/>
      <c r="D41" s="666" t="n"/>
      <c r="E41" s="666" t="n"/>
      <c r="F41" s="666" t="n"/>
      <c r="G41" s="666" t="n"/>
      <c r="H41" s="693" t="inlineStr">
        <is>
          <t>SAN-005</t>
        </is>
      </c>
      <c r="I41" s="668" t="n"/>
      <c r="J41" s="669" t="n"/>
      <c r="K41" s="198">
        <f>IF(H41="","",(IF($I$23&lt;=VLOOKUP(H41,'Relação de Padrões'!$A$5:$AM$1000,6,FALSE()),"APROVADO","FORA DA VALIDADE")))</f>
        <v/>
      </c>
      <c r="L41" s="666" t="n"/>
      <c r="M41" s="666" t="n"/>
      <c r="N41" s="667" t="n"/>
      <c r="O41" s="18" t="n"/>
      <c r="P41" s="18" t="n"/>
      <c r="Q41" s="195" t="inlineStr">
        <is>
          <t>3° Ponto</t>
        </is>
      </c>
      <c r="R41" s="666" t="n"/>
      <c r="S41" s="667" t="n"/>
      <c r="T41" s="196" t="n">
        <v>0.5</v>
      </c>
      <c r="U41" s="668" t="n"/>
      <c r="V41" s="669" t="n"/>
      <c r="AT41" s="174" t="inlineStr">
        <is>
          <t>PONTO 9</t>
        </is>
      </c>
      <c r="AU41" s="684" t="n"/>
      <c r="AV41" s="685" t="n"/>
      <c r="AW41" s="692">
        <f>MAX(R126:R128)-MIN(R126:R128)</f>
        <v/>
      </c>
      <c r="AX41" s="684" t="n"/>
      <c r="AY41" s="685" t="n"/>
    </row>
    <row r="42" ht="13.5" customHeight="1" thickBot="1">
      <c r="A42" s="176" t="inlineStr">
        <is>
          <t>Contador de Pulso • Padrão</t>
        </is>
      </c>
      <c r="B42" s="666" t="n"/>
      <c r="C42" s="666" t="n"/>
      <c r="D42" s="666" t="n"/>
      <c r="E42" s="666" t="n"/>
      <c r="F42" s="666" t="n"/>
      <c r="G42" s="666" t="n"/>
      <c r="H42" s="693" t="inlineStr">
        <is>
          <t>SAN-010</t>
        </is>
      </c>
      <c r="I42" s="668" t="n"/>
      <c r="J42" s="669" t="n"/>
      <c r="K42" s="198">
        <f>IF(H42="","",(IF($I$23&lt;=VLOOKUP(H42,'Relação de Padrões'!$A$5:$AM$1000,6,FALSE()),"APROVADO","FORA DA VALIDADE")))</f>
        <v/>
      </c>
      <c r="L42" s="666" t="n"/>
      <c r="M42" s="666" t="n"/>
      <c r="N42" s="667" t="n"/>
      <c r="O42" s="18" t="n"/>
      <c r="P42" s="18" t="n"/>
      <c r="Q42" s="195" t="inlineStr">
        <is>
          <t>4° Ponto</t>
        </is>
      </c>
      <c r="R42" s="666" t="n"/>
      <c r="S42" s="667" t="n"/>
      <c r="T42" s="196" t="n">
        <v>0.5</v>
      </c>
      <c r="U42" s="668" t="n"/>
      <c r="V42" s="669" t="n"/>
      <c r="AG42" s="19" t="n"/>
      <c r="AT42" s="174" t="inlineStr">
        <is>
          <t>PONTO 10</t>
        </is>
      </c>
      <c r="AU42" s="684" t="n"/>
      <c r="AV42" s="685" t="n"/>
      <c r="AW42" s="692">
        <f>MAX(R135:R137)-MIN(R135:R137)</f>
        <v/>
      </c>
      <c r="AX42" s="684" t="n"/>
      <c r="AY42" s="685" t="n"/>
    </row>
    <row r="43" ht="13.5" customHeight="1" thickBot="1">
      <c r="A43" s="176" t="inlineStr">
        <is>
          <t>Contador de Pulso • Cliente</t>
        </is>
      </c>
      <c r="B43" s="666" t="n"/>
      <c r="C43" s="666" t="n"/>
      <c r="D43" s="666" t="n"/>
      <c r="E43" s="666" t="n"/>
      <c r="F43" s="666" t="n"/>
      <c r="G43" s="666" t="n"/>
      <c r="H43" s="693" t="inlineStr">
        <is>
          <t>SAN-011</t>
        </is>
      </c>
      <c r="I43" s="668" t="n"/>
      <c r="J43" s="669" t="n"/>
      <c r="K43" s="198">
        <f>IF(H43="","",(IF($I$23&lt;=VLOOKUP(H43,'Relação de Padrões'!$A$5:$AM$1000,6,FALSE()),"APROVADO","FORA DA VALIDADE")))</f>
        <v/>
      </c>
      <c r="L43" s="666" t="n"/>
      <c r="M43" s="666" t="n"/>
      <c r="N43" s="667" t="n"/>
      <c r="O43" s="18" t="n"/>
      <c r="P43" s="18" t="n"/>
      <c r="Q43" s="195" t="inlineStr">
        <is>
          <t>5° Ponto</t>
        </is>
      </c>
      <c r="R43" s="666" t="n"/>
      <c r="S43" s="667" t="n"/>
      <c r="T43" s="196" t="n">
        <v>0.5</v>
      </c>
      <c r="U43" s="668" t="n"/>
      <c r="V43" s="669" t="n"/>
      <c r="Z43" s="19" t="n"/>
      <c r="AE43" s="17" t="n"/>
    </row>
    <row r="44" ht="13.5" customHeight="1" thickBot="1">
      <c r="A44" s="176" t="inlineStr">
        <is>
          <t>Medidor de Vazão • 1</t>
        </is>
      </c>
      <c r="B44" s="666" t="n"/>
      <c r="C44" s="666" t="n"/>
      <c r="D44" s="666" t="n"/>
      <c r="E44" s="666" t="n"/>
      <c r="F44" s="666" t="n"/>
      <c r="G44" s="666" t="n"/>
      <c r="H44" s="693" t="n"/>
      <c r="I44" s="668" t="n"/>
      <c r="J44" s="669" t="n"/>
      <c r="K44" s="198">
        <f>IF(H44="","",(IF($I$23&lt;=VLOOKUP(H44,'Relação de Padrões'!$A$5:$AM$1000,6,FALSE()),"APROVADO","FORA DA VALIDADE")))</f>
        <v/>
      </c>
      <c r="L44" s="666" t="n"/>
      <c r="M44" s="666" t="n"/>
      <c r="N44" s="667" t="n"/>
      <c r="O44" s="18" t="n"/>
      <c r="P44" s="18" t="n"/>
      <c r="Q44" s="195" t="inlineStr">
        <is>
          <t>6° Ponto</t>
        </is>
      </c>
      <c r="R44" s="666" t="n"/>
      <c r="S44" s="667" t="n"/>
      <c r="T44" s="196" t="n">
        <v>2</v>
      </c>
      <c r="U44" s="668" t="n"/>
      <c r="V44" s="669" t="n"/>
    </row>
    <row r="45" ht="13.5" customHeight="1" thickBot="1">
      <c r="A45" s="176" t="inlineStr">
        <is>
          <t>Medidor de Vazão • 2</t>
        </is>
      </c>
      <c r="B45" s="666" t="n"/>
      <c r="C45" s="666" t="n"/>
      <c r="D45" s="666" t="n"/>
      <c r="E45" s="666" t="n"/>
      <c r="F45" s="666" t="n"/>
      <c r="G45" s="666" t="n"/>
      <c r="H45" s="693" t="inlineStr">
        <is>
          <t>SAN-002</t>
        </is>
      </c>
      <c r="I45" s="668" t="n"/>
      <c r="J45" s="669" t="n"/>
      <c r="K45" s="198">
        <f>IF(H45="","",(IF($I$23&lt;=VLOOKUP(H45,'Relação de Padrões'!$A$5:$AM$1000,6,FALSE()),"APROVADO","FORA DA VALIDADE")))</f>
        <v/>
      </c>
      <c r="L45" s="666" t="n"/>
      <c r="M45" s="666" t="n"/>
      <c r="N45" s="667" t="n"/>
      <c r="O45" s="18" t="n"/>
      <c r="P45" s="18" t="n"/>
      <c r="Q45" s="195" t="inlineStr">
        <is>
          <t>7° Ponto</t>
        </is>
      </c>
      <c r="R45" s="666" t="n"/>
      <c r="S45" s="667" t="n"/>
      <c r="T45" s="196" t="n">
        <v>0.5</v>
      </c>
      <c r="U45" s="668" t="n"/>
      <c r="V45" s="669" t="n"/>
    </row>
    <row r="46" ht="13.5" customHeight="1" thickBot="1">
      <c r="A46" s="176" t="inlineStr">
        <is>
          <t>Cronômetro</t>
        </is>
      </c>
      <c r="B46" s="666" t="n"/>
      <c r="C46" s="666" t="n"/>
      <c r="D46" s="666" t="n"/>
      <c r="E46" s="666" t="n"/>
      <c r="F46" s="666" t="n"/>
      <c r="G46" s="666" t="n"/>
      <c r="H46" s="693" t="inlineStr">
        <is>
          <t>SAN-015</t>
        </is>
      </c>
      <c r="I46" s="668" t="n"/>
      <c r="J46" s="669" t="n"/>
      <c r="K46" s="198">
        <f>IF(H46="","",(IF($I$23&lt;=VLOOKUP(H46,'Relação de Padrões'!$A$5:$AM$1000,6,FALSE()),"APROVADO","FORA DA VALIDADE")))</f>
        <v/>
      </c>
      <c r="L46" s="666" t="n"/>
      <c r="M46" s="666" t="n"/>
      <c r="N46" s="667" t="n"/>
      <c r="Q46" s="195" t="inlineStr">
        <is>
          <t>8° Ponto</t>
        </is>
      </c>
      <c r="R46" s="666" t="n"/>
      <c r="S46" s="667" t="n"/>
      <c r="T46" s="196" t="n">
        <v>0.5</v>
      </c>
      <c r="U46" s="668" t="n"/>
      <c r="V46" s="669" t="n"/>
    </row>
    <row r="47" ht="13.5" customHeight="1" thickBot="1">
      <c r="A47" s="20" t="n"/>
      <c r="B47" s="20" t="n"/>
      <c r="C47" s="20" t="n"/>
      <c r="D47" s="20" t="n"/>
      <c r="E47" s="20" t="n"/>
      <c r="F47" s="20" t="n"/>
      <c r="G47" s="20" t="n"/>
      <c r="H47" s="20" t="n"/>
      <c r="I47" s="20" t="n"/>
      <c r="J47" s="20" t="n"/>
      <c r="K47" s="20" t="n"/>
      <c r="L47" s="20" t="n"/>
      <c r="M47" s="20" t="n"/>
      <c r="N47" s="21" t="n"/>
      <c r="Q47" s="195" t="inlineStr">
        <is>
          <t>9° Ponto</t>
        </is>
      </c>
      <c r="R47" s="666" t="n"/>
      <c r="S47" s="667" t="n"/>
      <c r="T47" s="196" t="n"/>
      <c r="U47" s="668" t="n"/>
      <c r="V47" s="669" t="n"/>
    </row>
    <row r="48" ht="13.5" customHeight="1" thickBot="1">
      <c r="A48" s="20" t="n"/>
      <c r="B48" s="20" t="n"/>
      <c r="C48" s="20" t="n"/>
      <c r="D48" s="20" t="n"/>
      <c r="E48" s="20" t="n"/>
      <c r="F48" s="20" t="n"/>
      <c r="G48" s="20" t="n"/>
      <c r="H48" s="20" t="n"/>
      <c r="I48" s="20" t="n"/>
      <c r="J48" s="20" t="n"/>
      <c r="K48" s="20" t="n"/>
      <c r="L48" s="20" t="n"/>
      <c r="M48" s="20" t="n"/>
      <c r="N48" s="21" t="n"/>
      <c r="Q48" s="195" t="inlineStr">
        <is>
          <t>10° Ponto</t>
        </is>
      </c>
      <c r="R48" s="666" t="n"/>
      <c r="S48" s="667" t="n"/>
      <c r="T48" s="196" t="n"/>
      <c r="U48" s="668" t="n"/>
      <c r="V48" s="669" t="n"/>
    </row>
    <row r="49" ht="13.5" customHeight="1" thickBot="1">
      <c r="A49" s="2" t="inlineStr">
        <is>
          <t>COLETA DE DADOS DA CALIBRAÇÃO</t>
        </is>
      </c>
    </row>
    <row r="50" ht="13.5" customHeight="1" thickBot="1">
      <c r="C50" s="309" t="inlineStr">
        <is>
          <t>1° Ponto • mL/P</t>
        </is>
      </c>
      <c r="D50" s="666" t="n"/>
      <c r="E50" s="666" t="n"/>
      <c r="F50" s="666" t="n"/>
      <c r="G50" s="666" t="n"/>
      <c r="H50" s="667" t="n"/>
      <c r="I50" s="162" t="n">
        <v>200</v>
      </c>
      <c r="J50" s="668" t="n"/>
      <c r="K50" s="669" t="n"/>
      <c r="L50" s="695" t="inlineStr">
        <is>
          <t>Padrão Utilizado</t>
        </is>
      </c>
      <c r="M50" s="658" t="n"/>
      <c r="N50" s="659" t="n"/>
      <c r="O50" s="696" t="inlineStr">
        <is>
          <t>SAN-002</t>
        </is>
      </c>
      <c r="P50" s="679" t="n"/>
      <c r="Q50" s="680" t="n"/>
      <c r="R50" s="198" t="inlineStr">
        <is>
          <t>Intercepto</t>
        </is>
      </c>
      <c r="S50" s="666" t="n"/>
      <c r="T50" s="667" t="n"/>
      <c r="U50" s="198" t="inlineStr">
        <is>
          <t>Inclinação</t>
        </is>
      </c>
      <c r="V50" s="666" t="n"/>
      <c r="W50" s="667" t="n"/>
      <c r="X50" s="309" t="inlineStr">
        <is>
          <t>Pulso do Equipamento • mL/P</t>
        </is>
      </c>
      <c r="Y50" s="666" t="n"/>
      <c r="Z50" s="666" t="n"/>
      <c r="AA50" s="666" t="n"/>
      <c r="AB50" s="666" t="n"/>
      <c r="AC50" s="667" t="n"/>
      <c r="AD50" s="162" t="n">
        <v>1</v>
      </c>
      <c r="AE50" s="668" t="n"/>
      <c r="AF50" s="669" t="n"/>
      <c r="AW50" s="19" t="n"/>
      <c r="AX50" s="19" t="n"/>
      <c r="AY50" s="19" t="n"/>
      <c r="AZ50" s="19" t="n"/>
    </row>
    <row r="51" ht="13.5" customHeight="1" thickBot="1">
      <c r="C51" s="250" t="inlineStr">
        <is>
          <t>Pulso do padrão em L/P</t>
        </is>
      </c>
      <c r="D51" s="666" t="n"/>
      <c r="E51" s="666" t="n"/>
      <c r="F51" s="666" t="n"/>
      <c r="G51" s="666" t="n"/>
      <c r="H51" s="667" t="n"/>
      <c r="I51" s="697">
        <f>IF(I50="","",I50/1000)</f>
        <v/>
      </c>
      <c r="J51" s="666" t="n"/>
      <c r="K51" s="667" t="n"/>
      <c r="L51" s="663" t="n"/>
      <c r="M51" s="664" t="n"/>
      <c r="N51" s="665" t="n"/>
      <c r="O51" s="686" t="n"/>
      <c r="P51" s="687" t="n"/>
      <c r="Q51" s="688" t="n"/>
      <c r="R51" s="698">
        <f>IF(O50="","",VLOOKUP($O$50,'Relação de Padrões'!$A$5:$AM$1000,21,FALSE()))</f>
        <v/>
      </c>
      <c r="S51" s="666" t="n"/>
      <c r="T51" s="667" t="n"/>
      <c r="U51" s="699">
        <f>IF(O50="","",VLOOKUP($O$50,'Relação de Padrões'!$A$5:$AM$1000,20,FALSE()))</f>
        <v/>
      </c>
      <c r="V51" s="666" t="n"/>
      <c r="W51" s="667" t="n"/>
      <c r="X51" s="700" t="inlineStr">
        <is>
          <t>Pulso do Equipamento em • L/P</t>
        </is>
      </c>
      <c r="Y51" s="658" t="n"/>
      <c r="Z51" s="658" t="n"/>
      <c r="AA51" s="658" t="n"/>
      <c r="AB51" s="658" t="n"/>
      <c r="AC51" s="659" t="n"/>
      <c r="AD51" s="701">
        <f>IF(AD50="","",AD50/1000)</f>
        <v/>
      </c>
      <c r="AE51" s="658" t="n"/>
      <c r="AF51" s="659" t="n"/>
      <c r="AG51" s="12" t="n"/>
      <c r="AH51" s="22" t="n"/>
      <c r="AI51" s="22" t="n"/>
      <c r="AJ51" s="22" t="n"/>
      <c r="AK51" s="22" t="n"/>
      <c r="AL51" s="22" t="n"/>
      <c r="AM51" s="22" t="n"/>
      <c r="AN51" s="22" t="n"/>
      <c r="AW51" s="19" t="n"/>
      <c r="AX51" s="23" t="n"/>
      <c r="AY51" s="23" t="n"/>
      <c r="AZ51" s="19" t="n"/>
      <c r="BA51" s="19" t="n"/>
      <c r="BB51" s="19" t="n"/>
      <c r="BC51" s="19" t="n"/>
      <c r="BD51" s="19" t="n"/>
      <c r="BE51" s="19" t="n"/>
    </row>
    <row r="52" ht="13.9" customHeight="1" thickBot="1">
      <c r="C52" s="164" t="inlineStr">
        <is>
          <t>Qtd de Pulsos do Padrão</t>
        </is>
      </c>
      <c r="D52" s="658" t="n"/>
      <c r="E52" s="659" t="n"/>
      <c r="F52" s="164" t="inlineStr">
        <is>
          <t>Tempo de Coleta • (s)</t>
        </is>
      </c>
      <c r="G52" s="658" t="n"/>
      <c r="H52" s="659" t="n"/>
      <c r="I52" s="164" t="inlineStr">
        <is>
          <t>Vazão de Referência •  L/h</t>
        </is>
      </c>
      <c r="J52" s="658" t="n"/>
      <c r="K52" s="659" t="n"/>
      <c r="L52" s="164" t="inlineStr">
        <is>
          <t>Totalização no Padrão Corrigido • L</t>
        </is>
      </c>
      <c r="M52" s="658" t="n"/>
      <c r="N52" s="659" t="n"/>
      <c r="O52" s="164" t="inlineStr">
        <is>
          <t>Leitura no Medidor • L</t>
        </is>
      </c>
      <c r="P52" s="658" t="n"/>
      <c r="Q52" s="659" t="n"/>
      <c r="R52" s="164" t="inlineStr">
        <is>
          <t>Temperatura da Água • °C</t>
        </is>
      </c>
      <c r="S52" s="658" t="n"/>
      <c r="T52" s="659" t="n"/>
      <c r="U52" s="232" t="inlineStr">
        <is>
          <t>Erro %</t>
        </is>
      </c>
      <c r="V52" s="658" t="n"/>
      <c r="W52" s="658" t="n"/>
      <c r="X52" s="164" t="inlineStr">
        <is>
          <t>Vazão do Medidor • L/h</t>
        </is>
      </c>
      <c r="Y52" s="658" t="n"/>
      <c r="Z52" s="659" t="n"/>
      <c r="AA52" s="164" t="inlineStr">
        <is>
          <t>Tempo de Coleta Corrigido • (s)</t>
        </is>
      </c>
      <c r="AB52" s="658" t="n"/>
      <c r="AC52" s="659" t="n"/>
      <c r="AD52" s="164" t="inlineStr">
        <is>
          <t>Temperatura da Água Corrigida • °C</t>
        </is>
      </c>
      <c r="AE52" s="658" t="n"/>
      <c r="AF52" s="659" t="n"/>
      <c r="AH52" s="22" t="n"/>
      <c r="AI52" s="22" t="n"/>
      <c r="AJ52" s="22" t="n"/>
      <c r="AK52" s="22" t="n"/>
      <c r="AL52" s="22" t="n"/>
      <c r="AM52" s="22" t="n"/>
      <c r="AN52" s="22" t="n"/>
      <c r="AW52" s="19" t="n"/>
      <c r="AX52" s="23" t="n"/>
      <c r="AY52" s="23" t="n"/>
      <c r="AZ52" s="19" t="n"/>
      <c r="BA52" s="19" t="n"/>
      <c r="BB52" s="19" t="n"/>
      <c r="BC52" s="19" t="n"/>
      <c r="BD52" s="19" t="n"/>
      <c r="BE52" s="19" t="n"/>
    </row>
    <row r="53" ht="13.5" customHeight="1" thickBot="1">
      <c r="C53" s="663" t="n"/>
      <c r="D53" s="664" t="n"/>
      <c r="E53" s="665" t="n"/>
      <c r="F53" s="663" t="n"/>
      <c r="G53" s="664" t="n"/>
      <c r="H53" s="665" t="n"/>
      <c r="I53" s="663" t="n"/>
      <c r="J53" s="664" t="n"/>
      <c r="K53" s="665" t="n"/>
      <c r="L53" s="663" t="n"/>
      <c r="M53" s="664" t="n"/>
      <c r="N53" s="665" t="n"/>
      <c r="O53" s="663" t="n"/>
      <c r="P53" s="664" t="n"/>
      <c r="Q53" s="665" t="n"/>
      <c r="R53" s="663" t="n"/>
      <c r="S53" s="664" t="n"/>
      <c r="T53" s="665" t="n"/>
      <c r="U53" s="663" t="n"/>
      <c r="V53" s="664" t="n"/>
      <c r="W53" s="664" t="n"/>
      <c r="X53" s="663" t="n"/>
      <c r="Y53" s="664" t="n"/>
      <c r="Z53" s="665" t="n"/>
      <c r="AA53" s="663" t="n"/>
      <c r="AB53" s="664" t="n"/>
      <c r="AC53" s="665" t="n"/>
      <c r="AD53" s="663" t="n"/>
      <c r="AE53" s="664" t="n"/>
      <c r="AF53" s="665" t="n"/>
      <c r="AH53" s="22" t="n"/>
      <c r="AI53" s="22" t="n"/>
      <c r="AJ53" s="22" t="n"/>
      <c r="AK53" s="22" t="n"/>
      <c r="AL53" s="22" t="n"/>
      <c r="AM53" s="22" t="n"/>
      <c r="AN53" s="22" t="n"/>
      <c r="AW53" s="19" t="n"/>
      <c r="AX53" s="23" t="n"/>
      <c r="AY53" s="23" t="n"/>
      <c r="AZ53" s="19" t="n"/>
      <c r="BA53" s="19" t="n"/>
      <c r="BB53" s="19" t="n"/>
      <c r="BC53" s="19" t="n"/>
      <c r="BD53" s="19" t="n"/>
      <c r="BE53" s="19" t="n"/>
    </row>
    <row r="54" ht="13.5" customHeight="1" thickBot="1">
      <c r="C54" s="162" t="n">
        <v>11285</v>
      </c>
      <c r="D54" s="668" t="n"/>
      <c r="E54" s="669" t="n"/>
      <c r="F54" s="162" t="n">
        <v>239.94819</v>
      </c>
      <c r="G54" s="668" t="n"/>
      <c r="H54" s="669" t="n"/>
      <c r="I54" s="702">
        <f>IF(C54="","",L54/AA54*3600)</f>
        <v/>
      </c>
      <c r="J54" s="666" t="n"/>
      <c r="K54" s="667" t="n"/>
      <c r="L54" s="697">
        <f>IF(C54="","",(C54*$I$51)-(($R$51+$U$51*(C54*$I$51/AA54*3600))/100*(C54*$I$51)))</f>
        <v/>
      </c>
      <c r="M54" s="666" t="n"/>
      <c r="N54" s="667" t="n"/>
      <c r="O54" s="162" t="n">
        <v>2259.110059171598</v>
      </c>
      <c r="P54" s="668" t="n"/>
      <c r="Q54" s="669" t="n"/>
      <c r="R54" s="703" t="n">
        <v>25.5</v>
      </c>
      <c r="S54" s="668" t="n"/>
      <c r="T54" s="669" t="n"/>
      <c r="U54" s="704">
        <f>IF(O54="","",(O54-L54)/L54*100)</f>
        <v/>
      </c>
      <c r="V54" s="666" t="n"/>
      <c r="W54" s="666" t="n"/>
      <c r="X54" s="705">
        <f>IF(O54="","",IF(OR($X$16 = "Visual com início dinâmico",$X$16="Visual com início estática" ),O54,(O54/AA54)*3600))</f>
        <v/>
      </c>
      <c r="Y54" s="666" t="n"/>
      <c r="Z54" s="667" t="n"/>
      <c r="AA54" s="706">
        <f>IF(F54="","",F54-(F54*'Estimativa da Incerteza'!$BU$23+'Estimativa da Incerteza'!$BW$23))</f>
        <v/>
      </c>
      <c r="AB54" s="666" t="n"/>
      <c r="AC54" s="667" t="n"/>
      <c r="AD54" s="707">
        <f>IF(R54="","",R54-(R54*'Estimativa da Incerteza'!$BU$26+'Estimativa da Incerteza'!$BW$26))</f>
        <v/>
      </c>
      <c r="AE54" s="666" t="n"/>
      <c r="AF54" s="667" t="n"/>
      <c r="AH54" s="22" t="n"/>
      <c r="AI54" s="708" t="n"/>
      <c r="AL54" s="22" t="n"/>
      <c r="AM54" s="22" t="n"/>
      <c r="AN54" s="22" t="n"/>
      <c r="AW54" s="19" t="n"/>
      <c r="AX54" s="23" t="n"/>
      <c r="AY54" s="23" t="n"/>
      <c r="AZ54" s="19" t="n"/>
      <c r="BA54" s="19" t="n"/>
      <c r="BB54" s="19" t="n"/>
      <c r="BC54" s="19" t="n"/>
      <c r="BD54" s="19" t="n"/>
      <c r="BE54" s="19" t="n"/>
    </row>
    <row r="55" ht="13.5" customHeight="1" thickBot="1">
      <c r="C55" s="162" t="n">
        <v>11335</v>
      </c>
      <c r="D55" s="668" t="n"/>
      <c r="E55" s="669" t="n"/>
      <c r="F55" s="162" t="n">
        <v>240</v>
      </c>
      <c r="G55" s="668" t="n"/>
      <c r="H55" s="669" t="n"/>
      <c r="I55" s="702">
        <f>IF(C55="","",L55/AA55*3600)</f>
        <v/>
      </c>
      <c r="J55" s="666" t="n"/>
      <c r="K55" s="667" t="n"/>
      <c r="L55" s="697">
        <f>IF(C55="","",(C55*$I$51)-(($R$51+$U$51*(C55*$I$51/AA55*3600))/100*(C55*$I$51)))</f>
        <v/>
      </c>
      <c r="M55" s="666" t="n"/>
      <c r="N55" s="667" t="n"/>
      <c r="O55" s="162" t="n">
        <v>2265.3903930131</v>
      </c>
      <c r="P55" s="668" t="n"/>
      <c r="Q55" s="669" t="n"/>
      <c r="R55" s="703" t="n">
        <v>25.5</v>
      </c>
      <c r="S55" s="668" t="n"/>
      <c r="T55" s="669" t="n"/>
      <c r="U55" s="704">
        <f>IF(O55="","",(O55-L55)/L55*100)</f>
        <v/>
      </c>
      <c r="V55" s="666" t="n"/>
      <c r="W55" s="666" t="n"/>
      <c r="X55" s="705">
        <f>IF(O55="","",IF(OR($X$16 = "Visual com início dinâmico",$X$16="Visual com início estática" ),O55,(O55/AA55)*3600))</f>
        <v/>
      </c>
      <c r="Y55" s="666" t="n"/>
      <c r="Z55" s="667" t="n"/>
      <c r="AA55" s="706">
        <f>IF(F55="","",F55-(F55*'Estimativa da Incerteza'!$BU$23+'Estimativa da Incerteza'!$BW$23))</f>
        <v/>
      </c>
      <c r="AB55" s="666" t="n"/>
      <c r="AC55" s="667" t="n"/>
      <c r="AD55" s="707">
        <f>IF(R55="","",R55-(R55*'Estimativa da Incerteza'!$BU$26+'Estimativa da Incerteza'!$BW$26))</f>
        <v/>
      </c>
      <c r="AE55" s="666" t="n"/>
      <c r="AF55" s="667" t="n"/>
      <c r="AH55" s="22" t="n"/>
      <c r="AI55" s="22" t="n"/>
      <c r="AJ55" s="22" t="n"/>
      <c r="AK55" s="22" t="n"/>
      <c r="AL55" s="22" t="n"/>
      <c r="AM55" s="22" t="n"/>
      <c r="AN55" s="22" t="n"/>
      <c r="AW55" s="19" t="n"/>
      <c r="AX55" s="23" t="n"/>
      <c r="AY55" s="23" t="n"/>
      <c r="AZ55" s="19" t="n"/>
      <c r="BA55" s="19" t="n"/>
      <c r="BB55" s="19" t="n"/>
      <c r="BC55" s="19" t="n"/>
      <c r="BD55" s="19" t="n"/>
      <c r="BE55" s="19" t="n"/>
    </row>
    <row r="56" ht="13.5" customHeight="1" thickBot="1">
      <c r="C56" s="162" t="n">
        <v>11365</v>
      </c>
      <c r="D56" s="668" t="n"/>
      <c r="E56" s="669" t="n"/>
      <c r="F56" s="162" t="n">
        <v>240</v>
      </c>
      <c r="G56" s="668" t="n"/>
      <c r="H56" s="669" t="n"/>
      <c r="I56" s="702">
        <f>IF(C56="","",L56/AA56*3600)</f>
        <v/>
      </c>
      <c r="J56" s="666" t="n"/>
      <c r="K56" s="667" t="n"/>
      <c r="L56" s="697">
        <f>IF(C56="","",(C56*$I$51)-(($R$51+$U$51*(C56*$I$51/AA56*3600))/100*(C56*$I$51)))</f>
        <v/>
      </c>
      <c r="M56" s="666" t="n"/>
      <c r="N56" s="667" t="n"/>
      <c r="O56" s="162" t="n">
        <v>2266.275155709342</v>
      </c>
      <c r="P56" s="668" t="n"/>
      <c r="Q56" s="669" t="n"/>
      <c r="R56" s="703" t="n">
        <v>25.5</v>
      </c>
      <c r="S56" s="668" t="n"/>
      <c r="T56" s="669" t="n"/>
      <c r="U56" s="704">
        <f>IF(O56="","",(O56-L56)/L56*100)</f>
        <v/>
      </c>
      <c r="V56" s="666" t="n"/>
      <c r="W56" s="666" t="n"/>
      <c r="X56" s="705">
        <f>IF(O56="","",IF(OR($X$16 = "Visual com início dinâmico",$X$16="Visual com início estática" ),O56,(O56/AA56)*3600))</f>
        <v/>
      </c>
      <c r="Y56" s="666" t="n"/>
      <c r="Z56" s="667" t="n"/>
      <c r="AA56" s="706">
        <f>IF(F56="","",F56-(F56*'Estimativa da Incerteza'!$BU$23+'Estimativa da Incerteza'!$BW$23))</f>
        <v/>
      </c>
      <c r="AB56" s="666" t="n"/>
      <c r="AC56" s="667" t="n"/>
      <c r="AD56" s="707">
        <f>IF(R56="","",R56-(R56*'Estimativa da Incerteza'!$BU$26+'Estimativa da Incerteza'!$BW$26))</f>
        <v/>
      </c>
      <c r="AE56" s="666" t="n"/>
      <c r="AF56" s="667" t="n"/>
      <c r="AH56" s="22" t="n"/>
      <c r="AI56" s="22" t="n"/>
      <c r="AJ56" s="22" t="n"/>
      <c r="AK56" s="22" t="n"/>
      <c r="AL56" s="22" t="n"/>
      <c r="AM56" s="22" t="n"/>
      <c r="AN56" s="22" t="n"/>
      <c r="AW56" s="19" t="n"/>
      <c r="AX56" s="23" t="n"/>
      <c r="AY56" s="23" t="n"/>
      <c r="AZ56" s="19" t="n"/>
      <c r="BA56" s="19" t="n"/>
      <c r="BB56" s="19" t="n"/>
      <c r="BC56" s="19" t="n"/>
      <c r="BD56" s="19" t="n"/>
      <c r="BE56" s="19" t="n"/>
    </row>
    <row r="57" ht="13.5" customHeight="1" thickBot="1">
      <c r="C57" s="309" t="inlineStr">
        <is>
          <t>Vazão Média • L/h</t>
        </is>
      </c>
      <c r="D57" s="666" t="n"/>
      <c r="E57" s="666" t="n"/>
      <c r="F57" s="666" t="n"/>
      <c r="G57" s="666" t="n"/>
      <c r="H57" s="667" t="n"/>
      <c r="I57" s="702">
        <f>IF(I54="","",AVERAGE(I54:I56))</f>
        <v/>
      </c>
      <c r="J57" s="666" t="n"/>
      <c r="K57" s="667" t="n"/>
      <c r="L57" s="309" t="inlineStr">
        <is>
          <t>Tendência</t>
        </is>
      </c>
      <c r="M57" s="666" t="n"/>
      <c r="N57" s="666" t="n"/>
      <c r="O57" s="666" t="n"/>
      <c r="P57" s="666" t="n"/>
      <c r="Q57" s="666" t="n"/>
      <c r="R57" s="666" t="n"/>
      <c r="S57" s="666" t="n"/>
      <c r="T57" s="667" t="n"/>
      <c r="U57" s="704">
        <f>IF(U54="","",AVERAGE(U54:U56))</f>
        <v/>
      </c>
      <c r="V57" s="666" t="n"/>
      <c r="W57" s="666" t="n"/>
      <c r="X57" s="198" t="inlineStr">
        <is>
          <t>DESVIO PADRÃO AMOSTRAL</t>
        </is>
      </c>
      <c r="Y57" s="666" t="n"/>
      <c r="Z57" s="666" t="n"/>
      <c r="AA57" s="666" t="n"/>
      <c r="AB57" s="666" t="n"/>
      <c r="AC57" s="667" t="n"/>
      <c r="AD57" s="165">
        <f>IF(U54="","",_xlfn.STDEV.S(U54:U56))</f>
        <v/>
      </c>
      <c r="AE57" s="666" t="n"/>
      <c r="AF57" s="667" t="n"/>
      <c r="AG57" s="12" t="n"/>
      <c r="AH57" s="22" t="n"/>
      <c r="AI57" s="22" t="n"/>
      <c r="AJ57" s="22" t="n"/>
      <c r="AK57" s="22" t="n"/>
      <c r="AL57" s="22" t="n"/>
      <c r="AM57" s="22" t="n"/>
      <c r="AN57" s="22" t="n"/>
      <c r="AW57" s="19" t="n"/>
      <c r="AX57" s="19" t="n"/>
      <c r="AY57" s="19" t="n"/>
      <c r="AZ57" s="19" t="n"/>
      <c r="BA57" s="19" t="n"/>
      <c r="BB57" s="19" t="n"/>
      <c r="BC57" s="19" t="n"/>
      <c r="BD57" s="19" t="n"/>
      <c r="BE57" s="19" t="n"/>
    </row>
    <row r="58" ht="13.5" customHeight="1" thickBot="1">
      <c r="C58" s="12" t="n"/>
      <c r="D58" s="12" t="n"/>
      <c r="E58" s="12" t="n"/>
      <c r="F58" s="12" t="n"/>
      <c r="G58" s="12" t="n"/>
      <c r="H58" s="12" t="n"/>
      <c r="I58" s="12" t="n"/>
      <c r="J58" s="12" t="n"/>
      <c r="K58" s="12" t="n"/>
      <c r="L58" s="12" t="n"/>
      <c r="M58" s="12" t="n"/>
      <c r="N58" s="12" t="n"/>
      <c r="O58" s="12" t="n"/>
      <c r="P58" s="12" t="n"/>
      <c r="Q58" s="12" t="n"/>
      <c r="R58" s="12" t="n"/>
      <c r="S58" s="12" t="n"/>
      <c r="T58" s="12" t="n"/>
      <c r="U58" s="709" t="n"/>
      <c r="V58" s="709" t="n"/>
      <c r="W58" s="709" t="n"/>
      <c r="X58" s="12" t="n"/>
      <c r="Y58" s="12" t="n"/>
      <c r="Z58" s="12" t="n"/>
      <c r="AA58" s="12" t="n"/>
      <c r="AB58" s="12" t="n"/>
      <c r="AC58" s="12" t="n"/>
      <c r="AD58" s="12" t="n"/>
      <c r="AE58" s="12" t="n"/>
      <c r="AF58" s="12" t="n"/>
      <c r="AG58" s="12" t="n"/>
      <c r="AH58" s="22" t="n"/>
      <c r="AI58" s="22" t="n"/>
      <c r="AJ58" s="22" t="n"/>
      <c r="AK58" s="22" t="n"/>
      <c r="AL58" s="22" t="n"/>
      <c r="AM58" s="22" t="n"/>
      <c r="AN58" s="22" t="n"/>
      <c r="AW58" s="19" t="n"/>
      <c r="AX58" s="19" t="n"/>
      <c r="AY58" s="19" t="n"/>
      <c r="AZ58" s="19" t="n"/>
      <c r="BA58" s="19" t="n"/>
      <c r="BB58" s="19" t="n"/>
      <c r="BC58" s="19" t="n"/>
      <c r="BD58" s="19" t="n"/>
      <c r="BE58" s="19" t="n"/>
    </row>
    <row r="59" ht="13.9" customHeight="1" thickBot="1">
      <c r="C59" s="309" t="inlineStr">
        <is>
          <t>2° Ponto • mL/P</t>
        </is>
      </c>
      <c r="D59" s="666" t="n"/>
      <c r="E59" s="666" t="n"/>
      <c r="F59" s="666" t="n"/>
      <c r="G59" s="666" t="n"/>
      <c r="H59" s="667" t="n"/>
      <c r="I59" s="162" t="n">
        <v>200</v>
      </c>
      <c r="J59" s="668" t="n"/>
      <c r="K59" s="669" t="n"/>
      <c r="L59" s="695" t="inlineStr">
        <is>
          <t>Padrão Utilizado</t>
        </is>
      </c>
      <c r="M59" s="658" t="n"/>
      <c r="N59" s="659" t="n"/>
      <c r="O59" s="696" t="inlineStr">
        <is>
          <t>SAN-002</t>
        </is>
      </c>
      <c r="P59" s="679" t="n"/>
      <c r="Q59" s="680" t="n"/>
      <c r="R59" s="198" t="inlineStr">
        <is>
          <t>Intercepto</t>
        </is>
      </c>
      <c r="S59" s="666" t="n"/>
      <c r="T59" s="667" t="n"/>
      <c r="U59" s="198" t="inlineStr">
        <is>
          <t>Inclinação</t>
        </is>
      </c>
      <c r="V59" s="666" t="n"/>
      <c r="W59" s="667" t="n"/>
      <c r="X59" s="309" t="inlineStr">
        <is>
          <t>Pulso do Equipamento • mL/P</t>
        </is>
      </c>
      <c r="Y59" s="666" t="n"/>
      <c r="Z59" s="666" t="n"/>
      <c r="AA59" s="666" t="n"/>
      <c r="AB59" s="666" t="n"/>
      <c r="AC59" s="667" t="n"/>
      <c r="AD59" s="162" t="n">
        <v>1</v>
      </c>
      <c r="AE59" s="668" t="n"/>
      <c r="AF59" s="669" t="n"/>
      <c r="AG59" s="12" t="n"/>
      <c r="AH59" s="22" t="n"/>
      <c r="AI59" s="22" t="n"/>
      <c r="AJ59" s="22" t="n"/>
      <c r="AK59" s="22" t="n"/>
      <c r="AL59" s="22" t="n"/>
      <c r="AM59" s="22" t="n"/>
      <c r="AN59" s="22" t="n"/>
      <c r="AW59" s="19" t="n"/>
      <c r="AX59" s="19" t="n"/>
      <c r="AY59" s="19" t="n"/>
      <c r="AZ59" s="19" t="n"/>
      <c r="BA59" s="19" t="n"/>
      <c r="BB59" s="19" t="n"/>
      <c r="BC59" s="19" t="n"/>
      <c r="BD59" s="19" t="n"/>
      <c r="BE59" s="19" t="n"/>
    </row>
    <row r="60" ht="13.5" customHeight="1" thickBot="1">
      <c r="C60" s="250" t="inlineStr">
        <is>
          <t>Pulso do padrão em L/P</t>
        </is>
      </c>
      <c r="D60" s="666" t="n"/>
      <c r="E60" s="666" t="n"/>
      <c r="F60" s="666" t="n"/>
      <c r="G60" s="666" t="n"/>
      <c r="H60" s="667" t="n"/>
      <c r="I60" s="697">
        <f>IF(I59="","",I59/1000)</f>
        <v/>
      </c>
      <c r="J60" s="666" t="n"/>
      <c r="K60" s="667" t="n"/>
      <c r="L60" s="663" t="n"/>
      <c r="M60" s="664" t="n"/>
      <c r="N60" s="665" t="n"/>
      <c r="O60" s="686" t="n"/>
      <c r="P60" s="687" t="n"/>
      <c r="Q60" s="688" t="n"/>
      <c r="R60" s="698">
        <f>IF(O59="","",VLOOKUP($O$59,'Relação de Padrões'!$A$5:$AM$1000,21,FALSE()))</f>
        <v/>
      </c>
      <c r="S60" s="666" t="n"/>
      <c r="T60" s="667" t="n"/>
      <c r="U60" s="698">
        <f>IF(O59="","",VLOOKUP($O$59,'Relação de Padrões'!$A$5:$AM$1000,20,FALSE()))</f>
        <v/>
      </c>
      <c r="V60" s="666" t="n"/>
      <c r="W60" s="667" t="n"/>
      <c r="X60" s="250" t="inlineStr">
        <is>
          <t>Pulso do Equipamento em • L/P</t>
        </is>
      </c>
      <c r="Y60" s="666" t="n"/>
      <c r="Z60" s="666" t="n"/>
      <c r="AA60" s="666" t="n"/>
      <c r="AB60" s="666" t="n"/>
      <c r="AC60" s="667" t="n"/>
      <c r="AD60" s="697">
        <f>IF(AD59="","",AD59/1000)</f>
        <v/>
      </c>
      <c r="AE60" s="666" t="n"/>
      <c r="AF60" s="667" t="n"/>
      <c r="AG60" s="12" t="n"/>
      <c r="AH60" s="22" t="n"/>
      <c r="AI60" s="22" t="n"/>
      <c r="AJ60" s="22" t="n"/>
      <c r="AK60" s="22" t="n"/>
      <c r="AL60" s="22" t="n"/>
      <c r="AM60" s="22" t="n"/>
      <c r="AN60" s="22" t="n"/>
      <c r="AR60" s="710" t="n"/>
      <c r="AW60" s="711" t="n"/>
      <c r="AX60" s="711" t="n"/>
      <c r="AY60" s="711" t="n"/>
      <c r="AZ60" s="19" t="n"/>
      <c r="BA60" s="19" t="n"/>
      <c r="BB60" s="19" t="n"/>
      <c r="BC60" s="19" t="n"/>
      <c r="BD60" s="19" t="n"/>
      <c r="BE60" s="19" t="n"/>
    </row>
    <row r="61" ht="13.9" customHeight="1" thickBot="1">
      <c r="C61" s="164" t="inlineStr">
        <is>
          <t>Qtd de Pulsos do Padrão</t>
        </is>
      </c>
      <c r="D61" s="658" t="n"/>
      <c r="E61" s="659" t="n"/>
      <c r="F61" s="164" t="inlineStr">
        <is>
          <t>Tempo de Coleta • (s)</t>
        </is>
      </c>
      <c r="G61" s="658" t="n"/>
      <c r="H61" s="659" t="n"/>
      <c r="I61" s="164" t="inlineStr">
        <is>
          <t>Vazão de Referência •  L/h</t>
        </is>
      </c>
      <c r="J61" s="658" t="n"/>
      <c r="K61" s="659" t="n"/>
      <c r="L61" s="164" t="inlineStr">
        <is>
          <t>Totalização no Padrão Corrigido • L</t>
        </is>
      </c>
      <c r="M61" s="658" t="n"/>
      <c r="N61" s="659" t="n"/>
      <c r="O61" s="164" t="inlineStr">
        <is>
          <t>Leitura no Medidor • L</t>
        </is>
      </c>
      <c r="P61" s="658" t="n"/>
      <c r="Q61" s="659" t="n"/>
      <c r="R61" s="164" t="inlineStr">
        <is>
          <t>Temperatura da Água • °C</t>
        </is>
      </c>
      <c r="S61" s="658" t="n"/>
      <c r="T61" s="659" t="n"/>
      <c r="U61" s="164" t="inlineStr">
        <is>
          <t>Erro %</t>
        </is>
      </c>
      <c r="V61" s="658" t="n"/>
      <c r="W61" s="659" t="n"/>
      <c r="X61" s="164" t="inlineStr">
        <is>
          <t>Vazão do Medidor • L/h</t>
        </is>
      </c>
      <c r="Y61" s="658" t="n"/>
      <c r="Z61" s="659" t="n"/>
      <c r="AA61" s="164" t="inlineStr">
        <is>
          <t>Tempo de Coleta Corrigido • (s)</t>
        </is>
      </c>
      <c r="AB61" s="658" t="n"/>
      <c r="AC61" s="659" t="n"/>
      <c r="AD61" s="164" t="inlineStr">
        <is>
          <t>Temperatura da Água Corrigida • °C</t>
        </is>
      </c>
      <c r="AE61" s="658" t="n"/>
      <c r="AF61" s="659" t="n"/>
      <c r="AH61" s="22" t="n"/>
      <c r="AI61" s="22" t="n"/>
      <c r="AJ61" s="22" t="n"/>
      <c r="AK61" s="22" t="n"/>
      <c r="AL61" s="22" t="n"/>
      <c r="AM61" s="22" t="n"/>
      <c r="AN61" s="22" t="n"/>
      <c r="AR61" s="710" t="n"/>
      <c r="AW61" s="19" t="n"/>
      <c r="AX61" s="19" t="n"/>
      <c r="AY61" s="19" t="n"/>
      <c r="AZ61" s="19" t="n"/>
      <c r="BA61" s="19" t="n"/>
      <c r="BB61" s="19" t="n"/>
      <c r="BC61" s="19" t="n"/>
      <c r="BD61" s="19" t="n"/>
      <c r="BE61" s="19" t="n"/>
    </row>
    <row r="62" ht="13.5" customHeight="1" thickBot="1">
      <c r="C62" s="663" t="n"/>
      <c r="D62" s="664" t="n"/>
      <c r="E62" s="665" t="n"/>
      <c r="F62" s="663" t="n"/>
      <c r="G62" s="664" t="n"/>
      <c r="H62" s="665" t="n"/>
      <c r="I62" s="663" t="n"/>
      <c r="J62" s="664" t="n"/>
      <c r="K62" s="665" t="n"/>
      <c r="L62" s="663" t="n"/>
      <c r="M62" s="664" t="n"/>
      <c r="N62" s="665" t="n"/>
      <c r="O62" s="663" t="n"/>
      <c r="P62" s="664" t="n"/>
      <c r="Q62" s="665" t="n"/>
      <c r="R62" s="663" t="n"/>
      <c r="S62" s="664" t="n"/>
      <c r="T62" s="665" t="n"/>
      <c r="U62" s="663" t="n"/>
      <c r="V62" s="664" t="n"/>
      <c r="W62" s="665" t="n"/>
      <c r="X62" s="663" t="n"/>
      <c r="Y62" s="664" t="n"/>
      <c r="Z62" s="665" t="n"/>
      <c r="AA62" s="663" t="n"/>
      <c r="AB62" s="664" t="n"/>
      <c r="AC62" s="665" t="n"/>
      <c r="AD62" s="663" t="n"/>
      <c r="AE62" s="664" t="n"/>
      <c r="AF62" s="665" t="n"/>
      <c r="AH62" s="22" t="n"/>
      <c r="AI62" s="22" t="n"/>
      <c r="AJ62" s="22" t="n"/>
      <c r="AK62" s="22" t="n"/>
      <c r="AL62" s="22" t="n"/>
      <c r="AM62" s="22" t="n"/>
      <c r="AN62" s="22" t="n"/>
      <c r="AR62" s="710" t="n"/>
      <c r="AW62" s="19" t="n"/>
      <c r="AX62" s="19" t="n"/>
      <c r="AY62" s="19" t="n"/>
      <c r="AZ62" s="19" t="n"/>
      <c r="BA62" s="19" t="n"/>
      <c r="BB62" s="19" t="n"/>
      <c r="BC62" s="19" t="n"/>
      <c r="BD62" s="19" t="n"/>
      <c r="BE62" s="19" t="n"/>
    </row>
    <row r="63" ht="13.5" customHeight="1" thickBot="1">
      <c r="C63" s="162" t="n">
        <v>18985</v>
      </c>
      <c r="D63" s="668" t="n"/>
      <c r="E63" s="669" t="n"/>
      <c r="F63" s="162" t="n">
        <v>239.89338</v>
      </c>
      <c r="G63" s="668" t="n"/>
      <c r="H63" s="669" t="n"/>
      <c r="I63" s="702">
        <f>IF(C63="","",L63/AA63*3600)</f>
        <v/>
      </c>
      <c r="J63" s="666" t="n"/>
      <c r="K63" s="667" t="n"/>
      <c r="L63" s="697">
        <f>IF(C63="","",(C63*$I$60)-(($R$60+$U$60*(C63*$I$60/AA63*3600))/100*(C63*$I$60)))</f>
        <v/>
      </c>
      <c r="M63" s="666" t="n"/>
      <c r="N63" s="667" t="n"/>
      <c r="O63" s="162" t="n">
        <v>3806.00049689441</v>
      </c>
      <c r="P63" s="668" t="n"/>
      <c r="Q63" s="669" t="n"/>
      <c r="R63" s="703" t="n">
        <v>25.5</v>
      </c>
      <c r="S63" s="668" t="n"/>
      <c r="T63" s="669" t="n"/>
      <c r="U63" s="165">
        <f>IF(O63="","",(O63-L63)/L63*100)</f>
        <v/>
      </c>
      <c r="V63" s="666" t="n"/>
      <c r="W63" s="667" t="n"/>
      <c r="X63" s="702">
        <f>IF(O63="","",IF(OR($X$16 = "Visual com início dinâmico",$X$16="Visual com início estática" ),O63,(O63/AA63)*3600))</f>
        <v/>
      </c>
      <c r="Y63" s="666" t="n"/>
      <c r="Z63" s="667" t="n"/>
      <c r="AA63" s="165">
        <f>IF(F63="","",F63-(F63*'Estimativa da Incerteza'!$BU$23+'Estimativa da Incerteza'!$BW$23))</f>
        <v/>
      </c>
      <c r="AB63" s="666" t="n"/>
      <c r="AC63" s="667" t="n"/>
      <c r="AD63" s="707">
        <f>IF(R63="","",R63-(R63*'Estimativa da Incerteza'!$BU$26+'Estimativa da Incerteza'!$BW$26))</f>
        <v/>
      </c>
      <c r="AE63" s="666" t="n"/>
      <c r="AF63" s="667" t="n"/>
      <c r="AJ63" s="712" t="n"/>
      <c r="AR63" s="710" t="n"/>
      <c r="AW63" s="19" t="n"/>
      <c r="AX63" s="19" t="n"/>
      <c r="AY63" s="19" t="n"/>
      <c r="AZ63" s="19" t="n"/>
      <c r="BA63" s="19" t="n"/>
      <c r="BB63" s="19" t="n"/>
      <c r="BC63" s="19" t="n"/>
      <c r="BD63" s="19" t="n"/>
      <c r="BE63" s="19" t="n"/>
    </row>
    <row r="64" ht="13.5" customHeight="1" thickBot="1">
      <c r="C64" s="162" t="n">
        <v>19021</v>
      </c>
      <c r="D64" s="668" t="n"/>
      <c r="E64" s="669" t="n"/>
      <c r="F64" s="162" t="n">
        <v>240</v>
      </c>
      <c r="G64" s="668" t="n"/>
      <c r="H64" s="669" t="n"/>
      <c r="I64" s="702">
        <f>IF(C64="","",L64/AA64*3600)</f>
        <v/>
      </c>
      <c r="J64" s="666" t="n"/>
      <c r="K64" s="667" t="n"/>
      <c r="L64" s="697">
        <f>IF(C64="","",(C64*$I$60)-(($R$60+$U$60*(C64*$I$60/AA64*3600))/100*(C64*$I$60)))</f>
        <v/>
      </c>
      <c r="M64" s="666" t="n"/>
      <c r="N64" s="667" t="n"/>
      <c r="O64" s="162" t="n">
        <v>3814.327601809955</v>
      </c>
      <c r="P64" s="668" t="n"/>
      <c r="Q64" s="669" t="n"/>
      <c r="R64" s="703" t="n">
        <v>25.5</v>
      </c>
      <c r="S64" s="668" t="n"/>
      <c r="T64" s="669" t="n"/>
      <c r="U64" s="165">
        <f>IF(O64="","",(O64-L64)/L64*100)</f>
        <v/>
      </c>
      <c r="V64" s="666" t="n"/>
      <c r="W64" s="667" t="n"/>
      <c r="X64" s="702">
        <f>IF(O64="","",IF(OR($X$16 = "Visual com início dinâmico",$X$16="Visual com início estática" ),O64,(O64/AA64)*3600))</f>
        <v/>
      </c>
      <c r="Y64" s="666" t="n"/>
      <c r="Z64" s="667" t="n"/>
      <c r="AA64" s="165">
        <f>IF(F64="","",F64-(F64*'Estimativa da Incerteza'!$BU$23+'Estimativa da Incerteza'!$BW$23))</f>
        <v/>
      </c>
      <c r="AB64" s="666" t="n"/>
      <c r="AC64" s="667" t="n"/>
      <c r="AD64" s="707">
        <f>IF(R64="","",R64-(R64*'Estimativa da Incerteza'!$BU$26+'Estimativa da Incerteza'!$BW$26))</f>
        <v/>
      </c>
      <c r="AE64" s="666" t="n"/>
      <c r="AF64" s="667" t="n"/>
      <c r="AW64" s="19" t="n"/>
      <c r="AX64" s="19" t="n"/>
      <c r="AY64" s="19" t="n"/>
      <c r="AZ64" s="19" t="n"/>
      <c r="BA64" s="19" t="n"/>
      <c r="BB64" s="19" t="n"/>
      <c r="BC64" s="19" t="n"/>
      <c r="BD64" s="19" t="n"/>
      <c r="BE64" s="19" t="n"/>
    </row>
    <row r="65" ht="13.5" customHeight="1" thickBot="1">
      <c r="C65" s="162" t="n">
        <v>19046</v>
      </c>
      <c r="D65" s="668" t="n"/>
      <c r="E65" s="669" t="n"/>
      <c r="F65" s="162" t="n">
        <v>240</v>
      </c>
      <c r="G65" s="668" t="n"/>
      <c r="H65" s="669" t="n"/>
      <c r="I65" s="702">
        <f>IF(C65="","",L65/AA65*3600)</f>
        <v/>
      </c>
      <c r="J65" s="666" t="n"/>
      <c r="K65" s="667" t="n"/>
      <c r="L65" s="697">
        <f>IF(C65="","",(C65*$I$60)-(($R$60+$U$60*(C65*$I$60/AA65*3600))/100*(C65*$I$60)))</f>
        <v/>
      </c>
      <c r="M65" s="666" t="n"/>
      <c r="N65" s="667" t="n"/>
      <c r="O65" s="162" t="n">
        <v>3818.602419928826</v>
      </c>
      <c r="P65" s="668" t="n"/>
      <c r="Q65" s="669" t="n"/>
      <c r="R65" s="703" t="n">
        <v>25.5</v>
      </c>
      <c r="S65" s="668" t="n"/>
      <c r="T65" s="669" t="n"/>
      <c r="U65" s="165">
        <f>IF(O65="","",(O65-L65)/L65*100)</f>
        <v/>
      </c>
      <c r="V65" s="666" t="n"/>
      <c r="W65" s="667" t="n"/>
      <c r="X65" s="702">
        <f>IF(O65="","",IF(OR($X$16 = "Visual com início dinâmico",$X$16="Visual com início estática" ),O65,(O65/AA65)*3600))</f>
        <v/>
      </c>
      <c r="Y65" s="666" t="n"/>
      <c r="Z65" s="667" t="n"/>
      <c r="AA65" s="165">
        <f>IF(F65="","",F65-(F65*'Estimativa da Incerteza'!$BU$23+'Estimativa da Incerteza'!$BW$23))</f>
        <v/>
      </c>
      <c r="AB65" s="666" t="n"/>
      <c r="AC65" s="667" t="n"/>
      <c r="AD65" s="707">
        <f>IF(R65="","",R65-(R65*'Estimativa da Incerteza'!$BU$26+'Estimativa da Incerteza'!$BW$26))</f>
        <v/>
      </c>
      <c r="AE65" s="666" t="n"/>
      <c r="AF65" s="667" t="n"/>
      <c r="AW65" s="19" t="n"/>
      <c r="AX65" s="19" t="n"/>
      <c r="AY65" s="19" t="n"/>
      <c r="AZ65" s="19" t="n"/>
      <c r="BA65" s="19" t="n"/>
      <c r="BB65" s="19" t="n"/>
      <c r="BC65" s="19" t="n"/>
      <c r="BD65" s="19" t="n"/>
      <c r="BE65" s="19" t="n"/>
    </row>
    <row r="66" ht="13.5" customHeight="1" thickBot="1">
      <c r="C66" s="309" t="inlineStr">
        <is>
          <t>Vazão Média • L/h</t>
        </is>
      </c>
      <c r="D66" s="666" t="n"/>
      <c r="E66" s="666" t="n"/>
      <c r="F66" s="666" t="n"/>
      <c r="G66" s="666" t="n"/>
      <c r="H66" s="667" t="n"/>
      <c r="I66" s="702">
        <f>IF(I63="","",AVERAGE(I63:I65))</f>
        <v/>
      </c>
      <c r="J66" s="666" t="n"/>
      <c r="K66" s="667" t="n"/>
      <c r="L66" s="309" t="inlineStr">
        <is>
          <t>Tendência</t>
        </is>
      </c>
      <c r="M66" s="666" t="n"/>
      <c r="N66" s="666" t="n"/>
      <c r="O66" s="666" t="n"/>
      <c r="P66" s="666" t="n"/>
      <c r="Q66" s="666" t="n"/>
      <c r="R66" s="666" t="n"/>
      <c r="S66" s="666" t="n"/>
      <c r="T66" s="667" t="n"/>
      <c r="U66" s="165">
        <f>IF(U63="","",AVERAGE(U63:U65))</f>
        <v/>
      </c>
      <c r="V66" s="666" t="n"/>
      <c r="W66" s="667" t="n"/>
      <c r="X66" s="198" t="inlineStr">
        <is>
          <t>DESVIO PADRÃO AMOSTRAL</t>
        </is>
      </c>
      <c r="Y66" s="666" t="n"/>
      <c r="Z66" s="666" t="n"/>
      <c r="AA66" s="666" t="n"/>
      <c r="AB66" s="666" t="n"/>
      <c r="AC66" s="667" t="n"/>
      <c r="AD66" s="165">
        <f>IF(U63="","",_xlfn.STDEV.S(U63:U65))</f>
        <v/>
      </c>
      <c r="AE66" s="666" t="n"/>
      <c r="AF66" s="667" t="n"/>
      <c r="AG66" s="12" t="n"/>
      <c r="AH66" s="12" t="n"/>
      <c r="AI66" s="12" t="n"/>
      <c r="AJ66" s="12" t="n"/>
      <c r="AK66" s="12" t="n"/>
      <c r="AL66" s="12" t="n"/>
      <c r="AW66" s="19" t="n"/>
      <c r="AX66" s="19" t="n"/>
      <c r="AY66" s="19" t="n"/>
      <c r="AZ66" s="19" t="n"/>
      <c r="BA66" s="19" t="n"/>
      <c r="BB66" s="19" t="n"/>
      <c r="BC66" s="19" t="n"/>
      <c r="BD66" s="19" t="n"/>
      <c r="BE66" s="19" t="n"/>
    </row>
    <row r="67" ht="13.5" customHeight="1" thickBot="1">
      <c r="C67" s="27" t="n"/>
      <c r="D67" s="27" t="n"/>
      <c r="E67" s="27" t="n"/>
      <c r="F67" s="27" t="n"/>
      <c r="G67" s="27" t="n"/>
      <c r="H67" s="27" t="n"/>
      <c r="I67" s="27" t="n"/>
      <c r="J67" s="27" t="n"/>
      <c r="K67" s="27" t="n"/>
      <c r="L67" s="27" t="n"/>
      <c r="M67" s="12" t="n"/>
      <c r="N67" s="12" t="n"/>
      <c r="O67" s="12" t="n"/>
      <c r="P67" s="12" t="n"/>
      <c r="Q67" s="12" t="n"/>
      <c r="R67" s="12" t="n"/>
      <c r="S67" s="12" t="n"/>
      <c r="T67" s="12" t="n"/>
      <c r="U67" s="709" t="n"/>
      <c r="V67" s="709" t="n"/>
      <c r="W67" s="709" t="n"/>
      <c r="X67" s="12" t="n"/>
      <c r="Y67" s="12" t="n"/>
      <c r="Z67" s="12" t="n"/>
      <c r="AA67" s="12" t="n"/>
      <c r="AB67" s="12" t="n"/>
      <c r="AC67" s="12" t="n"/>
      <c r="AD67" s="12" t="n"/>
      <c r="AE67" s="12" t="n"/>
      <c r="AF67" s="12" t="n"/>
      <c r="AG67" s="12" t="n"/>
      <c r="AH67" s="12" t="n"/>
      <c r="AI67" s="12" t="n"/>
      <c r="AJ67" s="12" t="n"/>
      <c r="AK67" s="12" t="n"/>
      <c r="AL67" s="12" t="n"/>
      <c r="AW67" s="19" t="n"/>
      <c r="AX67" s="19" t="n"/>
      <c r="AY67" s="19" t="n"/>
      <c r="AZ67" s="19" t="n"/>
      <c r="BA67" s="19" t="n"/>
      <c r="BB67" s="19" t="n"/>
      <c r="BC67" s="19" t="n"/>
      <c r="BD67" s="19" t="n"/>
      <c r="BE67" s="19" t="n"/>
    </row>
    <row r="68" ht="13.9" customHeight="1" thickBot="1">
      <c r="C68" s="309" t="inlineStr">
        <is>
          <t>3° Ponto • mL/P</t>
        </is>
      </c>
      <c r="D68" s="666" t="n"/>
      <c r="E68" s="666" t="n"/>
      <c r="F68" s="666" t="n"/>
      <c r="G68" s="666" t="n"/>
      <c r="H68" s="667" t="n"/>
      <c r="I68" s="162" t="n">
        <v>200</v>
      </c>
      <c r="J68" s="668" t="n"/>
      <c r="K68" s="669" t="n"/>
      <c r="L68" s="695" t="inlineStr">
        <is>
          <t>Padrão Utilizado</t>
        </is>
      </c>
      <c r="M68" s="658" t="n"/>
      <c r="N68" s="659" t="n"/>
      <c r="O68" s="696" t="inlineStr">
        <is>
          <t>SAN-002</t>
        </is>
      </c>
      <c r="P68" s="679" t="n"/>
      <c r="Q68" s="680" t="n"/>
      <c r="R68" s="198" t="inlineStr">
        <is>
          <t>Intercepto</t>
        </is>
      </c>
      <c r="S68" s="666" t="n"/>
      <c r="T68" s="667" t="n"/>
      <c r="U68" s="198" t="inlineStr">
        <is>
          <t>Inclinação</t>
        </is>
      </c>
      <c r="V68" s="666" t="n"/>
      <c r="W68" s="667" t="n"/>
      <c r="X68" s="309" t="inlineStr">
        <is>
          <t>Pulso do Equipamento • mL/P</t>
        </is>
      </c>
      <c r="Y68" s="666" t="n"/>
      <c r="Z68" s="666" t="n"/>
      <c r="AA68" s="666" t="n"/>
      <c r="AB68" s="666" t="n"/>
      <c r="AC68" s="667" t="n"/>
      <c r="AD68" s="162" t="n">
        <v>1</v>
      </c>
      <c r="AE68" s="668" t="n"/>
      <c r="AF68" s="669" t="n"/>
      <c r="AG68" s="12" t="n"/>
      <c r="AH68" s="12" t="n"/>
      <c r="AI68" s="12" t="n"/>
      <c r="AJ68" s="12" t="n"/>
      <c r="AK68" s="12" t="n"/>
      <c r="AL68" s="12" t="n"/>
      <c r="AW68" s="19" t="n"/>
      <c r="AX68" s="19" t="n"/>
      <c r="AY68" s="19" t="n"/>
      <c r="AZ68" s="19" t="n"/>
      <c r="BA68" s="19" t="n"/>
      <c r="BB68" s="19" t="n"/>
      <c r="BC68" s="19" t="n"/>
      <c r="BD68" s="19" t="n"/>
      <c r="BE68" s="19" t="n"/>
    </row>
    <row r="69" ht="13.9" customHeight="1" thickBot="1">
      <c r="C69" s="250" t="inlineStr">
        <is>
          <t>Pulso do padrão em L/P</t>
        </is>
      </c>
      <c r="D69" s="666" t="n"/>
      <c r="E69" s="666" t="n"/>
      <c r="F69" s="666" t="n"/>
      <c r="G69" s="666" t="n"/>
      <c r="H69" s="667" t="n"/>
      <c r="I69" s="697">
        <f>IF(I68="","",I68/1000)</f>
        <v/>
      </c>
      <c r="J69" s="666" t="n"/>
      <c r="K69" s="667" t="n"/>
      <c r="L69" s="663" t="n"/>
      <c r="M69" s="664" t="n"/>
      <c r="N69" s="665" t="n"/>
      <c r="O69" s="686" t="n"/>
      <c r="P69" s="687" t="n"/>
      <c r="Q69" s="688" t="n"/>
      <c r="R69" s="698">
        <f>IF(O68="","",VLOOKUP($O$68,'Relação de Padrões'!$A$5:$AM$1000,21,FALSE()))</f>
        <v/>
      </c>
      <c r="S69" s="666" t="n"/>
      <c r="T69" s="667" t="n"/>
      <c r="U69" s="698">
        <f>IF(O68="","",VLOOKUP($O$68,'Relação de Padrões'!$A$5:$AM$1000,20,FALSE()))</f>
        <v/>
      </c>
      <c r="V69" s="666" t="n"/>
      <c r="W69" s="667" t="n"/>
      <c r="X69" s="250" t="inlineStr">
        <is>
          <t>Pulso do Equipamento em • L/P</t>
        </is>
      </c>
      <c r="Y69" s="666" t="n"/>
      <c r="Z69" s="666" t="n"/>
      <c r="AA69" s="666" t="n"/>
      <c r="AB69" s="666" t="n"/>
      <c r="AC69" s="667" t="n"/>
      <c r="AD69" s="697">
        <f>IF(AD68="","",AD68/1000)</f>
        <v/>
      </c>
      <c r="AE69" s="666" t="n"/>
      <c r="AF69" s="667" t="n"/>
      <c r="AG69" s="12" t="n"/>
      <c r="AH69" s="12" t="n"/>
      <c r="AI69" s="12" t="n"/>
      <c r="AJ69" s="12" t="n"/>
      <c r="AK69" s="12" t="n"/>
      <c r="AL69" s="12" t="n"/>
      <c r="AW69" s="19" t="n"/>
      <c r="AX69" s="19" t="n"/>
      <c r="AY69" s="19" t="n"/>
      <c r="AZ69" s="19" t="n"/>
      <c r="BA69" s="19" t="n"/>
      <c r="BB69" s="19" t="n"/>
      <c r="BC69" s="19" t="n"/>
      <c r="BD69" s="19" t="n"/>
      <c r="BE69" s="19" t="n"/>
    </row>
    <row r="70" ht="13.9" customHeight="1" thickBot="1">
      <c r="C70" s="164" t="inlineStr">
        <is>
          <t>Qtd de Pulsos do Padrão</t>
        </is>
      </c>
      <c r="D70" s="658" t="n"/>
      <c r="E70" s="659" t="n"/>
      <c r="F70" s="164" t="inlineStr">
        <is>
          <t>Tempo de Coleta • (s)</t>
        </is>
      </c>
      <c r="G70" s="658" t="n"/>
      <c r="H70" s="659" t="n"/>
      <c r="I70" s="164" t="inlineStr">
        <is>
          <t>Vazão de Referência •  L/h</t>
        </is>
      </c>
      <c r="J70" s="658" t="n"/>
      <c r="K70" s="659" t="n"/>
      <c r="L70" s="164" t="inlineStr">
        <is>
          <t>Totalização no Padrão Corrigido • L</t>
        </is>
      </c>
      <c r="M70" s="658" t="n"/>
      <c r="N70" s="659" t="n"/>
      <c r="O70" s="164" t="inlineStr">
        <is>
          <t>Leitura no Medidor • L</t>
        </is>
      </c>
      <c r="P70" s="658" t="n"/>
      <c r="Q70" s="659" t="n"/>
      <c r="R70" s="164" t="inlineStr">
        <is>
          <t>Temperatura da Água • °C</t>
        </is>
      </c>
      <c r="S70" s="658" t="n"/>
      <c r="T70" s="659" t="n"/>
      <c r="U70" s="164" t="inlineStr">
        <is>
          <t>Erro %</t>
        </is>
      </c>
      <c r="V70" s="658" t="n"/>
      <c r="W70" s="659" t="n"/>
      <c r="X70" s="164" t="inlineStr">
        <is>
          <t>Vazão do Medidor • L/h</t>
        </is>
      </c>
      <c r="Y70" s="658" t="n"/>
      <c r="Z70" s="659" t="n"/>
      <c r="AA70" s="164" t="inlineStr">
        <is>
          <t>Tempo de Coleta Corrigido • (s)</t>
        </is>
      </c>
      <c r="AB70" s="658" t="n"/>
      <c r="AC70" s="659" t="n"/>
      <c r="AD70" s="164" t="inlineStr">
        <is>
          <t>Temperatura da Água Corrigida • °C</t>
        </is>
      </c>
      <c r="AE70" s="658" t="n"/>
      <c r="AF70" s="659" t="n"/>
    </row>
    <row r="71" ht="13.5" customHeight="1" thickBot="1">
      <c r="C71" s="663" t="n"/>
      <c r="D71" s="664" t="n"/>
      <c r="E71" s="665" t="n"/>
      <c r="F71" s="663" t="n"/>
      <c r="G71" s="664" t="n"/>
      <c r="H71" s="665" t="n"/>
      <c r="I71" s="663" t="n"/>
      <c r="J71" s="664" t="n"/>
      <c r="K71" s="665" t="n"/>
      <c r="L71" s="663" t="n"/>
      <c r="M71" s="664" t="n"/>
      <c r="N71" s="665" t="n"/>
      <c r="O71" s="663" t="n"/>
      <c r="P71" s="664" t="n"/>
      <c r="Q71" s="665" t="n"/>
      <c r="R71" s="663" t="n"/>
      <c r="S71" s="664" t="n"/>
      <c r="T71" s="665" t="n"/>
      <c r="U71" s="663" t="n"/>
      <c r="V71" s="664" t="n"/>
      <c r="W71" s="665" t="n"/>
      <c r="X71" s="663" t="n"/>
      <c r="Y71" s="664" t="n"/>
      <c r="Z71" s="665" t="n"/>
      <c r="AA71" s="663" t="n"/>
      <c r="AB71" s="664" t="n"/>
      <c r="AC71" s="665" t="n"/>
      <c r="AD71" s="663" t="n"/>
      <c r="AE71" s="664" t="n"/>
      <c r="AF71" s="665" t="n"/>
    </row>
    <row r="72" ht="13.5" customHeight="1" thickBot="1">
      <c r="C72" s="162" t="n">
        <v>33249</v>
      </c>
      <c r="D72" s="668" t="n"/>
      <c r="E72" s="669" t="n"/>
      <c r="F72" s="162" t="n">
        <v>239.6</v>
      </c>
      <c r="G72" s="668" t="n"/>
      <c r="H72" s="669" t="n"/>
      <c r="I72" s="702">
        <f>IF(C72="","",L72/AA72*3600)</f>
        <v/>
      </c>
      <c r="J72" s="666" t="n"/>
      <c r="K72" s="667" t="n"/>
      <c r="L72" s="697">
        <f>IF(C72="","",(C72*$I$69)-(($R$69+$U$69*(C72*$I$69/AA72*3600))/100*(C72*$I$69)))</f>
        <v/>
      </c>
      <c r="M72" s="666" t="n"/>
      <c r="N72" s="667" t="n"/>
      <c r="O72" s="162" t="n">
        <v>6641.235</v>
      </c>
      <c r="P72" s="668" t="n"/>
      <c r="Q72" s="669" t="n"/>
      <c r="R72" s="703" t="n">
        <v>25.5</v>
      </c>
      <c r="S72" s="668" t="n"/>
      <c r="T72" s="669" t="n"/>
      <c r="U72" s="165">
        <f>IF(O72="","",(O72-L72)/L72*100)</f>
        <v/>
      </c>
      <c r="V72" s="666" t="n"/>
      <c r="W72" s="667" t="n"/>
      <c r="X72" s="702">
        <f>IF(O72="","",IF(OR($X$16 = "Visual com início dinâmico",$X$16="Visual com início estática" ),O72,(O72/AA72)*3600))</f>
        <v/>
      </c>
      <c r="Y72" s="666" t="n"/>
      <c r="Z72" s="667" t="n"/>
      <c r="AA72" s="165">
        <f>IF(F72="","",F72-(F72*'Estimativa da Incerteza'!$BU$23+'Estimativa da Incerteza'!$BW$23))</f>
        <v/>
      </c>
      <c r="AB72" s="666" t="n"/>
      <c r="AC72" s="667" t="n"/>
      <c r="AD72" s="707">
        <f>IF(R72="","",R72-(R72*'Estimativa da Incerteza'!$BU$26+'Estimativa da Incerteza'!$BW$26))</f>
        <v/>
      </c>
      <c r="AE72" s="666" t="n"/>
      <c r="AF72" s="667" t="n"/>
    </row>
    <row r="73" ht="13.5" customHeight="1" thickBot="1">
      <c r="C73" s="162" t="n">
        <v>37812</v>
      </c>
      <c r="D73" s="668" t="n"/>
      <c r="E73" s="669" t="n"/>
      <c r="F73" s="162" t="n">
        <v>239.6</v>
      </c>
      <c r="G73" s="668" t="n"/>
      <c r="H73" s="669" t="n"/>
      <c r="I73" s="702">
        <f>IF(C73="","",L73/AA73*3600)</f>
        <v/>
      </c>
      <c r="J73" s="666" t="n"/>
      <c r="K73" s="667" t="n"/>
      <c r="L73" s="697">
        <f>IF(C73="","",(C73*$I$69)-(($R$69+$U$69*(C73*$I$69/AA73*3600))/100*(C73*$I$69)))</f>
        <v/>
      </c>
      <c r="M73" s="666" t="n"/>
      <c r="N73" s="667" t="n"/>
      <c r="O73" s="162" t="n">
        <v>7561.035223880596</v>
      </c>
      <c r="P73" s="668" t="n"/>
      <c r="Q73" s="669" t="n"/>
      <c r="R73" s="703" t="n">
        <v>25.5</v>
      </c>
      <c r="S73" s="668" t="n"/>
      <c r="T73" s="669" t="n"/>
      <c r="U73" s="165">
        <f>IF(O73="","",(O73-L73)/L73*100)</f>
        <v/>
      </c>
      <c r="V73" s="666" t="n"/>
      <c r="W73" s="667" t="n"/>
      <c r="X73" s="702">
        <f>IF(O73="","",IF(OR($X$16 = "Visual com início dinâmico",$X$16="Visual com início estática" ),O73,(O73/AA73)*3600))</f>
        <v/>
      </c>
      <c r="Y73" s="666" t="n"/>
      <c r="Z73" s="667" t="n"/>
      <c r="AA73" s="165">
        <f>IF(F73="","",F73-(F73*'Estimativa da Incerteza'!$BU$23+'Estimativa da Incerteza'!$BW$23))</f>
        <v/>
      </c>
      <c r="AB73" s="666" t="n"/>
      <c r="AC73" s="667" t="n"/>
      <c r="AD73" s="707">
        <f>IF(R73="","",R73-(R73*'Estimativa da Incerteza'!$BU$26+'Estimativa da Incerteza'!$BW$26))</f>
        <v/>
      </c>
      <c r="AE73" s="666" t="n"/>
      <c r="AF73" s="667" t="n"/>
    </row>
    <row r="74" ht="13.5" customHeight="1" thickBot="1">
      <c r="C74" s="162" t="n">
        <v>37872</v>
      </c>
      <c r="D74" s="668" t="n"/>
      <c r="E74" s="669" t="n"/>
      <c r="F74" s="162" t="n">
        <v>239.6</v>
      </c>
      <c r="G74" s="668" t="n"/>
      <c r="H74" s="669" t="n"/>
      <c r="I74" s="702">
        <f>IF(C74="","",L74/AA74*3600)</f>
        <v/>
      </c>
      <c r="J74" s="666" t="n"/>
      <c r="K74" s="667" t="n"/>
      <c r="L74" s="697">
        <f>IF(C74="","",(C74*$I$69)-(($R$69+$U$69*(C74*$I$69/AA74*3600))/100*(C74*$I$69)))</f>
        <v/>
      </c>
      <c r="M74" s="666" t="n"/>
      <c r="N74" s="667" t="n"/>
      <c r="O74" s="162" t="n">
        <v>7591.482298850574</v>
      </c>
      <c r="P74" s="668" t="n"/>
      <c r="Q74" s="669" t="n"/>
      <c r="R74" s="703" t="n">
        <v>25.5</v>
      </c>
      <c r="S74" s="668" t="n"/>
      <c r="T74" s="669" t="n"/>
      <c r="U74" s="165">
        <f>IF(O74="","",(O74-L74)/L74*100)</f>
        <v/>
      </c>
      <c r="V74" s="666" t="n"/>
      <c r="W74" s="667" t="n"/>
      <c r="X74" s="702">
        <f>IF(O74="","",IF(OR($X$16 = "Visual com início dinâmico",$X$16="Visual com início estática" ),O74,(O74/AA74)*3600))</f>
        <v/>
      </c>
      <c r="Y74" s="666" t="n"/>
      <c r="Z74" s="667" t="n"/>
      <c r="AA74" s="165">
        <f>IF(F74="","",F74-(F74*'Estimativa da Incerteza'!$BU$23+'Estimativa da Incerteza'!$BW$23))</f>
        <v/>
      </c>
      <c r="AB74" s="666" t="n"/>
      <c r="AC74" s="667" t="n"/>
      <c r="AD74" s="707">
        <f>IF(R74="","",R74-(R74*'Estimativa da Incerteza'!$BU$26+'Estimativa da Incerteza'!$BW$26))</f>
        <v/>
      </c>
      <c r="AE74" s="666" t="n"/>
      <c r="AF74" s="667" t="n"/>
    </row>
    <row r="75" ht="13.5" customHeight="1" thickBot="1">
      <c r="C75" s="309" t="inlineStr">
        <is>
          <t>Vazão Média • L/h</t>
        </is>
      </c>
      <c r="D75" s="666" t="n"/>
      <c r="E75" s="666" t="n"/>
      <c r="F75" s="666" t="n"/>
      <c r="G75" s="666" t="n"/>
      <c r="H75" s="667" t="n"/>
      <c r="I75" s="702">
        <f>IF(I72="","",AVERAGE(I72:I74))</f>
        <v/>
      </c>
      <c r="J75" s="666" t="n"/>
      <c r="K75" s="667" t="n"/>
      <c r="L75" s="309" t="inlineStr">
        <is>
          <t>Tendência</t>
        </is>
      </c>
      <c r="M75" s="666" t="n"/>
      <c r="N75" s="666" t="n"/>
      <c r="O75" s="666" t="n"/>
      <c r="P75" s="666" t="n"/>
      <c r="Q75" s="666" t="n"/>
      <c r="R75" s="666" t="n"/>
      <c r="S75" s="666" t="n"/>
      <c r="T75" s="667" t="n"/>
      <c r="U75" s="165">
        <f>IF(U72="","",AVERAGE(U72:U74))</f>
        <v/>
      </c>
      <c r="V75" s="666" t="n"/>
      <c r="W75" s="667" t="n"/>
      <c r="X75" s="198" t="inlineStr">
        <is>
          <t>DESVIO PADRÃO AMOSTRAL</t>
        </is>
      </c>
      <c r="Y75" s="666" t="n"/>
      <c r="Z75" s="666" t="n"/>
      <c r="AA75" s="666" t="n"/>
      <c r="AB75" s="666" t="n"/>
      <c r="AC75" s="667" t="n"/>
      <c r="AD75" s="165">
        <f>IF(U72="","",_xlfn.STDEV.S(U72:U74))</f>
        <v/>
      </c>
      <c r="AE75" s="666" t="n"/>
      <c r="AF75" s="667" t="n"/>
      <c r="AG75" s="12" t="n"/>
      <c r="AH75" s="12" t="n"/>
      <c r="AI75" s="12" t="n"/>
      <c r="AJ75" s="12" t="n"/>
      <c r="AK75" s="12" t="n"/>
    </row>
    <row r="76" ht="13.5" customHeight="1" thickBot="1">
      <c r="C76" s="12" t="n"/>
      <c r="D76" s="12" t="n"/>
      <c r="E76" s="12" t="n"/>
      <c r="F76" s="12" t="n"/>
      <c r="G76" s="12" t="n"/>
      <c r="H76" s="12" t="n"/>
      <c r="I76" s="12" t="n"/>
      <c r="J76" s="12" t="n"/>
      <c r="K76" s="12" t="n"/>
      <c r="L76" s="12" t="n"/>
      <c r="M76" s="12" t="n"/>
      <c r="N76" s="12" t="n"/>
      <c r="O76" s="12" t="n"/>
      <c r="P76" s="12" t="n"/>
      <c r="Q76" s="12" t="n"/>
      <c r="R76" s="12" t="n"/>
      <c r="S76" s="12" t="n"/>
      <c r="T76" s="12" t="n"/>
      <c r="U76" s="12" t="n"/>
      <c r="V76" s="12" t="n"/>
      <c r="W76" s="12" t="n"/>
      <c r="X76" s="12" t="n"/>
      <c r="Y76" s="12" t="n"/>
      <c r="Z76" s="12" t="n"/>
      <c r="AA76" s="12" t="n"/>
      <c r="AB76" s="12" t="n"/>
      <c r="AC76" s="12" t="n"/>
      <c r="AD76" s="12" t="n"/>
      <c r="AE76" s="12" t="n"/>
      <c r="AF76" s="12" t="n"/>
      <c r="AG76" s="12" t="n"/>
      <c r="AH76" s="12" t="n"/>
      <c r="AI76" s="12" t="n"/>
      <c r="AJ76" s="12" t="n"/>
      <c r="AK76" s="12" t="n"/>
    </row>
    <row r="77" ht="13.9" customHeight="1" thickBot="1">
      <c r="C77" s="309" t="inlineStr">
        <is>
          <t>4° Ponto • mL/P</t>
        </is>
      </c>
      <c r="D77" s="666" t="n"/>
      <c r="E77" s="666" t="n"/>
      <c r="F77" s="666" t="n"/>
      <c r="G77" s="666" t="n"/>
      <c r="H77" s="667" t="n"/>
      <c r="I77" s="162" t="n">
        <v>200</v>
      </c>
      <c r="J77" s="668" t="n"/>
      <c r="K77" s="669" t="n"/>
      <c r="L77" s="695" t="inlineStr">
        <is>
          <t>Padrão Utilizado</t>
        </is>
      </c>
      <c r="M77" s="658" t="n"/>
      <c r="N77" s="659" t="n"/>
      <c r="O77" s="696" t="inlineStr">
        <is>
          <t>SAN-002</t>
        </is>
      </c>
      <c r="P77" s="679" t="n"/>
      <c r="Q77" s="680" t="n"/>
      <c r="R77" s="198" t="inlineStr">
        <is>
          <t>Intercepto</t>
        </is>
      </c>
      <c r="S77" s="666" t="n"/>
      <c r="T77" s="667" t="n"/>
      <c r="U77" s="171" t="inlineStr">
        <is>
          <t>Inclinação</t>
        </is>
      </c>
      <c r="V77" s="666" t="n"/>
      <c r="W77" s="666" t="n"/>
      <c r="X77" s="309" t="inlineStr">
        <is>
          <t>Pulso do Equipamento • mL/P</t>
        </is>
      </c>
      <c r="Y77" s="666" t="n"/>
      <c r="Z77" s="666" t="n"/>
      <c r="AA77" s="666" t="n"/>
      <c r="AB77" s="666" t="n"/>
      <c r="AC77" s="667" t="n"/>
      <c r="AD77" s="162" t="n">
        <v>1</v>
      </c>
      <c r="AE77" s="668" t="n"/>
      <c r="AF77" s="669" t="n"/>
      <c r="AG77" s="12" t="n"/>
      <c r="AH77" s="12" t="n"/>
      <c r="AI77" s="12" t="n"/>
      <c r="AJ77" s="12" t="n"/>
      <c r="AK77" s="12" t="n"/>
    </row>
    <row r="78" ht="13.9" customHeight="1" thickBot="1">
      <c r="C78" s="250" t="inlineStr">
        <is>
          <t>Pulso do padrão em L/P</t>
        </is>
      </c>
      <c r="D78" s="666" t="n"/>
      <c r="E78" s="666" t="n"/>
      <c r="F78" s="666" t="n"/>
      <c r="G78" s="666" t="n"/>
      <c r="H78" s="667" t="n"/>
      <c r="I78" s="697">
        <f>IF(I77="","",I77/1000)</f>
        <v/>
      </c>
      <c r="J78" s="666" t="n"/>
      <c r="K78" s="667" t="n"/>
      <c r="L78" s="663" t="n"/>
      <c r="M78" s="664" t="n"/>
      <c r="N78" s="665" t="n"/>
      <c r="O78" s="686" t="n"/>
      <c r="P78" s="687" t="n"/>
      <c r="Q78" s="688" t="n"/>
      <c r="R78" s="698">
        <f>IF(O77="","",VLOOKUP($O$77,'Relação de Padrões'!$A$5:$AM$1000,21,FALSE()))</f>
        <v/>
      </c>
      <c r="S78" s="666" t="n"/>
      <c r="T78" s="667" t="n"/>
      <c r="U78" s="713">
        <f>IF(O77="","",VLOOKUP($O$77,'Relação de Padrões'!$A$5:$AM$1000,20,FALSE()))</f>
        <v/>
      </c>
      <c r="V78" s="666" t="n"/>
      <c r="W78" s="666" t="n"/>
      <c r="X78" s="250" t="inlineStr">
        <is>
          <t>Pulso do Equipamento em • L/P</t>
        </is>
      </c>
      <c r="Y78" s="666" t="n"/>
      <c r="Z78" s="666" t="n"/>
      <c r="AA78" s="666" t="n"/>
      <c r="AB78" s="666" t="n"/>
      <c r="AC78" s="667" t="n"/>
      <c r="AD78" s="697">
        <f>IF(AD77="","",AD77/1000)</f>
        <v/>
      </c>
      <c r="AE78" s="666" t="n"/>
      <c r="AF78" s="667" t="n"/>
      <c r="AG78" s="12" t="n"/>
      <c r="AH78" s="12" t="n"/>
      <c r="AI78" s="12" t="n"/>
      <c r="AJ78" s="12" t="n"/>
      <c r="AK78" s="12" t="n"/>
    </row>
    <row r="79" ht="13.15" customHeight="1" thickBot="1">
      <c r="C79" s="164" t="inlineStr">
        <is>
          <t>Qtd de Pulsos do Padrão</t>
        </is>
      </c>
      <c r="D79" s="658" t="n"/>
      <c r="E79" s="659" t="n"/>
      <c r="F79" s="164" t="inlineStr">
        <is>
          <t>Tempo de Coleta • (s)</t>
        </is>
      </c>
      <c r="G79" s="658" t="n"/>
      <c r="H79" s="659" t="n"/>
      <c r="I79" s="164" t="inlineStr">
        <is>
          <t>Vazão de Referência •  L/h</t>
        </is>
      </c>
      <c r="J79" s="658" t="n"/>
      <c r="K79" s="659" t="n"/>
      <c r="L79" s="164" t="inlineStr">
        <is>
          <t>Totalização no Padrão Corrigido • L</t>
        </is>
      </c>
      <c r="M79" s="658" t="n"/>
      <c r="N79" s="659" t="n"/>
      <c r="O79" s="164" t="inlineStr">
        <is>
          <t>Leitura no Medidor • L</t>
        </is>
      </c>
      <c r="P79" s="658" t="n"/>
      <c r="Q79" s="659" t="n"/>
      <c r="R79" s="164" t="inlineStr">
        <is>
          <t>Temperatura da Água • °C</t>
        </is>
      </c>
      <c r="S79" s="658" t="n"/>
      <c r="T79" s="659" t="n"/>
      <c r="U79" s="232" t="inlineStr">
        <is>
          <t>Erro %</t>
        </is>
      </c>
      <c r="V79" s="658" t="n"/>
      <c r="W79" s="658" t="n"/>
      <c r="X79" s="164" t="inlineStr">
        <is>
          <t>Vazão do Medidor • L/h</t>
        </is>
      </c>
      <c r="Y79" s="658" t="n"/>
      <c r="Z79" s="659" t="n"/>
      <c r="AA79" s="164" t="inlineStr">
        <is>
          <t>Tempo de Coleta Corrigido • (s)</t>
        </is>
      </c>
      <c r="AB79" s="658" t="n"/>
      <c r="AC79" s="659" t="n"/>
      <c r="AD79" s="164" t="inlineStr">
        <is>
          <t>Temperatura da Água Corrigida • °C</t>
        </is>
      </c>
      <c r="AE79" s="658" t="n"/>
      <c r="AF79" s="659" t="n"/>
    </row>
    <row r="80" ht="13.5" customHeight="1" thickBot="1">
      <c r="C80" s="663" t="n"/>
      <c r="D80" s="664" t="n"/>
      <c r="E80" s="665" t="n"/>
      <c r="F80" s="663" t="n"/>
      <c r="G80" s="664" t="n"/>
      <c r="H80" s="665" t="n"/>
      <c r="I80" s="663" t="n"/>
      <c r="J80" s="664" t="n"/>
      <c r="K80" s="665" t="n"/>
      <c r="L80" s="663" t="n"/>
      <c r="M80" s="664" t="n"/>
      <c r="N80" s="665" t="n"/>
      <c r="O80" s="663" t="n"/>
      <c r="P80" s="664" t="n"/>
      <c r="Q80" s="665" t="n"/>
      <c r="R80" s="663" t="n"/>
      <c r="S80" s="664" t="n"/>
      <c r="T80" s="665" t="n"/>
      <c r="U80" s="663" t="n"/>
      <c r="V80" s="664" t="n"/>
      <c r="W80" s="664" t="n"/>
      <c r="X80" s="663" t="n"/>
      <c r="Y80" s="664" t="n"/>
      <c r="Z80" s="665" t="n"/>
      <c r="AA80" s="663" t="n"/>
      <c r="AB80" s="664" t="n"/>
      <c r="AC80" s="665" t="n"/>
      <c r="AD80" s="663" t="n"/>
      <c r="AE80" s="664" t="n"/>
      <c r="AF80" s="665" t="n"/>
    </row>
    <row r="81" ht="13.5" customHeight="1" thickBot="1">
      <c r="C81" s="162" t="n">
        <v>55855</v>
      </c>
      <c r="D81" s="668" t="n"/>
      <c r="E81" s="669" t="n"/>
      <c r="F81" s="162" t="n">
        <v>239.60013</v>
      </c>
      <c r="G81" s="668" t="n"/>
      <c r="H81" s="669" t="n"/>
      <c r="I81" s="702">
        <f>IF(C81="","",L81/AA81*3600)</f>
        <v/>
      </c>
      <c r="J81" s="666" t="n"/>
      <c r="K81" s="667" t="n"/>
      <c r="L81" s="697">
        <f>IF(C81="","",(C81*$I$78)-(($R$78+$U$78*(C81*$I$78/AA81*3600))/100*(C81*$I$78)))</f>
        <v/>
      </c>
      <c r="M81" s="666" t="n"/>
      <c r="N81" s="667" t="n"/>
      <c r="O81" s="162" t="n">
        <v>11156.8215</v>
      </c>
      <c r="P81" s="668" t="n"/>
      <c r="Q81" s="669" t="n"/>
      <c r="R81" s="703" t="n">
        <v>25.5</v>
      </c>
      <c r="S81" s="668" t="n"/>
      <c r="T81" s="669" t="n"/>
      <c r="U81" s="166">
        <f>IF(O81="","",(O81-L81)/L81*100)</f>
        <v/>
      </c>
      <c r="V81" s="666" t="n"/>
      <c r="W81" s="666" t="n"/>
      <c r="X81" s="702">
        <f>IF(O81="","",IF(OR($X$16 = "Visual com início dinâmico",$X$16="Visual com início estática" ),O81,(O81/AA81)*3600))</f>
        <v/>
      </c>
      <c r="Y81" s="666" t="n"/>
      <c r="Z81" s="667" t="n"/>
      <c r="AA81" s="165">
        <f>IF(F81="","",F81-(F81*'Estimativa da Incerteza'!$BU$23+'Estimativa da Incerteza'!$BW$23))</f>
        <v/>
      </c>
      <c r="AB81" s="666" t="n"/>
      <c r="AC81" s="667" t="n"/>
      <c r="AD81" s="707">
        <f>IF(R81="","",R81-(R81*'Estimativa da Incerteza'!$BU$26+'Estimativa da Incerteza'!$BW$26))</f>
        <v/>
      </c>
      <c r="AE81" s="666" t="n"/>
      <c r="AF81" s="667" t="n"/>
    </row>
    <row r="82" ht="13.5" customHeight="1" thickBot="1">
      <c r="C82" s="162" t="n">
        <v>56037</v>
      </c>
      <c r="D82" s="668" t="n"/>
      <c r="E82" s="669" t="n"/>
      <c r="F82" s="162" t="n">
        <v>239.962</v>
      </c>
      <c r="G82" s="668" t="n"/>
      <c r="H82" s="669" t="n"/>
      <c r="I82" s="702">
        <f>IF(C82="","",L82/AA82*3600)</f>
        <v/>
      </c>
      <c r="J82" s="666" t="n"/>
      <c r="K82" s="667" t="n"/>
      <c r="L82" s="697">
        <f>IF(C82="","",(C82*$I$78)-(($R$78+$U$78*(C82*$I$78/AA82*3600))/100*(C82*$I$78)))</f>
        <v/>
      </c>
      <c r="M82" s="666" t="n"/>
      <c r="N82" s="667" t="n"/>
      <c r="O82" s="162" t="n">
        <v>11222.61709090909</v>
      </c>
      <c r="P82" s="668" t="n"/>
      <c r="Q82" s="669" t="n"/>
      <c r="R82" s="703" t="n">
        <v>25.5</v>
      </c>
      <c r="S82" s="668" t="n"/>
      <c r="T82" s="669" t="n"/>
      <c r="U82" s="166">
        <f>IF(O82="","",(O82-L82)/L82*100)</f>
        <v/>
      </c>
      <c r="V82" s="666" t="n"/>
      <c r="W82" s="666" t="n"/>
      <c r="X82" s="702">
        <f>IF(O82="","",IF(OR($X$16 = "Visual com início dinâmico",$X$16="Visual com início estática" ),O82,(O82/AA82)*3600))</f>
        <v/>
      </c>
      <c r="Y82" s="666" t="n"/>
      <c r="Z82" s="667" t="n"/>
      <c r="AA82" s="165">
        <f>IF(F82="","",F82-(F82*'Estimativa da Incerteza'!$BU$23+'Estimativa da Incerteza'!$BW$23))</f>
        <v/>
      </c>
      <c r="AB82" s="666" t="n"/>
      <c r="AC82" s="667" t="n"/>
      <c r="AD82" s="707">
        <f>IF(R82="","",R82-(R82*'Estimativa da Incerteza'!$BU$26+'Estimativa da Incerteza'!$BW$26))</f>
        <v/>
      </c>
      <c r="AE82" s="666" t="n"/>
      <c r="AF82" s="667" t="n"/>
    </row>
    <row r="83" ht="13.5" customHeight="1" thickBot="1">
      <c r="C83" s="162" t="n">
        <v>56149</v>
      </c>
      <c r="D83" s="668" t="n"/>
      <c r="E83" s="669" t="n"/>
      <c r="F83" s="162" t="n">
        <v>240</v>
      </c>
      <c r="G83" s="668" t="n"/>
      <c r="H83" s="669" t="n"/>
      <c r="I83" s="702">
        <f>IF(C83="","",L83/AA83*3600)</f>
        <v/>
      </c>
      <c r="J83" s="666" t="n"/>
      <c r="K83" s="667" t="n"/>
      <c r="L83" s="697">
        <f>IF(C83="","",(C83*$I$78)-(($R$78+$U$78*(C83*$I$78/AA83*3600))/100*(C83*$I$78)))</f>
        <v/>
      </c>
      <c r="M83" s="666" t="n"/>
      <c r="N83" s="667" t="n"/>
      <c r="O83" s="162" t="n">
        <v>11242.53171428571</v>
      </c>
      <c r="P83" s="668" t="n"/>
      <c r="Q83" s="669" t="n"/>
      <c r="R83" s="703" t="n">
        <v>25.5</v>
      </c>
      <c r="S83" s="668" t="n"/>
      <c r="T83" s="669" t="n"/>
      <c r="U83" s="166">
        <f>IF(O83="","",(O83-L83)/L83*100)</f>
        <v/>
      </c>
      <c r="V83" s="666" t="n"/>
      <c r="W83" s="666" t="n"/>
      <c r="X83" s="702">
        <f>IF(O83="","",IF(OR($X$16 = "Visual com início dinâmico",$X$16="Visual com início estática" ),O83,(O83/AA83)*3600))</f>
        <v/>
      </c>
      <c r="Y83" s="666" t="n"/>
      <c r="Z83" s="667" t="n"/>
      <c r="AA83" s="165">
        <f>IF(F83="","",F83-(F83*'Estimativa da Incerteza'!$BU$23+'Estimativa da Incerteza'!$BW$23))</f>
        <v/>
      </c>
      <c r="AB83" s="666" t="n"/>
      <c r="AC83" s="667" t="n"/>
      <c r="AD83" s="707">
        <f>IF(R83="","",R83-(R83*'Estimativa da Incerteza'!$BU$26+'Estimativa da Incerteza'!$BW$26))</f>
        <v/>
      </c>
      <c r="AE83" s="666" t="n"/>
      <c r="AF83" s="667" t="n"/>
    </row>
    <row r="84" ht="13.5" customHeight="1" thickBot="1">
      <c r="C84" s="309" t="inlineStr">
        <is>
          <t>Vazão Média • L/h</t>
        </is>
      </c>
      <c r="D84" s="666" t="n"/>
      <c r="E84" s="666" t="n"/>
      <c r="F84" s="666" t="n"/>
      <c r="G84" s="666" t="n"/>
      <c r="H84" s="667" t="n"/>
      <c r="I84" s="702">
        <f>IF(I81="","",AVERAGE(I81:I83))</f>
        <v/>
      </c>
      <c r="J84" s="666" t="n"/>
      <c r="K84" s="667" t="n"/>
      <c r="L84" s="309" t="inlineStr">
        <is>
          <t>Tendência</t>
        </is>
      </c>
      <c r="M84" s="666" t="n"/>
      <c r="N84" s="666" t="n"/>
      <c r="O84" s="666" t="n"/>
      <c r="P84" s="666" t="n"/>
      <c r="Q84" s="666" t="n"/>
      <c r="R84" s="666" t="n"/>
      <c r="S84" s="666" t="n"/>
      <c r="T84" s="667" t="n"/>
      <c r="U84" s="166">
        <f>IF(U81="","",AVERAGE(U81:U83))</f>
        <v/>
      </c>
      <c r="V84" s="666" t="n"/>
      <c r="W84" s="666" t="n"/>
      <c r="X84" s="198" t="inlineStr">
        <is>
          <t>DESVIO PADRÃO AMOSTRAL</t>
        </is>
      </c>
      <c r="Y84" s="666" t="n"/>
      <c r="Z84" s="666" t="n"/>
      <c r="AA84" s="666" t="n"/>
      <c r="AB84" s="666" t="n"/>
      <c r="AC84" s="667" t="n"/>
      <c r="AD84" s="165">
        <f>IF(U81="","",_xlfn.STDEV.S(U81:U83))</f>
        <v/>
      </c>
      <c r="AE84" s="666" t="n"/>
      <c r="AF84" s="667" t="n"/>
      <c r="AG84" s="12" t="n"/>
      <c r="AH84" s="12" t="n"/>
      <c r="AI84" s="12" t="n"/>
      <c r="AJ84" s="12" t="n"/>
      <c r="AK84" s="12" t="n"/>
      <c r="AL84" s="12" t="n"/>
    </row>
    <row r="85" ht="13.5" customHeight="1" thickBot="1">
      <c r="C85" s="12" t="n"/>
      <c r="D85" s="12" t="n"/>
      <c r="E85" s="12" t="n"/>
      <c r="F85" s="12" t="n"/>
      <c r="G85" s="12" t="n"/>
      <c r="H85" s="12" t="n"/>
      <c r="I85" s="12" t="n"/>
      <c r="J85" s="12" t="n"/>
      <c r="K85" s="12" t="n"/>
      <c r="L85" s="12" t="n"/>
      <c r="M85" s="12" t="n"/>
      <c r="N85" s="12" t="n"/>
      <c r="O85" s="12" t="n"/>
      <c r="P85" s="12" t="n"/>
      <c r="Q85" s="12" t="n"/>
      <c r="R85" s="12" t="n"/>
      <c r="S85" s="12" t="n"/>
      <c r="T85" s="12" t="n"/>
      <c r="U85" s="12" t="n"/>
      <c r="V85" s="12" t="n"/>
      <c r="W85" s="12" t="n"/>
      <c r="X85" s="12" t="n"/>
      <c r="Y85" s="12" t="n"/>
      <c r="Z85" s="12" t="n"/>
      <c r="AA85" s="12" t="n"/>
      <c r="AB85" s="12" t="n"/>
      <c r="AC85" s="12" t="n"/>
      <c r="AD85" s="12" t="n"/>
      <c r="AE85" s="12" t="n"/>
      <c r="AF85" s="12" t="n"/>
      <c r="AG85" s="12" t="n"/>
      <c r="AH85" s="12" t="n"/>
      <c r="AI85" s="12" t="n"/>
      <c r="AJ85" s="12" t="n"/>
      <c r="AK85" s="12" t="n"/>
      <c r="AL85" s="12" t="n"/>
    </row>
    <row r="86" ht="13.9" customHeight="1" thickBot="1">
      <c r="C86" s="309" t="inlineStr">
        <is>
          <t>5° Ponto • mL/P</t>
        </is>
      </c>
      <c r="D86" s="666" t="n"/>
      <c r="E86" s="666" t="n"/>
      <c r="F86" s="666" t="n"/>
      <c r="G86" s="666" t="n"/>
      <c r="H86" s="667" t="n"/>
      <c r="I86" s="162" t="n">
        <v>200</v>
      </c>
      <c r="J86" s="668" t="n"/>
      <c r="K86" s="669" t="n"/>
      <c r="L86" s="695" t="inlineStr">
        <is>
          <t>Padrão Utilizado</t>
        </is>
      </c>
      <c r="M86" s="658" t="n"/>
      <c r="N86" s="659" t="n"/>
      <c r="O86" s="696" t="inlineStr">
        <is>
          <t>SAN-002</t>
        </is>
      </c>
      <c r="P86" s="679" t="n"/>
      <c r="Q86" s="680" t="n"/>
      <c r="R86" s="198" t="inlineStr">
        <is>
          <t>Intercepto</t>
        </is>
      </c>
      <c r="S86" s="666" t="n"/>
      <c r="T86" s="667" t="n"/>
      <c r="U86" s="198" t="inlineStr">
        <is>
          <t>Inclinação</t>
        </is>
      </c>
      <c r="V86" s="666" t="n"/>
      <c r="W86" s="667" t="n"/>
      <c r="X86" s="309" t="inlineStr">
        <is>
          <t>Pulso do Equipamento • mL/P</t>
        </is>
      </c>
      <c r="Y86" s="666" t="n"/>
      <c r="Z86" s="666" t="n"/>
      <c r="AA86" s="666" t="n"/>
      <c r="AB86" s="666" t="n"/>
      <c r="AC86" s="667" t="n"/>
      <c r="AD86" s="162" t="n">
        <v>1</v>
      </c>
      <c r="AE86" s="668" t="n"/>
      <c r="AF86" s="669" t="n"/>
      <c r="AG86" s="12" t="n"/>
      <c r="AH86" s="12" t="n"/>
      <c r="AI86" s="12" t="n"/>
      <c r="AJ86" s="12" t="n"/>
      <c r="AK86" s="12" t="n"/>
      <c r="AL86" s="12" t="n"/>
    </row>
    <row r="87" ht="13.5" customHeight="1" thickBot="1">
      <c r="C87" s="250" t="inlineStr">
        <is>
          <t>Pulso do padrão em L/P</t>
        </is>
      </c>
      <c r="D87" s="666" t="n"/>
      <c r="E87" s="666" t="n"/>
      <c r="F87" s="666" t="n"/>
      <c r="G87" s="666" t="n"/>
      <c r="H87" s="667" t="n"/>
      <c r="I87" s="697">
        <f>IF(I86="","",I86/1000)</f>
        <v/>
      </c>
      <c r="J87" s="666" t="n"/>
      <c r="K87" s="667" t="n"/>
      <c r="L87" s="663" t="n"/>
      <c r="M87" s="664" t="n"/>
      <c r="N87" s="665" t="n"/>
      <c r="O87" s="686" t="n"/>
      <c r="P87" s="687" t="n"/>
      <c r="Q87" s="688" t="n"/>
      <c r="R87" s="698">
        <f>IF(O86="","",VLOOKUP($O$86,'Relação de Padrões'!$A$5:$AM$1000,21,FALSE()))</f>
        <v/>
      </c>
      <c r="S87" s="666" t="n"/>
      <c r="T87" s="667" t="n"/>
      <c r="U87" s="698">
        <f>IF(O86="","",VLOOKUP($O$86,'Relação de Padrões'!$A$5:$AM$1000,20,FALSE()))</f>
        <v/>
      </c>
      <c r="V87" s="666" t="n"/>
      <c r="W87" s="667" t="n"/>
      <c r="X87" s="250" t="inlineStr">
        <is>
          <t>Pulso do Equipamento em • L/P</t>
        </is>
      </c>
      <c r="Y87" s="666" t="n"/>
      <c r="Z87" s="666" t="n"/>
      <c r="AA87" s="666" t="n"/>
      <c r="AB87" s="666" t="n"/>
      <c r="AC87" s="667" t="n"/>
      <c r="AD87" s="697">
        <f>IF(AD86="","",AD86/1000)</f>
        <v/>
      </c>
      <c r="AE87" s="666" t="n"/>
      <c r="AF87" s="667" t="n"/>
      <c r="AG87" s="12" t="n"/>
      <c r="AH87" s="12" t="n"/>
      <c r="AI87" s="12" t="n"/>
      <c r="AJ87" s="12" t="n"/>
      <c r="AK87" s="12" t="n"/>
      <c r="AL87" s="12" t="n"/>
    </row>
    <row r="88" ht="13.15" customHeight="1" thickBot="1">
      <c r="C88" s="164" t="inlineStr">
        <is>
          <t>Qtd de Pulsos do Padrão</t>
        </is>
      </c>
      <c r="D88" s="658" t="n"/>
      <c r="E88" s="659" t="n"/>
      <c r="F88" s="164" t="inlineStr">
        <is>
          <t>Tempo de Coleta • (s)</t>
        </is>
      </c>
      <c r="G88" s="658" t="n"/>
      <c r="H88" s="659" t="n"/>
      <c r="I88" s="164" t="inlineStr">
        <is>
          <t>Vazão de Referência •  L/h</t>
        </is>
      </c>
      <c r="J88" s="658" t="n"/>
      <c r="K88" s="659" t="n"/>
      <c r="L88" s="164" t="inlineStr">
        <is>
          <t>Totalização no Padrão Corrigido • L</t>
        </is>
      </c>
      <c r="M88" s="658" t="n"/>
      <c r="N88" s="659" t="n"/>
      <c r="O88" s="164" t="inlineStr">
        <is>
          <t>Leitura no Medidor • L</t>
        </is>
      </c>
      <c r="P88" s="658" t="n"/>
      <c r="Q88" s="659" t="n"/>
      <c r="R88" s="164" t="inlineStr">
        <is>
          <t>Temperatura da Água • °C</t>
        </is>
      </c>
      <c r="S88" s="658" t="n"/>
      <c r="T88" s="659" t="n"/>
      <c r="U88" s="164" t="inlineStr">
        <is>
          <t>Erro %</t>
        </is>
      </c>
      <c r="V88" s="658" t="n"/>
      <c r="W88" s="659" t="n"/>
      <c r="X88" s="164" t="inlineStr">
        <is>
          <t>Vazão do Medidor • L/h</t>
        </is>
      </c>
      <c r="Y88" s="658" t="n"/>
      <c r="Z88" s="659" t="n"/>
      <c r="AA88" s="164" t="inlineStr">
        <is>
          <t>Tempo de Coleta Corrigido • (s)</t>
        </is>
      </c>
      <c r="AB88" s="658" t="n"/>
      <c r="AC88" s="659" t="n"/>
      <c r="AD88" s="164" t="inlineStr">
        <is>
          <t>Temperatura da Água Corrigida • °C</t>
        </is>
      </c>
      <c r="AE88" s="658" t="n"/>
      <c r="AF88" s="659" t="n"/>
    </row>
    <row r="89" ht="13.5" customHeight="1" thickBot="1">
      <c r="C89" s="663" t="n"/>
      <c r="D89" s="664" t="n"/>
      <c r="E89" s="665" t="n"/>
      <c r="F89" s="663" t="n"/>
      <c r="G89" s="664" t="n"/>
      <c r="H89" s="665" t="n"/>
      <c r="I89" s="663" t="n"/>
      <c r="J89" s="664" t="n"/>
      <c r="K89" s="665" t="n"/>
      <c r="L89" s="663" t="n"/>
      <c r="M89" s="664" t="n"/>
      <c r="N89" s="665" t="n"/>
      <c r="O89" s="663" t="n"/>
      <c r="P89" s="664" t="n"/>
      <c r="Q89" s="665" t="n"/>
      <c r="R89" s="663" t="n"/>
      <c r="S89" s="664" t="n"/>
      <c r="T89" s="665" t="n"/>
      <c r="U89" s="663" t="n"/>
      <c r="V89" s="664" t="n"/>
      <c r="W89" s="665" t="n"/>
      <c r="X89" s="663" t="n"/>
      <c r="Y89" s="664" t="n"/>
      <c r="Z89" s="665" t="n"/>
      <c r="AA89" s="663" t="n"/>
      <c r="AB89" s="664" t="n"/>
      <c r="AC89" s="665" t="n"/>
      <c r="AD89" s="663" t="n"/>
      <c r="AE89" s="664" t="n"/>
      <c r="AF89" s="665" t="n"/>
    </row>
    <row r="90" ht="13.5" customHeight="1" thickBot="1">
      <c r="C90" s="162" t="n">
        <v>63259</v>
      </c>
      <c r="D90" s="668" t="n"/>
      <c r="E90" s="669" t="n"/>
      <c r="F90" s="162" t="n">
        <v>239.6</v>
      </c>
      <c r="G90" s="668" t="n"/>
      <c r="H90" s="669" t="n"/>
      <c r="I90" s="702">
        <f>IF(C90="","",L90/AA90*3600)</f>
        <v/>
      </c>
      <c r="J90" s="666" t="n"/>
      <c r="K90" s="667" t="n"/>
      <c r="L90" s="697">
        <f>IF(C90="","",(C90*$I$87)-(($R$87+$U$87*(C90*$I$87/AA90*3600))/100*(C90*$I$87)))</f>
        <v/>
      </c>
      <c r="M90" s="666" t="n"/>
      <c r="N90" s="667" t="n"/>
      <c r="O90" s="162" t="n">
        <v>12646.0185</v>
      </c>
      <c r="P90" s="668" t="n"/>
      <c r="Q90" s="669" t="n"/>
      <c r="R90" s="703" t="n">
        <v>25.3</v>
      </c>
      <c r="S90" s="668" t="n"/>
      <c r="T90" s="669" t="n"/>
      <c r="U90" s="165">
        <f>IF(O90="","",(O90-L90)/L90*100)</f>
        <v/>
      </c>
      <c r="V90" s="666" t="n"/>
      <c r="W90" s="667" t="n"/>
      <c r="X90" s="702">
        <f>IF(O90="","",IF(OR($X$16 = "Visual com início dinâmico",$X$16="Visual com início estática" ),O90,(O90/AA90)*3600))</f>
        <v/>
      </c>
      <c r="Y90" s="666" t="n"/>
      <c r="Z90" s="667" t="n"/>
      <c r="AA90" s="165">
        <f>IF(F90="","",F90-(F90*'Estimativa da Incerteza'!$BU$23+'Estimativa da Incerteza'!$BW$23))</f>
        <v/>
      </c>
      <c r="AB90" s="666" t="n"/>
      <c r="AC90" s="667" t="n"/>
      <c r="AD90" s="707">
        <f>IF(R90="","",R90-(R90*'Estimativa da Incerteza'!$BU$26+'Estimativa da Incerteza'!$BW$26))</f>
        <v/>
      </c>
      <c r="AE90" s="666" t="n"/>
      <c r="AF90" s="667" t="n"/>
    </row>
    <row r="91" ht="13.5" customHeight="1" thickBot="1">
      <c r="C91" s="162" t="n">
        <v>74772</v>
      </c>
      <c r="D91" s="668" t="n"/>
      <c r="E91" s="669" t="n"/>
      <c r="F91" s="162" t="n">
        <v>239.6</v>
      </c>
      <c r="G91" s="668" t="n"/>
      <c r="H91" s="669" t="n"/>
      <c r="I91" s="702">
        <f>IF(C91="","",L91/AA91*3600)</f>
        <v/>
      </c>
      <c r="J91" s="666" t="n"/>
      <c r="K91" s="667" t="n"/>
      <c r="L91" s="697">
        <f>IF(C91="","",(C91*$I$87)-(($R$87+$U$87*(C91*$I$87/AA91*3600))/100*(C91*$I$87)))</f>
        <v/>
      </c>
      <c r="M91" s="666" t="n"/>
      <c r="N91" s="667" t="n"/>
      <c r="O91" s="162" t="n">
        <v>14971.18040816327</v>
      </c>
      <c r="P91" s="668" t="n"/>
      <c r="Q91" s="669" t="n"/>
      <c r="R91" s="703" t="n">
        <v>25.3</v>
      </c>
      <c r="S91" s="668" t="n"/>
      <c r="T91" s="669" t="n"/>
      <c r="U91" s="165">
        <f>IF(O91="","",(O91-L91)/L91*100)</f>
        <v/>
      </c>
      <c r="V91" s="666" t="n"/>
      <c r="W91" s="667" t="n"/>
      <c r="X91" s="702">
        <f>IF(O91="","",IF(OR($X$16 = "Visual com início dinâmico",$X$16="Visual com início estática" ),O91,(O91/AA91)*3600))</f>
        <v/>
      </c>
      <c r="Y91" s="666" t="n"/>
      <c r="Z91" s="667" t="n"/>
      <c r="AA91" s="165">
        <f>IF(F91="","",F91-(F91*'Estimativa da Incerteza'!$BU$23+'Estimativa da Incerteza'!$BW$23))</f>
        <v/>
      </c>
      <c r="AB91" s="666" t="n"/>
      <c r="AC91" s="667" t="n"/>
      <c r="AD91" s="707">
        <f>IF(R91="","",R91-(R91*'Estimativa da Incerteza'!$BU$26+'Estimativa da Incerteza'!$BW$26))</f>
        <v/>
      </c>
      <c r="AE91" s="666" t="n"/>
      <c r="AF91" s="667" t="n"/>
    </row>
    <row r="92" ht="13.5" customHeight="1" thickBot="1">
      <c r="C92" s="162" t="n">
        <v>74933</v>
      </c>
      <c r="D92" s="668" t="n"/>
      <c r="E92" s="669" t="n"/>
      <c r="F92" s="162" t="n">
        <v>239.6</v>
      </c>
      <c r="G92" s="668" t="n"/>
      <c r="H92" s="669" t="n"/>
      <c r="I92" s="702">
        <f>IF(C92="","",L92/AA92*3600)</f>
        <v/>
      </c>
      <c r="J92" s="666" t="n"/>
      <c r="K92" s="667" t="n"/>
      <c r="L92" s="697">
        <f>IF(C92="","",(C92*$I$87)-(($R$87+$U$87*(C92*$I$87/AA92*3600))/100*(C92*$I$87)))</f>
        <v/>
      </c>
      <c r="M92" s="666" t="n"/>
      <c r="N92" s="667" t="n"/>
      <c r="O92" s="162" t="n">
        <v>15025.1971875</v>
      </c>
      <c r="P92" s="668" t="n"/>
      <c r="Q92" s="669" t="n"/>
      <c r="R92" s="703" t="n">
        <v>25.3</v>
      </c>
      <c r="S92" s="668" t="n"/>
      <c r="T92" s="669" t="n"/>
      <c r="U92" s="165">
        <f>IF(O92="","",(O92-L92)/L92*100)</f>
        <v/>
      </c>
      <c r="V92" s="666" t="n"/>
      <c r="W92" s="667" t="n"/>
      <c r="X92" s="702">
        <f>IF(O92="","",IF(OR($X$16 = "Visual com início dinâmico",$X$16="Visual com início estática" ),O92,(O92/AA92)*3600))</f>
        <v/>
      </c>
      <c r="Y92" s="666" t="n"/>
      <c r="Z92" s="667" t="n"/>
      <c r="AA92" s="165">
        <f>IF(F92="","",F92-(F92*'Estimativa da Incerteza'!$BU$23+'Estimativa da Incerteza'!$BW$23))</f>
        <v/>
      </c>
      <c r="AB92" s="666" t="n"/>
      <c r="AC92" s="667" t="n"/>
      <c r="AD92" s="707">
        <f>IF(R92="","",R92-(R92*'Estimativa da Incerteza'!$BU$26+'Estimativa da Incerteza'!$BW$26))</f>
        <v/>
      </c>
      <c r="AE92" s="666" t="n"/>
      <c r="AF92" s="667" t="n"/>
    </row>
    <row r="93" ht="13.5" customHeight="1" thickBot="1">
      <c r="C93" s="309" t="inlineStr">
        <is>
          <t>Vazão Média • L/h</t>
        </is>
      </c>
      <c r="D93" s="666" t="n"/>
      <c r="E93" s="666" t="n"/>
      <c r="F93" s="666" t="n"/>
      <c r="G93" s="666" t="n"/>
      <c r="H93" s="667" t="n"/>
      <c r="I93" s="702">
        <f>IF(I90="","",AVERAGE(I90:I92))</f>
        <v/>
      </c>
      <c r="J93" s="666" t="n"/>
      <c r="K93" s="667" t="n"/>
      <c r="L93" s="309" t="inlineStr">
        <is>
          <t>Tendência</t>
        </is>
      </c>
      <c r="M93" s="666" t="n"/>
      <c r="N93" s="666" t="n"/>
      <c r="O93" s="666" t="n"/>
      <c r="P93" s="666" t="n"/>
      <c r="Q93" s="666" t="n"/>
      <c r="R93" s="666" t="n"/>
      <c r="S93" s="666" t="n"/>
      <c r="T93" s="667" t="n"/>
      <c r="U93" s="165">
        <f>IF(U90="","",AVERAGE(U90:U92))</f>
        <v/>
      </c>
      <c r="V93" s="666" t="n"/>
      <c r="W93" s="667" t="n"/>
      <c r="X93" s="198" t="inlineStr">
        <is>
          <t>DESVIO PADRÃO AMOSTRAL</t>
        </is>
      </c>
      <c r="Y93" s="666" t="n"/>
      <c r="Z93" s="666" t="n"/>
      <c r="AA93" s="666" t="n"/>
      <c r="AB93" s="666" t="n"/>
      <c r="AC93" s="667" t="n"/>
      <c r="AD93" s="165">
        <f>IF(U90="","",_xlfn.STDEV.S(U90:U92))</f>
        <v/>
      </c>
      <c r="AE93" s="666" t="n"/>
      <c r="AF93" s="667" t="n"/>
      <c r="AG93" s="12" t="n"/>
      <c r="AH93" s="12" t="n"/>
      <c r="AI93" s="12" t="n"/>
      <c r="AJ93" s="12" t="n"/>
      <c r="AK93" s="12" t="n"/>
      <c r="AL93" s="12" t="n"/>
    </row>
    <row r="94" ht="13.9" customHeight="1" thickBot="1">
      <c r="C94" s="12" t="n"/>
      <c r="D94" s="12" t="n"/>
      <c r="E94" s="12" t="n"/>
      <c r="F94" s="12" t="n"/>
      <c r="G94" s="12" t="n"/>
      <c r="H94" s="12" t="n"/>
      <c r="I94" s="12" t="n"/>
      <c r="J94" s="12" t="n"/>
      <c r="K94" s="12" t="n"/>
      <c r="L94" s="12" t="n"/>
      <c r="M94" s="12" t="n"/>
      <c r="N94" s="12" t="n"/>
      <c r="X94" s="12" t="n"/>
      <c r="Y94" s="12" t="n"/>
      <c r="Z94" s="12" t="n"/>
      <c r="AA94" s="12" t="n"/>
      <c r="AB94" s="12" t="n"/>
      <c r="AC94" s="12" t="n"/>
      <c r="AD94" s="12" t="n"/>
      <c r="AE94" s="12" t="n"/>
      <c r="AF94" s="12" t="n"/>
      <c r="AG94" s="12" t="n"/>
      <c r="AH94" s="12" t="n"/>
      <c r="AI94" s="12" t="n"/>
      <c r="AJ94" s="12" t="n"/>
      <c r="AK94" s="12" t="n"/>
      <c r="AL94" s="12" t="n"/>
    </row>
    <row r="95" ht="13.5" customHeight="1" thickBot="1">
      <c r="C95" s="309" t="inlineStr">
        <is>
          <t>6° Ponto • mL/P</t>
        </is>
      </c>
      <c r="D95" s="666" t="n"/>
      <c r="E95" s="666" t="n"/>
      <c r="F95" s="666" t="n"/>
      <c r="G95" s="666" t="n"/>
      <c r="H95" s="667" t="n"/>
      <c r="I95" s="162" t="n">
        <v>200</v>
      </c>
      <c r="J95" s="668" t="n"/>
      <c r="K95" s="669" t="n"/>
      <c r="L95" s="695" t="inlineStr">
        <is>
          <t>Padrão Utilizado</t>
        </is>
      </c>
      <c r="M95" s="658" t="n"/>
      <c r="N95" s="659" t="n"/>
      <c r="O95" s="696" t="inlineStr">
        <is>
          <t>SAN-002</t>
        </is>
      </c>
      <c r="P95" s="679" t="n"/>
      <c r="Q95" s="680" t="n"/>
      <c r="R95" s="198" t="inlineStr">
        <is>
          <t>Intercepto</t>
        </is>
      </c>
      <c r="S95" s="666" t="n"/>
      <c r="T95" s="667" t="n"/>
      <c r="U95" s="198" t="inlineStr">
        <is>
          <t>Inclinação</t>
        </is>
      </c>
      <c r="V95" s="666" t="n"/>
      <c r="W95" s="667" t="n"/>
      <c r="X95" s="309" t="inlineStr">
        <is>
          <t>Pulso do Equipamento • mL/P</t>
        </is>
      </c>
      <c r="Y95" s="666" t="n"/>
      <c r="Z95" s="666" t="n"/>
      <c r="AA95" s="666" t="n"/>
      <c r="AB95" s="666" t="n"/>
      <c r="AC95" s="667" t="n"/>
      <c r="AD95" s="162" t="n">
        <v>1</v>
      </c>
      <c r="AE95" s="668" t="n"/>
      <c r="AF95" s="669" t="n"/>
      <c r="AG95" s="12" t="n"/>
      <c r="AH95" s="12" t="n"/>
      <c r="AI95" s="12" t="n"/>
      <c r="AJ95" s="12" t="n"/>
      <c r="AK95" s="12" t="n"/>
      <c r="AL95" s="12" t="n"/>
    </row>
    <row r="96" ht="13.5" customHeight="1" thickBot="1">
      <c r="C96" s="250" t="inlineStr">
        <is>
          <t>Pulso do padrão em L/P</t>
        </is>
      </c>
      <c r="D96" s="666" t="n"/>
      <c r="E96" s="666" t="n"/>
      <c r="F96" s="666" t="n"/>
      <c r="G96" s="666" t="n"/>
      <c r="H96" s="667" t="n"/>
      <c r="I96" s="697">
        <f>IF(I95="","",I95/1000)</f>
        <v/>
      </c>
      <c r="J96" s="666" t="n"/>
      <c r="K96" s="667" t="n"/>
      <c r="L96" s="663" t="n"/>
      <c r="M96" s="664" t="n"/>
      <c r="N96" s="665" t="n"/>
      <c r="O96" s="686" t="n"/>
      <c r="P96" s="687" t="n"/>
      <c r="Q96" s="688" t="n"/>
      <c r="R96" s="698">
        <f>IF(O95="","",VLOOKUP($O$95,'Relação de Padrões'!$A$5:$AM$1000,21,FALSE()))</f>
        <v/>
      </c>
      <c r="S96" s="666" t="n"/>
      <c r="T96" s="667" t="n"/>
      <c r="U96" s="698">
        <f>IF(O95="","",VLOOKUP($O$95,'Relação de Padrões'!$A$5:$AM$1000,20,FALSE()))</f>
        <v/>
      </c>
      <c r="V96" s="666" t="n"/>
      <c r="W96" s="667" t="n"/>
      <c r="X96" s="250" t="inlineStr">
        <is>
          <t>Pulso do Equipamento em • L/P</t>
        </is>
      </c>
      <c r="Y96" s="666" t="n"/>
      <c r="Z96" s="666" t="n"/>
      <c r="AA96" s="666" t="n"/>
      <c r="AB96" s="666" t="n"/>
      <c r="AC96" s="667" t="n"/>
      <c r="AD96" s="697">
        <f>IF(AD95="","",AD95/1000)</f>
        <v/>
      </c>
      <c r="AE96" s="666" t="n"/>
      <c r="AF96" s="667" t="n"/>
      <c r="AG96" s="12" t="n"/>
      <c r="AH96" s="12" t="n"/>
      <c r="AI96" s="12" t="n"/>
      <c r="AJ96" s="12" t="n"/>
      <c r="AK96" s="12" t="n"/>
      <c r="AL96" s="12" t="n"/>
    </row>
    <row r="97" ht="13.15" customHeight="1" thickBot="1">
      <c r="C97" s="164" t="inlineStr">
        <is>
          <t>Qtd de Pulsos do Padrão</t>
        </is>
      </c>
      <c r="D97" s="658" t="n"/>
      <c r="E97" s="659" t="n"/>
      <c r="F97" s="164" t="inlineStr">
        <is>
          <t>Tempo de Coleta • (s)</t>
        </is>
      </c>
      <c r="G97" s="658" t="n"/>
      <c r="H97" s="659" t="n"/>
      <c r="I97" s="164" t="inlineStr">
        <is>
          <t>Vazão de Referência •  L/h</t>
        </is>
      </c>
      <c r="J97" s="658" t="n"/>
      <c r="K97" s="659" t="n"/>
      <c r="L97" s="164" t="inlineStr">
        <is>
          <t>Totalização no Padrão Corrigido • L</t>
        </is>
      </c>
      <c r="M97" s="658" t="n"/>
      <c r="N97" s="659" t="n"/>
      <c r="O97" s="164" t="inlineStr">
        <is>
          <t>Leitura no Medidor • L</t>
        </is>
      </c>
      <c r="P97" s="658" t="n"/>
      <c r="Q97" s="659" t="n"/>
      <c r="R97" s="164" t="inlineStr">
        <is>
          <t>Temperatura da Água • °C</t>
        </is>
      </c>
      <c r="S97" s="658" t="n"/>
      <c r="T97" s="659" t="n"/>
      <c r="U97" s="164" t="inlineStr">
        <is>
          <t>Erro %</t>
        </is>
      </c>
      <c r="V97" s="658" t="n"/>
      <c r="W97" s="659" t="n"/>
      <c r="X97" s="164" t="inlineStr">
        <is>
          <t>Vazão do Medidor • L/h</t>
        </is>
      </c>
      <c r="Y97" s="658" t="n"/>
      <c r="Z97" s="659" t="n"/>
      <c r="AA97" s="164" t="inlineStr">
        <is>
          <t>Tempo de Coleta Corrigido • (s)</t>
        </is>
      </c>
      <c r="AB97" s="658" t="n"/>
      <c r="AC97" s="659" t="n"/>
      <c r="AD97" s="164" t="inlineStr">
        <is>
          <t>Temperatura da Água Corrigida • °C</t>
        </is>
      </c>
      <c r="AE97" s="658" t="n"/>
      <c r="AF97" s="659" t="n"/>
    </row>
    <row r="98" ht="13.5" customHeight="1" thickBot="1">
      <c r="C98" s="663" t="n"/>
      <c r="D98" s="664" t="n"/>
      <c r="E98" s="665" t="n"/>
      <c r="F98" s="663" t="n"/>
      <c r="G98" s="664" t="n"/>
      <c r="H98" s="665" t="n"/>
      <c r="I98" s="663" t="n"/>
      <c r="J98" s="664" t="n"/>
      <c r="K98" s="665" t="n"/>
      <c r="L98" s="663" t="n"/>
      <c r="M98" s="664" t="n"/>
      <c r="N98" s="665" t="n"/>
      <c r="O98" s="663" t="n"/>
      <c r="P98" s="664" t="n"/>
      <c r="Q98" s="665" t="n"/>
      <c r="R98" s="663" t="n"/>
      <c r="S98" s="664" t="n"/>
      <c r="T98" s="665" t="n"/>
      <c r="U98" s="663" t="n"/>
      <c r="V98" s="664" t="n"/>
      <c r="W98" s="665" t="n"/>
      <c r="X98" s="663" t="n"/>
      <c r="Y98" s="664" t="n"/>
      <c r="Z98" s="665" t="n"/>
      <c r="AA98" s="663" t="n"/>
      <c r="AB98" s="664" t="n"/>
      <c r="AC98" s="665" t="n"/>
      <c r="AD98" s="663" t="n"/>
      <c r="AE98" s="664" t="n"/>
      <c r="AF98" s="665" t="n"/>
    </row>
    <row r="99" ht="13.5" customHeight="1" thickBot="1">
      <c r="C99" s="162" t="n">
        <v>11307</v>
      </c>
      <c r="D99" s="668" t="n"/>
      <c r="E99" s="669" t="n"/>
      <c r="F99" s="162" t="n">
        <v>239.95243</v>
      </c>
      <c r="G99" s="668" t="n"/>
      <c r="H99" s="669" t="n"/>
      <c r="I99" s="702">
        <f>IF(C99="","",L99/AA99*3600)</f>
        <v/>
      </c>
      <c r="J99" s="666" t="n"/>
      <c r="K99" s="667" t="n"/>
      <c r="L99" s="697">
        <f>IF(C99="","",(C99*$I$96)-(($R$96+$U$96*(C99*$I$96/AA99*3600))/100*(C99*$I$96)))</f>
        <v/>
      </c>
      <c r="M99" s="666" t="n"/>
      <c r="N99" s="667" t="n"/>
      <c r="O99" s="162" t="n">
        <v>2261.555555555555</v>
      </c>
      <c r="P99" s="668" t="n"/>
      <c r="Q99" s="669" t="n"/>
      <c r="R99" s="703" t="n">
        <v>23.1</v>
      </c>
      <c r="S99" s="668" t="n"/>
      <c r="T99" s="669" t="n"/>
      <c r="U99" s="165">
        <f>IF(O99="","",(O99-L99)/L99*100)</f>
        <v/>
      </c>
      <c r="V99" s="666" t="n"/>
      <c r="W99" s="667" t="n"/>
      <c r="X99" s="702">
        <f>IF(O99="","",IF(OR($X$16 = "Visual com início dinâmico",$X$16="Visual com início estática" ),O99,(O99/AA99)*3600))</f>
        <v/>
      </c>
      <c r="Y99" s="666" t="n"/>
      <c r="Z99" s="667" t="n"/>
      <c r="AA99" s="165">
        <f>IF(F99="","",F99-(F99*'Estimativa da Incerteza'!$BU$23+'Estimativa da Incerteza'!$BW$23))</f>
        <v/>
      </c>
      <c r="AB99" s="666" t="n"/>
      <c r="AC99" s="667" t="n"/>
      <c r="AD99" s="707">
        <f>IF(R99="","",R99-(R99*'Estimativa da Incerteza'!$BU$26+'Estimativa da Incerteza'!$BW$26))</f>
        <v/>
      </c>
      <c r="AE99" s="666" t="n"/>
      <c r="AF99" s="667" t="n"/>
    </row>
    <row r="100" ht="13.5" customHeight="1" thickBot="1">
      <c r="C100" s="162" t="n">
        <v>11273</v>
      </c>
      <c r="D100" s="668" t="n"/>
      <c r="E100" s="669" t="n"/>
      <c r="F100" s="162" t="n">
        <v>240</v>
      </c>
      <c r="G100" s="668" t="n"/>
      <c r="H100" s="669" t="n"/>
      <c r="I100" s="702">
        <f>IF(C100="","",L100/AA100*3600)</f>
        <v/>
      </c>
      <c r="J100" s="666" t="n"/>
      <c r="K100" s="667" t="n"/>
      <c r="L100" s="697">
        <f>IF(C100="","",(C100*$I$96)-(($R$96+$U$96*(C100*$I$96/AA100*3600))/100*(C100*$I$96)))</f>
        <v/>
      </c>
      <c r="M100" s="666" t="n"/>
      <c r="N100" s="667" t="n"/>
      <c r="O100" s="162" t="n">
        <v>2253.3984</v>
      </c>
      <c r="P100" s="668" t="n"/>
      <c r="Q100" s="669" t="n"/>
      <c r="R100" s="703" t="n">
        <v>23.1</v>
      </c>
      <c r="S100" s="668" t="n"/>
      <c r="T100" s="669" t="n"/>
      <c r="U100" s="165">
        <f>IF(O100="","",(O100-L100)/L100*100)</f>
        <v/>
      </c>
      <c r="V100" s="666" t="n"/>
      <c r="W100" s="667" t="n"/>
      <c r="X100" s="702">
        <f>IF(O100="","",IF(OR($X$16 = "Visual com início dinâmico",$X$16="Visual com início estática" ),O100,(O100/AA100)*3600))</f>
        <v/>
      </c>
      <c r="Y100" s="666" t="n"/>
      <c r="Z100" s="667" t="n"/>
      <c r="AA100" s="165">
        <f>IF(F100="","",F100-(F100*'Estimativa da Incerteza'!$BU$23+'Estimativa da Incerteza'!$BW$23))</f>
        <v/>
      </c>
      <c r="AB100" s="666" t="n"/>
      <c r="AC100" s="667" t="n"/>
      <c r="AD100" s="707">
        <f>IF(R100="","",R100-(R100*'Estimativa da Incerteza'!$BU$26+'Estimativa da Incerteza'!$BW$26))</f>
        <v/>
      </c>
      <c r="AE100" s="666" t="n"/>
      <c r="AF100" s="667" t="n"/>
    </row>
    <row r="101" ht="13.5" customHeight="1" thickBot="1">
      <c r="C101" s="162" t="n">
        <v>11291</v>
      </c>
      <c r="D101" s="668" t="n"/>
      <c r="E101" s="669" t="n"/>
      <c r="F101" s="162" t="n">
        <v>240</v>
      </c>
      <c r="G101" s="668" t="n"/>
      <c r="H101" s="669" t="n"/>
      <c r="I101" s="702">
        <f>IF(C101="","",L101/AA101*3600)</f>
        <v/>
      </c>
      <c r="J101" s="666" t="n"/>
      <c r="K101" s="667" t="n"/>
      <c r="L101" s="697">
        <f>IF(C101="","",(C101*$I$96)-(($R$96+$U$96*(C101*$I$96/AA101*3600))/100*(C101*$I$96)))</f>
        <v/>
      </c>
      <c r="M101" s="666" t="n"/>
      <c r="N101" s="667" t="n"/>
      <c r="O101" s="162" t="n">
        <v>2258.056258064516</v>
      </c>
      <c r="P101" s="668" t="n"/>
      <c r="Q101" s="669" t="n"/>
      <c r="R101" s="703" t="n">
        <v>23.1</v>
      </c>
      <c r="S101" s="668" t="n"/>
      <c r="T101" s="669" t="n"/>
      <c r="U101" s="165">
        <f>IF(O101="","",(O101-L101)/L101*100)</f>
        <v/>
      </c>
      <c r="V101" s="666" t="n"/>
      <c r="W101" s="667" t="n"/>
      <c r="X101" s="702">
        <f>IF(O101="","",IF(OR($X$16 = "Visual com início dinâmico",$X$16="Visual com início estática" ),O101,(O101/AA101)*3600))</f>
        <v/>
      </c>
      <c r="Y101" s="666" t="n"/>
      <c r="Z101" s="667" t="n"/>
      <c r="AA101" s="165">
        <f>IF(F101="","",F101-(F101*'Estimativa da Incerteza'!$BU$23+'Estimativa da Incerteza'!$BW$23))</f>
        <v/>
      </c>
      <c r="AB101" s="666" t="n"/>
      <c r="AC101" s="667" t="n"/>
      <c r="AD101" s="707">
        <f>IF(R101="","",R101-(R101*'Estimativa da Incerteza'!$BU$26+'Estimativa da Incerteza'!$BW$26))</f>
        <v/>
      </c>
      <c r="AE101" s="666" t="n"/>
      <c r="AF101" s="667" t="n"/>
    </row>
    <row r="102" ht="13.9" customHeight="1" thickBot="1">
      <c r="C102" s="309" t="inlineStr">
        <is>
          <t>Vazão Média • L/h</t>
        </is>
      </c>
      <c r="D102" s="666" t="n"/>
      <c r="E102" s="666" t="n"/>
      <c r="F102" s="666" t="n"/>
      <c r="G102" s="666" t="n"/>
      <c r="H102" s="667" t="n"/>
      <c r="I102" s="702">
        <f>IF(I99="","",AVERAGE(I99:I101))</f>
        <v/>
      </c>
      <c r="J102" s="666" t="n"/>
      <c r="K102" s="667" t="n"/>
      <c r="L102" s="309" t="inlineStr">
        <is>
          <t>Tendência</t>
        </is>
      </c>
      <c r="M102" s="666" t="n"/>
      <c r="N102" s="666" t="n"/>
      <c r="O102" s="666" t="n"/>
      <c r="P102" s="666" t="n"/>
      <c r="Q102" s="666" t="n"/>
      <c r="R102" s="666" t="n"/>
      <c r="S102" s="666" t="n"/>
      <c r="T102" s="667" t="n"/>
      <c r="U102" s="165">
        <f>IF(U99="","",AVERAGE(U99:U101))</f>
        <v/>
      </c>
      <c r="V102" s="666" t="n"/>
      <c r="W102" s="667" t="n"/>
      <c r="X102" s="198" t="inlineStr">
        <is>
          <t>DESVIO PADRÃO AMOSTRAL</t>
        </is>
      </c>
      <c r="Y102" s="666" t="n"/>
      <c r="Z102" s="666" t="n"/>
      <c r="AA102" s="666" t="n"/>
      <c r="AB102" s="666" t="n"/>
      <c r="AC102" s="667" t="n"/>
      <c r="AD102" s="165">
        <f>IF(U99="","",_xlfn.STDEV.S(U99:U101))</f>
        <v/>
      </c>
      <c r="AE102" s="666" t="n"/>
      <c r="AF102" s="667" t="n"/>
      <c r="AG102" s="12" t="n"/>
      <c r="AH102" s="12" t="n"/>
      <c r="AI102" s="12" t="n"/>
      <c r="AJ102" s="12" t="n"/>
      <c r="AK102" s="12" t="n"/>
      <c r="AL102" s="12" t="n"/>
    </row>
    <row r="103" ht="13.9" customHeight="1" thickBot="1">
      <c r="C103" s="12" t="n"/>
      <c r="D103" s="12" t="n"/>
      <c r="E103" s="12" t="n"/>
      <c r="F103" s="12" t="n"/>
      <c r="G103" s="12" t="n"/>
      <c r="H103" s="12" t="n"/>
      <c r="I103" s="12" t="n"/>
      <c r="J103" s="12" t="n"/>
      <c r="K103" s="12" t="n"/>
      <c r="L103" s="12" t="n"/>
      <c r="M103" s="12" t="n"/>
      <c r="N103" s="12" t="n"/>
      <c r="X103" s="12" t="n"/>
      <c r="Y103" s="12" t="n"/>
      <c r="Z103" s="12" t="n"/>
      <c r="AA103" s="12" t="n"/>
      <c r="AB103" s="12" t="n"/>
      <c r="AC103" s="12" t="n"/>
      <c r="AD103" s="12" t="n"/>
      <c r="AE103" s="12" t="n"/>
      <c r="AF103" s="12" t="n"/>
      <c r="AG103" s="12" t="n"/>
      <c r="AH103" s="12" t="n"/>
      <c r="AI103" s="12" t="n"/>
      <c r="AJ103" s="12" t="n"/>
      <c r="AK103" s="12" t="n"/>
      <c r="AL103" s="12" t="n"/>
    </row>
    <row r="104" ht="13.5" customHeight="1" thickBot="1">
      <c r="C104" s="309" t="inlineStr">
        <is>
          <t>7° Ponto • mL/P</t>
        </is>
      </c>
      <c r="D104" s="666" t="n"/>
      <c r="E104" s="666" t="n"/>
      <c r="F104" s="666" t="n"/>
      <c r="G104" s="666" t="n"/>
      <c r="H104" s="667" t="n"/>
      <c r="I104" s="162" t="n">
        <v>200</v>
      </c>
      <c r="J104" s="668" t="n"/>
      <c r="K104" s="669" t="n"/>
      <c r="L104" s="695" t="inlineStr">
        <is>
          <t>Padrão Utilizado</t>
        </is>
      </c>
      <c r="M104" s="658" t="n"/>
      <c r="N104" s="659" t="n"/>
      <c r="O104" s="696" t="inlineStr">
        <is>
          <t>SAN-002</t>
        </is>
      </c>
      <c r="P104" s="679" t="n"/>
      <c r="Q104" s="680" t="n"/>
      <c r="R104" s="198" t="inlineStr">
        <is>
          <t>Intercepto</t>
        </is>
      </c>
      <c r="S104" s="666" t="n"/>
      <c r="T104" s="667" t="n"/>
      <c r="U104" s="198" t="inlineStr">
        <is>
          <t>Inclinação</t>
        </is>
      </c>
      <c r="V104" s="666" t="n"/>
      <c r="W104" s="667" t="n"/>
      <c r="X104" s="309" t="inlineStr">
        <is>
          <t>Pulso do Equipamento • mL/P</t>
        </is>
      </c>
      <c r="Y104" s="666" t="n"/>
      <c r="Z104" s="666" t="n"/>
      <c r="AA104" s="666" t="n"/>
      <c r="AB104" s="666" t="n"/>
      <c r="AC104" s="667" t="n"/>
      <c r="AD104" s="162" t="n">
        <v>1</v>
      </c>
      <c r="AE104" s="668" t="n"/>
      <c r="AF104" s="669" t="n"/>
      <c r="AG104" s="12" t="n"/>
      <c r="AH104" s="12" t="n"/>
      <c r="AI104" s="12" t="n"/>
      <c r="AJ104" s="12" t="n"/>
      <c r="AK104" s="12" t="n"/>
      <c r="AL104" s="12" t="n"/>
    </row>
    <row r="105" ht="13.5" customHeight="1" thickBot="1">
      <c r="C105" s="250" t="inlineStr">
        <is>
          <t>Pulso do padrão em L/P</t>
        </is>
      </c>
      <c r="D105" s="666" t="n"/>
      <c r="E105" s="666" t="n"/>
      <c r="F105" s="666" t="n"/>
      <c r="G105" s="666" t="n"/>
      <c r="H105" s="667" t="n"/>
      <c r="I105" s="697">
        <f>IF(I104="","",I104/1000)</f>
        <v/>
      </c>
      <c r="J105" s="666" t="n"/>
      <c r="K105" s="667" t="n"/>
      <c r="L105" s="663" t="n"/>
      <c r="M105" s="664" t="n"/>
      <c r="N105" s="665" t="n"/>
      <c r="O105" s="686" t="n"/>
      <c r="P105" s="687" t="n"/>
      <c r="Q105" s="688" t="n"/>
      <c r="R105" s="698">
        <f>IF(O104="","",VLOOKUP($O$104,'Relação de Padrões'!$A$5:$AM$1000,21,FALSE()))</f>
        <v/>
      </c>
      <c r="S105" s="666" t="n"/>
      <c r="T105" s="667" t="n"/>
      <c r="U105" s="698">
        <f>IF(O104="","",VLOOKUP($O$104,'Relação de Padrões'!$A$5:$AM$1000,20,FALSE()))</f>
        <v/>
      </c>
      <c r="V105" s="666" t="n"/>
      <c r="W105" s="667" t="n"/>
      <c r="X105" s="250" t="inlineStr">
        <is>
          <t>Pulso do Equipamento em • L/P</t>
        </is>
      </c>
      <c r="Y105" s="666" t="n"/>
      <c r="Z105" s="666" t="n"/>
      <c r="AA105" s="666" t="n"/>
      <c r="AB105" s="666" t="n"/>
      <c r="AC105" s="667" t="n"/>
      <c r="AD105" s="697">
        <f>IF(AD104="","",AD104/1000)</f>
        <v/>
      </c>
      <c r="AE105" s="666" t="n"/>
      <c r="AF105" s="667" t="n"/>
      <c r="AG105" s="12" t="n"/>
      <c r="AH105" s="12" t="n"/>
      <c r="AI105" s="12" t="n"/>
      <c r="AJ105" s="12" t="n"/>
      <c r="AK105" s="12" t="n"/>
      <c r="AL105" s="12" t="n"/>
    </row>
    <row r="106" ht="13.15" customHeight="1" thickBot="1">
      <c r="C106" s="164" t="inlineStr">
        <is>
          <t>Qtd de Pulsos do Padrão</t>
        </is>
      </c>
      <c r="D106" s="658" t="n"/>
      <c r="E106" s="659" t="n"/>
      <c r="F106" s="164" t="inlineStr">
        <is>
          <t>Tempo de Coleta • (s)</t>
        </is>
      </c>
      <c r="G106" s="658" t="n"/>
      <c r="H106" s="659" t="n"/>
      <c r="I106" s="164" t="inlineStr">
        <is>
          <t>Vazão de Referência •  L/h</t>
        </is>
      </c>
      <c r="J106" s="658" t="n"/>
      <c r="K106" s="659" t="n"/>
      <c r="L106" s="164" t="inlineStr">
        <is>
          <t>Totalização no Padrão Corrigido • L</t>
        </is>
      </c>
      <c r="M106" s="658" t="n"/>
      <c r="N106" s="659" t="n"/>
      <c r="O106" s="164" t="inlineStr">
        <is>
          <t>Leitura no Medidor • L</t>
        </is>
      </c>
      <c r="P106" s="658" t="n"/>
      <c r="Q106" s="659" t="n"/>
      <c r="R106" s="164" t="inlineStr">
        <is>
          <t>Temperatura da Água • °C</t>
        </is>
      </c>
      <c r="S106" s="658" t="n"/>
      <c r="T106" s="659" t="n"/>
      <c r="U106" s="164" t="inlineStr">
        <is>
          <t>Erro %</t>
        </is>
      </c>
      <c r="V106" s="658" t="n"/>
      <c r="W106" s="659" t="n"/>
      <c r="X106" s="164" t="inlineStr">
        <is>
          <t>Vazão do Medidor • L/h</t>
        </is>
      </c>
      <c r="Y106" s="658" t="n"/>
      <c r="Z106" s="659" t="n"/>
      <c r="AA106" s="164" t="inlineStr">
        <is>
          <t>Tempo de Coleta Corrigido • (s)</t>
        </is>
      </c>
      <c r="AB106" s="658" t="n"/>
      <c r="AC106" s="659" t="n"/>
      <c r="AD106" s="164" t="inlineStr">
        <is>
          <t>Temperatura da Água Corrigida • °C</t>
        </is>
      </c>
      <c r="AE106" s="658" t="n"/>
      <c r="AF106" s="659" t="n"/>
    </row>
    <row r="107" ht="13.5" customHeight="1" thickBot="1">
      <c r="C107" s="663" t="n"/>
      <c r="D107" s="664" t="n"/>
      <c r="E107" s="665" t="n"/>
      <c r="F107" s="663" t="n"/>
      <c r="G107" s="664" t="n"/>
      <c r="H107" s="665" t="n"/>
      <c r="I107" s="663" t="n"/>
      <c r="J107" s="664" t="n"/>
      <c r="K107" s="665" t="n"/>
      <c r="L107" s="663" t="n"/>
      <c r="M107" s="664" t="n"/>
      <c r="N107" s="665" t="n"/>
      <c r="O107" s="663" t="n"/>
      <c r="P107" s="664" t="n"/>
      <c r="Q107" s="665" t="n"/>
      <c r="R107" s="663" t="n"/>
      <c r="S107" s="664" t="n"/>
      <c r="T107" s="665" t="n"/>
      <c r="U107" s="663" t="n"/>
      <c r="V107" s="664" t="n"/>
      <c r="W107" s="665" t="n"/>
      <c r="X107" s="663" t="n"/>
      <c r="Y107" s="664" t="n"/>
      <c r="Z107" s="665" t="n"/>
      <c r="AA107" s="663" t="n"/>
      <c r="AB107" s="664" t="n"/>
      <c r="AC107" s="665" t="n"/>
      <c r="AD107" s="663" t="n"/>
      <c r="AE107" s="664" t="n"/>
      <c r="AF107" s="665" t="n"/>
    </row>
    <row r="108" ht="13.5" customHeight="1" thickBot="1">
      <c r="C108" s="162" t="n">
        <v>37626</v>
      </c>
      <c r="D108" s="668" t="n"/>
      <c r="E108" s="669" t="n"/>
      <c r="F108" s="162" t="n">
        <v>239.75329</v>
      </c>
      <c r="G108" s="668" t="n"/>
      <c r="H108" s="669" t="n"/>
      <c r="I108" s="702">
        <f>IF(C108="","",L108/AA108*3600)</f>
        <v/>
      </c>
      <c r="J108" s="666" t="n"/>
      <c r="K108" s="667" t="n"/>
      <c r="L108" s="697">
        <f>IF(C108="","",(C108*$I$105)-(($R$105+$U$105*(C108*$I$105/AA108*3600))/100*(C108*$I$105)))</f>
        <v/>
      </c>
      <c r="M108" s="666" t="n"/>
      <c r="N108" s="667" t="n"/>
      <c r="O108" s="162" t="n">
        <v>7520.407529411765</v>
      </c>
      <c r="P108" s="668" t="n"/>
      <c r="Q108" s="669" t="n"/>
      <c r="R108" s="703" t="n">
        <v>23.1</v>
      </c>
      <c r="S108" s="668" t="n"/>
      <c r="T108" s="669" t="n"/>
      <c r="U108" s="165">
        <f>IF(O108="","",(O108-L108)/L108*100)</f>
        <v/>
      </c>
      <c r="V108" s="666" t="n"/>
      <c r="W108" s="667" t="n"/>
      <c r="X108" s="702">
        <f>IF(O108="","",IF(OR($X$16 = "Visual com início dinâmico",$X$16="Visual com início estática" ),O108,(O108/AA108)*3600))</f>
        <v/>
      </c>
      <c r="Y108" s="666" t="n"/>
      <c r="Z108" s="667" t="n"/>
      <c r="AA108" s="165">
        <f>IF(F108="","",F108-(F108*'Estimativa da Incerteza'!$BU$23+'Estimativa da Incerteza'!$BW$23))</f>
        <v/>
      </c>
      <c r="AB108" s="666" t="n"/>
      <c r="AC108" s="667" t="n"/>
      <c r="AD108" s="707">
        <f>IF(R108="","",R108-(R108*'Estimativa da Incerteza'!$BU$26+'Estimativa da Incerteza'!$BW$26))</f>
        <v/>
      </c>
      <c r="AE108" s="666" t="n"/>
      <c r="AF108" s="667" t="n"/>
    </row>
    <row r="109" ht="13.5" customHeight="1" thickBot="1">
      <c r="C109" s="162" t="n">
        <v>37689</v>
      </c>
      <c r="D109" s="668" t="n"/>
      <c r="E109" s="669" t="n"/>
      <c r="F109" s="162" t="n">
        <v>240</v>
      </c>
      <c r="G109" s="668" t="n"/>
      <c r="H109" s="669" t="n"/>
      <c r="I109" s="702">
        <f>IF(C109="","",L109/AA109*3600)</f>
        <v/>
      </c>
      <c r="J109" s="666" t="n"/>
      <c r="K109" s="667" t="n"/>
      <c r="L109" s="697">
        <f>IF(C109="","",(C109*$I$105)-(($R$105+$U$105*(C109*$I$105/AA109*3600))/100*(C109*$I$105)))</f>
        <v/>
      </c>
      <c r="M109" s="666" t="n"/>
      <c r="N109" s="667" t="n"/>
      <c r="O109" s="162" t="n">
        <v>7532.831238095237</v>
      </c>
      <c r="P109" s="668" t="n"/>
      <c r="Q109" s="669" t="n"/>
      <c r="R109" s="703" t="n">
        <v>23.1</v>
      </c>
      <c r="S109" s="668" t="n"/>
      <c r="T109" s="669" t="n"/>
      <c r="U109" s="165">
        <f>IF(O109="","",(O109-L109)/L109*100)</f>
        <v/>
      </c>
      <c r="V109" s="666" t="n"/>
      <c r="W109" s="667" t="n"/>
      <c r="X109" s="702">
        <f>IF(O109="","",IF(OR($X$16 = "Visual com início dinâmico",$X$16="Visual com início estática" ),O109,(O109/AA109)*3600))</f>
        <v/>
      </c>
      <c r="Y109" s="666" t="n"/>
      <c r="Z109" s="667" t="n"/>
      <c r="AA109" s="165">
        <f>IF(F109="","",F109-(F109*'Estimativa da Incerteza'!$BU$23+'Estimativa da Incerteza'!$BW$23))</f>
        <v/>
      </c>
      <c r="AB109" s="666" t="n"/>
      <c r="AC109" s="667" t="n"/>
      <c r="AD109" s="707">
        <f>IF(R109="","",R109-(R109*'Estimativa da Incerteza'!$BU$26+'Estimativa da Incerteza'!$BW$26))</f>
        <v/>
      </c>
      <c r="AE109" s="666" t="n"/>
      <c r="AF109" s="667" t="n"/>
    </row>
    <row r="110" ht="13.5" customHeight="1" thickBot="1">
      <c r="C110" s="162" t="n">
        <v>37707</v>
      </c>
      <c r="D110" s="668" t="n"/>
      <c r="E110" s="669" t="n"/>
      <c r="F110" s="162" t="n">
        <v>240</v>
      </c>
      <c r="G110" s="668" t="n"/>
      <c r="H110" s="669" t="n"/>
      <c r="I110" s="702">
        <f>IF(C110="","",L110/AA110*3600)</f>
        <v/>
      </c>
      <c r="J110" s="666" t="n"/>
      <c r="K110" s="667" t="n"/>
      <c r="L110" s="697">
        <f>IF(C110="","",(C110*$I$105)-(($R$105+$U$105*(C110*$I$105/AA110*3600))/100*(C110*$I$105)))</f>
        <v/>
      </c>
      <c r="M110" s="666" t="n"/>
      <c r="N110" s="667" t="n"/>
      <c r="O110" s="162" t="n">
        <v>7543.515520000001</v>
      </c>
      <c r="P110" s="668" t="n"/>
      <c r="Q110" s="669" t="n"/>
      <c r="R110" s="703" t="n">
        <v>23.1</v>
      </c>
      <c r="S110" s="668" t="n"/>
      <c r="T110" s="669" t="n"/>
      <c r="U110" s="165">
        <f>IF(O110="","",(O110-L110)/L110*100)</f>
        <v/>
      </c>
      <c r="V110" s="666" t="n"/>
      <c r="W110" s="667" t="n"/>
      <c r="X110" s="702">
        <f>IF(O110="","",IF(OR($X$16 = "Visual com início dinâmico",$X$16="Visual com início estática" ),O110,(O110/AA110)*3600))</f>
        <v/>
      </c>
      <c r="Y110" s="666" t="n"/>
      <c r="Z110" s="667" t="n"/>
      <c r="AA110" s="165">
        <f>IF(F110="","",F110-(F110*'Estimativa da Incerteza'!$BU$23+'Estimativa da Incerteza'!$BW$23))</f>
        <v/>
      </c>
      <c r="AB110" s="666" t="n"/>
      <c r="AC110" s="667" t="n"/>
      <c r="AD110" s="707">
        <f>IF(R110="","",R110-(R110*'Estimativa da Incerteza'!$BU$26+'Estimativa da Incerteza'!$BW$26))</f>
        <v/>
      </c>
      <c r="AE110" s="666" t="n"/>
      <c r="AF110" s="667" t="n"/>
    </row>
    <row r="111" ht="13.9" customHeight="1" thickBot="1">
      <c r="C111" s="309" t="inlineStr">
        <is>
          <t>Vazão Média • L/h</t>
        </is>
      </c>
      <c r="D111" s="666" t="n"/>
      <c r="E111" s="666" t="n"/>
      <c r="F111" s="666" t="n"/>
      <c r="G111" s="666" t="n"/>
      <c r="H111" s="667" t="n"/>
      <c r="I111" s="702">
        <f>IF(I108="","",AVERAGE(I108:I110))</f>
        <v/>
      </c>
      <c r="J111" s="666" t="n"/>
      <c r="K111" s="667" t="n"/>
      <c r="L111" s="309" t="inlineStr">
        <is>
          <t>Tendência</t>
        </is>
      </c>
      <c r="M111" s="666" t="n"/>
      <c r="N111" s="666" t="n"/>
      <c r="O111" s="666" t="n"/>
      <c r="P111" s="666" t="n"/>
      <c r="Q111" s="666" t="n"/>
      <c r="R111" s="666" t="n"/>
      <c r="S111" s="666" t="n"/>
      <c r="T111" s="667" t="n"/>
      <c r="U111" s="165">
        <f>IF(U108="","",AVERAGE(U108:U110))</f>
        <v/>
      </c>
      <c r="V111" s="666" t="n"/>
      <c r="W111" s="667" t="n"/>
      <c r="X111" s="198" t="inlineStr">
        <is>
          <t>DESVIO PADRÃO AMOSTRAL</t>
        </is>
      </c>
      <c r="Y111" s="666" t="n"/>
      <c r="Z111" s="666" t="n"/>
      <c r="AA111" s="666" t="n"/>
      <c r="AB111" s="666" t="n"/>
      <c r="AC111" s="667" t="n"/>
      <c r="AD111" s="165">
        <f>IF(U108="","",_xlfn.STDEV.S(U108:U110))</f>
        <v/>
      </c>
      <c r="AE111" s="666" t="n"/>
      <c r="AF111" s="667" t="n"/>
      <c r="AG111" s="12" t="n"/>
      <c r="AH111" s="12" t="n"/>
      <c r="AI111" s="12" t="n"/>
      <c r="AJ111" s="12" t="n"/>
      <c r="AK111" s="12" t="n"/>
      <c r="AL111" s="12" t="n"/>
    </row>
    <row r="112" ht="13.5" customHeight="1" thickBot="1">
      <c r="C112" s="12" t="n"/>
      <c r="D112" s="12" t="n"/>
      <c r="E112" s="12" t="n"/>
      <c r="F112" s="12" t="n"/>
      <c r="G112" s="12" t="n"/>
      <c r="H112" s="12" t="n"/>
      <c r="I112" s="12" t="n"/>
      <c r="J112" s="12" t="n"/>
      <c r="K112" s="12" t="n"/>
      <c r="L112" s="12" t="n"/>
      <c r="M112" s="12" t="n"/>
      <c r="N112" s="12" t="n"/>
      <c r="X112" s="12" t="n"/>
      <c r="Y112" s="12" t="n"/>
      <c r="AI112" s="12" t="n"/>
      <c r="AJ112" s="12" t="n"/>
      <c r="AK112" s="12" t="n"/>
      <c r="AL112" s="12" t="n"/>
    </row>
    <row r="113" ht="13.15" customHeight="1" thickBot="1">
      <c r="C113" s="309" t="inlineStr">
        <is>
          <t>8° Ponto • mL/P</t>
        </is>
      </c>
      <c r="D113" s="666" t="n"/>
      <c r="E113" s="666" t="n"/>
      <c r="F113" s="666" t="n"/>
      <c r="G113" s="666" t="n"/>
      <c r="H113" s="667" t="n"/>
      <c r="I113" s="162" t="n">
        <v>200</v>
      </c>
      <c r="J113" s="668" t="n"/>
      <c r="K113" s="669" t="n"/>
      <c r="L113" s="695" t="inlineStr">
        <is>
          <t>Padrão Utilizado</t>
        </is>
      </c>
      <c r="M113" s="658" t="n"/>
      <c r="N113" s="659" t="n"/>
      <c r="O113" s="696" t="inlineStr">
        <is>
          <t>SAN-002</t>
        </is>
      </c>
      <c r="P113" s="679" t="n"/>
      <c r="Q113" s="680" t="n"/>
      <c r="R113" s="198" t="inlineStr">
        <is>
          <t>Intercepto</t>
        </is>
      </c>
      <c r="S113" s="666" t="n"/>
      <c r="T113" s="667" t="n"/>
      <c r="U113" s="198" t="inlineStr">
        <is>
          <t>Inclinação</t>
        </is>
      </c>
      <c r="V113" s="666" t="n"/>
      <c r="W113" s="667" t="n"/>
      <c r="X113" s="309" t="inlineStr">
        <is>
          <t>Pulso do Equipamento • mL/P</t>
        </is>
      </c>
      <c r="Y113" s="666" t="n"/>
      <c r="Z113" s="666" t="n"/>
      <c r="AA113" s="666" t="n"/>
      <c r="AB113" s="666" t="n"/>
      <c r="AC113" s="667" t="n"/>
      <c r="AD113" s="162" t="n">
        <v>1</v>
      </c>
      <c r="AE113" s="668" t="n"/>
      <c r="AF113" s="669" t="n"/>
      <c r="AG113" s="28" t="n"/>
      <c r="AH113" s="28" t="n"/>
    </row>
    <row r="114" ht="13.5" customHeight="1" thickBot="1">
      <c r="C114" s="250" t="inlineStr">
        <is>
          <t>Pulso do padrão em L/P</t>
        </is>
      </c>
      <c r="D114" s="666" t="n"/>
      <c r="E114" s="666" t="n"/>
      <c r="F114" s="666" t="n"/>
      <c r="G114" s="666" t="n"/>
      <c r="H114" s="667" t="n"/>
      <c r="I114" s="697">
        <f>IF(I113="","",I113/1000)</f>
        <v/>
      </c>
      <c r="J114" s="666" t="n"/>
      <c r="K114" s="667" t="n"/>
      <c r="L114" s="663" t="n"/>
      <c r="M114" s="664" t="n"/>
      <c r="N114" s="665" t="n"/>
      <c r="O114" s="686" t="n"/>
      <c r="P114" s="687" t="n"/>
      <c r="Q114" s="688" t="n"/>
      <c r="R114" s="698">
        <f>IF(O113="","",VLOOKUP($O$113,'Relação de Padrões'!$A$5:$AM$1000,21,FALSE()))</f>
        <v/>
      </c>
      <c r="S114" s="666" t="n"/>
      <c r="T114" s="667" t="n"/>
      <c r="U114" s="698">
        <f>IF(O113="","",VLOOKUP($O$113,'Relação de Padrões'!$A$5:$AM$1000,20,FALSE()))</f>
        <v/>
      </c>
      <c r="V114" s="666" t="n"/>
      <c r="W114" s="667" t="n"/>
      <c r="X114" s="250" t="inlineStr">
        <is>
          <t>Pulso do Equipamento em • L/P</t>
        </is>
      </c>
      <c r="Y114" s="666" t="n"/>
      <c r="Z114" s="666" t="n"/>
      <c r="AA114" s="666" t="n"/>
      <c r="AB114" s="666" t="n"/>
      <c r="AC114" s="667" t="n"/>
      <c r="AD114" s="697">
        <f>IF(AD113="","",AD113/1000)</f>
        <v/>
      </c>
      <c r="AE114" s="666" t="n"/>
      <c r="AF114" s="667" t="n"/>
      <c r="AG114" s="28" t="n"/>
      <c r="AH114" s="28" t="n"/>
    </row>
    <row r="115" ht="13.9" customHeight="1" thickBot="1">
      <c r="C115" s="164" t="inlineStr">
        <is>
          <t>Qtd de Pulsos do Padrão</t>
        </is>
      </c>
      <c r="D115" s="658" t="n"/>
      <c r="E115" s="659" t="n"/>
      <c r="F115" s="164" t="inlineStr">
        <is>
          <t>Tempo de Coleta • (s)</t>
        </is>
      </c>
      <c r="G115" s="658" t="n"/>
      <c r="H115" s="659" t="n"/>
      <c r="I115" s="164" t="inlineStr">
        <is>
          <t>Vazão de Referência •  L/h</t>
        </is>
      </c>
      <c r="J115" s="658" t="n"/>
      <c r="K115" s="659" t="n"/>
      <c r="L115" s="164" t="inlineStr">
        <is>
          <t>Totalização no Padrão Corrigido • L</t>
        </is>
      </c>
      <c r="M115" s="658" t="n"/>
      <c r="N115" s="659" t="n"/>
      <c r="O115" s="164" t="inlineStr">
        <is>
          <t>Leitura no Medidor • L</t>
        </is>
      </c>
      <c r="P115" s="658" t="n"/>
      <c r="Q115" s="659" t="n"/>
      <c r="R115" s="164" t="inlineStr">
        <is>
          <t>Temperatura da Água • °C</t>
        </is>
      </c>
      <c r="S115" s="658" t="n"/>
      <c r="T115" s="659" t="n"/>
      <c r="U115" s="164" t="inlineStr">
        <is>
          <t>Erro %</t>
        </is>
      </c>
      <c r="V115" s="658" t="n"/>
      <c r="W115" s="659" t="n"/>
      <c r="X115" s="164" t="inlineStr">
        <is>
          <t>Vazão do Medidor • L/h</t>
        </is>
      </c>
      <c r="Y115" s="658" t="n"/>
      <c r="Z115" s="659" t="n"/>
      <c r="AA115" s="164" t="inlineStr">
        <is>
          <t>Tempo de Coleta Corrigido • (s)</t>
        </is>
      </c>
      <c r="AB115" s="658" t="n"/>
      <c r="AC115" s="659" t="n"/>
      <c r="AD115" s="164" t="inlineStr">
        <is>
          <t>Temperatura da Água Corrigida • °C</t>
        </is>
      </c>
      <c r="AE115" s="658" t="n"/>
      <c r="AF115" s="659" t="n"/>
      <c r="AG115" s="28" t="n"/>
      <c r="AH115" s="28" t="n"/>
    </row>
    <row r="116" ht="13.5" customHeight="1" thickBot="1">
      <c r="C116" s="663" t="n"/>
      <c r="D116" s="664" t="n"/>
      <c r="E116" s="665" t="n"/>
      <c r="F116" s="663" t="n"/>
      <c r="G116" s="664" t="n"/>
      <c r="H116" s="665" t="n"/>
      <c r="I116" s="663" t="n"/>
      <c r="J116" s="664" t="n"/>
      <c r="K116" s="665" t="n"/>
      <c r="L116" s="663" t="n"/>
      <c r="M116" s="664" t="n"/>
      <c r="N116" s="665" t="n"/>
      <c r="O116" s="663" t="n"/>
      <c r="P116" s="664" t="n"/>
      <c r="Q116" s="665" t="n"/>
      <c r="R116" s="663" t="n"/>
      <c r="S116" s="664" t="n"/>
      <c r="T116" s="665" t="n"/>
      <c r="U116" s="663" t="n"/>
      <c r="V116" s="664" t="n"/>
      <c r="W116" s="665" t="n"/>
      <c r="X116" s="663" t="n"/>
      <c r="Y116" s="664" t="n"/>
      <c r="Z116" s="665" t="n"/>
      <c r="AA116" s="663" t="n"/>
      <c r="AB116" s="664" t="n"/>
      <c r="AC116" s="665" t="n"/>
      <c r="AD116" s="663" t="n"/>
      <c r="AE116" s="664" t="n"/>
      <c r="AF116" s="665" t="n"/>
      <c r="AG116" s="28" t="n"/>
      <c r="AH116" s="28" t="n"/>
    </row>
    <row r="117" ht="13.5" customHeight="1" thickBot="1">
      <c r="C117" s="162" t="n">
        <v>75228</v>
      </c>
      <c r="D117" s="668" t="n"/>
      <c r="E117" s="669" t="n"/>
      <c r="F117" s="162" t="n">
        <v>239.6</v>
      </c>
      <c r="G117" s="668" t="n"/>
      <c r="H117" s="669" t="n"/>
      <c r="I117" s="702">
        <f>IF(C117="","",L117/AA117*3600)</f>
        <v/>
      </c>
      <c r="J117" s="666" t="n"/>
      <c r="K117" s="667" t="n"/>
      <c r="L117" s="697">
        <f>IF(C117="","",(C117*$I$114)-(($R$114+$U$114*(C117*$I$114/AA117*3600))/100*(C117*$I$114)))</f>
        <v/>
      </c>
      <c r="M117" s="666" t="n"/>
      <c r="N117" s="667" t="n"/>
      <c r="O117" s="162" t="n">
        <v>15065.62989473684</v>
      </c>
      <c r="P117" s="668" t="n"/>
      <c r="Q117" s="669" t="n"/>
      <c r="R117" s="703" t="n">
        <v>23.2</v>
      </c>
      <c r="S117" s="668" t="n"/>
      <c r="T117" s="669" t="n"/>
      <c r="U117" s="165">
        <f>IF(O117="","",(O117-L117)/L117*100)</f>
        <v/>
      </c>
      <c r="V117" s="666" t="n"/>
      <c r="W117" s="667" t="n"/>
      <c r="X117" s="702">
        <f>IF(O117="","",IF(OR($X$16 = "Visual com início dinâmico",$X$16="Visual com início estática" ),O117,(O117/AA117)*3600))</f>
        <v/>
      </c>
      <c r="Y117" s="666" t="n"/>
      <c r="Z117" s="667" t="n"/>
      <c r="AA117" s="165">
        <f>IF(F117="","",F117-(F117*'Estimativa da Incerteza'!$BU$23+'Estimativa da Incerteza'!$BW$23))</f>
        <v/>
      </c>
      <c r="AB117" s="666" t="n"/>
      <c r="AC117" s="667" t="n"/>
      <c r="AD117" s="707">
        <f>IF(R117="","",R117-(R117*'Estimativa da Incerteza'!$BU$26+'Estimativa da Incerteza'!$BW$26))</f>
        <v/>
      </c>
      <c r="AE117" s="666" t="n"/>
      <c r="AF117" s="667" t="n"/>
      <c r="AG117" s="28" t="n"/>
      <c r="AH117" s="28" t="n"/>
    </row>
    <row r="118" ht="13.5" customHeight="1" thickBot="1">
      <c r="C118" s="162" t="n">
        <v>75323</v>
      </c>
      <c r="D118" s="668" t="n"/>
      <c r="E118" s="669" t="n"/>
      <c r="F118" s="162" t="n">
        <v>239.79355</v>
      </c>
      <c r="G118" s="668" t="n"/>
      <c r="H118" s="669" t="n"/>
      <c r="I118" s="702">
        <f>IF(C118="","",L118/AA118*3600)</f>
        <v/>
      </c>
      <c r="J118" s="666" t="n"/>
      <c r="K118" s="667" t="n"/>
      <c r="L118" s="697">
        <f>IF(C118="","",(C118*$I$114)-(($R$114+$U$114*(C118*$I$114/AA118*3600))/100*(C118*$I$114)))</f>
        <v/>
      </c>
      <c r="M118" s="666" t="n"/>
      <c r="N118" s="667" t="n"/>
      <c r="O118" s="162" t="n">
        <v>15070.79272727273</v>
      </c>
      <c r="P118" s="668" t="n"/>
      <c r="Q118" s="669" t="n"/>
      <c r="R118" s="703" t="n">
        <v>23.2</v>
      </c>
      <c r="S118" s="668" t="n"/>
      <c r="T118" s="669" t="n"/>
      <c r="U118" s="165">
        <f>IF(O118="","",(O118-L118)/L118*100)</f>
        <v/>
      </c>
      <c r="V118" s="666" t="n"/>
      <c r="W118" s="667" t="n"/>
      <c r="X118" s="702">
        <f>IF(O118="","",IF(OR($X$16 = "Visual com início dinâmico",$X$16="Visual com início estática" ),O118,(O118/AA118)*3600))</f>
        <v/>
      </c>
      <c r="Y118" s="666" t="n"/>
      <c r="Z118" s="667" t="n"/>
      <c r="AA118" s="165">
        <f>IF(F118="","",F118-(F118*'Estimativa da Incerteza'!$BU$23+'Estimativa da Incerteza'!$BW$23))</f>
        <v/>
      </c>
      <c r="AB118" s="666" t="n"/>
      <c r="AC118" s="667" t="n"/>
      <c r="AD118" s="707">
        <f>IF(R118="","",R118-(R118*'Estimativa da Incerteza'!$BU$26+'Estimativa da Incerteza'!$BW$26))</f>
        <v/>
      </c>
      <c r="AE118" s="666" t="n"/>
      <c r="AF118" s="667" t="n"/>
      <c r="AG118" s="28" t="n"/>
      <c r="AH118" s="28" t="n"/>
    </row>
    <row r="119" ht="13.5" customHeight="1" thickBot="1">
      <c r="C119" s="162" t="n">
        <v>75405</v>
      </c>
      <c r="D119" s="668" t="n"/>
      <c r="E119" s="669" t="n"/>
      <c r="F119" s="162" t="n">
        <v>240</v>
      </c>
      <c r="G119" s="668" t="n"/>
      <c r="H119" s="669" t="n"/>
      <c r="I119" s="702">
        <f>IF(C119="","",L119/AA119*3600)</f>
        <v/>
      </c>
      <c r="J119" s="666" t="n"/>
      <c r="K119" s="667" t="n"/>
      <c r="L119" s="697">
        <f>IF(C119="","",(C119*$I$114)-(($R$114+$U$114*(C119*$I$114/AA119*3600))/100*(C119*$I$114)))</f>
        <v/>
      </c>
      <c r="M119" s="666" t="n"/>
      <c r="N119" s="667" t="n"/>
      <c r="O119" s="162" t="n">
        <v>15087.73360824742</v>
      </c>
      <c r="P119" s="668" t="n"/>
      <c r="Q119" s="669" t="n"/>
      <c r="R119" s="703" t="n">
        <v>23.2</v>
      </c>
      <c r="S119" s="668" t="n"/>
      <c r="T119" s="669" t="n"/>
      <c r="U119" s="165">
        <f>IF(O119="","",(O119-L119)/L119*100)</f>
        <v/>
      </c>
      <c r="V119" s="666" t="n"/>
      <c r="W119" s="667" t="n"/>
      <c r="X119" s="702">
        <f>IF(O119="","",IF(OR($X$16 = "Visual com início dinâmico",$X$16="Visual com início estática" ),O119,(O119/AA119)*3600))</f>
        <v/>
      </c>
      <c r="Y119" s="666" t="n"/>
      <c r="Z119" s="667" t="n"/>
      <c r="AA119" s="165">
        <f>IF(F119="","",F119-(F119*'Estimativa da Incerteza'!$BU$23+'Estimativa da Incerteza'!$BW$23))</f>
        <v/>
      </c>
      <c r="AB119" s="666" t="n"/>
      <c r="AC119" s="667" t="n"/>
      <c r="AD119" s="707">
        <f>IF(R119="","",R119-(R119*'Estimativa da Incerteza'!$BU$26+'Estimativa da Incerteza'!$BW$26))</f>
        <v/>
      </c>
      <c r="AE119" s="666" t="n"/>
      <c r="AF119" s="667" t="n"/>
      <c r="AG119" s="28" t="n"/>
      <c r="AH119" s="28" t="n"/>
    </row>
    <row r="120" ht="13.5" customHeight="1" thickBot="1">
      <c r="C120" s="309" t="inlineStr">
        <is>
          <t>Vazão Média • L/h</t>
        </is>
      </c>
      <c r="D120" s="666" t="n"/>
      <c r="E120" s="666" t="n"/>
      <c r="F120" s="666" t="n"/>
      <c r="G120" s="666" t="n"/>
      <c r="H120" s="667" t="n"/>
      <c r="I120" s="702">
        <f>IF(I117="","",AVERAGE(I117:I119))</f>
        <v/>
      </c>
      <c r="J120" s="666" t="n"/>
      <c r="K120" s="667" t="n"/>
      <c r="L120" s="309" t="inlineStr">
        <is>
          <t>Tendência</t>
        </is>
      </c>
      <c r="M120" s="666" t="n"/>
      <c r="N120" s="666" t="n"/>
      <c r="O120" s="666" t="n"/>
      <c r="P120" s="666" t="n"/>
      <c r="Q120" s="666" t="n"/>
      <c r="R120" s="666" t="n"/>
      <c r="S120" s="666" t="n"/>
      <c r="T120" s="667" t="n"/>
      <c r="U120" s="165">
        <f>IF(U117="","",AVERAGE(U117:U119))</f>
        <v/>
      </c>
      <c r="V120" s="666" t="n"/>
      <c r="W120" s="667" t="n"/>
      <c r="X120" s="198" t="inlineStr">
        <is>
          <t>DESVIO PADRÃO AMOSTRAL</t>
        </is>
      </c>
      <c r="Y120" s="666" t="n"/>
      <c r="Z120" s="666" t="n"/>
      <c r="AA120" s="666" t="n"/>
      <c r="AB120" s="666" t="n"/>
      <c r="AC120" s="667" t="n"/>
      <c r="AD120" s="165">
        <f>IF(U117="","",_xlfn.STDEV.S(U117:U119))</f>
        <v/>
      </c>
      <c r="AE120" s="666" t="n"/>
      <c r="AF120" s="667" t="n"/>
      <c r="AG120" s="28" t="n"/>
      <c r="AH120" s="28" t="n"/>
    </row>
    <row r="121" ht="13.5" customHeight="1" thickBot="1">
      <c r="AG121" s="28" t="n"/>
      <c r="AH121" s="28" t="n"/>
    </row>
    <row r="122" ht="13.5" customHeight="1" thickBot="1">
      <c r="C122" s="309" t="inlineStr">
        <is>
          <t>9° Ponto • mL/P</t>
        </is>
      </c>
      <c r="D122" s="666" t="n"/>
      <c r="E122" s="666" t="n"/>
      <c r="F122" s="666" t="n"/>
      <c r="G122" s="666" t="n"/>
      <c r="H122" s="667" t="n"/>
      <c r="I122" s="162" t="n"/>
      <c r="J122" s="668" t="n"/>
      <c r="K122" s="669" t="n"/>
      <c r="L122" s="695" t="inlineStr">
        <is>
          <t>Padrão Utilizado</t>
        </is>
      </c>
      <c r="M122" s="658" t="n"/>
      <c r="N122" s="659" t="n"/>
      <c r="O122" s="714" t="n"/>
      <c r="P122" s="679" t="n"/>
      <c r="Q122" s="680" t="n"/>
      <c r="R122" s="198" t="inlineStr">
        <is>
          <t>Intercepto</t>
        </is>
      </c>
      <c r="S122" s="666" t="n"/>
      <c r="T122" s="667" t="n"/>
      <c r="U122" s="198" t="inlineStr">
        <is>
          <t>Inclinação</t>
        </is>
      </c>
      <c r="V122" s="666" t="n"/>
      <c r="W122" s="667" t="n"/>
      <c r="X122" s="309" t="inlineStr">
        <is>
          <t>Pulso do Equipamento • mL/P</t>
        </is>
      </c>
      <c r="Y122" s="666" t="n"/>
      <c r="Z122" s="666" t="n"/>
      <c r="AA122" s="666" t="n"/>
      <c r="AB122" s="666" t="n"/>
      <c r="AC122" s="667" t="n"/>
      <c r="AD122" s="162" t="n"/>
      <c r="AE122" s="668" t="n"/>
      <c r="AF122" s="669" t="n"/>
      <c r="AG122" s="28" t="n"/>
      <c r="AH122" s="28" t="n"/>
    </row>
    <row r="123" ht="13.5" customHeight="1" thickBot="1">
      <c r="C123" s="250" t="inlineStr">
        <is>
          <t>Pulso do padrão em L/P</t>
        </is>
      </c>
      <c r="D123" s="666" t="n"/>
      <c r="E123" s="666" t="n"/>
      <c r="F123" s="666" t="n"/>
      <c r="G123" s="666" t="n"/>
      <c r="H123" s="667" t="n"/>
      <c r="I123" s="697">
        <f>IF(I122="","",I122/1000)</f>
        <v/>
      </c>
      <c r="J123" s="666" t="n"/>
      <c r="K123" s="667" t="n"/>
      <c r="L123" s="663" t="n"/>
      <c r="M123" s="664" t="n"/>
      <c r="N123" s="665" t="n"/>
      <c r="O123" s="686" t="n"/>
      <c r="P123" s="687" t="n"/>
      <c r="Q123" s="688" t="n"/>
      <c r="R123" s="698">
        <f>IF(O122="","",VLOOKUP($O$104,'Relação de Padrões'!$A$5:$AM$1000,21,FALSE()))</f>
        <v/>
      </c>
      <c r="S123" s="666" t="n"/>
      <c r="T123" s="667" t="n"/>
      <c r="U123" s="698">
        <f>IF(O122="","",VLOOKUP($O$104,'Relação de Padrões'!$A$5:$AM$1000,20,FALSE()))</f>
        <v/>
      </c>
      <c r="V123" s="666" t="n"/>
      <c r="W123" s="667" t="n"/>
      <c r="X123" s="250" t="inlineStr">
        <is>
          <t>Pulso do Equipamento em • L/P</t>
        </is>
      </c>
      <c r="Y123" s="666" t="n"/>
      <c r="Z123" s="666" t="n"/>
      <c r="AA123" s="666" t="n"/>
      <c r="AB123" s="666" t="n"/>
      <c r="AC123" s="667" t="n"/>
      <c r="AD123" s="697">
        <f>IF(AD122="","",AD122/1000)</f>
        <v/>
      </c>
      <c r="AE123" s="666" t="n"/>
      <c r="AF123" s="667" t="n"/>
      <c r="AG123" s="28" t="n"/>
      <c r="AH123" s="28" t="n"/>
    </row>
    <row r="124" ht="13.9" customHeight="1" thickBot="1">
      <c r="C124" s="164" t="inlineStr">
        <is>
          <t>Qtd de Pulsos do Padrão</t>
        </is>
      </c>
      <c r="D124" s="658" t="n"/>
      <c r="E124" s="659" t="n"/>
      <c r="F124" s="164" t="inlineStr">
        <is>
          <t>Tempo de Coleta • (s)</t>
        </is>
      </c>
      <c r="G124" s="658" t="n"/>
      <c r="H124" s="659" t="n"/>
      <c r="I124" s="164" t="inlineStr">
        <is>
          <t>Vazão de Referência •  L/h</t>
        </is>
      </c>
      <c r="J124" s="658" t="n"/>
      <c r="K124" s="659" t="n"/>
      <c r="L124" s="164" t="inlineStr">
        <is>
          <t>Totalização no Padrão Corrigido • L</t>
        </is>
      </c>
      <c r="M124" s="658" t="n"/>
      <c r="N124" s="659" t="n"/>
      <c r="O124" s="164" t="inlineStr">
        <is>
          <t>Leitura no Medidor • L</t>
        </is>
      </c>
      <c r="P124" s="658" t="n"/>
      <c r="Q124" s="659" t="n"/>
      <c r="R124" s="164" t="inlineStr">
        <is>
          <t>Temperatura da Água • °C</t>
        </is>
      </c>
      <c r="S124" s="658" t="n"/>
      <c r="T124" s="659" t="n"/>
      <c r="U124" s="164" t="inlineStr">
        <is>
          <t>Erro %</t>
        </is>
      </c>
      <c r="V124" s="658" t="n"/>
      <c r="W124" s="659" t="n"/>
      <c r="X124" s="164" t="inlineStr">
        <is>
          <t>Vazão do Medidor • L/h</t>
        </is>
      </c>
      <c r="Y124" s="658" t="n"/>
      <c r="Z124" s="659" t="n"/>
      <c r="AA124" s="164" t="inlineStr">
        <is>
          <t>Tempo de Coleta Corrigido • (s)</t>
        </is>
      </c>
      <c r="AB124" s="658" t="n"/>
      <c r="AC124" s="659" t="n"/>
      <c r="AD124" s="164" t="inlineStr">
        <is>
          <t>Temperatura da Água Corrigida • °C</t>
        </is>
      </c>
      <c r="AE124" s="658" t="n"/>
      <c r="AF124" s="659" t="n"/>
      <c r="AG124" s="28" t="n"/>
      <c r="AH124" s="28" t="n"/>
    </row>
    <row r="125" ht="13.5" customHeight="1" thickBot="1">
      <c r="C125" s="663" t="n"/>
      <c r="D125" s="664" t="n"/>
      <c r="E125" s="665" t="n"/>
      <c r="F125" s="663" t="n"/>
      <c r="G125" s="664" t="n"/>
      <c r="H125" s="665" t="n"/>
      <c r="I125" s="663" t="n"/>
      <c r="J125" s="664" t="n"/>
      <c r="K125" s="665" t="n"/>
      <c r="L125" s="663" t="n"/>
      <c r="M125" s="664" t="n"/>
      <c r="N125" s="665" t="n"/>
      <c r="O125" s="663" t="n"/>
      <c r="P125" s="664" t="n"/>
      <c r="Q125" s="665" t="n"/>
      <c r="R125" s="663" t="n"/>
      <c r="S125" s="664" t="n"/>
      <c r="T125" s="665" t="n"/>
      <c r="U125" s="663" t="n"/>
      <c r="V125" s="664" t="n"/>
      <c r="W125" s="665" t="n"/>
      <c r="X125" s="663" t="n"/>
      <c r="Y125" s="664" t="n"/>
      <c r="Z125" s="665" t="n"/>
      <c r="AA125" s="663" t="n"/>
      <c r="AB125" s="664" t="n"/>
      <c r="AC125" s="665" t="n"/>
      <c r="AD125" s="663" t="n"/>
      <c r="AE125" s="664" t="n"/>
      <c r="AF125" s="665" t="n"/>
      <c r="AG125" s="28" t="n"/>
      <c r="AH125" s="28" t="n"/>
    </row>
    <row r="126" ht="13.5" customHeight="1" thickBot="1">
      <c r="C126" s="162" t="n"/>
      <c r="D126" s="668" t="n"/>
      <c r="E126" s="669" t="n"/>
      <c r="F126" s="162" t="n"/>
      <c r="G126" s="668" t="n"/>
      <c r="H126" s="669" t="n"/>
      <c r="I126" s="702">
        <f>IF(C126="","",L126/AA126*3600)</f>
        <v/>
      </c>
      <c r="J126" s="666" t="n"/>
      <c r="K126" s="667" t="n"/>
      <c r="L126" s="697">
        <f>IF(C126="","",(C126*$I$123)-(($R$123+$U$123*(C126*$I$123/AA126*3600))/100*(C126*$I$123)))</f>
        <v/>
      </c>
      <c r="M126" s="666" t="n"/>
      <c r="N126" s="667" t="n"/>
      <c r="O126" s="162" t="n"/>
      <c r="P126" s="668" t="n"/>
      <c r="Q126" s="669" t="n"/>
      <c r="R126" s="703" t="n"/>
      <c r="S126" s="668" t="n"/>
      <c r="T126" s="669" t="n"/>
      <c r="U126" s="165">
        <f>IF(O126="","",(O126-L126)/L126*100)</f>
        <v/>
      </c>
      <c r="V126" s="666" t="n"/>
      <c r="W126" s="667" t="n"/>
      <c r="X126" s="702">
        <f>IF(O126="","",IF(OR($X$16 = "Visual com início dinâmico",$X$16="Visual com início estática" ),O126,(O126/AA126)*3600))</f>
        <v/>
      </c>
      <c r="Y126" s="666" t="n"/>
      <c r="Z126" s="667" t="n"/>
      <c r="AA126" s="165">
        <f>IF(F126="","",F126-(F126*'Estimativa da Incerteza'!$BU$23+'Estimativa da Incerteza'!$BW$23))</f>
        <v/>
      </c>
      <c r="AB126" s="666" t="n"/>
      <c r="AC126" s="667" t="n"/>
      <c r="AD126" s="707">
        <f>IF(R126="","",R126-(R126*'Estimativa da Incerteza'!$BU$26+'Estimativa da Incerteza'!$BW$26))</f>
        <v/>
      </c>
      <c r="AE126" s="666" t="n"/>
      <c r="AF126" s="667" t="n"/>
      <c r="AG126" s="28" t="n"/>
      <c r="AH126" s="28" t="n"/>
    </row>
    <row r="127" ht="13.5" customHeight="1" thickBot="1">
      <c r="C127" s="162" t="n"/>
      <c r="D127" s="668" t="n"/>
      <c r="E127" s="669" t="n"/>
      <c r="F127" s="162" t="n"/>
      <c r="G127" s="668" t="n"/>
      <c r="H127" s="669" t="n"/>
      <c r="I127" s="702">
        <f>IF(C127="","",L127/AA127*3600)</f>
        <v/>
      </c>
      <c r="J127" s="666" t="n"/>
      <c r="K127" s="667" t="n"/>
      <c r="L127" s="697">
        <f>IF(C127="","",(C127*$I$123)-(($R$123+$U$123*(C127*$I$123/AA127*3600))/100*(C127*$I$123)))</f>
        <v/>
      </c>
      <c r="M127" s="666" t="n"/>
      <c r="N127" s="667" t="n"/>
      <c r="O127" s="162" t="n"/>
      <c r="P127" s="668" t="n"/>
      <c r="Q127" s="669" t="n"/>
      <c r="R127" s="703" t="n"/>
      <c r="S127" s="668" t="n"/>
      <c r="T127" s="669" t="n"/>
      <c r="U127" s="165">
        <f>IF(O127="","",(O127-L127)/L127*100)</f>
        <v/>
      </c>
      <c r="V127" s="666" t="n"/>
      <c r="W127" s="667" t="n"/>
      <c r="X127" s="702">
        <f>IF(O127="","",IF(OR($X$16 = "Visual com início dinâmico",$X$16="Visual com início estática" ),O127,(O127/AA127)*3600))</f>
        <v/>
      </c>
      <c r="Y127" s="666" t="n"/>
      <c r="Z127" s="667" t="n"/>
      <c r="AA127" s="165">
        <f>IF(F127="","",F127-(F127*'Estimativa da Incerteza'!$BU$23+'Estimativa da Incerteza'!$BW$23))</f>
        <v/>
      </c>
      <c r="AB127" s="666" t="n"/>
      <c r="AC127" s="667" t="n"/>
      <c r="AD127" s="707">
        <f>IF(R127="","",R127-(R127*'Estimativa da Incerteza'!$BU$26+'Estimativa da Incerteza'!$BW$26))</f>
        <v/>
      </c>
      <c r="AE127" s="666" t="n"/>
      <c r="AF127" s="667" t="n"/>
      <c r="AG127" s="28" t="n"/>
      <c r="AH127" s="28" t="n"/>
    </row>
    <row r="128" ht="13.5" customHeight="1" thickBot="1">
      <c r="C128" s="162" t="n"/>
      <c r="D128" s="668" t="n"/>
      <c r="E128" s="669" t="n"/>
      <c r="F128" s="162" t="n"/>
      <c r="G128" s="668" t="n"/>
      <c r="H128" s="669" t="n"/>
      <c r="I128" s="702">
        <f>IF(C128="","",L128/AA128*3600)</f>
        <v/>
      </c>
      <c r="J128" s="666" t="n"/>
      <c r="K128" s="667" t="n"/>
      <c r="L128" s="697">
        <f>IF(C128="","",(C128*$I$123)-(($R$123+$U$123*(C128*$I$123/AA128*3600))/100*(C128*$I$123)))</f>
        <v/>
      </c>
      <c r="M128" s="666" t="n"/>
      <c r="N128" s="667" t="n"/>
      <c r="O128" s="162" t="n"/>
      <c r="P128" s="668" t="n"/>
      <c r="Q128" s="669" t="n"/>
      <c r="R128" s="703" t="n"/>
      <c r="S128" s="668" t="n"/>
      <c r="T128" s="669" t="n"/>
      <c r="U128" s="165">
        <f>IF(O128="","",(O128-L128)/L128*100)</f>
        <v/>
      </c>
      <c r="V128" s="666" t="n"/>
      <c r="W128" s="667" t="n"/>
      <c r="X128" s="702">
        <f>IF(O128="","",IF(OR($X$16 = "Visual com início dinâmico",$X$16="Visual com início estática" ),O128,(O128/AA128)*3600))</f>
        <v/>
      </c>
      <c r="Y128" s="666" t="n"/>
      <c r="Z128" s="667" t="n"/>
      <c r="AA128" s="165">
        <f>IF(F128="","",F128-(F128*'Estimativa da Incerteza'!$BU$23+'Estimativa da Incerteza'!$BW$23))</f>
        <v/>
      </c>
      <c r="AB128" s="666" t="n"/>
      <c r="AC128" s="667" t="n"/>
      <c r="AD128" s="707">
        <f>IF(R128="","",R128-(R128*'Estimativa da Incerteza'!$BU$26+'Estimativa da Incerteza'!$BW$26))</f>
        <v/>
      </c>
      <c r="AE128" s="666" t="n"/>
      <c r="AF128" s="667" t="n"/>
      <c r="AG128" s="28" t="n"/>
      <c r="AH128" s="28" t="n"/>
    </row>
    <row r="129" ht="13.5" customHeight="1" thickBot="1">
      <c r="C129" s="309" t="inlineStr">
        <is>
          <t>Vazão Média • L/h</t>
        </is>
      </c>
      <c r="D129" s="666" t="n"/>
      <c r="E129" s="666" t="n"/>
      <c r="F129" s="666" t="n"/>
      <c r="G129" s="666" t="n"/>
      <c r="H129" s="667" t="n"/>
      <c r="I129" s="702">
        <f>IF(I126="","",AVERAGE(I126:I128))</f>
        <v/>
      </c>
      <c r="J129" s="666" t="n"/>
      <c r="K129" s="667" t="n"/>
      <c r="L129" s="309" t="inlineStr">
        <is>
          <t>Tendência</t>
        </is>
      </c>
      <c r="M129" s="666" t="n"/>
      <c r="N129" s="666" t="n"/>
      <c r="O129" s="666" t="n"/>
      <c r="P129" s="666" t="n"/>
      <c r="Q129" s="666" t="n"/>
      <c r="R129" s="666" t="n"/>
      <c r="S129" s="666" t="n"/>
      <c r="T129" s="667" t="n"/>
      <c r="U129" s="165">
        <f>IF(U126="","",AVERAGE(U126:U128))</f>
        <v/>
      </c>
      <c r="V129" s="666" t="n"/>
      <c r="W129" s="667" t="n"/>
      <c r="X129" s="198" t="inlineStr">
        <is>
          <t>DESVIO PADRÃO AMOSTRAL</t>
        </is>
      </c>
      <c r="Y129" s="666" t="n"/>
      <c r="Z129" s="666" t="n"/>
      <c r="AA129" s="666" t="n"/>
      <c r="AB129" s="666" t="n"/>
      <c r="AC129" s="667" t="n"/>
      <c r="AD129" s="165">
        <f>IF(U126="","",_xlfn.STDEV.S(U126:U128))</f>
        <v/>
      </c>
      <c r="AE129" s="666" t="n"/>
      <c r="AF129" s="667" t="n"/>
      <c r="AG129" s="28" t="n"/>
      <c r="AH129" s="28" t="n"/>
    </row>
    <row r="130" ht="13.5" customHeight="1" thickBot="1">
      <c r="AG130" s="28" t="n"/>
      <c r="AH130" s="28" t="n"/>
    </row>
    <row r="131" ht="13.5" customHeight="1" thickBot="1">
      <c r="C131" s="309" t="inlineStr">
        <is>
          <t>10° Ponto • mL/P</t>
        </is>
      </c>
      <c r="D131" s="666" t="n"/>
      <c r="E131" s="666" t="n"/>
      <c r="F131" s="666" t="n"/>
      <c r="G131" s="666" t="n"/>
      <c r="H131" s="667" t="n"/>
      <c r="I131" s="162" t="n"/>
      <c r="J131" s="668" t="n"/>
      <c r="K131" s="669" t="n"/>
      <c r="L131" s="695" t="inlineStr">
        <is>
          <t>Padrão Utilizado</t>
        </is>
      </c>
      <c r="M131" s="658" t="n"/>
      <c r="N131" s="659" t="n"/>
      <c r="O131" s="714" t="n"/>
      <c r="P131" s="679" t="n"/>
      <c r="Q131" s="680" t="n"/>
      <c r="R131" s="198" t="inlineStr">
        <is>
          <t>Intercepto</t>
        </is>
      </c>
      <c r="S131" s="666" t="n"/>
      <c r="T131" s="667" t="n"/>
      <c r="U131" s="198" t="inlineStr">
        <is>
          <t>Inclinação</t>
        </is>
      </c>
      <c r="V131" s="666" t="n"/>
      <c r="W131" s="667" t="n"/>
      <c r="X131" s="309" t="inlineStr">
        <is>
          <t>Pulso do Equipamento • mL/P</t>
        </is>
      </c>
      <c r="Y131" s="666" t="n"/>
      <c r="Z131" s="666" t="n"/>
      <c r="AA131" s="666" t="n"/>
      <c r="AB131" s="666" t="n"/>
      <c r="AC131" s="667" t="n"/>
      <c r="AD131" s="162" t="n"/>
      <c r="AE131" s="668" t="n"/>
      <c r="AF131" s="669" t="n"/>
      <c r="AG131" s="28" t="n"/>
      <c r="AH131" s="28" t="n"/>
    </row>
    <row r="132" ht="13.5" customHeight="1" thickBot="1">
      <c r="C132" s="250" t="inlineStr">
        <is>
          <t>Pulso do padrão em L/P</t>
        </is>
      </c>
      <c r="D132" s="666" t="n"/>
      <c r="E132" s="666" t="n"/>
      <c r="F132" s="666" t="n"/>
      <c r="G132" s="666" t="n"/>
      <c r="H132" s="667" t="n"/>
      <c r="I132" s="697">
        <f>IF(I131="","",I131/1000)</f>
        <v/>
      </c>
      <c r="J132" s="666" t="n"/>
      <c r="K132" s="667" t="n"/>
      <c r="L132" s="663" t="n"/>
      <c r="M132" s="664" t="n"/>
      <c r="N132" s="665" t="n"/>
      <c r="O132" s="686" t="n"/>
      <c r="P132" s="687" t="n"/>
      <c r="Q132" s="688" t="n"/>
      <c r="R132" s="698">
        <f>IF(O131="","",VLOOKUP(O131,'Relação de Padrões'!$A$5:$AM$1000,21,FALSE()))</f>
        <v/>
      </c>
      <c r="S132" s="666" t="n"/>
      <c r="T132" s="667" t="n"/>
      <c r="U132" s="698">
        <f>IF(O131="","",VLOOKUP(O131,'Relação de Padrões'!$A$5:$AM$1000,20,FALSE()))</f>
        <v/>
      </c>
      <c r="V132" s="666" t="n"/>
      <c r="W132" s="667" t="n"/>
      <c r="X132" s="250" t="inlineStr">
        <is>
          <t>Pulso do Equipamento em • L/P</t>
        </is>
      </c>
      <c r="Y132" s="666" t="n"/>
      <c r="Z132" s="666" t="n"/>
      <c r="AA132" s="666" t="n"/>
      <c r="AB132" s="666" t="n"/>
      <c r="AC132" s="667" t="n"/>
      <c r="AD132" s="697">
        <f>IF(AD131="","",AD131/1000)</f>
        <v/>
      </c>
      <c r="AE132" s="666" t="n"/>
      <c r="AF132" s="667" t="n"/>
      <c r="AG132" s="28" t="n"/>
      <c r="AH132" s="28" t="n"/>
    </row>
    <row r="133" ht="13.9" customHeight="1" thickBot="1">
      <c r="C133" s="164" t="inlineStr">
        <is>
          <t>Qtd de Pulsos do Padrão</t>
        </is>
      </c>
      <c r="D133" s="658" t="n"/>
      <c r="E133" s="659" t="n"/>
      <c r="F133" s="164" t="inlineStr">
        <is>
          <t>Tempo de Coleta • (s)</t>
        </is>
      </c>
      <c r="G133" s="658" t="n"/>
      <c r="H133" s="659" t="n"/>
      <c r="I133" s="164" t="inlineStr">
        <is>
          <t>Vazão de Referência •  L/h</t>
        </is>
      </c>
      <c r="J133" s="658" t="n"/>
      <c r="K133" s="659" t="n"/>
      <c r="L133" s="164" t="inlineStr">
        <is>
          <t>Totalização no Padrão Corrigido • L</t>
        </is>
      </c>
      <c r="M133" s="658" t="n"/>
      <c r="N133" s="659" t="n"/>
      <c r="O133" s="164" t="inlineStr">
        <is>
          <t>Leitura no Medidor • L</t>
        </is>
      </c>
      <c r="P133" s="658" t="n"/>
      <c r="Q133" s="659" t="n"/>
      <c r="R133" s="164" t="inlineStr">
        <is>
          <t>Temperatura da Água • °C</t>
        </is>
      </c>
      <c r="S133" s="658" t="n"/>
      <c r="T133" s="659" t="n"/>
      <c r="U133" s="164" t="inlineStr">
        <is>
          <t>Erro %</t>
        </is>
      </c>
      <c r="V133" s="658" t="n"/>
      <c r="W133" s="659" t="n"/>
      <c r="X133" s="164" t="inlineStr">
        <is>
          <t>Vazão do Medidor • L/h</t>
        </is>
      </c>
      <c r="Y133" s="658" t="n"/>
      <c r="Z133" s="659" t="n"/>
      <c r="AA133" s="164" t="inlineStr">
        <is>
          <t>Tempo de Coleta Corrigido • (s)</t>
        </is>
      </c>
      <c r="AB133" s="658" t="n"/>
      <c r="AC133" s="659" t="n"/>
      <c r="AD133" s="164" t="inlineStr">
        <is>
          <t>Temperatura da Água Corrigida • °C</t>
        </is>
      </c>
      <c r="AE133" s="658" t="n"/>
      <c r="AF133" s="659" t="n"/>
      <c r="AG133" s="28" t="n"/>
      <c r="AH133" s="28" t="n"/>
    </row>
    <row r="134" ht="13.5" customHeight="1" thickBot="1">
      <c r="C134" s="663" t="n"/>
      <c r="D134" s="664" t="n"/>
      <c r="E134" s="665" t="n"/>
      <c r="F134" s="663" t="n"/>
      <c r="G134" s="664" t="n"/>
      <c r="H134" s="665" t="n"/>
      <c r="I134" s="663" t="n"/>
      <c r="J134" s="664" t="n"/>
      <c r="K134" s="665" t="n"/>
      <c r="L134" s="663" t="n"/>
      <c r="M134" s="664" t="n"/>
      <c r="N134" s="665" t="n"/>
      <c r="O134" s="663" t="n"/>
      <c r="P134" s="664" t="n"/>
      <c r="Q134" s="665" t="n"/>
      <c r="R134" s="663" t="n"/>
      <c r="S134" s="664" t="n"/>
      <c r="T134" s="665" t="n"/>
      <c r="U134" s="663" t="n"/>
      <c r="V134" s="664" t="n"/>
      <c r="W134" s="665" t="n"/>
      <c r="X134" s="663" t="n"/>
      <c r="Y134" s="664" t="n"/>
      <c r="Z134" s="665" t="n"/>
      <c r="AA134" s="663" t="n"/>
      <c r="AB134" s="664" t="n"/>
      <c r="AC134" s="665" t="n"/>
      <c r="AD134" s="663" t="n"/>
      <c r="AE134" s="664" t="n"/>
      <c r="AF134" s="665" t="n"/>
      <c r="AG134" s="28" t="n"/>
      <c r="AH134" s="28" t="n"/>
    </row>
    <row r="135" ht="13.5" customHeight="1" thickBot="1">
      <c r="C135" s="162" t="n"/>
      <c r="D135" s="668" t="n"/>
      <c r="E135" s="669" t="n"/>
      <c r="F135" s="162" t="n"/>
      <c r="G135" s="668" t="n"/>
      <c r="H135" s="669" t="n"/>
      <c r="I135" s="702">
        <f>IF(C135="","",L135/AA135*3600)</f>
        <v/>
      </c>
      <c r="J135" s="666" t="n"/>
      <c r="K135" s="667" t="n"/>
      <c r="L135" s="697">
        <f>IF(C135="","",(C135*$I$132)-(($R$132+$U$132*(C135*$I$132/AA135*3600))/100*(C135*$I$132)))</f>
        <v/>
      </c>
      <c r="M135" s="666" t="n"/>
      <c r="N135" s="667" t="n"/>
      <c r="O135" s="162" t="n"/>
      <c r="P135" s="668" t="n"/>
      <c r="Q135" s="669" t="n"/>
      <c r="R135" s="703" t="n"/>
      <c r="S135" s="668" t="n"/>
      <c r="T135" s="669" t="n"/>
      <c r="U135" s="165">
        <f>IF(O135="","",(O135-L135)/L135*100)</f>
        <v/>
      </c>
      <c r="V135" s="666" t="n"/>
      <c r="W135" s="667" t="n"/>
      <c r="X135" s="702">
        <f>IF(O135="","",IF(OR($X$16 = "Visual com início dinâmico",$X$16="Visual com início estática" ),O135,(O135/AA135)*3600))</f>
        <v/>
      </c>
      <c r="Y135" s="666" t="n"/>
      <c r="Z135" s="667" t="n"/>
      <c r="AA135" s="165">
        <f>IF(F135="","",F135-(F135*'Estimativa da Incerteza'!$BU$23+'Estimativa da Incerteza'!$BW$23))</f>
        <v/>
      </c>
      <c r="AB135" s="666" t="n"/>
      <c r="AC135" s="667" t="n"/>
      <c r="AD135" s="707">
        <f>IF(R135="","",R135-(R135*'Estimativa da Incerteza'!$BU$26+'Estimativa da Incerteza'!$BW$26))</f>
        <v/>
      </c>
      <c r="AE135" s="666" t="n"/>
      <c r="AF135" s="667" t="n"/>
      <c r="AG135" s="28" t="n"/>
      <c r="AH135" s="28" t="n"/>
    </row>
    <row r="136" ht="13.5" customHeight="1" thickBot="1">
      <c r="C136" s="162" t="n"/>
      <c r="D136" s="668" t="n"/>
      <c r="E136" s="669" t="n"/>
      <c r="F136" s="162" t="n"/>
      <c r="G136" s="668" t="n"/>
      <c r="H136" s="669" t="n"/>
      <c r="I136" s="702">
        <f>IF(C136="","",L136/AA136*3600)</f>
        <v/>
      </c>
      <c r="J136" s="666" t="n"/>
      <c r="K136" s="667" t="n"/>
      <c r="L136" s="697">
        <f>IF(C136="","",(C136*$I$132)-(($R$132+$U$132*(C136*$I$132/AA136*3600))/100*(C136*$I$132)))</f>
        <v/>
      </c>
      <c r="M136" s="666" t="n"/>
      <c r="N136" s="667" t="n"/>
      <c r="O136" s="162" t="n"/>
      <c r="P136" s="668" t="n"/>
      <c r="Q136" s="669" t="n"/>
      <c r="R136" s="703" t="n"/>
      <c r="S136" s="668" t="n"/>
      <c r="T136" s="669" t="n"/>
      <c r="U136" s="165">
        <f>IF(O136="","",(O136-L136)/L136*100)</f>
        <v/>
      </c>
      <c r="V136" s="666" t="n"/>
      <c r="W136" s="667" t="n"/>
      <c r="X136" s="702">
        <f>IF(O136="","",IF(OR($X$16 = "Visual com início dinâmico",$X$16="Visual com início estática" ),O136,(O136/AA136)*3600))</f>
        <v/>
      </c>
      <c r="Y136" s="666" t="n"/>
      <c r="Z136" s="667" t="n"/>
      <c r="AA136" s="165">
        <f>IF(F136="","",F136-(F136*'Estimativa da Incerteza'!$BU$23+'Estimativa da Incerteza'!$BW$23))</f>
        <v/>
      </c>
      <c r="AB136" s="666" t="n"/>
      <c r="AC136" s="667" t="n"/>
      <c r="AD136" s="707">
        <f>IF(R136="","",R136-(R136*'Estimativa da Incerteza'!$BU$26+'Estimativa da Incerteza'!$BW$26))</f>
        <v/>
      </c>
      <c r="AE136" s="666" t="n"/>
      <c r="AF136" s="667" t="n"/>
      <c r="AG136" s="28" t="n"/>
      <c r="AH136" s="28" t="n"/>
    </row>
    <row r="137" ht="13.5" customHeight="1" thickBot="1">
      <c r="C137" s="162" t="n"/>
      <c r="D137" s="668" t="n"/>
      <c r="E137" s="669" t="n"/>
      <c r="F137" s="162" t="n"/>
      <c r="G137" s="668" t="n"/>
      <c r="H137" s="669" t="n"/>
      <c r="I137" s="702">
        <f>IF(C137="","",L137/AA137*3600)</f>
        <v/>
      </c>
      <c r="J137" s="666" t="n"/>
      <c r="K137" s="667" t="n"/>
      <c r="L137" s="697">
        <f>IF(C137="","",(C137*$I$132)-(($R$132+$U$132*(C137*$I$132/AA137*3600))/100*(C137*$I$132)))</f>
        <v/>
      </c>
      <c r="M137" s="666" t="n"/>
      <c r="N137" s="667" t="n"/>
      <c r="O137" s="162" t="n"/>
      <c r="P137" s="668" t="n"/>
      <c r="Q137" s="669" t="n"/>
      <c r="R137" s="703" t="n"/>
      <c r="S137" s="668" t="n"/>
      <c r="T137" s="669" t="n"/>
      <c r="U137" s="165">
        <f>IF(O137="","",(O137-L137)/L137*100)</f>
        <v/>
      </c>
      <c r="V137" s="666" t="n"/>
      <c r="W137" s="667" t="n"/>
      <c r="X137" s="702">
        <f>IF(O137="","",IF(OR($X$16 = "Visual com início dinâmico",$X$16="Visual com início estática" ),O137,(O137/AA137)*3600))</f>
        <v/>
      </c>
      <c r="Y137" s="666" t="n"/>
      <c r="Z137" s="667" t="n"/>
      <c r="AA137" s="165">
        <f>IF(F137="","",F137-(F137*'Estimativa da Incerteza'!$BU$23+'Estimativa da Incerteza'!$BW$23))</f>
        <v/>
      </c>
      <c r="AB137" s="666" t="n"/>
      <c r="AC137" s="667" t="n"/>
      <c r="AD137" s="707">
        <f>IF(R137="","",R137-(R137*'Estimativa da Incerteza'!$BU$26+'Estimativa da Incerteza'!$BW$26))</f>
        <v/>
      </c>
      <c r="AE137" s="666" t="n"/>
      <c r="AF137" s="667" t="n"/>
      <c r="AG137" s="28" t="n"/>
      <c r="AH137" s="28" t="n"/>
    </row>
    <row r="138" ht="13.5" customHeight="1" thickBot="1">
      <c r="C138" s="309" t="inlineStr">
        <is>
          <t>Vazão Média • L/h</t>
        </is>
      </c>
      <c r="D138" s="666" t="n"/>
      <c r="E138" s="666" t="n"/>
      <c r="F138" s="666" t="n"/>
      <c r="G138" s="666" t="n"/>
      <c r="H138" s="667" t="n"/>
      <c r="I138" s="702">
        <f>IF(I135="","",AVERAGE(I135:I137))</f>
        <v/>
      </c>
      <c r="J138" s="666" t="n"/>
      <c r="K138" s="667" t="n"/>
      <c r="L138" s="309" t="inlineStr">
        <is>
          <t>Tendência</t>
        </is>
      </c>
      <c r="M138" s="666" t="n"/>
      <c r="N138" s="666" t="n"/>
      <c r="O138" s="666" t="n"/>
      <c r="P138" s="666" t="n"/>
      <c r="Q138" s="666" t="n"/>
      <c r="R138" s="666" t="n"/>
      <c r="S138" s="666" t="n"/>
      <c r="T138" s="667" t="n"/>
      <c r="U138" s="165">
        <f>IF(U135="","",AVERAGE(U135:U137))</f>
        <v/>
      </c>
      <c r="V138" s="666" t="n"/>
      <c r="W138" s="667" t="n"/>
      <c r="X138" s="198" t="inlineStr">
        <is>
          <t>DESVIO PADRÃO AMOSTRAL</t>
        </is>
      </c>
      <c r="Y138" s="666" t="n"/>
      <c r="Z138" s="666" t="n"/>
      <c r="AA138" s="666" t="n"/>
      <c r="AB138" s="666" t="n"/>
      <c r="AC138" s="667" t="n"/>
      <c r="AD138" s="165">
        <f>IF(U135="","",_xlfn.STDEV.S(U135:U137))</f>
        <v/>
      </c>
      <c r="AE138" s="666" t="n"/>
      <c r="AF138" s="667" t="n"/>
      <c r="AG138" s="28" t="n"/>
      <c r="AH138" s="28" t="n"/>
    </row>
  </sheetData>
  <sheetProtection selectLockedCells="1" selectUnlockedCells="0" algorithmName="SHA-512" sheet="1" objects="1" insertRows="1" insertHyperlinks="1" autoFilter="1" scenarios="1" formatColumns="1" deleteColumns="1" insertColumns="1" pivotTables="1" deleteRows="1" formatCells="1" saltValue="u5elIAB3tGZInO7qDL3o7Q==" formatRows="1" sort="1" spinCount="100000" hashValue="0TohXFHrXm4lM2JshMN7R0qWvRkZggVHMUu2Hsj+KE/0pFDN/06HtRxMj/V3vklcOGVp5Wobop1tYZbc74pgvA=="/>
  <mergeCells count="774">
    <mergeCell ref="X78:AC78"/>
    <mergeCell ref="I54:K54"/>
    <mergeCell ref="X137:Z137"/>
    <mergeCell ref="AD99:AF99"/>
    <mergeCell ref="AD106:AF107"/>
    <mergeCell ref="I22:N22"/>
    <mergeCell ref="X106:Z107"/>
    <mergeCell ref="L126:N126"/>
    <mergeCell ref="O35:W35"/>
    <mergeCell ref="R110:T110"/>
    <mergeCell ref="I56:K56"/>
    <mergeCell ref="X74:Z74"/>
    <mergeCell ref="I127:K127"/>
    <mergeCell ref="F109:H109"/>
    <mergeCell ref="AD101:AF101"/>
    <mergeCell ref="I114:K114"/>
    <mergeCell ref="O109:Q109"/>
    <mergeCell ref="A39:G39"/>
    <mergeCell ref="C79:E80"/>
    <mergeCell ref="L100:N100"/>
    <mergeCell ref="AW41:AY41"/>
    <mergeCell ref="R72:T72"/>
    <mergeCell ref="U73:W73"/>
    <mergeCell ref="L133:N134"/>
    <mergeCell ref="I59:K59"/>
    <mergeCell ref="U137:W137"/>
    <mergeCell ref="C78:H78"/>
    <mergeCell ref="L108:N108"/>
    <mergeCell ref="I34:K34"/>
    <mergeCell ref="AA91:AC91"/>
    <mergeCell ref="AD127:AF127"/>
    <mergeCell ref="AA82:AC82"/>
    <mergeCell ref="AD61:AF62"/>
    <mergeCell ref="C74:E74"/>
    <mergeCell ref="C104:H104"/>
    <mergeCell ref="AA124:AC125"/>
    <mergeCell ref="X66:AC66"/>
    <mergeCell ref="X79:Z80"/>
    <mergeCell ref="I113:K113"/>
    <mergeCell ref="C128:E128"/>
    <mergeCell ref="I100:K100"/>
    <mergeCell ref="AT37:AV37"/>
    <mergeCell ref="R90:T90"/>
    <mergeCell ref="R97:T98"/>
    <mergeCell ref="L93:T93"/>
    <mergeCell ref="AA101:AC101"/>
    <mergeCell ref="C118:E118"/>
    <mergeCell ref="A24:H24"/>
    <mergeCell ref="U126:W126"/>
    <mergeCell ref="I102:K102"/>
    <mergeCell ref="R65:T65"/>
    <mergeCell ref="AG36:AL36"/>
    <mergeCell ref="K39:N39"/>
    <mergeCell ref="AT32:AY32"/>
    <mergeCell ref="AD105:AF105"/>
    <mergeCell ref="AO30:AQ30"/>
    <mergeCell ref="X64:Z64"/>
    <mergeCell ref="AW42:AY42"/>
    <mergeCell ref="L63:N63"/>
    <mergeCell ref="AD120:AF120"/>
    <mergeCell ref="Q46:S46"/>
    <mergeCell ref="X21:AD21"/>
    <mergeCell ref="R131:T131"/>
    <mergeCell ref="O64:Q64"/>
    <mergeCell ref="AD113:AF113"/>
    <mergeCell ref="I64:K64"/>
    <mergeCell ref="C122:H122"/>
    <mergeCell ref="AD100:AF100"/>
    <mergeCell ref="I51:K51"/>
    <mergeCell ref="F124:H125"/>
    <mergeCell ref="F117:H117"/>
    <mergeCell ref="Q48:S48"/>
    <mergeCell ref="O72:Q72"/>
    <mergeCell ref="AD50:AF50"/>
    <mergeCell ref="I128:K128"/>
    <mergeCell ref="O97:Q98"/>
    <mergeCell ref="L111:T111"/>
    <mergeCell ref="AD102:AF102"/>
    <mergeCell ref="F119:H119"/>
    <mergeCell ref="X16:AD16"/>
    <mergeCell ref="AM35:AQ35"/>
    <mergeCell ref="I7:AD7"/>
    <mergeCell ref="U81:W81"/>
    <mergeCell ref="X18:AD18"/>
    <mergeCell ref="U106:W107"/>
    <mergeCell ref="R19:W19"/>
    <mergeCell ref="A38:N38"/>
    <mergeCell ref="X119:Z119"/>
    <mergeCell ref="F127:H127"/>
    <mergeCell ref="U74:W74"/>
    <mergeCell ref="T42:V42"/>
    <mergeCell ref="R78:T78"/>
    <mergeCell ref="Q38:V38"/>
    <mergeCell ref="T44:V44"/>
    <mergeCell ref="C117:E117"/>
    <mergeCell ref="L118:N118"/>
    <mergeCell ref="C55:E55"/>
    <mergeCell ref="I75:K75"/>
    <mergeCell ref="O115:Q116"/>
    <mergeCell ref="AG32:AL32"/>
    <mergeCell ref="L70:N71"/>
    <mergeCell ref="L117:N117"/>
    <mergeCell ref="AA119:AC119"/>
    <mergeCell ref="L55:N55"/>
    <mergeCell ref="X108:Z108"/>
    <mergeCell ref="AD57:AF57"/>
    <mergeCell ref="I133:K134"/>
    <mergeCell ref="O68:Q69"/>
    <mergeCell ref="C123:H123"/>
    <mergeCell ref="L119:N119"/>
    <mergeCell ref="L138:T138"/>
    <mergeCell ref="C120:H120"/>
    <mergeCell ref="I123:K123"/>
    <mergeCell ref="I110:K110"/>
    <mergeCell ref="A1:H5"/>
    <mergeCell ref="U92:W92"/>
    <mergeCell ref="X69:AC69"/>
    <mergeCell ref="U61:W62"/>
    <mergeCell ref="X72:Z72"/>
    <mergeCell ref="K45:N45"/>
    <mergeCell ref="F82:H82"/>
    <mergeCell ref="X90:Z90"/>
    <mergeCell ref="X97:Z98"/>
    <mergeCell ref="BG28:BI28"/>
    <mergeCell ref="AW39:AY39"/>
    <mergeCell ref="L104:N105"/>
    <mergeCell ref="K46:N46"/>
    <mergeCell ref="K40:N40"/>
    <mergeCell ref="L137:N137"/>
    <mergeCell ref="I136:K136"/>
    <mergeCell ref="AD123:AF123"/>
    <mergeCell ref="R106:T107"/>
    <mergeCell ref="AD110:AF110"/>
    <mergeCell ref="I57:K57"/>
    <mergeCell ref="C113:H113"/>
    <mergeCell ref="I88:K89"/>
    <mergeCell ref="X131:AC131"/>
    <mergeCell ref="H39:J39"/>
    <mergeCell ref="AD60:AF60"/>
    <mergeCell ref="I129:K129"/>
    <mergeCell ref="C137:E137"/>
    <mergeCell ref="L124:N125"/>
    <mergeCell ref="U120:W120"/>
    <mergeCell ref="C106:E107"/>
    <mergeCell ref="X115:Z116"/>
    <mergeCell ref="I131:K131"/>
    <mergeCell ref="AD118:AF118"/>
    <mergeCell ref="C129:H129"/>
    <mergeCell ref="F135:H135"/>
    <mergeCell ref="BD28:BF28"/>
    <mergeCell ref="X83:Z83"/>
    <mergeCell ref="C90:E90"/>
    <mergeCell ref="R86:T86"/>
    <mergeCell ref="X52:Z53"/>
    <mergeCell ref="C95:H95"/>
    <mergeCell ref="F72:H72"/>
    <mergeCell ref="C60:H60"/>
    <mergeCell ref="I10:AD10"/>
    <mergeCell ref="C119:E119"/>
    <mergeCell ref="I1:AD5"/>
    <mergeCell ref="AD136:AF136"/>
    <mergeCell ref="I83:K83"/>
    <mergeCell ref="X113:AC113"/>
    <mergeCell ref="R81:T81"/>
    <mergeCell ref="O91:Q91"/>
    <mergeCell ref="AA110:AC110"/>
    <mergeCell ref="O82:Q82"/>
    <mergeCell ref="C131:H131"/>
    <mergeCell ref="I60:K60"/>
    <mergeCell ref="O88:Q89"/>
    <mergeCell ref="X102:AC102"/>
    <mergeCell ref="X129:AC129"/>
    <mergeCell ref="AA135:AC135"/>
    <mergeCell ref="L79:N80"/>
    <mergeCell ref="X77:AC77"/>
    <mergeCell ref="C108:E108"/>
    <mergeCell ref="F54:H54"/>
    <mergeCell ref="X95:AC95"/>
    <mergeCell ref="AD73:AF73"/>
    <mergeCell ref="F97:H98"/>
    <mergeCell ref="C52:E53"/>
    <mergeCell ref="AA133:AC134"/>
    <mergeCell ref="H41:J41"/>
    <mergeCell ref="O15:W15"/>
    <mergeCell ref="L75:T75"/>
    <mergeCell ref="U133:W134"/>
    <mergeCell ref="I126:K126"/>
    <mergeCell ref="C70:E71"/>
    <mergeCell ref="Q39:S39"/>
    <mergeCell ref="U108:W108"/>
    <mergeCell ref="F83:H83"/>
    <mergeCell ref="U95:W95"/>
    <mergeCell ref="C109:E109"/>
    <mergeCell ref="BG29:BI29"/>
    <mergeCell ref="R99:T99"/>
    <mergeCell ref="AT33:AV33"/>
    <mergeCell ref="F110:H110"/>
    <mergeCell ref="L74:N74"/>
    <mergeCell ref="C75:H75"/>
    <mergeCell ref="R101:T101"/>
    <mergeCell ref="R61:T62"/>
    <mergeCell ref="AT35:AV35"/>
    <mergeCell ref="U72:W72"/>
    <mergeCell ref="R113:T113"/>
    <mergeCell ref="R100:T100"/>
    <mergeCell ref="AI54:AK54"/>
    <mergeCell ref="AA128:AC128"/>
    <mergeCell ref="AT34:AV34"/>
    <mergeCell ref="AA97:AC98"/>
    <mergeCell ref="AD126:AF126"/>
    <mergeCell ref="I73:K73"/>
    <mergeCell ref="AT39:AV39"/>
    <mergeCell ref="AT36:AV36"/>
    <mergeCell ref="BD30:BF30"/>
    <mergeCell ref="R77:T77"/>
    <mergeCell ref="A45:G45"/>
    <mergeCell ref="X109:Z109"/>
    <mergeCell ref="U113:W113"/>
    <mergeCell ref="I137:K137"/>
    <mergeCell ref="F136:H136"/>
    <mergeCell ref="U63:W63"/>
    <mergeCell ref="AD55:AF55"/>
    <mergeCell ref="I106:K107"/>
    <mergeCell ref="R127:T127"/>
    <mergeCell ref="U50:W50"/>
    <mergeCell ref="X99:Z99"/>
    <mergeCell ref="I74:K74"/>
    <mergeCell ref="O113:Q114"/>
    <mergeCell ref="X135:Z135"/>
    <mergeCell ref="O101:Q101"/>
    <mergeCell ref="A46:G46"/>
    <mergeCell ref="F65:H65"/>
    <mergeCell ref="O19:Q19"/>
    <mergeCell ref="O124:Q125"/>
    <mergeCell ref="O117:Q117"/>
    <mergeCell ref="U115:W116"/>
    <mergeCell ref="X101:Z101"/>
    <mergeCell ref="H44:J44"/>
    <mergeCell ref="AU29:BC29"/>
    <mergeCell ref="O83:Q83"/>
    <mergeCell ref="U52:W53"/>
    <mergeCell ref="AA34:AC34"/>
    <mergeCell ref="C99:E99"/>
    <mergeCell ref="C50:H50"/>
    <mergeCell ref="AD137:AF137"/>
    <mergeCell ref="O127:Q127"/>
    <mergeCell ref="L95:N96"/>
    <mergeCell ref="AD74:AF74"/>
    <mergeCell ref="I92:K92"/>
    <mergeCell ref="F91:H91"/>
    <mergeCell ref="X33:Z33"/>
    <mergeCell ref="AA65:AC65"/>
    <mergeCell ref="X38:AC38"/>
    <mergeCell ref="A16:H16"/>
    <mergeCell ref="U118:W118"/>
    <mergeCell ref="X122:AC122"/>
    <mergeCell ref="X35:Z35"/>
    <mergeCell ref="L84:T84"/>
    <mergeCell ref="U70:W71"/>
    <mergeCell ref="I20:N20"/>
    <mergeCell ref="U55:W55"/>
    <mergeCell ref="A18:H18"/>
    <mergeCell ref="C97:E98"/>
    <mergeCell ref="H42:J42"/>
    <mergeCell ref="R133:T134"/>
    <mergeCell ref="I81:K81"/>
    <mergeCell ref="T39:V39"/>
    <mergeCell ref="L113:N114"/>
    <mergeCell ref="AD92:AF92"/>
    <mergeCell ref="A22:H22"/>
    <mergeCell ref="I105:K105"/>
    <mergeCell ref="I15:N15"/>
    <mergeCell ref="O34:W34"/>
    <mergeCell ref="I120:K120"/>
    <mergeCell ref="I101:K101"/>
    <mergeCell ref="T47:V47"/>
    <mergeCell ref="AD69:AF69"/>
    <mergeCell ref="O30:W30"/>
    <mergeCell ref="K42:N42"/>
    <mergeCell ref="AW34:AY34"/>
    <mergeCell ref="X136:Z136"/>
    <mergeCell ref="U66:W66"/>
    <mergeCell ref="X127:Z127"/>
    <mergeCell ref="X61:Z62"/>
    <mergeCell ref="H45:J45"/>
    <mergeCell ref="F81:H81"/>
    <mergeCell ref="R88:T89"/>
    <mergeCell ref="U68:W68"/>
    <mergeCell ref="U124:W125"/>
    <mergeCell ref="U117:W117"/>
    <mergeCell ref="R50:T50"/>
    <mergeCell ref="L131:N132"/>
    <mergeCell ref="I61:K62"/>
    <mergeCell ref="O135:Q135"/>
    <mergeCell ref="L90:N90"/>
    <mergeCell ref="L97:N98"/>
    <mergeCell ref="X59:AC59"/>
    <mergeCell ref="L65:N65"/>
    <mergeCell ref="C66:H66"/>
    <mergeCell ref="C102:H102"/>
    <mergeCell ref="C68:H68"/>
    <mergeCell ref="I108:K108"/>
    <mergeCell ref="I30:N30"/>
    <mergeCell ref="L91:N91"/>
    <mergeCell ref="F63:H63"/>
    <mergeCell ref="U119:W119"/>
    <mergeCell ref="I95:K95"/>
    <mergeCell ref="AA81:AC81"/>
    <mergeCell ref="R123:T123"/>
    <mergeCell ref="A17:H17"/>
    <mergeCell ref="F99:H99"/>
    <mergeCell ref="AD82:AF82"/>
    <mergeCell ref="O18:W18"/>
    <mergeCell ref="A19:H19"/>
    <mergeCell ref="C64:E64"/>
    <mergeCell ref="U104:W104"/>
    <mergeCell ref="F61:H62"/>
    <mergeCell ref="L50:N51"/>
    <mergeCell ref="R118:T118"/>
    <mergeCell ref="O54:Q54"/>
    <mergeCell ref="AR28:AT28"/>
    <mergeCell ref="L52:N53"/>
    <mergeCell ref="U122:W122"/>
    <mergeCell ref="R55:T55"/>
    <mergeCell ref="U56:W56"/>
    <mergeCell ref="R126:T126"/>
    <mergeCell ref="X68:AC68"/>
    <mergeCell ref="AD108:AF108"/>
    <mergeCell ref="AR30:AT30"/>
    <mergeCell ref="AA63:AC63"/>
    <mergeCell ref="A44:G44"/>
    <mergeCell ref="L109:N109"/>
    <mergeCell ref="O77:Q78"/>
    <mergeCell ref="AD95:AF95"/>
    <mergeCell ref="AA99:AC99"/>
    <mergeCell ref="AA106:AC107"/>
    <mergeCell ref="X132:AC132"/>
    <mergeCell ref="O110:Q110"/>
    <mergeCell ref="F56:H56"/>
    <mergeCell ref="X51:AC51"/>
    <mergeCell ref="C82:E82"/>
    <mergeCell ref="A12:H12"/>
    <mergeCell ref="AD72:AF72"/>
    <mergeCell ref="C88:E89"/>
    <mergeCell ref="U138:W138"/>
    <mergeCell ref="U132:W132"/>
    <mergeCell ref="C124:E125"/>
    <mergeCell ref="I115:K116"/>
    <mergeCell ref="C115:E116"/>
    <mergeCell ref="A14:H14"/>
    <mergeCell ref="L122:N123"/>
    <mergeCell ref="C83:E83"/>
    <mergeCell ref="I52:K53"/>
    <mergeCell ref="U69:W69"/>
    <mergeCell ref="R73:T73"/>
    <mergeCell ref="R60:T60"/>
    <mergeCell ref="O59:Q60"/>
    <mergeCell ref="O95:Q96"/>
    <mergeCell ref="R137:T137"/>
    <mergeCell ref="O136:Q136"/>
    <mergeCell ref="O92:Q92"/>
    <mergeCell ref="AD63:AF63"/>
    <mergeCell ref="AW37:AY37"/>
    <mergeCell ref="O61:Q62"/>
    <mergeCell ref="AM33:AQ33"/>
    <mergeCell ref="X82:Z82"/>
    <mergeCell ref="A42:G42"/>
    <mergeCell ref="L33:N33"/>
    <mergeCell ref="X87:AC87"/>
    <mergeCell ref="AD90:AF90"/>
    <mergeCell ref="O65:Q65"/>
    <mergeCell ref="X88:Z89"/>
    <mergeCell ref="X124:Z125"/>
    <mergeCell ref="AD115:AF116"/>
    <mergeCell ref="U79:W80"/>
    <mergeCell ref="X65:Z65"/>
    <mergeCell ref="I96:K96"/>
    <mergeCell ref="L35:N35"/>
    <mergeCell ref="F100:H100"/>
    <mergeCell ref="L102:T102"/>
    <mergeCell ref="AD52:AF53"/>
    <mergeCell ref="U87:W87"/>
    <mergeCell ref="I111:K111"/>
    <mergeCell ref="O56:Q56"/>
    <mergeCell ref="F133:H134"/>
    <mergeCell ref="X93:AC93"/>
    <mergeCell ref="U64:W64"/>
    <mergeCell ref="AR29:AT29"/>
    <mergeCell ref="X138:AC138"/>
    <mergeCell ref="U51:W51"/>
    <mergeCell ref="U82:W82"/>
    <mergeCell ref="I63:K63"/>
    <mergeCell ref="T46:V46"/>
    <mergeCell ref="AG27:BI27"/>
    <mergeCell ref="I50:K50"/>
    <mergeCell ref="X17:AD17"/>
    <mergeCell ref="C101:E101"/>
    <mergeCell ref="C87:H87"/>
    <mergeCell ref="F64:H64"/>
    <mergeCell ref="AD96:AF96"/>
    <mergeCell ref="T48:V48"/>
    <mergeCell ref="AA100:AC100"/>
    <mergeCell ref="A26:E28"/>
    <mergeCell ref="X19:AD19"/>
    <mergeCell ref="L120:T120"/>
    <mergeCell ref="AD70:AF71"/>
    <mergeCell ref="AD111:AF111"/>
    <mergeCell ref="F128:H128"/>
    <mergeCell ref="Q42:S42"/>
    <mergeCell ref="L57:T57"/>
    <mergeCell ref="U77:W77"/>
    <mergeCell ref="C93:H93"/>
    <mergeCell ref="A15:H15"/>
    <mergeCell ref="C127:E127"/>
    <mergeCell ref="R74:T74"/>
    <mergeCell ref="U135:W135"/>
    <mergeCell ref="U75:W75"/>
    <mergeCell ref="X73:Z73"/>
    <mergeCell ref="T40:V40"/>
    <mergeCell ref="Q44:S44"/>
    <mergeCell ref="I118:K118"/>
    <mergeCell ref="AM34:AQ34"/>
    <mergeCell ref="I70:K71"/>
    <mergeCell ref="L34:N34"/>
    <mergeCell ref="AD91:AF91"/>
    <mergeCell ref="AD66:AF66"/>
    <mergeCell ref="L99:N99"/>
    <mergeCell ref="AW40:AY40"/>
    <mergeCell ref="L68:N69"/>
    <mergeCell ref="Q45:S45"/>
    <mergeCell ref="I119:K119"/>
    <mergeCell ref="O81:Q81"/>
    <mergeCell ref="AD93:AF93"/>
    <mergeCell ref="AD124:AF125"/>
    <mergeCell ref="R92:T92"/>
    <mergeCell ref="Q47:S47"/>
    <mergeCell ref="K41:N41"/>
    <mergeCell ref="AA90:AC90"/>
    <mergeCell ref="U90:W90"/>
    <mergeCell ref="U97:W98"/>
    <mergeCell ref="T45:V45"/>
    <mergeCell ref="F118:H118"/>
    <mergeCell ref="U65:W65"/>
    <mergeCell ref="K43:N43"/>
    <mergeCell ref="C73:E73"/>
    <mergeCell ref="F26:AD28"/>
    <mergeCell ref="R87:T87"/>
    <mergeCell ref="U88:W89"/>
    <mergeCell ref="F55:H55"/>
    <mergeCell ref="A30:H30"/>
    <mergeCell ref="O63:Q63"/>
    <mergeCell ref="O70:Q71"/>
    <mergeCell ref="AT42:AV42"/>
    <mergeCell ref="I66:K66"/>
    <mergeCell ref="AD119:AF119"/>
    <mergeCell ref="L127:N127"/>
    <mergeCell ref="BD29:BF29"/>
    <mergeCell ref="O99:Q99"/>
    <mergeCell ref="U131:W131"/>
    <mergeCell ref="F88:H89"/>
    <mergeCell ref="L64:N64"/>
    <mergeCell ref="R51:T51"/>
    <mergeCell ref="I68:K68"/>
    <mergeCell ref="I124:K125"/>
    <mergeCell ref="I117:K117"/>
    <mergeCell ref="AD104:AF104"/>
    <mergeCell ref="I55:K55"/>
    <mergeCell ref="O86:Q87"/>
    <mergeCell ref="A40:G40"/>
    <mergeCell ref="L129:T129"/>
    <mergeCell ref="C138:H138"/>
    <mergeCell ref="AD54:AF54"/>
    <mergeCell ref="C132:H132"/>
    <mergeCell ref="L128:N128"/>
    <mergeCell ref="I132:K132"/>
    <mergeCell ref="AA118:AC118"/>
    <mergeCell ref="I9:AD9"/>
    <mergeCell ref="C135:E135"/>
    <mergeCell ref="AA55:AC55"/>
    <mergeCell ref="C72:E72"/>
    <mergeCell ref="X114:AC114"/>
    <mergeCell ref="X81:Z81"/>
    <mergeCell ref="I11:AD11"/>
    <mergeCell ref="AA109:AC109"/>
    <mergeCell ref="AJ63:AL63"/>
    <mergeCell ref="AA92:AC92"/>
    <mergeCell ref="C136:E136"/>
    <mergeCell ref="C92:E92"/>
    <mergeCell ref="U78:W78"/>
    <mergeCell ref="X110:Z110"/>
    <mergeCell ref="X96:AC96"/>
    <mergeCell ref="AA88:AC89"/>
    <mergeCell ref="L82:N82"/>
    <mergeCell ref="AD68:AF68"/>
    <mergeCell ref="AG34:AL34"/>
    <mergeCell ref="AD117:AF117"/>
    <mergeCell ref="X111:AC111"/>
    <mergeCell ref="AD132:AF132"/>
    <mergeCell ref="R115:T116"/>
    <mergeCell ref="X15:AD15"/>
    <mergeCell ref="U96:W96"/>
    <mergeCell ref="I79:K80"/>
    <mergeCell ref="AD59:AF59"/>
    <mergeCell ref="A34:H34"/>
    <mergeCell ref="C54:E54"/>
    <mergeCell ref="A9:H9"/>
    <mergeCell ref="AA73:AC73"/>
    <mergeCell ref="X34:Z34"/>
    <mergeCell ref="L77:N78"/>
    <mergeCell ref="C84:H84"/>
    <mergeCell ref="I122:K122"/>
    <mergeCell ref="F126:H126"/>
    <mergeCell ref="C114:H114"/>
    <mergeCell ref="C56:E56"/>
    <mergeCell ref="AA137:AC137"/>
    <mergeCell ref="A11:H11"/>
    <mergeCell ref="Q40:S40"/>
    <mergeCell ref="X92:Z92"/>
    <mergeCell ref="U91:W91"/>
    <mergeCell ref="R95:T95"/>
    <mergeCell ref="C51:H51"/>
    <mergeCell ref="C110:E110"/>
    <mergeCell ref="U93:W93"/>
    <mergeCell ref="AD79:AF80"/>
    <mergeCell ref="R96:T96"/>
    <mergeCell ref="L72:N72"/>
    <mergeCell ref="I138:K138"/>
    <mergeCell ref="O73:Q73"/>
    <mergeCell ref="O100:Q100"/>
    <mergeCell ref="X54:Z54"/>
    <mergeCell ref="AD87:AF87"/>
    <mergeCell ref="R136:T136"/>
    <mergeCell ref="X84:AC84"/>
    <mergeCell ref="AD122:AF122"/>
    <mergeCell ref="I69:K69"/>
    <mergeCell ref="AW36:AY36"/>
    <mergeCell ref="AA126:AC126"/>
    <mergeCell ref="F73:H73"/>
    <mergeCell ref="AD56:AF56"/>
    <mergeCell ref="X56:Z56"/>
    <mergeCell ref="AD114:AF114"/>
    <mergeCell ref="A41:G41"/>
    <mergeCell ref="L88:N89"/>
    <mergeCell ref="C77:H77"/>
    <mergeCell ref="U109:W109"/>
    <mergeCell ref="X86:AC86"/>
    <mergeCell ref="H43:J43"/>
    <mergeCell ref="I77:K77"/>
    <mergeCell ref="AD64:AF64"/>
    <mergeCell ref="F137:H137"/>
    <mergeCell ref="U59:W59"/>
    <mergeCell ref="A32:AC32"/>
    <mergeCell ref="AA117:AC117"/>
    <mergeCell ref="R63:T63"/>
    <mergeCell ref="U84:W84"/>
    <mergeCell ref="AD51:AF51"/>
    <mergeCell ref="F106:H107"/>
    <mergeCell ref="L66:T66"/>
    <mergeCell ref="C61:E62"/>
    <mergeCell ref="X30:AD30"/>
    <mergeCell ref="U111:W111"/>
    <mergeCell ref="F74:H74"/>
    <mergeCell ref="I135:K135"/>
    <mergeCell ref="I12:AD12"/>
    <mergeCell ref="C100:E100"/>
    <mergeCell ref="U86:W86"/>
    <mergeCell ref="C65:E65"/>
    <mergeCell ref="AA79:AC80"/>
    <mergeCell ref="AD138:AF138"/>
    <mergeCell ref="R108:T108"/>
    <mergeCell ref="I72:K72"/>
    <mergeCell ref="L115:N116"/>
    <mergeCell ref="I14:AD14"/>
    <mergeCell ref="R83:T83"/>
    <mergeCell ref="O128:Q128"/>
    <mergeCell ref="L83:N83"/>
    <mergeCell ref="R52:T53"/>
    <mergeCell ref="O122:Q123"/>
    <mergeCell ref="I87:K87"/>
    <mergeCell ref="X126:Z126"/>
    <mergeCell ref="C59:H59"/>
    <mergeCell ref="I21:N21"/>
    <mergeCell ref="R91:T91"/>
    <mergeCell ref="O16:W16"/>
    <mergeCell ref="AO29:AQ29"/>
    <mergeCell ref="O21:Q21"/>
    <mergeCell ref="AD77:AF77"/>
    <mergeCell ref="X104:AC104"/>
    <mergeCell ref="R109:T109"/>
    <mergeCell ref="I24:T24"/>
    <mergeCell ref="BG30:BI30"/>
    <mergeCell ref="I23:N23"/>
    <mergeCell ref="AA74:AC74"/>
    <mergeCell ref="AD75:AF75"/>
    <mergeCell ref="AD135:AF135"/>
    <mergeCell ref="C91:E91"/>
    <mergeCell ref="I82:K82"/>
    <mergeCell ref="X100:Z100"/>
    <mergeCell ref="F92:H92"/>
    <mergeCell ref="O17:W17"/>
    <mergeCell ref="O90:Q90"/>
    <mergeCell ref="Q41:S41"/>
    <mergeCell ref="U114:W114"/>
    <mergeCell ref="I97:K98"/>
    <mergeCell ref="AD133:AF134"/>
    <mergeCell ref="F79:H80"/>
    <mergeCell ref="I65:K65"/>
    <mergeCell ref="R70:T71"/>
    <mergeCell ref="Q43:S43"/>
    <mergeCell ref="U99:W99"/>
    <mergeCell ref="O133:Q134"/>
    <mergeCell ref="C126:E126"/>
    <mergeCell ref="H40:J40"/>
    <mergeCell ref="U101:W101"/>
    <mergeCell ref="AM36:AQ36"/>
    <mergeCell ref="I16:N16"/>
    <mergeCell ref="AD128:AF128"/>
    <mergeCell ref="R104:T104"/>
    <mergeCell ref="AT38:AV38"/>
    <mergeCell ref="X128:Z128"/>
    <mergeCell ref="AD97:AF98"/>
    <mergeCell ref="R114:T114"/>
    <mergeCell ref="F101:H101"/>
    <mergeCell ref="I18:N18"/>
    <mergeCell ref="O118:Q118"/>
    <mergeCell ref="C105:H105"/>
    <mergeCell ref="AD65:AF65"/>
    <mergeCell ref="L73:N73"/>
    <mergeCell ref="R21:W21"/>
    <mergeCell ref="AA35:AC35"/>
    <mergeCell ref="AD129:AF129"/>
    <mergeCell ref="A7:H7"/>
    <mergeCell ref="AA127:AC127"/>
    <mergeCell ref="X63:Z63"/>
    <mergeCell ref="L106:N107"/>
    <mergeCell ref="U127:W127"/>
    <mergeCell ref="U54:W54"/>
    <mergeCell ref="AA64:AC64"/>
    <mergeCell ref="I78:K78"/>
    <mergeCell ref="C81:E81"/>
    <mergeCell ref="AT40:AV40"/>
    <mergeCell ref="R68:T68"/>
    <mergeCell ref="R124:T125"/>
    <mergeCell ref="R117:T117"/>
    <mergeCell ref="C69:H69"/>
    <mergeCell ref="AA70:AC71"/>
    <mergeCell ref="C96:H96"/>
    <mergeCell ref="R132:T132"/>
    <mergeCell ref="X105:AC105"/>
    <mergeCell ref="L135:N135"/>
    <mergeCell ref="AD83:AF83"/>
    <mergeCell ref="AG28:AN28"/>
    <mergeCell ref="R119:T119"/>
    <mergeCell ref="I90:K90"/>
    <mergeCell ref="AT41:AV41"/>
    <mergeCell ref="X120:AC120"/>
    <mergeCell ref="X133:Z134"/>
    <mergeCell ref="L101:N101"/>
    <mergeCell ref="A20:H20"/>
    <mergeCell ref="AG30:AN30"/>
    <mergeCell ref="U105:W105"/>
    <mergeCell ref="X57:AC57"/>
    <mergeCell ref="AU28:BC28"/>
    <mergeCell ref="AD78:AF78"/>
    <mergeCell ref="I91:K91"/>
    <mergeCell ref="C63:E63"/>
    <mergeCell ref="AA33:AC33"/>
    <mergeCell ref="AM32:AQ32"/>
    <mergeCell ref="H46:J46"/>
    <mergeCell ref="L86:N87"/>
    <mergeCell ref="AU30:BC30"/>
    <mergeCell ref="U57:W57"/>
    <mergeCell ref="X118:Z118"/>
    <mergeCell ref="I93:K93"/>
    <mergeCell ref="U100:W100"/>
    <mergeCell ref="A43:G43"/>
    <mergeCell ref="X70:Z71"/>
    <mergeCell ref="R79:T80"/>
    <mergeCell ref="X55:Z55"/>
    <mergeCell ref="R54:T54"/>
    <mergeCell ref="F90:H90"/>
    <mergeCell ref="L54:N54"/>
    <mergeCell ref="U102:W102"/>
    <mergeCell ref="T41:V41"/>
    <mergeCell ref="I17:N17"/>
    <mergeCell ref="R122:T122"/>
    <mergeCell ref="R56:T56"/>
    <mergeCell ref="AD88:AF89"/>
    <mergeCell ref="O126:Q126"/>
    <mergeCell ref="X75:AC75"/>
    <mergeCell ref="L81:N81"/>
    <mergeCell ref="L56:N56"/>
    <mergeCell ref="R105:T105"/>
    <mergeCell ref="C6:U6"/>
    <mergeCell ref="T43:V43"/>
    <mergeCell ref="I109:K109"/>
    <mergeCell ref="C57:H57"/>
    <mergeCell ref="I19:N19"/>
    <mergeCell ref="O119:Q119"/>
    <mergeCell ref="I84:K84"/>
    <mergeCell ref="AD131:AF131"/>
    <mergeCell ref="L110:N110"/>
    <mergeCell ref="C111:H111"/>
    <mergeCell ref="A33:H33"/>
    <mergeCell ref="C86:H86"/>
    <mergeCell ref="X39:AC39"/>
    <mergeCell ref="AA72:AC72"/>
    <mergeCell ref="I86:K86"/>
    <mergeCell ref="U128:W128"/>
    <mergeCell ref="I104:K104"/>
    <mergeCell ref="A35:H35"/>
    <mergeCell ref="F115:H116"/>
    <mergeCell ref="F108:H108"/>
    <mergeCell ref="R59:T59"/>
    <mergeCell ref="O33:W33"/>
    <mergeCell ref="AW38:AY38"/>
    <mergeCell ref="A10:H10"/>
    <mergeCell ref="AA136:AC136"/>
    <mergeCell ref="X91:Z91"/>
    <mergeCell ref="U136:W136"/>
    <mergeCell ref="O108:Q108"/>
    <mergeCell ref="F52:H53"/>
    <mergeCell ref="R69:T69"/>
    <mergeCell ref="AA61:AC62"/>
    <mergeCell ref="O104:Q105"/>
    <mergeCell ref="L59:N60"/>
    <mergeCell ref="AD109:AF109"/>
    <mergeCell ref="O137:Q137"/>
    <mergeCell ref="L136:N136"/>
    <mergeCell ref="AD84:AF84"/>
    <mergeCell ref="L92:N92"/>
    <mergeCell ref="AG29:AN29"/>
    <mergeCell ref="AW33:AY33"/>
    <mergeCell ref="O131:Q132"/>
    <mergeCell ref="O106:Q107"/>
    <mergeCell ref="L61:N62"/>
    <mergeCell ref="O74:Q74"/>
    <mergeCell ref="R135:T135"/>
    <mergeCell ref="AA54:AC54"/>
    <mergeCell ref="AD86:AF86"/>
    <mergeCell ref="I33:K33"/>
    <mergeCell ref="O55:Q55"/>
    <mergeCell ref="AW35:AY35"/>
    <mergeCell ref="AA115:AC116"/>
    <mergeCell ref="X123:AC123"/>
    <mergeCell ref="AA108:AC108"/>
    <mergeCell ref="X117:Z117"/>
    <mergeCell ref="X50:AC50"/>
    <mergeCell ref="AA56:AC56"/>
    <mergeCell ref="AA83:AC83"/>
    <mergeCell ref="I35:K35"/>
    <mergeCell ref="U83:W83"/>
    <mergeCell ref="AA52:AC53"/>
    <mergeCell ref="X60:AC60"/>
    <mergeCell ref="F70:H71"/>
    <mergeCell ref="U129:W129"/>
    <mergeCell ref="A21:H21"/>
    <mergeCell ref="AD81:AF81"/>
    <mergeCell ref="U123:W123"/>
    <mergeCell ref="I99:K99"/>
    <mergeCell ref="AG33:AL33"/>
    <mergeCell ref="U110:W110"/>
    <mergeCell ref="C133:E134"/>
    <mergeCell ref="U60:W60"/>
    <mergeCell ref="A23:H23"/>
    <mergeCell ref="R64:T64"/>
    <mergeCell ref="AG35:AL35"/>
    <mergeCell ref="R82:T82"/>
    <mergeCell ref="O50:Q51"/>
    <mergeCell ref="K44:N44"/>
    <mergeCell ref="R128:T128"/>
    <mergeCell ref="O52:Q53"/>
    <mergeCell ref="AO28:AQ28"/>
    <mergeCell ref="O79:Q80"/>
  </mergeCells>
  <conditionalFormatting sqref="H46:J46">
    <cfRule type="expression" priority="1" dxfId="9">
      <formula>$A$46=""</formula>
    </cfRule>
  </conditionalFormatting>
  <conditionalFormatting sqref="K39:K46">
    <cfRule type="cellIs" priority="3" operator="equal" dxfId="8">
      <formula>"FORA DA VALIDADE"</formula>
    </cfRule>
    <cfRule type="cellIs" priority="4" operator="equal" dxfId="7">
      <formula>"APROVADO"</formula>
    </cfRule>
  </conditionalFormatting>
  <dataValidations count="6">
    <dataValidation sqref="I20:K20" showDropDown="0" showInputMessage="0" showErrorMessage="0" allowBlank="1" type="list" operator="equal">
      <formula1>"Analógica,Digital"</formula1>
      <formula2>0</formula2>
    </dataValidation>
    <dataValidation sqref="X16" showDropDown="0" showInputMessage="0" showErrorMessage="0" allowBlank="1" type="list" operator="equal">
      <formula1>"Visual com início estática,Visual com início dinâmico,Automática com início dinâmico,Automática com início Estático"</formula1>
      <formula2>0</formula2>
    </dataValidation>
    <dataValidation sqref="X39" showDropDown="0" showInputMessage="1" showErrorMessage="1" allowBlank="1" type="list">
      <formula1>"Erro,Erro + U,U"</formula1>
    </dataValidation>
    <dataValidation sqref="X19" showDropDown="0" showInputMessage="1" showErrorMessage="1" allowBlank="1" type="list">
      <formula1>"coleta de pulso,indicação do mostrador,saída 4 mA a 20 mA"</formula1>
    </dataValidation>
    <dataValidation sqref="I30:N30" showDropDown="0" showInputMessage="0" showErrorMessage="1" allowBlank="1" operator="equal"/>
    <dataValidation sqref="I14:AD14" showDropDown="0" showInputMessage="1" showErrorMessage="1" allowBlank="1" type="list">
      <formula1>"TOTALIZADOR DE VOLUME DE ÁGUA,MEDIDOR DE VAZÃO VOLUMÉTRICA DE ÁGUA"</formula1>
    </dataValidation>
  </dataValidations>
  <pageMargins left="0.511805555555555" right="0.511805555555555" top="0.39375" bottom="0.63125" header="0.511805555555555" footer="0.39375"/>
  <pageSetup orientation="portrait" paperSize="9" useFirstPageNumber="1"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2.xml><?xml version="1.0" encoding="utf-8"?>
<worksheet xmlns="http://schemas.openxmlformats.org/spreadsheetml/2006/main">
  <sheetPr codeName="Planilha2">
    <outlinePr summaryBelow="1" summaryRight="1"/>
    <pageSetUpPr/>
  </sheetPr>
  <dimension ref="A1:BB129"/>
  <sheetViews>
    <sheetView showGridLines="0" zoomScale="130" zoomScaleNormal="130" zoomScaleSheetLayoutView="130" zoomScalePageLayoutView="90" workbookViewId="0">
      <selection activeCell="G11" sqref="G11"/>
    </sheetView>
  </sheetViews>
  <sheetFormatPr baseColWidth="8" defaultColWidth="11.42578125" defaultRowHeight="12.75"/>
  <cols>
    <col width="3.7109375" customWidth="1" style="22" min="1" max="74"/>
    <col width="11.42578125" customWidth="1" style="22" min="75" max="16384"/>
  </cols>
  <sheetData>
    <row r="1" ht="25.5" customHeight="1">
      <c r="A1" s="29" t="n"/>
      <c r="B1" s="29" t="n"/>
      <c r="C1" s="30" t="inlineStr">
        <is>
          <t>CERTIFICADO DE CALIBRAÇÃO</t>
        </is>
      </c>
      <c r="D1" s="31" t="n"/>
      <c r="E1" s="31" t="n"/>
      <c r="F1" s="31" t="n"/>
      <c r="G1" s="31" t="n"/>
      <c r="H1" s="31" t="n"/>
      <c r="I1" s="31" t="n"/>
      <c r="J1" s="31" t="n"/>
      <c r="K1" s="31" t="n"/>
      <c r="U1" s="32" t="inlineStr">
        <is>
          <t>Número:</t>
        </is>
      </c>
      <c r="V1" s="33">
        <f>IF('Coleta de Dados'!I7="","",'Coleta de Dados'!I7)</f>
        <v/>
      </c>
    </row>
    <row r="2" ht="12" customHeight="1">
      <c r="A2" s="34" t="n"/>
      <c r="B2" s="34" t="n"/>
      <c r="C2" s="34" t="n"/>
      <c r="D2" s="34" t="n"/>
      <c r="E2" s="34" t="n"/>
      <c r="F2" s="34" t="n"/>
      <c r="G2" s="34" t="n"/>
      <c r="I2" s="35" t="inlineStr">
        <is>
          <t>Calibration Certificate</t>
        </is>
      </c>
      <c r="U2" s="36" t="inlineStr">
        <is>
          <t>Number:</t>
        </is>
      </c>
    </row>
    <row r="3" ht="12.6" customHeight="1">
      <c r="J3" s="37" t="n"/>
      <c r="K3" s="37" t="n"/>
    </row>
    <row r="4" ht="14.25" customHeight="1">
      <c r="F4" s="38" t="inlineStr">
        <is>
          <t>Nome do Contratante:</t>
        </is>
      </c>
      <c r="G4" s="353">
        <f>IF('Coleta de Dados'!$I$9="","",'Coleta de Dados'!$I$9)</f>
        <v/>
      </c>
    </row>
    <row r="5" ht="9" customFormat="1" customHeight="1" s="39">
      <c r="D5" s="40" t="n"/>
      <c r="E5" s="40" t="n"/>
      <c r="F5" s="41" t="inlineStr">
        <is>
          <t>Customer:</t>
        </is>
      </c>
      <c r="G5" s="42" t="n"/>
      <c r="H5" s="42" t="n"/>
      <c r="I5" s="42" t="n"/>
      <c r="J5" s="42" t="n"/>
      <c r="K5" s="42" t="n"/>
      <c r="L5" s="43" t="n"/>
      <c r="M5" s="43" t="n"/>
      <c r="N5" s="43" t="n"/>
      <c r="O5" s="43" t="n"/>
      <c r="P5" s="43" t="n"/>
      <c r="Q5" s="43" t="n"/>
      <c r="R5" s="43" t="n"/>
      <c r="S5" s="43" t="n"/>
      <c r="T5" s="43" t="n"/>
      <c r="U5" s="43" t="n"/>
      <c r="V5" s="43" t="n"/>
      <c r="W5" s="43" t="n"/>
      <c r="X5" s="43" t="n"/>
    </row>
    <row r="6" ht="14.25" customHeight="1">
      <c r="F6" s="38" t="inlineStr">
        <is>
          <t>Endereço:</t>
        </is>
      </c>
      <c r="G6" s="353">
        <f>IF('Coleta de Dados'!$I$10="","",'Coleta de Dados'!$I$10)</f>
        <v/>
      </c>
    </row>
    <row r="7" ht="9" customFormat="1" customHeight="1" s="39">
      <c r="D7" s="40" t="n"/>
      <c r="E7" s="40" t="n"/>
      <c r="F7" s="41" t="inlineStr">
        <is>
          <t>Address:</t>
        </is>
      </c>
      <c r="G7" s="43" t="n"/>
      <c r="H7" s="42" t="n"/>
      <c r="I7" s="42" t="n"/>
      <c r="J7" s="42" t="n"/>
      <c r="K7" s="42" t="n"/>
      <c r="L7" s="43" t="n"/>
      <c r="M7" s="43" t="n"/>
      <c r="N7" s="43" t="n"/>
      <c r="O7" s="43" t="n"/>
      <c r="P7" s="43" t="n"/>
      <c r="Q7" s="43" t="n"/>
      <c r="R7" s="43" t="n"/>
      <c r="S7" s="43" t="n"/>
      <c r="T7" s="43" t="n"/>
      <c r="U7" s="43" t="n"/>
      <c r="V7" s="43" t="n"/>
      <c r="W7" s="43" t="n"/>
      <c r="X7" s="43" t="n"/>
    </row>
    <row r="8" ht="14.25" customHeight="1">
      <c r="F8" s="38" t="inlineStr">
        <is>
          <t>Nome do Solicitante:</t>
        </is>
      </c>
      <c r="G8" s="353">
        <f>IF('Coleta de Dados'!$I$11="-------","O mesmo",'Coleta de Dados'!$I$11)</f>
        <v/>
      </c>
    </row>
    <row r="9" ht="9" customFormat="1" customHeight="1" s="39">
      <c r="D9" s="40" t="n"/>
      <c r="E9" s="40" t="n"/>
      <c r="F9" s="41" t="inlineStr">
        <is>
          <t>Applicant:</t>
        </is>
      </c>
      <c r="G9" s="42" t="n"/>
      <c r="H9" s="42" t="n"/>
      <c r="I9" s="42" t="n"/>
      <c r="J9" s="42" t="n"/>
      <c r="K9" s="42" t="n"/>
      <c r="L9" s="43" t="n"/>
      <c r="M9" s="43" t="n"/>
      <c r="N9" s="43" t="n"/>
      <c r="O9" s="43" t="n"/>
      <c r="P9" s="43" t="n"/>
      <c r="Q9" s="43" t="n"/>
      <c r="R9" s="43" t="n"/>
      <c r="S9" s="43" t="n"/>
      <c r="T9" s="43" t="n"/>
      <c r="U9" s="43" t="n"/>
      <c r="V9" s="43" t="n"/>
      <c r="W9" s="43" t="n"/>
      <c r="X9" s="43" t="n"/>
      <c r="AH9" s="361" t="n"/>
    </row>
    <row r="10" ht="16.5" customHeight="1">
      <c r="D10" s="44" t="n"/>
      <c r="E10" s="44" t="n"/>
      <c r="F10" s="38" t="inlineStr">
        <is>
          <t>Endereço:</t>
        </is>
      </c>
      <c r="G10" s="353">
        <f>IF('Coleta de Dados'!$I$12="-------","O mesmo",'Coleta de Dados'!$I$12)</f>
        <v/>
      </c>
      <c r="AH10" s="362" t="n"/>
    </row>
    <row r="11" ht="9" customFormat="1" customHeight="1" s="39">
      <c r="D11" s="40" t="n"/>
      <c r="E11" s="40" t="n"/>
      <c r="F11" s="41" t="inlineStr">
        <is>
          <t>Address:</t>
        </is>
      </c>
      <c r="G11" s="40" t="n"/>
      <c r="H11" s="40" t="n"/>
      <c r="I11" s="40" t="n"/>
      <c r="J11" s="40" t="n"/>
      <c r="K11" s="40" t="n"/>
    </row>
    <row r="12" ht="7.9" customHeight="1">
      <c r="F12" s="40" t="n"/>
      <c r="G12" s="40" t="n"/>
      <c r="H12" s="40" t="n"/>
      <c r="I12" s="40" t="n"/>
      <c r="J12" s="40" t="n"/>
      <c r="K12" s="40" t="n"/>
      <c r="AJ12" s="45" t="n"/>
      <c r="AK12" s="46" t="n"/>
      <c r="AM12" s="39" t="n"/>
      <c r="AN12" s="39" t="n"/>
      <c r="AO12" s="39" t="n"/>
      <c r="AP12" s="39" t="n"/>
      <c r="AQ12" s="39" t="n"/>
    </row>
    <row r="13" ht="14.25" customHeight="1">
      <c r="C13" s="47" t="inlineStr">
        <is>
          <t>IDENTIFICAÇÕES E CARACTERÍSTICAS DO OBJETO</t>
        </is>
      </c>
      <c r="AJ13" s="45" t="n"/>
      <c r="AK13" s="48" t="n"/>
      <c r="AM13" s="39" t="n"/>
      <c r="AN13" s="39" t="n"/>
      <c r="AO13" s="39" t="n"/>
      <c r="AP13" s="39" t="n"/>
      <c r="AQ13" s="39" t="n"/>
    </row>
    <row r="14" ht="9" customFormat="1" customHeight="1" s="39">
      <c r="C14" s="49" t="inlineStr">
        <is>
          <t>Identifications and characteristics of the object</t>
        </is>
      </c>
      <c r="AJ14" s="50" t="n"/>
      <c r="AK14" s="51" t="n"/>
    </row>
    <row r="15">
      <c r="D15" s="52" t="n"/>
      <c r="E15" s="52" t="n"/>
      <c r="F15" s="357" t="inlineStr">
        <is>
          <t>Objeto da Calibração:</t>
        </is>
      </c>
      <c r="G15" s="54">
        <f>IF('Coleta de Dados'!I14="","",'Coleta de Dados'!I14)</f>
        <v/>
      </c>
      <c r="AI15" s="55" t="n"/>
      <c r="AJ15" s="55" t="n"/>
      <c r="AK15" s="56" t="n"/>
      <c r="AM15" s="39" t="n"/>
      <c r="AN15" s="39" t="n"/>
      <c r="AO15" s="39" t="n"/>
      <c r="AP15" s="39" t="n"/>
      <c r="AQ15" s="39" t="n"/>
    </row>
    <row r="16" ht="9" customFormat="1" customHeight="1" s="39">
      <c r="D16" s="49" t="n"/>
      <c r="E16" s="49" t="n"/>
      <c r="F16" s="57" t="inlineStr">
        <is>
          <t>Object:</t>
        </is>
      </c>
      <c r="G16" s="40" t="n"/>
      <c r="AL16" s="46" t="n"/>
      <c r="AR16" s="58" t="n"/>
    </row>
    <row r="17">
      <c r="D17" s="59" t="n"/>
      <c r="E17" s="59" t="n"/>
      <c r="F17" s="357" t="inlineStr">
        <is>
          <t>Identificação:</t>
        </is>
      </c>
      <c r="G17" s="60">
        <f>IF('Coleta de Dados'!$I$18="","",'Coleta de Dados'!$I$18)</f>
        <v/>
      </c>
      <c r="H17" s="39" t="n"/>
      <c r="I17" s="39" t="n"/>
      <c r="J17" s="39" t="n"/>
      <c r="K17" s="39" t="n"/>
      <c r="L17" s="39" t="n"/>
      <c r="M17" s="39" t="n"/>
      <c r="N17" s="39" t="n"/>
      <c r="O17" s="39" t="n"/>
      <c r="P17" s="39" t="n"/>
      <c r="Q17" s="357" t="inlineStr">
        <is>
          <t>Fabricante:</t>
        </is>
      </c>
      <c r="U17" s="60">
        <f>IF('Coleta de Dados'!$I$15="","",'Coleta de Dados'!$I$15)</f>
        <v/>
      </c>
      <c r="V17" s="39" t="n"/>
      <c r="W17" s="39" t="n"/>
      <c r="X17" s="39" t="n"/>
    </row>
    <row r="18" ht="9" customFormat="1" customHeight="1" s="39">
      <c r="D18" s="49" t="n"/>
      <c r="E18" s="49" t="n"/>
      <c r="F18" s="57" t="inlineStr">
        <is>
          <t>Identification:</t>
        </is>
      </c>
      <c r="G18" s="60" t="n"/>
      <c r="R18" s="49" t="n"/>
      <c r="S18" s="49" t="n"/>
      <c r="T18" s="57" t="inlineStr">
        <is>
          <t>Manufacturer:</t>
        </is>
      </c>
      <c r="U18" s="60" t="n"/>
      <c r="AI18" s="40" t="n"/>
      <c r="AJ18" s="40" t="n"/>
      <c r="AK18" s="40" t="n"/>
    </row>
    <row r="19">
      <c r="D19" s="59" t="n"/>
      <c r="E19" s="59" t="n"/>
      <c r="F19" s="357" t="inlineStr">
        <is>
          <t>Número de Série:</t>
        </is>
      </c>
      <c r="G19" s="60">
        <f>IF('Coleta de Dados'!$I$17="","",'Coleta de Dados'!$I$17)</f>
        <v/>
      </c>
      <c r="H19" s="39" t="n"/>
      <c r="I19" s="39" t="n"/>
      <c r="J19" s="39" t="n"/>
      <c r="K19" s="39" t="n"/>
      <c r="L19" s="39" t="n"/>
      <c r="M19" s="39" t="n"/>
      <c r="N19" s="39" t="n"/>
      <c r="O19" s="39" t="n"/>
      <c r="P19" s="39" t="n"/>
      <c r="Q19" s="39" t="n"/>
      <c r="R19" s="39" t="n"/>
      <c r="S19" s="59" t="n"/>
      <c r="T19" s="357" t="inlineStr">
        <is>
          <t>Modelo:</t>
        </is>
      </c>
      <c r="U19" s="60">
        <f>IF('Coleta de Dados'!$I$16="","",'Coleta de Dados'!$I$16)</f>
        <v/>
      </c>
      <c r="V19" s="39" t="n"/>
      <c r="AK19" s="61" t="n"/>
      <c r="AL19" s="60" t="n"/>
      <c r="AN19" s="39" t="n"/>
      <c r="AQ19" s="39" t="n"/>
    </row>
    <row r="20" ht="9" customFormat="1" customHeight="1" s="39">
      <c r="D20" s="49" t="n"/>
      <c r="E20" s="49" t="n"/>
      <c r="F20" s="57" t="inlineStr">
        <is>
          <t>Serial number:</t>
        </is>
      </c>
      <c r="G20" s="60" t="n"/>
      <c r="P20" s="49" t="n"/>
      <c r="T20" s="57" t="inlineStr">
        <is>
          <t>Model:</t>
        </is>
      </c>
      <c r="AJ20" s="62" t="n"/>
      <c r="AK20" s="372" t="n"/>
      <c r="AN20" s="64" t="n"/>
      <c r="AO20" s="62" t="n"/>
      <c r="AP20" s="51" t="n"/>
      <c r="AT20" s="65" t="n"/>
    </row>
    <row r="21">
      <c r="C21" s="66" t="n"/>
      <c r="D21" s="66" t="n"/>
      <c r="E21" s="66" t="n"/>
      <c r="F21" s="67" t="inlineStr">
        <is>
          <t>Tipo de Indicação:</t>
        </is>
      </c>
      <c r="G21" s="68">
        <f>IF('Coleta de Dados'!$I$20="","",'Coleta de Dados'!$I$20)</f>
        <v/>
      </c>
    </row>
    <row r="22" ht="9" customFormat="1" customHeight="1" s="39">
      <c r="D22" s="40" t="n"/>
      <c r="E22" s="40" t="n"/>
      <c r="F22" s="57" t="inlineStr">
        <is>
          <t>Type of Indication:</t>
        </is>
      </c>
      <c r="G22" s="40" t="n"/>
    </row>
    <row r="23" ht="9" customHeight="1">
      <c r="D23" s="40" t="n"/>
      <c r="E23" s="40" t="n"/>
      <c r="F23" s="66" t="n"/>
      <c r="G23" s="40" t="n"/>
    </row>
    <row r="24" ht="13.9" customHeight="1">
      <c r="D24" s="52" t="n"/>
      <c r="E24" s="52" t="n"/>
      <c r="F24" s="67" t="inlineStr">
        <is>
          <t>Observações:</t>
        </is>
      </c>
      <c r="G24" s="364">
        <f>'Coleta de Dados'!F26</f>
        <v/>
      </c>
    </row>
    <row r="25" ht="9" customFormat="1" customHeight="1" s="39">
      <c r="D25" s="49" t="n"/>
      <c r="E25" s="49" t="n"/>
      <c r="F25" s="57" t="inlineStr">
        <is>
          <t>Remarks:</t>
        </is>
      </c>
    </row>
    <row r="26" ht="7.9" customHeight="1">
      <c r="A26" s="69" t="n"/>
      <c r="B26" s="69" t="n"/>
      <c r="D26" s="70" t="n"/>
      <c r="E26" s="70" t="n"/>
      <c r="F26" s="70" t="n"/>
      <c r="G26" s="70" t="n"/>
      <c r="H26" s="70" t="n"/>
      <c r="I26" s="70" t="n"/>
      <c r="J26" s="70" t="n"/>
      <c r="K26" s="70" t="n"/>
      <c r="L26" s="70" t="n"/>
      <c r="M26" s="70" t="n"/>
      <c r="N26" s="70" t="n"/>
      <c r="O26" s="70" t="n"/>
      <c r="P26" s="70" t="n"/>
      <c r="Q26" s="70" t="n"/>
      <c r="R26" s="70" t="n"/>
      <c r="S26" s="70" t="n"/>
      <c r="T26" s="70" t="n"/>
      <c r="U26" s="70" t="n"/>
      <c r="V26" s="70" t="n"/>
      <c r="W26" s="70" t="n"/>
    </row>
    <row r="27" ht="14.25" customHeight="1">
      <c r="C27" s="47" t="inlineStr">
        <is>
          <t>INFORMAÇÕES ADMINISTRATIVAS</t>
        </is>
      </c>
    </row>
    <row r="28" ht="9" customFormat="1" customHeight="1" s="39">
      <c r="C28" s="49" t="inlineStr">
        <is>
          <t>Administrative information</t>
        </is>
      </c>
      <c r="Q28" s="71" t="n"/>
    </row>
    <row r="29">
      <c r="C29" s="69" t="n"/>
      <c r="Q29" s="72" t="n"/>
      <c r="AI29" s="62" t="n"/>
      <c r="AJ29" s="372" t="n"/>
    </row>
    <row r="30">
      <c r="F30" s="73" t="inlineStr">
        <is>
          <t>Ordem de Serviço:</t>
        </is>
      </c>
      <c r="G30" s="68">
        <f>IF('Coleta de Dados'!$X$18="","",'Coleta de Dados'!$X$18)</f>
        <v/>
      </c>
      <c r="S30" s="715" t="n"/>
      <c r="T30" s="73" t="inlineStr">
        <is>
          <t>Data da Calibração:</t>
        </is>
      </c>
      <c r="U30" s="716">
        <f>IF('Coleta de Dados'!$I$23="","",'Coleta de Dados'!$I$23)</f>
        <v/>
      </c>
      <c r="AC30" s="715" t="n"/>
    </row>
    <row r="31" ht="9" customFormat="1" customHeight="1" s="39">
      <c r="B31" s="49" t="n"/>
      <c r="C31" s="49" t="n"/>
      <c r="D31" s="49" t="n"/>
      <c r="E31" s="49" t="n"/>
      <c r="F31" s="57" t="inlineStr">
        <is>
          <t>Work Order Nº:</t>
        </is>
      </c>
      <c r="S31" s="75" t="n"/>
      <c r="T31" s="41" t="inlineStr">
        <is>
          <t>Calibration date:</t>
        </is>
      </c>
    </row>
    <row r="32" ht="13.15" customHeight="1">
      <c r="C32" s="52" t="n"/>
      <c r="D32" s="52" t="n"/>
      <c r="E32" s="52" t="n"/>
      <c r="F32" s="67" t="inlineStr">
        <is>
          <t>Local da Calibração:</t>
        </is>
      </c>
      <c r="G32" s="365">
        <f>IF('Coleta de Dados'!$I$24="","",'Coleta de Dados'!$I$24)</f>
        <v/>
      </c>
      <c r="S32" s="715" t="n"/>
      <c r="T32" s="73" t="n"/>
      <c r="U32" s="717" t="n"/>
    </row>
    <row r="33" ht="9" customFormat="1" customHeight="1" s="39">
      <c r="C33" s="76" t="n"/>
      <c r="D33" s="76" t="n"/>
      <c r="E33" s="76" t="n"/>
      <c r="F33" s="77" t="inlineStr">
        <is>
          <t>Location of performance:</t>
        </is>
      </c>
      <c r="T33" s="57" t="n"/>
    </row>
    <row r="34">
      <c r="G34" s="69" t="n"/>
    </row>
    <row r="35" ht="14.25" customHeight="1">
      <c r="C35" s="78" t="inlineStr">
        <is>
          <t>PROCEDIMENTO/MÉTODO DE CALIBRAÇÃO</t>
        </is>
      </c>
      <c r="D35" s="78" t="n"/>
      <c r="E35" s="78" t="n"/>
      <c r="F35" s="78" t="n"/>
      <c r="G35" s="78" t="n"/>
      <c r="H35" s="78" t="n"/>
      <c r="N35" s="79" t="n"/>
      <c r="O35" s="79" t="n"/>
      <c r="P35" s="79" t="n"/>
      <c r="Q35" s="79" t="n"/>
    </row>
    <row r="36">
      <c r="C36" s="76" t="inlineStr">
        <is>
          <t>Procedure/Calibration method</t>
        </is>
      </c>
      <c r="D36" s="39" t="n"/>
      <c r="E36" s="39" t="n"/>
      <c r="F36" s="39" t="n"/>
      <c r="G36" s="39" t="n"/>
      <c r="H36" s="39" t="n"/>
      <c r="I36" s="39" t="n"/>
      <c r="J36" s="39" t="n"/>
      <c r="K36" s="39" t="n"/>
      <c r="L36" s="39" t="n"/>
      <c r="M36" s="39" t="n"/>
      <c r="N36" s="79" t="n"/>
      <c r="O36" s="79" t="n"/>
      <c r="P36" s="79" t="n"/>
      <c r="Q36" s="79" t="n"/>
      <c r="R36" s="39" t="n"/>
      <c r="S36" s="39" t="n"/>
      <c r="T36" s="39" t="n"/>
      <c r="U36" s="39" t="n"/>
      <c r="V36" s="39" t="n"/>
      <c r="W36" s="39" t="n"/>
      <c r="X36" s="39" t="n"/>
    </row>
    <row r="37" customFormat="1" s="39">
      <c r="C37" s="351">
        <f>IF('Coleta de Dados'!I14="TOTALIZADOR DE VOLUME DE ÁGUA",CONCATENATE("Calibração realizada por comparação do volume de água calculado no padrão ",IF(OR('Coleta de Dados'!X16="Automática com início dinâmico",'Coleta de Dados'!X16="Automática com início estático"),"e o calculado no ","e o indicado no "),"medidor em calibração."),CONCATENATE("Calibração realizada por comparação da vazão volumétrica de água calculada no padrão ",IF(OR('Coleta de Dados'!X16="Automática com início dinâmico",'Coleta de Dados'!X16="Automática com início estático"),"e a calculada no ","e a indicada no "),"medidor em calibração."))</f>
        <v/>
      </c>
      <c r="AF37" s="80" t="n"/>
      <c r="AG37" s="80" t="n"/>
    </row>
    <row r="38" ht="9" customHeight="1">
      <c r="A38" s="81" t="n"/>
      <c r="B38" s="81" t="n"/>
      <c r="C38" s="76">
        <f>IF('Coleta de Dados'!I14="TOTALIZADOR DE VOLUME DE ÁGUA",CONCATENATE("Calibration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f>
        <v/>
      </c>
      <c r="D38" s="82" t="n"/>
      <c r="E38" s="82" t="n"/>
      <c r="F38" s="82" t="n"/>
      <c r="G38" s="82" t="n"/>
      <c r="H38" s="82" t="n"/>
      <c r="I38" s="82" t="n"/>
      <c r="J38" s="82" t="n"/>
      <c r="K38" s="82" t="n"/>
      <c r="L38" s="39" t="n"/>
      <c r="M38" s="39" t="n"/>
      <c r="N38" s="79" t="n"/>
      <c r="O38" s="79" t="n"/>
      <c r="P38" s="79" t="n"/>
      <c r="Q38" s="79" t="n"/>
      <c r="R38" s="39" t="n"/>
      <c r="S38" s="39" t="n"/>
      <c r="T38" s="39" t="n"/>
      <c r="U38" s="39" t="n"/>
      <c r="V38" s="39" t="n"/>
      <c r="W38" s="39" t="n"/>
      <c r="X38" s="39" t="n"/>
    </row>
    <row r="39" customFormat="1" s="39">
      <c r="A39" s="82" t="n"/>
      <c r="B39" s="82" t="n"/>
      <c r="C39" s="351" t="inlineStr">
        <is>
          <t>Foram realizadas 3 medições e expressa a média dos valores obtidos.</t>
        </is>
      </c>
      <c r="AF39" s="80" t="n"/>
      <c r="AG39" s="80" t="n"/>
    </row>
    <row r="40" ht="9" customHeight="1">
      <c r="A40" s="83" t="n"/>
      <c r="B40" s="83" t="n"/>
      <c r="C40" s="76" t="inlineStr">
        <is>
          <t>Three measurements were performed and the average of the values ​​obtained is expressed.</t>
        </is>
      </c>
      <c r="D40" s="82" t="n"/>
      <c r="E40" s="82" t="n"/>
      <c r="F40" s="82" t="n"/>
      <c r="G40" s="82" t="n"/>
      <c r="H40" s="82" t="n"/>
      <c r="I40" s="82" t="n"/>
      <c r="J40" s="82" t="n"/>
      <c r="K40" s="82" t="n"/>
      <c r="L40" s="39" t="n"/>
      <c r="M40" s="39" t="n"/>
      <c r="N40" s="79" t="n"/>
      <c r="O40" s="79" t="n"/>
      <c r="P40" s="79" t="n"/>
      <c r="Q40" s="79" t="n"/>
      <c r="R40" s="39" t="n"/>
      <c r="S40" s="39" t="n"/>
      <c r="T40" s="39" t="n"/>
      <c r="U40" s="39" t="n"/>
      <c r="V40" s="39" t="n"/>
      <c r="W40" s="39" t="n"/>
      <c r="X40" s="39" t="n"/>
    </row>
    <row r="41" customFormat="1" s="39">
      <c r="A41" s="82" t="n"/>
      <c r="B41" s="82" t="n"/>
      <c r="C41" s="351">
        <f>IF('Coleta de Dados'!I14="TOTALIZADOR DE VOLUME DE ÁGUA","Para esta calibração, foi utilizada a Instrução de Trabalho: IT – 7.2-01.","Para esta calibração, foi utilizada a Instrução de Trabalho: IT–7.2-02.")</f>
        <v/>
      </c>
    </row>
    <row r="42" ht="9" customHeight="1">
      <c r="A42" s="83" t="n"/>
      <c r="B42" s="83" t="n"/>
      <c r="C42" s="76">
        <f>IF('Coleta de Dados'!I14="TOTALIZADOR DE VOLUME DE ÁGUA","For this calibration, the Work Instruction was used: IT – 7.2-01.","For this calibration, the Work Instruction was used: IT–7.2-02.")</f>
        <v/>
      </c>
      <c r="D42" s="82" t="n"/>
      <c r="E42" s="82" t="n"/>
      <c r="F42" s="82" t="n"/>
      <c r="G42" s="82" t="n"/>
      <c r="H42" s="82" t="n"/>
      <c r="I42" s="82" t="n"/>
      <c r="J42" s="82" t="n"/>
      <c r="K42" s="82" t="n"/>
      <c r="L42" s="39" t="n"/>
      <c r="M42" s="39" t="n"/>
      <c r="N42" s="79" t="n"/>
      <c r="O42" s="79" t="n"/>
      <c r="P42" s="79" t="n"/>
      <c r="Q42" s="79" t="n"/>
      <c r="R42" s="39" t="n"/>
      <c r="S42" s="39" t="n"/>
      <c r="T42" s="39" t="n"/>
      <c r="U42" s="39" t="n"/>
      <c r="V42" s="39" t="n"/>
      <c r="W42" s="39" t="n"/>
      <c r="X42" s="39" t="n"/>
    </row>
    <row r="43" ht="9" customFormat="1" customHeight="1" s="39">
      <c r="A43" s="82" t="n"/>
      <c r="B43" s="82" t="n"/>
      <c r="C43" s="84" t="n"/>
      <c r="D43" s="83" t="n"/>
      <c r="E43" s="83" t="n"/>
      <c r="F43" s="83" t="n"/>
      <c r="G43" s="83" t="n"/>
      <c r="H43" s="83" t="n"/>
      <c r="I43" s="83" t="n"/>
      <c r="J43" s="83" t="n"/>
      <c r="K43" s="83" t="n"/>
      <c r="L43" s="22" t="n"/>
      <c r="M43" s="22" t="n"/>
      <c r="N43" s="79" t="n"/>
      <c r="O43" s="79" t="n"/>
      <c r="P43" s="79" t="n"/>
      <c r="Q43" s="79" t="n"/>
      <c r="R43" s="22" t="n"/>
      <c r="S43" s="22" t="n"/>
      <c r="T43" s="22" t="n"/>
      <c r="U43" s="22" t="n"/>
      <c r="V43" s="22" t="n"/>
      <c r="W43" s="22" t="n"/>
      <c r="X43" s="22" t="n"/>
    </row>
    <row r="44" ht="14.25" customHeight="1">
      <c r="A44" s="83" t="n"/>
      <c r="B44" s="83" t="n"/>
      <c r="C44" s="78" t="inlineStr">
        <is>
          <t>CONDIÇÕES AMBIENTAIS</t>
        </is>
      </c>
      <c r="D44" s="78" t="n"/>
      <c r="E44" s="78" t="n"/>
      <c r="F44" s="78" t="n"/>
      <c r="G44" s="78" t="n"/>
      <c r="H44" s="78" t="n"/>
      <c r="Q44" s="79" t="n"/>
    </row>
    <row r="45" ht="9" customHeight="1">
      <c r="C45" s="76" t="inlineStr">
        <is>
          <t>Laboratory environment</t>
        </is>
      </c>
      <c r="D45" s="39" t="n"/>
      <c r="E45" s="39" t="n"/>
      <c r="F45" s="39" t="n"/>
      <c r="G45" s="39" t="n"/>
      <c r="H45" s="39" t="n"/>
      <c r="I45" s="39" t="n"/>
      <c r="J45" s="39" t="n"/>
      <c r="K45" s="39" t="n"/>
      <c r="L45" s="39" t="n"/>
      <c r="M45" s="39" t="n"/>
      <c r="N45" s="79" t="n"/>
      <c r="O45" s="79" t="n"/>
      <c r="P45" s="79" t="n"/>
      <c r="Q45" s="79" t="n"/>
      <c r="R45" s="39" t="n"/>
      <c r="S45" s="39" t="n"/>
      <c r="T45" s="39" t="n"/>
      <c r="U45" s="39" t="n"/>
      <c r="V45" s="39" t="n"/>
      <c r="W45" s="39" t="n"/>
      <c r="X45" s="39" t="n"/>
    </row>
    <row r="46" customFormat="1" s="39">
      <c r="C46" s="22" t="n"/>
      <c r="D46" s="73" t="n"/>
      <c r="E46" s="73" t="n"/>
      <c r="F46" s="73" t="n"/>
      <c r="G46" s="73" t="inlineStr">
        <is>
          <t>Temperatura do Fluido:</t>
        </is>
      </c>
      <c r="H46" s="352">
        <f>IF('Coleta de Dados'!R54="","",CONCATENATE(FIXED(AVERAGE('Coleta de Dados'!R54:R56,'Coleta de Dados'!R63:R65,'Coleta de Dados'!R72:R74),1), " °C ± ",FIXED(('Coleta de Dados'!AM36/2),1)," °C"))</f>
        <v/>
      </c>
      <c r="L46" s="85" t="n"/>
      <c r="M46" s="22" t="n"/>
      <c r="N46" s="22" t="n"/>
      <c r="O46" s="22" t="n"/>
      <c r="P46" s="22" t="n"/>
      <c r="Q46" s="22" t="n"/>
      <c r="R46" s="22" t="n"/>
      <c r="S46" s="22" t="n"/>
      <c r="T46" s="22" t="n"/>
      <c r="U46" s="73" t="inlineStr">
        <is>
          <t>Temperatura do Ambiente:</t>
        </is>
      </c>
      <c r="V46" s="86">
        <f>IF('Coleta de Dados'!I33="","",CONCATENATE((FIXED(AVERAGE('Coleta de Dados'!I33,'Coleta de Dados'!X33),1))," °C ± "," ",FIXED(('Coleta de Dados'!AM33/2),1)," °C"))</f>
        <v/>
      </c>
      <c r="W46" s="22" t="n"/>
      <c r="X46" s="22" t="n"/>
    </row>
    <row r="47" ht="9" customHeight="1">
      <c r="C47" s="39" t="n"/>
      <c r="D47" s="77" t="n"/>
      <c r="E47" s="77" t="n"/>
      <c r="F47" s="77" t="n"/>
      <c r="G47" s="77" t="inlineStr">
        <is>
          <t>Temperature:</t>
        </is>
      </c>
      <c r="H47" s="39" t="n"/>
      <c r="I47" s="87" t="n"/>
      <c r="J47" s="39" t="n"/>
      <c r="K47" s="39" t="n"/>
      <c r="L47" s="39" t="n"/>
      <c r="M47" s="39" t="n"/>
      <c r="N47" s="39" t="n"/>
      <c r="O47" s="39" t="n"/>
      <c r="P47" s="39" t="n"/>
      <c r="Q47" s="39" t="n"/>
      <c r="R47" s="39" t="n"/>
      <c r="S47" s="39" t="n"/>
      <c r="T47" s="39" t="n"/>
      <c r="U47" s="77" t="inlineStr">
        <is>
          <t>Temperature:</t>
        </is>
      </c>
      <c r="V47" s="39" t="n"/>
      <c r="W47" s="39" t="n"/>
      <c r="X47" s="39" t="n"/>
    </row>
    <row r="48" customFormat="1" s="39">
      <c r="C48" s="22" t="n"/>
      <c r="D48" s="22" t="n"/>
      <c r="E48" s="22" t="n"/>
      <c r="F48" s="22" t="n"/>
      <c r="G48" s="73" t="inlineStr">
        <is>
          <t>Umidade Relativa:</t>
        </is>
      </c>
      <c r="H48" s="86">
        <f>IF('Coleta de Dados'!I34="","",CONCATENATE((FIXED(AVERAGE('Coleta de Dados'!I34,'Coleta de Dados'!X34),1))," % ± ",FIXED(('Coleta de Dados'!AM34/2),1)," %"))</f>
        <v/>
      </c>
      <c r="I48" s="22" t="n"/>
      <c r="J48" s="22" t="n"/>
      <c r="K48" s="22" t="n"/>
      <c r="L48" s="22" t="n"/>
      <c r="M48" s="22" t="n"/>
      <c r="N48" s="22" t="n"/>
      <c r="O48" s="22" t="n"/>
      <c r="P48" s="22" t="n"/>
      <c r="Q48" s="22" t="n"/>
      <c r="R48" s="22" t="n"/>
      <c r="S48" s="22" t="n"/>
      <c r="T48" s="22" t="n"/>
      <c r="U48" s="73" t="inlineStr">
        <is>
          <t>Pressão atmosférica:</t>
        </is>
      </c>
      <c r="V48" s="86">
        <f>IF('Coleta de Dados'!I35="","",CONCATENATE((FIXED(AVERAGE('Coleta de Dados'!I35,'Coleta de Dados'!X35),1))," hPa ± ",FIXED(('Coleta de Dados'!AM35/2),1)," hPa"))</f>
        <v/>
      </c>
      <c r="W48" s="22" t="n"/>
      <c r="X48" s="22" t="n"/>
    </row>
    <row r="49" ht="9" customHeight="1">
      <c r="C49" s="39" t="n"/>
      <c r="D49" s="76" t="n"/>
      <c r="E49" s="76" t="n"/>
      <c r="F49" s="76" t="n"/>
      <c r="G49" s="77" t="inlineStr">
        <is>
          <t>Humidity:</t>
        </is>
      </c>
      <c r="H49" s="76" t="n"/>
      <c r="I49" s="76" t="n"/>
      <c r="J49" s="76" t="n"/>
      <c r="K49" s="39" t="n"/>
      <c r="L49" s="39" t="n"/>
      <c r="M49" s="39" t="n"/>
      <c r="N49" s="39" t="n"/>
      <c r="O49" s="39" t="n"/>
      <c r="P49" s="39" t="n"/>
      <c r="Q49" s="39" t="n"/>
      <c r="R49" s="39" t="n"/>
      <c r="S49" s="39" t="n"/>
      <c r="T49" s="76" t="n"/>
      <c r="U49" s="77" t="inlineStr">
        <is>
          <t>pressure:</t>
        </is>
      </c>
      <c r="V49" s="76" t="n"/>
      <c r="W49" s="39" t="n"/>
      <c r="X49" s="39" t="n"/>
    </row>
    <row r="50" customFormat="1" s="39">
      <c r="C50" s="22" t="n"/>
      <c r="D50" s="22" t="n"/>
      <c r="E50" s="22" t="n"/>
      <c r="F50" s="22" t="n"/>
      <c r="G50" s="73" t="n"/>
      <c r="H50" s="86" t="n"/>
      <c r="I50" s="22" t="n"/>
      <c r="J50" s="22" t="n"/>
      <c r="K50" s="22" t="n"/>
      <c r="L50" s="22" t="n"/>
      <c r="M50" s="22" t="n"/>
      <c r="N50" s="22" t="n"/>
      <c r="O50" s="22" t="n"/>
      <c r="P50" s="22" t="n"/>
      <c r="Q50" s="22" t="n"/>
      <c r="R50" s="22" t="n"/>
      <c r="S50" s="22" t="n"/>
      <c r="T50" s="22" t="n"/>
      <c r="U50" s="22" t="n"/>
      <c r="V50" s="22" t="n"/>
      <c r="W50" s="22" t="n"/>
      <c r="X50" s="22" t="n"/>
      <c r="AH50" s="88" t="n"/>
      <c r="AR50" s="88" t="n"/>
    </row>
    <row r="51" customFormat="1" s="39">
      <c r="C51" s="22" t="n"/>
      <c r="D51" s="22" t="n"/>
      <c r="E51" s="22" t="n"/>
      <c r="F51" s="22" t="n"/>
      <c r="G51" s="77" t="n"/>
      <c r="H51" s="86" t="n"/>
      <c r="I51" s="22" t="n"/>
      <c r="J51" s="22" t="n"/>
      <c r="K51" s="22" t="n"/>
      <c r="L51" s="22" t="n"/>
      <c r="M51" s="22" t="n"/>
      <c r="N51" s="22" t="n"/>
      <c r="O51" s="22" t="n"/>
      <c r="P51" s="22" t="n"/>
      <c r="Q51" s="22" t="n"/>
      <c r="R51" s="22" t="n"/>
      <c r="S51" s="22" t="n"/>
      <c r="T51" s="22" t="n"/>
      <c r="U51" s="22" t="n"/>
      <c r="V51" s="22" t="n"/>
      <c r="W51" s="22" t="n"/>
      <c r="X51" s="22" t="n"/>
      <c r="AH51" s="88" t="n"/>
      <c r="AR51" s="88" t="n"/>
    </row>
    <row r="52" ht="14.25" customFormat="1" customHeight="1" s="39">
      <c r="A52" s="355" t="inlineStr">
        <is>
          <t>IDENTIFICAÇÃO E RASTREABILIDADE DOS INSTRUMENTOS UTILIZADOS</t>
        </is>
      </c>
      <c r="AH52" s="88" t="n"/>
      <c r="AR52" s="88" t="n"/>
    </row>
    <row r="53" customFormat="1" s="39">
      <c r="A53" s="356" t="inlineStr">
        <is>
          <t>Identification and traceability of the used instruments</t>
        </is>
      </c>
      <c r="AH53" s="88" t="n"/>
      <c r="AR53" s="88" t="n"/>
    </row>
    <row r="54" customFormat="1" s="39">
      <c r="B54" s="22" t="n"/>
      <c r="C54" s="22" t="n"/>
      <c r="D54" s="337" t="inlineStr">
        <is>
          <t>Identificação</t>
        </is>
      </c>
      <c r="H54" s="22" t="n"/>
      <c r="I54" s="337" t="inlineStr">
        <is>
          <t>Instrumento</t>
        </is>
      </c>
      <c r="M54" s="22" t="n"/>
      <c r="N54" s="337" t="inlineStr">
        <is>
          <t>Certificado</t>
        </is>
      </c>
      <c r="R54" s="22" t="n"/>
      <c r="S54" s="337" t="inlineStr">
        <is>
          <t>Validade</t>
        </is>
      </c>
      <c r="V54" s="60" t="n"/>
      <c r="W54" s="337" t="inlineStr">
        <is>
          <t>Rastreabilidade</t>
        </is>
      </c>
      <c r="AH54" s="88" t="n"/>
      <c r="AR54" s="88" t="n"/>
    </row>
    <row r="55">
      <c r="D55" s="350" t="inlineStr">
        <is>
          <t>Identification</t>
        </is>
      </c>
      <c r="I55" s="350" t="inlineStr">
        <is>
          <t>Instrument</t>
        </is>
      </c>
      <c r="N55" s="350" t="inlineStr">
        <is>
          <t>Certificate</t>
        </is>
      </c>
      <c r="S55" s="350" t="inlineStr">
        <is>
          <t>Due Date</t>
        </is>
      </c>
      <c r="V55" s="76" t="n"/>
      <c r="W55" s="350" t="inlineStr">
        <is>
          <t>Traceability</t>
        </is>
      </c>
      <c r="AH55" s="88" t="n"/>
      <c r="AR55" s="88" t="n"/>
    </row>
    <row r="56" ht="12.75" customHeight="1">
      <c r="B56" s="89" t="n"/>
      <c r="C56" s="89" t="n"/>
      <c r="D56" s="348">
        <f>IF('Coleta de Dados'!$H$39="","---",'Coleta de Dados'!$H$39)</f>
        <v/>
      </c>
      <c r="H56" s="90" t="n"/>
      <c r="I56" s="348">
        <f>IF(D56="---","---",VLOOKUP(D56&amp;"-T",'Relação de Padrões'!$A$4:$AM$1000,2,FALSE()))</f>
        <v/>
      </c>
      <c r="M56" s="90" t="n"/>
      <c r="N56" s="348">
        <f>IF(D56="---","---",VLOOKUP(D56&amp;"-T",'Relação de Padrões'!$A$4:$AM$1000,4,FALSE()))</f>
        <v/>
      </c>
      <c r="R56" s="13" t="n"/>
      <c r="S56" s="718">
        <f>IF(D56="---","---",VLOOKUP(D56&amp;"-T",'Relação de Padrões'!$A$4:$AM$1000,6,FALSE()))</f>
        <v/>
      </c>
      <c r="V56" s="719" t="n"/>
      <c r="W56" s="718">
        <f>IF(D56="---","---",VLOOKUP(D56&amp;"-T",'Relação de Padrões'!$A$4:$AM$1000,8,FALSE()))</f>
        <v/>
      </c>
    </row>
    <row r="57" ht="12.75" customHeight="1">
      <c r="B57" s="89" t="n"/>
      <c r="C57" s="89" t="n"/>
      <c r="D57" s="348">
        <f>IF('Coleta de Dados'!$H$40="","---",'Coleta de Dados'!$H$40)</f>
        <v/>
      </c>
      <c r="H57" s="90" t="n"/>
      <c r="I57" s="348">
        <f>IF(D57="---","---",VLOOKUP(D57,'Relação de Padrões'!$A$4:$AM$1000,2,FALSE()))</f>
        <v/>
      </c>
      <c r="M57" s="90" t="n"/>
      <c r="N57" s="348">
        <f>IF(D57="---","---",VLOOKUP(D57,'Relação de Padrões'!$A$4:$AM$1000,4,FALSE()))</f>
        <v/>
      </c>
      <c r="R57" s="13" t="n"/>
      <c r="S57" s="718">
        <f>IF(D57="---","---",VLOOKUP(D57,'Relação de Padrões'!$A$4:$AM$1000,6,FALSE()))</f>
        <v/>
      </c>
      <c r="V57" s="719" t="n"/>
      <c r="W57" s="718">
        <f>IF(D57="---","---",VLOOKUP(D57,'Relação de Padrões'!$A$4:$AM$1000,8,FALSE()))</f>
        <v/>
      </c>
    </row>
    <row r="58">
      <c r="B58" s="354" t="n"/>
      <c r="C58" s="354" t="n"/>
      <c r="D58" s="348">
        <f>IF('Coleta de Dados'!$H$41="","---",'Coleta de Dados'!$H$41)</f>
        <v/>
      </c>
      <c r="H58" s="93" t="n"/>
      <c r="I58" s="348">
        <f>IF(D58="---","---",VLOOKUP(D58,'Relação de Padrões'!$A$4:$AM$1000,2,FALSE()))</f>
        <v/>
      </c>
      <c r="M58" s="93" t="n"/>
      <c r="N58" s="348">
        <f>IF(D58="---","---",VLOOKUP(D58,'Relação de Padrões'!$A$4:$AM$1000,4,FALSE()))</f>
        <v/>
      </c>
      <c r="R58" s="13" t="n"/>
      <c r="S58" s="718">
        <f>IF(D58="---","---",VLOOKUP(D58,'Relação de Padrões'!$A$4:$AM$1000,6,FALSE()))</f>
        <v/>
      </c>
      <c r="V58" s="719" t="n"/>
      <c r="W58" s="718">
        <f>IF(D58="---","---",VLOOKUP(D58,'Relação de Padrões'!$A$4:$AM$1000,8,FALSE()))</f>
        <v/>
      </c>
    </row>
    <row r="59">
      <c r="B59" s="89" t="n"/>
      <c r="C59" s="89" t="n"/>
      <c r="D59" s="348">
        <f>IF('Coleta de Dados'!H44="","---",'Coleta de Dados'!H44)</f>
        <v/>
      </c>
      <c r="H59" s="13" t="n"/>
      <c r="I59" s="348">
        <f>IF(D59="---","---",VLOOKUP(D59,'Relação de Padrões'!$A$4:$AM$1000,2,FALSE()))</f>
        <v/>
      </c>
      <c r="M59" s="13" t="n"/>
      <c r="N59" s="348">
        <f>IF(D59="---","---",VLOOKUP(D59,'Relação de Padrões'!$A$4:$AM$1000,4,FALSE()))</f>
        <v/>
      </c>
      <c r="R59" s="13" t="n"/>
      <c r="S59" s="718">
        <f>IF(D59="---","---",VLOOKUP(D59,'Relação de Padrões'!$A$4:$AM$1000,6,FALSE()))</f>
        <v/>
      </c>
      <c r="V59" s="719" t="n"/>
      <c r="W59" s="718">
        <f>IF(D59="---","---",VLOOKUP(D59,'Relação de Padrões'!$A$4:$AM$1000,8,FALSE()))</f>
        <v/>
      </c>
    </row>
    <row r="60">
      <c r="D60" s="348">
        <f>IF('Coleta de Dados'!H45="","---",'Coleta de Dados'!H45)</f>
        <v/>
      </c>
      <c r="H60" s="13" t="n"/>
      <c r="I60" s="348">
        <f>IF(D60="---","---",VLOOKUP(D60,'Relação de Padrões'!$A$4:$AM$1000,2,FALSE()))</f>
        <v/>
      </c>
      <c r="M60" s="13" t="n"/>
      <c r="N60" s="348">
        <f>IF(D60="---","---",VLOOKUP(D60,'Relação de Padrões'!$A$4:$AM$1000,4,FALSE()))</f>
        <v/>
      </c>
      <c r="R60" s="13" t="n"/>
      <c r="S60" s="718">
        <f>IF(D60="---","---",VLOOKUP(D60,'Relação de Padrões'!$A$4:$AM$1000,6,FALSE()))</f>
        <v/>
      </c>
      <c r="V60" s="719" t="n"/>
      <c r="W60" s="718">
        <f>IF(D60="---","---",VLOOKUP(D60,'Relação de Padrões'!$A$4:$AM$1000,8,FALSE()))</f>
        <v/>
      </c>
    </row>
    <row r="61" ht="12.75" customHeight="1">
      <c r="D61" s="348">
        <f>IF('Coleta de Dados'!H46="","---",'Coleta de Dados'!H46)</f>
        <v/>
      </c>
      <c r="H61" s="13" t="n"/>
      <c r="I61" s="348">
        <f>IF(D61="---","---",VLOOKUP(D61,'Relação de Padrões'!$A$4:$AM$1000,2,FALSE()))</f>
        <v/>
      </c>
      <c r="M61" s="13" t="n"/>
      <c r="N61" s="348">
        <f>IF(D61="---","---",VLOOKUP(D61,'Relação de Padrões'!$A$4:$AM$1000,4,FALSE()))</f>
        <v/>
      </c>
      <c r="R61" s="13" t="n"/>
      <c r="S61" s="718">
        <f>IF(D61="---","---",VLOOKUP(D61,'Relação de Padrões'!$A$4:$AM$1000,6,FALSE()))</f>
        <v/>
      </c>
      <c r="V61" s="719" t="n"/>
      <c r="W61" s="718">
        <f>IF(D61="---","---",VLOOKUP(D61,'Relação de Padrões'!$A$4:$AM$1000,8,FALSE()))</f>
        <v/>
      </c>
    </row>
    <row r="62" ht="12.75" customHeight="1">
      <c r="AB62" s="94" t="n"/>
    </row>
    <row r="63" ht="14.25" customHeight="1">
      <c r="C63" s="95" t="inlineStr">
        <is>
          <t>RESULTADOS DA CALIBRAÇÃO</t>
        </is>
      </c>
    </row>
    <row r="64" ht="9" customFormat="1" customHeight="1" s="39">
      <c r="C64" s="76" t="inlineStr">
        <is>
          <t>Calibration results</t>
        </is>
      </c>
    </row>
    <row r="65">
      <c r="A65" s="96" t="n"/>
      <c r="B65" s="96" t="n"/>
      <c r="E65" s="52" t="n"/>
      <c r="F65" s="67" t="inlineStr">
        <is>
          <t>Capacidade:</t>
        </is>
      </c>
      <c r="G65" s="97">
        <f>IF('Coleta de Dados'!I19="","",'Coleta de Dados'!$I$19 &amp; " " &amp; 'Coleta de Dados'!$O$19)</f>
        <v/>
      </c>
      <c r="O65" s="52" t="n"/>
      <c r="P65" s="52" t="n"/>
      <c r="Q65" s="52" t="n"/>
      <c r="R65" s="67" t="inlineStr">
        <is>
          <t>Valor de uma Divisão:</t>
        </is>
      </c>
      <c r="S65" s="97">
        <f>IF('Coleta de Dados'!$I$21="","",CONCATENATE('Coleta de Dados'!$I$21," ",'Coleta de Dados'!O21))</f>
        <v/>
      </c>
      <c r="U65" s="96" t="n"/>
      <c r="V65" s="96" t="n"/>
      <c r="W65" s="96" t="n"/>
      <c r="X65" s="96" t="n"/>
    </row>
    <row r="66" ht="9" customFormat="1" customHeight="1" s="39">
      <c r="A66" s="96" t="n"/>
      <c r="B66" s="96" t="n"/>
      <c r="C66" s="96" t="n"/>
      <c r="D66" s="96" t="n"/>
      <c r="E66" s="96" t="n"/>
      <c r="F66" s="57" t="inlineStr">
        <is>
          <t>Capacity:</t>
        </is>
      </c>
      <c r="G66" s="49" t="n"/>
      <c r="H66" s="49" t="n"/>
      <c r="I66" s="96" t="n"/>
      <c r="J66" s="96" t="n"/>
      <c r="K66" s="96" t="n"/>
      <c r="L66" s="96" t="n"/>
      <c r="M66" s="96" t="n"/>
      <c r="N66" s="96" t="n"/>
      <c r="O66" s="96" t="n"/>
      <c r="P66" s="96" t="n"/>
      <c r="Q66" s="96" t="n"/>
      <c r="R66" s="57" t="inlineStr">
        <is>
          <t>Division:</t>
        </is>
      </c>
      <c r="S66" s="49" t="n"/>
      <c r="T66" s="49" t="n"/>
      <c r="U66" s="49" t="n"/>
      <c r="V66" s="49" t="n"/>
      <c r="W66" s="96" t="n"/>
      <c r="X66" s="96" t="n"/>
    </row>
    <row r="67" ht="14.25" customHeight="1">
      <c r="F67" s="67" t="inlineStr">
        <is>
          <t>Unidade de Indicação:</t>
        </is>
      </c>
      <c r="G67" s="97">
        <f>IF('Coleta de Dados'!$X$15="","",'Coleta de Dados'!$X$15)</f>
        <v/>
      </c>
      <c r="R67" s="67" t="inlineStr">
        <is>
          <t>Fator K:</t>
        </is>
      </c>
      <c r="S67" s="720">
        <f>IF('Coleta de Dados'!$I$22="","",'Coleta de Dados'!$I$22)</f>
        <v/>
      </c>
      <c r="AI67" s="40" t="n"/>
      <c r="AJ67" s="40" t="n"/>
      <c r="AK67" s="40" t="n"/>
      <c r="AL67" s="39" t="n"/>
      <c r="AM67" s="39" t="n"/>
      <c r="AN67" s="39" t="n"/>
      <c r="AO67" s="39" t="n"/>
      <c r="AP67" s="39" t="n"/>
      <c r="AQ67" s="39" t="n"/>
    </row>
    <row r="68" ht="9" customFormat="1" customHeight="1" s="39">
      <c r="F68" s="57" t="inlineStr">
        <is>
          <t>indication unit:</t>
        </is>
      </c>
      <c r="R68" s="57" t="inlineStr">
        <is>
          <t>Factor k:</t>
        </is>
      </c>
    </row>
    <row r="70" ht="13.15" customHeight="1">
      <c r="A70" s="89" t="n"/>
      <c r="C70" s="349" t="inlineStr">
        <is>
          <t>*Totalização Média no Sistema de Medição Padrão
(L)</t>
        </is>
      </c>
      <c r="D70" s="721" t="n"/>
      <c r="E70" s="722" t="n"/>
      <c r="F70" s="723">
        <f>IF('Coleta de Dados'!I14="TOTALIZADOR DE VOLUME DE ÁGUA","**Totalização Média no Instrumento Sob Calibração","*Vazão Média no Instrumento sob Calibração")</f>
        <v/>
      </c>
      <c r="G70" s="721" t="n"/>
      <c r="H70" s="722" t="n"/>
      <c r="I70" s="723">
        <f>IF('Coleta de Dados'!I14="TOTALIZADOR DE VOLUME DE ÁGUA","***Vazão Média de Calibração no Sistema de Medição Padrão","**Vazão Média de Calibração no Sistema de Medição Padrão")</f>
        <v/>
      </c>
      <c r="J70" s="721" t="n"/>
      <c r="K70" s="722" t="n"/>
      <c r="L70" s="349" t="inlineStr">
        <is>
          <t>#Tendência do Instrumento Sob Calibração
(%)</t>
        </is>
      </c>
      <c r="M70" s="721" t="n"/>
      <c r="N70" s="722" t="n"/>
      <c r="O70" s="349" t="inlineStr">
        <is>
          <t>##Repetibilidade da Tendência do Instrumento Sob Calibração
(%)</t>
        </is>
      </c>
      <c r="P70" s="721" t="n"/>
      <c r="Q70" s="722" t="n"/>
      <c r="R70" s="349" t="inlineStr">
        <is>
          <t>###Incerteza Expandida
U
(%)</t>
        </is>
      </c>
      <c r="S70" s="721" t="n"/>
      <c r="T70" s="722" t="n"/>
      <c r="U70" s="360" t="inlineStr">
        <is>
          <t>'Fator de Abrangência
k</t>
        </is>
      </c>
      <c r="V70" s="721" t="n"/>
      <c r="W70" s="722" t="n"/>
      <c r="X70" s="360" t="inlineStr">
        <is>
          <t>''Graus de Liberdade
Efetivo
veff</t>
        </is>
      </c>
      <c r="Y70" s="721" t="n"/>
      <c r="Z70" s="722" t="n"/>
    </row>
    <row r="71">
      <c r="A71" s="89" t="n"/>
      <c r="C71" s="724" t="n"/>
      <c r="E71" s="725" t="n"/>
      <c r="F71" s="724" t="n"/>
      <c r="H71" s="725" t="n"/>
      <c r="I71" s="724" t="n"/>
      <c r="K71" s="725" t="n"/>
      <c r="L71" s="724" t="n"/>
      <c r="N71" s="725" t="n"/>
      <c r="O71" s="724" t="n"/>
      <c r="Q71" s="725" t="n"/>
      <c r="R71" s="724" t="n"/>
      <c r="T71" s="725" t="n"/>
      <c r="U71" s="724" t="n"/>
      <c r="W71" s="725" t="n"/>
      <c r="X71" s="724" t="n"/>
      <c r="Z71" s="725" t="n"/>
    </row>
    <row r="72">
      <c r="A72" s="89" t="n"/>
      <c r="C72" s="724" t="n"/>
      <c r="E72" s="725" t="n"/>
      <c r="F72" s="724" t="n"/>
      <c r="H72" s="725" t="n"/>
      <c r="I72" s="724" t="n"/>
      <c r="K72" s="725" t="n"/>
      <c r="L72" s="724" t="n"/>
      <c r="N72" s="725" t="n"/>
      <c r="O72" s="724" t="n"/>
      <c r="Q72" s="725" t="n"/>
      <c r="R72" s="724" t="n"/>
      <c r="T72" s="725" t="n"/>
      <c r="U72" s="724" t="n"/>
      <c r="W72" s="725" t="n"/>
      <c r="X72" s="724" t="n"/>
      <c r="Z72" s="725" t="n"/>
      <c r="AF72" s="367" t="inlineStr">
        <is>
          <t>Situação da Caibração</t>
        </is>
      </c>
      <c r="AG72" s="721" t="n"/>
      <c r="AH72" s="721" t="n"/>
      <c r="AI72" s="721" t="n"/>
      <c r="AJ72" s="722" t="n"/>
    </row>
    <row r="73">
      <c r="A73" s="89" t="n"/>
      <c r="C73" s="726" t="n"/>
      <c r="D73" s="727" t="n"/>
      <c r="E73" s="728" t="n"/>
      <c r="F73" s="729">
        <f>IF('Coleta de Dados'!I14="MEDIDOR DE VAZÃO VOLUMÉTRICA DE ÁGUA","(L/h)","(L)")</f>
        <v/>
      </c>
      <c r="G73" s="727" t="n"/>
      <c r="H73" s="728" t="n"/>
      <c r="I73" s="729" t="inlineStr">
        <is>
          <t xml:space="preserve"> (L/h)</t>
        </is>
      </c>
      <c r="J73" s="727" t="n"/>
      <c r="K73" s="728" t="n"/>
      <c r="L73" s="726" t="n"/>
      <c r="M73" s="727" t="n"/>
      <c r="N73" s="728" t="n"/>
      <c r="O73" s="726" t="n"/>
      <c r="P73" s="727" t="n"/>
      <c r="Q73" s="728" t="n"/>
      <c r="R73" s="726" t="n"/>
      <c r="S73" s="727" t="n"/>
      <c r="T73" s="728" t="n"/>
      <c r="U73" s="726" t="n"/>
      <c r="V73" s="727" t="n"/>
      <c r="W73" s="728" t="n"/>
      <c r="X73" s="726" t="n"/>
      <c r="Y73" s="727" t="n"/>
      <c r="Z73" s="728" t="n"/>
      <c r="AF73" s="726" t="n"/>
      <c r="AG73" s="727" t="n"/>
      <c r="AH73" s="727" t="n"/>
      <c r="AI73" s="727" t="n"/>
      <c r="AJ73" s="728" t="n"/>
    </row>
    <row r="74">
      <c r="C74" s="327">
        <f>IF(I74="---","---",FIXED(AVERAGE('Coleta de Dados'!L54:L56),'Estimativa da Incerteza'!BQ10))</f>
        <v/>
      </c>
      <c r="D74" s="730" t="n"/>
      <c r="E74" s="731" t="n"/>
      <c r="F74" s="327">
        <f>IF(I74="---","---",IF('Coleta de Dados'!I14="TOTALIZADOR DE VOLUME DE ÁGUA",FIXED(AVERAGE('Coleta de Dados'!O54:O56),'Estimativa da Incerteza'!BQ10),FIXED(AVERAGE('Coleta de Dados'!X54:Z56),'Estimativa da Incerteza'!BQ10)))</f>
        <v/>
      </c>
      <c r="G74" s="730" t="n"/>
      <c r="H74" s="731" t="n"/>
      <c r="I74" s="327">
        <f>IF('Coleta de Dados'!C54="","---",FIXED((AVERAGE('Coleta de Dados'!I54:I56)),'Estimativa da Incerteza'!BQ10))</f>
        <v/>
      </c>
      <c r="J74" s="730" t="n"/>
      <c r="K74" s="731" t="n"/>
      <c r="L74" s="327">
        <f>IF(I74="---","---",FIXED(('Coleta de Dados'!$U$57),'Estimativa da Incerteza'!BQ10))</f>
        <v/>
      </c>
      <c r="M74" s="730" t="n"/>
      <c r="N74" s="731" t="n"/>
      <c r="O74" s="732">
        <f>IF(I74="---","---",'Coleta de Dados'!$AD$57)</f>
        <v/>
      </c>
      <c r="P74" s="730" t="n"/>
      <c r="Q74" s="731" t="n"/>
      <c r="R74" s="327">
        <f>IF(I74="---","---",FIXED('Estimativa da Incerteza'!BN10,'Estimativa da Incerteza'!BQ10))</f>
        <v/>
      </c>
      <c r="S74" s="730" t="n"/>
      <c r="T74" s="731" t="n"/>
      <c r="U74" s="327">
        <f>IF(I74="---","---",'Estimativa da Incerteza'!AS10)</f>
        <v/>
      </c>
      <c r="V74" s="730" t="n"/>
      <c r="W74" s="731" t="n"/>
      <c r="X74" s="332">
        <f>IF(I74="---","---",IF(('Estimativa da Incerteza'!AP10)&gt;1000,"∞",('Estimativa da Incerteza'!AP10)))</f>
        <v/>
      </c>
      <c r="Y74" s="730" t="n"/>
      <c r="Z74" s="731" t="n"/>
      <c r="AA74" s="369" t="n"/>
      <c r="AF74" s="336">
        <f>IF('Coleta de Dados'!$X$39="Erro",IF(ABS('Coleta de Dados'!U57)&lt;'Coleta de Dados'!T39,"Aprovado","Reprovado"),IF('Coleta de Dados'!$X$39="Erro + U",IF(SUM(ABS(L74),ABS(R74))&lt;'Coleta de Dados'!T39,"Aprovado","Reprovado"),IF('Coleta de Dados'!$X$39="U",IF(R74&lt;'Coleta de Dados'!T39,"Aprovado","Reprovado"))))</f>
        <v/>
      </c>
      <c r="AG74" s="730" t="n"/>
      <c r="AH74" s="730" t="n"/>
      <c r="AI74" s="730" t="n"/>
      <c r="AJ74" s="731" t="n"/>
    </row>
    <row r="75">
      <c r="C75" s="327">
        <f>IF(I75="---","---",FIXED(AVERAGE('Coleta de Dados'!L63:L65),'Estimativa da Incerteza'!BQ11))</f>
        <v/>
      </c>
      <c r="D75" s="730" t="n"/>
      <c r="E75" s="731" t="n"/>
      <c r="F75" s="327">
        <f>IF(I75="---","---",IF('Coleta de Dados'!I14="TOTALIZADOR DE VOLUME DE ÁGUA",FIXED(AVERAGE('Coleta de Dados'!O63:O65),'Estimativa da Incerteza'!BQ11),FIXED(AVERAGE('Coleta de Dados'!X63:Z65),'Estimativa da Incerteza'!BQ11)))</f>
        <v/>
      </c>
      <c r="G75" s="730" t="n"/>
      <c r="H75" s="731" t="n"/>
      <c r="I75" s="327">
        <f>IF('Coleta de Dados'!C63="","---",FIXED((AVERAGE('Coleta de Dados'!I63:I65)),'Estimativa da Incerteza'!BQ11))</f>
        <v/>
      </c>
      <c r="J75" s="730" t="n"/>
      <c r="K75" s="731" t="n"/>
      <c r="L75" s="732">
        <f>IF(I75="---","---",FIXED(('Coleta de Dados'!$U$66),'Estimativa da Incerteza'!BQ11))</f>
        <v/>
      </c>
      <c r="M75" s="730" t="n"/>
      <c r="N75" s="731" t="n"/>
      <c r="O75" s="732">
        <f>IF(I75="---","---",'Coleta de Dados'!$AD$66)</f>
        <v/>
      </c>
      <c r="P75" s="730" t="n"/>
      <c r="Q75" s="731" t="n"/>
      <c r="R75" s="327">
        <f>IF(I75="---","---",FIXED('Estimativa da Incerteza'!BN11,'Estimativa da Incerteza'!BQ11))</f>
        <v/>
      </c>
      <c r="S75" s="730" t="n"/>
      <c r="T75" s="731" t="n"/>
      <c r="U75" s="327">
        <f>IF(I75="---","---",'Estimativa da Incerteza'!AS11)</f>
        <v/>
      </c>
      <c r="V75" s="730" t="n"/>
      <c r="W75" s="731" t="n"/>
      <c r="X75" s="332">
        <f>IF(I75="---","---",IF(('Estimativa da Incerteza'!AP11)&gt;1000,"∞",('Estimativa da Incerteza'!AP11)))</f>
        <v/>
      </c>
      <c r="Y75" s="730" t="n"/>
      <c r="Z75" s="731" t="n"/>
      <c r="AA75" s="369" t="n"/>
      <c r="AF75" s="336">
        <f>IF('Coleta de Dados'!$X$39="Erro",IF(ABS('Coleta de Dados'!U66)&lt;'Coleta de Dados'!T40,"Aprovado","Reprovado"),IF('Coleta de Dados'!$X$39="Erro + U",IF(SUM(ABS(L75),ABS(R75))&lt;'Coleta de Dados'!T40,"Aprovado","Reprovado"),IF('Coleta de Dados'!$X$39="U",IF(R75&lt;'Coleta de Dados'!T40,"Aprovado","Reprovado"))))</f>
        <v/>
      </c>
      <c r="AG75" s="730" t="n"/>
      <c r="AH75" s="730" t="n"/>
      <c r="AI75" s="730" t="n"/>
      <c r="AJ75" s="731" t="n"/>
    </row>
    <row r="76">
      <c r="C76" s="327">
        <f>IF(I76="---","---",FIXED(AVERAGE('Coleta de Dados'!L72:L74),'Estimativa da Incerteza'!BQ12))</f>
        <v/>
      </c>
      <c r="D76" s="730" t="n"/>
      <c r="E76" s="731" t="n"/>
      <c r="F76" s="327">
        <f>IF(I76="---","---",IF('Coleta de Dados'!I14="TOTALIZADOR DE VOLUME DE ÁGUA",FIXED(AVERAGE('Coleta de Dados'!O72:O74),'Estimativa da Incerteza'!BQ12),FIXED(AVERAGE('Coleta de Dados'!X72:Z74),'Estimativa da Incerteza'!BQ12)))</f>
        <v/>
      </c>
      <c r="G76" s="730" t="n"/>
      <c r="H76" s="731" t="n"/>
      <c r="I76" s="327">
        <f>IF('Coleta de Dados'!C72="","---",FIXED((AVERAGE('Coleta de Dados'!I72:I74)),'Estimativa da Incerteza'!BQ12))</f>
        <v/>
      </c>
      <c r="J76" s="730" t="n"/>
      <c r="K76" s="731" t="n"/>
      <c r="L76" s="327">
        <f>IF(I76="---","---",FIXED(('Coleta de Dados'!$U$75),'Estimativa da Incerteza'!BQ12))</f>
        <v/>
      </c>
      <c r="M76" s="730" t="n"/>
      <c r="N76" s="731" t="n"/>
      <c r="O76" s="732">
        <f>IF(I76="---","---",'Coleta de Dados'!$AD$75)</f>
        <v/>
      </c>
      <c r="P76" s="730" t="n"/>
      <c r="Q76" s="731" t="n"/>
      <c r="R76" s="327">
        <f>IF(I76="---","---",FIXED('Estimativa da Incerteza'!BN12,'Estimativa da Incerteza'!BQ12))</f>
        <v/>
      </c>
      <c r="S76" s="730" t="n"/>
      <c r="T76" s="731" t="n"/>
      <c r="U76" s="327">
        <f>IF(I76="---","---",'Estimativa da Incerteza'!AS12)</f>
        <v/>
      </c>
      <c r="V76" s="730" t="n"/>
      <c r="W76" s="731" t="n"/>
      <c r="X76" s="332">
        <f>IF(I76="---","---",IF(('Estimativa da Incerteza'!AP12)&gt;1000,"∞",('Estimativa da Incerteza'!AP12)))</f>
        <v/>
      </c>
      <c r="Y76" s="730" t="n"/>
      <c r="Z76" s="731" t="n"/>
      <c r="AA76" s="369" t="n"/>
      <c r="AF76" s="336">
        <f>IF('Coleta de Dados'!$X$39="Erro",IF(ABS('Coleta de Dados'!U75)&lt;'Coleta de Dados'!T41,"Aprovado","Reprovado"),IF('Coleta de Dados'!$X$39="Erro + U",IF(SUM(ABS(L76),ABS(R76))&lt;'Coleta de Dados'!T41,"Aprovado","Reprovado"),IF('Coleta de Dados'!$X$39="U",IF(R76&lt;'Coleta de Dados'!T41,"Aprovado","Reprovado"))))</f>
        <v/>
      </c>
      <c r="AG76" s="730" t="n"/>
      <c r="AH76" s="730" t="n"/>
      <c r="AI76" s="730" t="n"/>
      <c r="AJ76" s="731" t="n"/>
    </row>
    <row r="77">
      <c r="C77" s="327">
        <f>IF(I77="---","---",FIXED(AVERAGE('Coleta de Dados'!L81:L83),'Estimativa da Incerteza'!BQ13))</f>
        <v/>
      </c>
      <c r="D77" s="730" t="n"/>
      <c r="E77" s="731" t="n"/>
      <c r="F77" s="327">
        <f>IF(I77="---","---",IF('Coleta de Dados'!I14="TOTALIZADOR DE VOLUME DE ÁGUA",FIXED(AVERAGE('Coleta de Dados'!O81:O83),'Estimativa da Incerteza'!BQ13),FIXED(AVERAGE('Coleta de Dados'!X81:Z83),'Estimativa da Incerteza'!BQ13)))</f>
        <v/>
      </c>
      <c r="G77" s="730" t="n"/>
      <c r="H77" s="731" t="n"/>
      <c r="I77" s="327">
        <f>IF('Coleta de Dados'!C81="","---",FIXED((AVERAGE('Coleta de Dados'!I81:I83)),'Estimativa da Incerteza'!BQ13))</f>
        <v/>
      </c>
      <c r="J77" s="730" t="n"/>
      <c r="K77" s="731" t="n"/>
      <c r="L77" s="327">
        <f>IF(I77="---","---",FIXED(('Coleta de Dados'!$U$84),'Estimativa da Incerteza'!BQ13))</f>
        <v/>
      </c>
      <c r="M77" s="730" t="n"/>
      <c r="N77" s="731" t="n"/>
      <c r="O77" s="732">
        <f>IF(I77="---","---",'Coleta de Dados'!$AD$84)</f>
        <v/>
      </c>
      <c r="P77" s="730" t="n"/>
      <c r="Q77" s="731" t="n"/>
      <c r="R77" s="327">
        <f>IF(I77="---","---",FIXED('Estimativa da Incerteza'!BN13,'Estimativa da Incerteza'!BQ13))</f>
        <v/>
      </c>
      <c r="S77" s="730" t="n"/>
      <c r="T77" s="731" t="n"/>
      <c r="U77" s="327">
        <f>IF(I77="---","---",'Estimativa da Incerteza'!AS13)</f>
        <v/>
      </c>
      <c r="V77" s="730" t="n"/>
      <c r="W77" s="731" t="n"/>
      <c r="X77" s="332">
        <f>IF(I77="---","---",IF(('Estimativa da Incerteza'!AP13)&gt;1000,"∞",('Estimativa da Incerteza'!AP13)))</f>
        <v/>
      </c>
      <c r="Y77" s="730" t="n"/>
      <c r="Z77" s="731" t="n"/>
      <c r="AA77" s="369" t="n"/>
      <c r="AF77" s="336">
        <f>IF('Coleta de Dados'!$X$39="Erro",IF(ABS('Coleta de Dados'!U84)&lt;'Coleta de Dados'!T42,"Aprovado","Reprovado"),IF('Coleta de Dados'!$X$39="Erro + U",IF(SUM(ABS(L77),ABS(R77))&lt;'Coleta de Dados'!T42,"Aprovado","Reprovado"),IF('Coleta de Dados'!$X$39="U",IF(R77&lt;'Coleta de Dados'!T42,"Aprovado","Reprovado"))))</f>
        <v/>
      </c>
      <c r="AG77" s="730" t="n"/>
      <c r="AH77" s="730" t="n"/>
      <c r="AI77" s="730" t="n"/>
      <c r="AJ77" s="731" t="n"/>
    </row>
    <row r="78">
      <c r="C78" s="327">
        <f>IF(I78="---","---",FIXED(AVERAGE('Coleta de Dados'!L90:L92),'Estimativa da Incerteza'!BQ14))</f>
        <v/>
      </c>
      <c r="D78" s="730" t="n"/>
      <c r="E78" s="731" t="n"/>
      <c r="F78" s="327">
        <f>IF(I78="---","---",IF('Coleta de Dados'!I14="TOTALIZADOR DE VOLUME DE ÁGUA",FIXED(AVERAGE('Coleta de Dados'!O90:O92),'Estimativa da Incerteza'!BQ14),FIXED(AVERAGE('Coleta de Dados'!X90:Z92),'Estimativa da Incerteza'!BQ14)))</f>
        <v/>
      </c>
      <c r="G78" s="730" t="n"/>
      <c r="H78" s="731" t="n"/>
      <c r="I78" s="327">
        <f>IF('Coleta de Dados'!C90="","---",FIXED((AVERAGE('Coleta de Dados'!I90:I92)),'Estimativa da Incerteza'!BQ14))</f>
        <v/>
      </c>
      <c r="J78" s="730" t="n"/>
      <c r="K78" s="731" t="n"/>
      <c r="L78" s="327">
        <f>IF(I78="---","---",FIXED(('Coleta de Dados'!$U$93),'Estimativa da Incerteza'!BQ14))</f>
        <v/>
      </c>
      <c r="M78" s="730" t="n"/>
      <c r="N78" s="731" t="n"/>
      <c r="O78" s="732">
        <f>IF(I78="---","---",'Coleta de Dados'!$AD$93)</f>
        <v/>
      </c>
      <c r="P78" s="730" t="n"/>
      <c r="Q78" s="731" t="n"/>
      <c r="R78" s="327">
        <f>IF(I78="---","---",FIXED('Estimativa da Incerteza'!BN14,'Estimativa da Incerteza'!BQ14))</f>
        <v/>
      </c>
      <c r="S78" s="730" t="n"/>
      <c r="T78" s="731" t="n"/>
      <c r="U78" s="327">
        <f>IF(I78="---","---",'Estimativa da Incerteza'!AS14)</f>
        <v/>
      </c>
      <c r="V78" s="730" t="n"/>
      <c r="W78" s="731" t="n"/>
      <c r="X78" s="332">
        <f>IF(I78="---","---",IF(('Estimativa da Incerteza'!AP14)&gt;1000,"∞",('Estimativa da Incerteza'!AP14)))</f>
        <v/>
      </c>
      <c r="Y78" s="730" t="n"/>
      <c r="Z78" s="731" t="n"/>
      <c r="AA78" s="369" t="n"/>
      <c r="AF78" s="336">
        <f>IF('Coleta de Dados'!$X$39="Erro",IF(ABS('Coleta de Dados'!U93)&lt;'Coleta de Dados'!T43,"Aprovado","Reprovado"),IF('Coleta de Dados'!$X$39="Erro + U",IF(SUM(ABS(L78),ABS(R78))&lt;'Coleta de Dados'!T43,"Aprovado","Reprovado"),IF('Coleta de Dados'!$X$39="U",IF(R78&lt;'Coleta de Dados'!T43,"Aprovado","Reprovado"))))</f>
        <v/>
      </c>
      <c r="AG78" s="730" t="n"/>
      <c r="AH78" s="730" t="n"/>
      <c r="AI78" s="730" t="n"/>
      <c r="AJ78" s="731" t="n"/>
      <c r="AR78" s="98" t="n"/>
    </row>
    <row r="79">
      <c r="C79" s="327">
        <f>IF(I79="---","---",FIXED(AVERAGE('Coleta de Dados'!L99:L101),'Estimativa da Incerteza'!BQ15))</f>
        <v/>
      </c>
      <c r="D79" s="730" t="n"/>
      <c r="E79" s="731" t="n"/>
      <c r="F79" s="327">
        <f>IF(I79="---","---",IF('Coleta de Dados'!I14="TOTALIZADOR DE VOLUME DE ÁGUA",FIXED(AVERAGE('Coleta de Dados'!O99:O101),'Estimativa da Incerteza'!BQ15),FIXED(AVERAGE('Coleta de Dados'!X99:Z101),'Estimativa da Incerteza'!BQ15)))</f>
        <v/>
      </c>
      <c r="G79" s="730" t="n"/>
      <c r="H79" s="731" t="n"/>
      <c r="I79" s="327">
        <f>IF('Coleta de Dados'!C99="","---",FIXED((AVERAGE('Coleta de Dados'!I99:I101)),'Estimativa da Incerteza'!BQ15))</f>
        <v/>
      </c>
      <c r="J79" s="730" t="n"/>
      <c r="K79" s="731" t="n"/>
      <c r="L79" s="327">
        <f>IF(I79="---","---",FIXED(('Coleta de Dados'!$U$102),'Estimativa da Incerteza'!BQ15))</f>
        <v/>
      </c>
      <c r="M79" s="730" t="n"/>
      <c r="N79" s="731" t="n"/>
      <c r="O79" s="732">
        <f>IF(I79="---","---",'Coleta de Dados'!$AD$102)</f>
        <v/>
      </c>
      <c r="P79" s="730" t="n"/>
      <c r="Q79" s="731" t="n"/>
      <c r="R79" s="327">
        <f>IF(I79="---","---",FIXED('Estimativa da Incerteza'!BN15,'Estimativa da Incerteza'!BQ15))</f>
        <v/>
      </c>
      <c r="S79" s="730" t="n"/>
      <c r="T79" s="731" t="n"/>
      <c r="U79" s="327">
        <f>IF(I79="---","---",'Estimativa da Incerteza'!AS15)</f>
        <v/>
      </c>
      <c r="V79" s="730" t="n"/>
      <c r="W79" s="731" t="n"/>
      <c r="X79" s="332">
        <f>IF(I79="---","---",IF(('Estimativa da Incerteza'!AP15)&gt;1000,"∞",('Estimativa da Incerteza'!AP15)))</f>
        <v/>
      </c>
      <c r="Y79" s="730" t="n"/>
      <c r="Z79" s="731" t="n"/>
      <c r="AA79" s="369" t="n"/>
      <c r="AF79" s="336">
        <f>IF('Coleta de Dados'!$X$39="Erro",IF(ABS('Coleta de Dados'!U102)&lt;'Coleta de Dados'!T44,"Aprovado","Reprovado"),IF('Coleta de Dados'!$X$39="Erro + U",IF(SUM(ABS(L79),ABS(R79))&lt;'Coleta de Dados'!T44,"Aprovado","Reprovado"),IF('Coleta de Dados'!$X$39="U",IF(R79&lt;'Coleta de Dados'!T44,"Aprovado","Reprovado"))))</f>
        <v/>
      </c>
      <c r="AG79" s="730" t="n"/>
      <c r="AH79" s="730" t="n"/>
      <c r="AI79" s="730" t="n"/>
      <c r="AJ79" s="731" t="n"/>
    </row>
    <row r="80">
      <c r="C80" s="327">
        <f>IF(I80="---","---",FIXED(AVERAGE('Coleta de Dados'!L108:L110),'Estimativa da Incerteza'!BQ16))</f>
        <v/>
      </c>
      <c r="D80" s="730" t="n"/>
      <c r="E80" s="731" t="n"/>
      <c r="F80" s="327">
        <f>IF(I80="---","---",IF('Coleta de Dados'!I14="TOTALIZADOR DE VOLUME DE ÁGUA",FIXED(AVERAGE('Coleta de Dados'!O108:O110),'Estimativa da Incerteza'!BQ16),FIXED(AVERAGE('Coleta de Dados'!X108:Z110),'Estimativa da Incerteza'!BQ16)))</f>
        <v/>
      </c>
      <c r="G80" s="730" t="n"/>
      <c r="H80" s="731" t="n"/>
      <c r="I80" s="327">
        <f>IF('Coleta de Dados'!C108="","---",FIXED((AVERAGE('Coleta de Dados'!I108:I110)),'Estimativa da Incerteza'!BQ16))</f>
        <v/>
      </c>
      <c r="J80" s="730" t="n"/>
      <c r="K80" s="731" t="n"/>
      <c r="L80" s="327">
        <f>IF(I80="---","---",FIXED(('Coleta de Dados'!$U$111),'Estimativa da Incerteza'!BQ16))</f>
        <v/>
      </c>
      <c r="M80" s="730" t="n"/>
      <c r="N80" s="731" t="n"/>
      <c r="O80" s="732">
        <f>IF(I80="---","---",'Coleta de Dados'!$AD$111)</f>
        <v/>
      </c>
      <c r="P80" s="730" t="n"/>
      <c r="Q80" s="731" t="n"/>
      <c r="R80" s="327">
        <f>IF(I80="---","---",FIXED('Estimativa da Incerteza'!BN16,'Estimativa da Incerteza'!BQ16))</f>
        <v/>
      </c>
      <c r="S80" s="730" t="n"/>
      <c r="T80" s="731" t="n"/>
      <c r="U80" s="327">
        <f>IF(I80="---","---",'Estimativa da Incerteza'!AS16)</f>
        <v/>
      </c>
      <c r="V80" s="730" t="n"/>
      <c r="W80" s="731" t="n"/>
      <c r="X80" s="332">
        <f>IF(I80="---","---",IF(('Estimativa da Incerteza'!AP16)&gt;1000,"∞",('Estimativa da Incerteza'!AP16)))</f>
        <v/>
      </c>
      <c r="Y80" s="730" t="n"/>
      <c r="Z80" s="731" t="n"/>
      <c r="AA80" s="369" t="n"/>
      <c r="AF80" s="336">
        <f>IF('Coleta de Dados'!$X$39="Erro",IF(ABS('Coleta de Dados'!U111)&lt;'Coleta de Dados'!T45,"Aprovado","Reprovado"),IF('Coleta de Dados'!$X$39="Erro + U",IF(SUM(ABS(L80),ABS(R80))&lt;'Coleta de Dados'!T45,"Aprovado","Reprovado"),IF('Coleta de Dados'!$X$39="U",IF(R80&lt;'Coleta de Dados'!T45,"Aprovado","Reprovado"))))</f>
        <v/>
      </c>
      <c r="AG80" s="730" t="n"/>
      <c r="AH80" s="730" t="n"/>
      <c r="AI80" s="730" t="n"/>
      <c r="AJ80" s="731" t="n"/>
    </row>
    <row r="81">
      <c r="C81" s="327">
        <f>IF(I81="---","---",FIXED(AVERAGE('Coleta de Dados'!L117:N119),'Estimativa da Incerteza'!BQ17))</f>
        <v/>
      </c>
      <c r="D81" s="730" t="n"/>
      <c r="E81" s="731" t="n"/>
      <c r="F81" s="327">
        <f>IF(I81="---","---",IF('Coleta de Dados'!I14="TOTALIZADOR DE VOLUME DE ÁGUA",FIXED(AVERAGE('Coleta de Dados'!O117:Q119),'Estimativa da Incerteza'!BQ17),FIXED(AVERAGE('Coleta de Dados'!X117:Z119),'Estimativa da Incerteza'!BQ17)))</f>
        <v/>
      </c>
      <c r="G81" s="730" t="n"/>
      <c r="H81" s="731" t="n"/>
      <c r="I81" s="327">
        <f>IF('Coleta de Dados'!C117="","---",FIXED((AVERAGE('Coleta de Dados'!I117:I119)),'Estimativa da Incerteza'!BQ17))</f>
        <v/>
      </c>
      <c r="J81" s="730" t="n"/>
      <c r="K81" s="731" t="n"/>
      <c r="L81" s="327">
        <f>IF(I81="---","---",FIXED(('Coleta de Dados'!U120),'Estimativa da Incerteza'!BQ17))</f>
        <v/>
      </c>
      <c r="M81" s="730" t="n"/>
      <c r="N81" s="731" t="n"/>
      <c r="O81" s="732">
        <f>IF(I81="---","---",'Coleta de Dados'!$AD$120)</f>
        <v/>
      </c>
      <c r="P81" s="730" t="n"/>
      <c r="Q81" s="731" t="n"/>
      <c r="R81" s="327">
        <f>IF(I81="---","---",FIXED('Estimativa da Incerteza'!BN17,'Estimativa da Incerteza'!BQ17))</f>
        <v/>
      </c>
      <c r="S81" s="730" t="n"/>
      <c r="T81" s="731" t="n"/>
      <c r="U81" s="327">
        <f>IF(I81="---","---",'Estimativa da Incerteza'!AS17)</f>
        <v/>
      </c>
      <c r="V81" s="730" t="n"/>
      <c r="W81" s="731" t="n"/>
      <c r="X81" s="332">
        <f>IF(I81="---","---",IF(('Estimativa da Incerteza'!AP17)&gt;1000,"∞",('Estimativa da Incerteza'!AP17)))</f>
        <v/>
      </c>
      <c r="Y81" s="730" t="n"/>
      <c r="Z81" s="731" t="n"/>
      <c r="AF81" s="336">
        <f>IF('Coleta de Dados'!$X$39="Erro",IF(ABS('Coleta de Dados'!U120)&lt;'Coleta de Dados'!T46,"Aprovado","Reprovado"),IF('Coleta de Dados'!$X$39="Erro + U",IF(SUM(ABS(L81),ABS(R81))&lt;'Coleta de Dados'!T46,"Aprovado","Reprovado"),IF('Coleta de Dados'!$X$39="U",IF(R81&lt;'Coleta de Dados'!T46,"Aprovado","Reprovado"))))</f>
        <v/>
      </c>
      <c r="AG81" s="730" t="n"/>
      <c r="AH81" s="730" t="n"/>
      <c r="AI81" s="730" t="n"/>
      <c r="AJ81" s="731" t="n"/>
    </row>
    <row r="82">
      <c r="C82" s="327">
        <f>IF(I82="---","---",FIXED(AVERAGE('Coleta de Dados'!L126:N128),'Estimativa da Incerteza'!BQ18))</f>
        <v/>
      </c>
      <c r="D82" s="730" t="n"/>
      <c r="E82" s="731" t="n"/>
      <c r="F82" s="327">
        <f>IF(I82="---","---",IF('Coleta de Dados'!I14="TOTALIZADOR DE VOLUME DE ÁGUA",FIXED(AVERAGE('Coleta de Dados'!O126:Q128),'Estimativa da Incerteza'!BQ18),FIXED(AVERAGE('Coleta de Dados'!X126:Z128),'Estimativa da Incerteza'!BQ18)))</f>
        <v/>
      </c>
      <c r="G82" s="730" t="n"/>
      <c r="H82" s="731" t="n"/>
      <c r="I82" s="327">
        <f>IF('Coleta de Dados'!C126="","---",FIXED((AVERAGE('Coleta de Dados'!I126:I128)),'Estimativa da Incerteza'!BQ18))</f>
        <v/>
      </c>
      <c r="J82" s="730" t="n"/>
      <c r="K82" s="731" t="n"/>
      <c r="L82" s="327">
        <f>IF(I82="---","---",FIXED(('Coleta de Dados'!U129),'Estimativa da Incerteza'!BQ18))</f>
        <v/>
      </c>
      <c r="M82" s="730" t="n"/>
      <c r="N82" s="731" t="n"/>
      <c r="O82" s="732">
        <f>IF(I82="---","---",'Coleta de Dados'!$AD$129)</f>
        <v/>
      </c>
      <c r="P82" s="730" t="n"/>
      <c r="Q82" s="731" t="n"/>
      <c r="R82" s="327">
        <f>IF(I82="---","---",FIXED('Estimativa da Incerteza'!BN18,'Estimativa da Incerteza'!BQ18))</f>
        <v/>
      </c>
      <c r="S82" s="730" t="n"/>
      <c r="T82" s="731" t="n"/>
      <c r="U82" s="327">
        <f>IF(I82="---","---",'Estimativa da Incerteza'!AS18)</f>
        <v/>
      </c>
      <c r="V82" s="730" t="n"/>
      <c r="W82" s="731" t="n"/>
      <c r="X82" s="332">
        <f>IF(I82="---","---",IF(('Estimativa da Incerteza'!AP18)&gt;1000,"∞",('Estimativa da Incerteza'!AP18)))</f>
        <v/>
      </c>
      <c r="Y82" s="730" t="n"/>
      <c r="Z82" s="731" t="n"/>
      <c r="AF82" s="336">
        <f>IF('Coleta de Dados'!$X$39="Erro",IF(ABS('Coleta de Dados'!U129)&lt;'Coleta de Dados'!T47,"Aprovado","Reprovado"),IF('Coleta de Dados'!$X$39="Erro + U",IF(SUM(ABS(L82),ABS(R82))&lt;'Coleta de Dados'!T47,"Aprovado","Reprovado"),IF('Coleta de Dados'!$X$39="U",IF(R82&lt;'Coleta de Dados'!T47,"Aprovado","Reprovado"))))</f>
        <v/>
      </c>
      <c r="AG82" s="730" t="n"/>
      <c r="AH82" s="730" t="n"/>
      <c r="AI82" s="730" t="n"/>
      <c r="AJ82" s="731" t="n"/>
    </row>
    <row r="83">
      <c r="C83" s="327">
        <f>IF(I83="---","---",FIXED(AVERAGE('Coleta de Dados'!L135:N137),'Estimativa da Incerteza'!BQ19))</f>
        <v/>
      </c>
      <c r="D83" s="730" t="n"/>
      <c r="E83" s="731" t="n"/>
      <c r="F83" s="327">
        <f>IF(I83="---","---",IF('Coleta de Dados'!I14="TOTALIZADOR DE VOLUME DE ÁGUA",FIXED(AVERAGE('Coleta de Dados'!O135:Q137),'Estimativa da Incerteza'!BQ19),FIXED(AVERAGE('Coleta de Dados'!X135:Z137),'Estimativa da Incerteza'!BQ19)))</f>
        <v/>
      </c>
      <c r="G83" s="730" t="n"/>
      <c r="H83" s="731" t="n"/>
      <c r="I83" s="327">
        <f>IF('Coleta de Dados'!C135="","---",FIXED((AVERAGE('Coleta de Dados'!I135:I137)),'Estimativa da Incerteza'!BQ19))</f>
        <v/>
      </c>
      <c r="J83" s="730" t="n"/>
      <c r="K83" s="731" t="n"/>
      <c r="L83" s="327">
        <f>IF(I83="---","---",FIXED(('Coleta de Dados'!U138),'Estimativa da Incerteza'!BQ19))</f>
        <v/>
      </c>
      <c r="M83" s="730" t="n"/>
      <c r="N83" s="731" t="n"/>
      <c r="O83" s="732">
        <f>IF(I83="---","---",'Coleta de Dados'!$AD$138)</f>
        <v/>
      </c>
      <c r="P83" s="730" t="n"/>
      <c r="Q83" s="731" t="n"/>
      <c r="R83" s="327">
        <f>IF(I83="---","---",FIXED('Estimativa da Incerteza'!BN19,'Estimativa da Incerteza'!BQ19))</f>
        <v/>
      </c>
      <c r="S83" s="730" t="n"/>
      <c r="T83" s="731" t="n"/>
      <c r="U83" s="327">
        <f>IF(I83="---","---",'Estimativa da Incerteza'!AS19)</f>
        <v/>
      </c>
      <c r="V83" s="730" t="n"/>
      <c r="W83" s="731" t="n"/>
      <c r="X83" s="332">
        <f>IF(I83="---","---",IF(('Estimativa da Incerteza'!AP19)&gt;1000,"∞",('Estimativa da Incerteza'!AP19)))</f>
        <v/>
      </c>
      <c r="Y83" s="730" t="n"/>
      <c r="Z83" s="731" t="n"/>
      <c r="AF83" s="336">
        <f>IF('Coleta de Dados'!$X$39="Erro",IF(ABS('Coleta de Dados'!U138)&lt;'Coleta de Dados'!T48,"Aprovado","Reprovado"),IF('Coleta de Dados'!$X$39="Erro + U",IF(SUM(ABS(L83),ABS(R83))&lt;'Coleta de Dados'!T48,"Aprovado","Reprovado"),IF('Coleta de Dados'!$X$39="U",IF(R83&lt;'Coleta de Dados'!T48,"Aprovado","Reprovado"))))</f>
        <v/>
      </c>
      <c r="AG83" s="730" t="n"/>
      <c r="AH83" s="730" t="n"/>
      <c r="AI83" s="730" t="n"/>
      <c r="AJ83" s="731" t="n"/>
    </row>
    <row r="84">
      <c r="C84" s="99" t="n"/>
      <c r="D84" s="99" t="n"/>
      <c r="E84" s="99" t="n"/>
      <c r="F84" s="99" t="n"/>
      <c r="G84" s="99" t="n"/>
      <c r="H84" s="99" t="n"/>
      <c r="I84" s="99" t="n"/>
      <c r="J84" s="99" t="n"/>
      <c r="K84" s="99" t="n"/>
      <c r="L84" s="99" t="n"/>
      <c r="M84" s="99" t="n"/>
      <c r="N84" s="99" t="n"/>
      <c r="O84" s="733" t="n"/>
      <c r="P84" s="733" t="n"/>
      <c r="Q84" s="733" t="n"/>
      <c r="R84" s="99" t="n"/>
      <c r="S84" s="99" t="n"/>
      <c r="T84" s="99" t="n"/>
      <c r="U84" s="99" t="n"/>
      <c r="V84" s="99" t="n"/>
      <c r="W84" s="99" t="n"/>
      <c r="X84" s="101" t="n"/>
      <c r="Y84" s="101" t="n"/>
      <c r="Z84" s="101" t="n"/>
      <c r="AF84" s="102" t="n"/>
      <c r="AG84" s="102" t="n"/>
      <c r="AH84" s="102" t="n"/>
      <c r="AI84" s="102" t="n"/>
      <c r="AJ84" s="102" t="n"/>
    </row>
    <row r="85">
      <c r="B85" s="103" t="inlineStr">
        <is>
          <t>Subtitle:</t>
        </is>
      </c>
      <c r="W85" s="104" t="n"/>
    </row>
    <row r="86">
      <c r="A86" s="65" t="n"/>
      <c r="B86" s="103">
        <f>IF('Coleta de Dados'!I14="MEDIDOR DE VAZÃO VOLUMÉTRICA DE ÁGUA","","*Average Totalization in the Standard Measurement System")</f>
        <v/>
      </c>
      <c r="Q86" s="105" t="inlineStr">
        <is>
          <t xml:space="preserve">Aprovação e emissão do certificado
</t>
        </is>
      </c>
      <c r="R86" s="105" t="n"/>
      <c r="S86" s="105" t="n"/>
      <c r="T86" s="105" t="n"/>
      <c r="U86" s="105" t="n"/>
      <c r="V86" s="105" t="n"/>
      <c r="W86" s="105" t="n"/>
      <c r="X86" s="105" t="n"/>
    </row>
    <row r="87">
      <c r="B87" s="103">
        <f>IF('Coleta de Dados'!I14="TOTALIZADOR DE VOLUME DE ÁGUA","**Average Totalization in the Instrument Under Calibration","*Average Flow Rate in the Instrument Under Calibration")</f>
        <v/>
      </c>
      <c r="Q87" s="333" t="inlineStr">
        <is>
          <t>Certificate approval and inssuance</t>
        </is>
      </c>
    </row>
    <row r="88">
      <c r="B88" s="103">
        <f>IF('Coleta de Dados'!I14="TOTALIZADOR DE VOLUME DE ÁGUA","***Average Calibration Flow in the Standard Measurement System","**Average Calibration Flow in the Standard Measurement System")</f>
        <v/>
      </c>
    </row>
    <row r="89">
      <c r="B89" s="103" t="inlineStr">
        <is>
          <t>#Instrument Bias Under Calibration</t>
        </is>
      </c>
      <c r="L89" s="103" t="n"/>
    </row>
    <row r="90">
      <c r="B90" s="103" t="inlineStr">
        <is>
          <t>##Instrument Bias Repeatability Under Calibration</t>
        </is>
      </c>
      <c r="L90" s="103" t="n"/>
      <c r="Q90" s="335">
        <f>IF('Coleta de Dados'!X35="","FALTA PREENCHER hPa FINAL","")</f>
        <v/>
      </c>
    </row>
    <row r="91">
      <c r="B91" s="103" t="inlineStr">
        <is>
          <t>###Expanded Uncertainty</t>
        </is>
      </c>
      <c r="L91" s="103" t="n"/>
      <c r="Q91" s="335">
        <f>IF('Coleta de Dados'!X34="","FALTA PREENCHER % UR FINAL","")</f>
        <v/>
      </c>
    </row>
    <row r="92" ht="13.9" customHeight="1">
      <c r="B92" s="106" t="inlineStr">
        <is>
          <t>'Coverage Factor</t>
        </is>
      </c>
      <c r="L92" s="103" t="n"/>
      <c r="Q92" s="334">
        <f>IF('Coleta de Dados'!X33="","FALTA PREENCHER °C FINAL","")</f>
        <v/>
      </c>
      <c r="R92" s="727" t="n"/>
      <c r="S92" s="727" t="n"/>
      <c r="T92" s="727" t="n"/>
      <c r="U92" s="727" t="n"/>
      <c r="V92" s="727" t="n"/>
      <c r="W92" s="727" t="n"/>
    </row>
    <row r="93">
      <c r="B93" s="106" t="inlineStr">
        <is>
          <t>'Degrees of freedom
Effective</t>
        </is>
      </c>
      <c r="L93" s="103" t="n"/>
      <c r="Q93" s="358" t="inlineStr">
        <is>
          <t>Signatário Autorizado</t>
        </is>
      </c>
    </row>
    <row r="94">
      <c r="A94" s="107" t="inlineStr">
        <is>
          <t>NOTAS:</t>
        </is>
      </c>
      <c r="Q94" s="359" t="inlineStr">
        <is>
          <t>Authorized signatory</t>
        </is>
      </c>
    </row>
    <row r="95">
      <c r="A95" s="324">
        <f>IF('Coleta de Dados'!I14="TOTALIZADOR DE VOLUME DE ÁGUA","Tendência (%) = (Volume indicado no instrumento – Volume do sistema de medição padrão) / Volume do sistema de medição padrão x 100","Tendência (%) = (Vazão indicada no instrumento – Vazão do sistema de medição padrão) / Vazão do sistema de medição padrão x 100")</f>
        <v/>
      </c>
    </row>
    <row r="96">
      <c r="A96" s="374" t="inlineStr">
        <is>
          <t>A incerteza expandida de medição relatada (U) é declarada como a incerteza padrão de medição multiplicada pelo fator de abrangência (k), o qual para uma distribuição t, com graus de liberdade efetivos relatados (veff), corresponde a uma probabilidade de abrangência de aproximadamente 95 %. A incerteza padrão da medição foi determinada de acordo com a publicação EA-4/02.</t>
        </is>
      </c>
    </row>
    <row r="97" ht="6" customHeight="1"/>
    <row r="98"/>
    <row r="99">
      <c r="A99" s="323" t="inlineStr">
        <is>
          <t>Esta calibração não isenta o instrumento do controle metrológico estabelecido na Regulamentação Metrológica.</t>
        </is>
      </c>
      <c r="AE99" s="108" t="n"/>
    </row>
    <row r="100">
      <c r="A100" s="323" t="inlineStr">
        <is>
          <t>Documento Eletrônico com Assinatura Digital Criptografada</t>
        </is>
      </c>
      <c r="AE100" s="108" t="n"/>
    </row>
    <row r="101">
      <c r="A101" s="325" t="inlineStr">
        <is>
          <t>Este certificado atende aos requisitos de acreditação pela Cgcre que avaliou a competência do laboratório e comprovou sua rastreabilidade a padrões nacionais de medida (ou ao Sistema Internacional de Unidades – SI). A Cgcre é signatária do Acordo de Reconhecimento Mútuo da ILAC. Os resultados declarados neste certificado, referem-se exclusivamente ao instrumento submetido à calibração, nas condições especificadas, não sendo extensivos a quaisquer lotes. Este certificado de calibração somente pode ser reproduzido em sua forma integral. Reproduções parciais dependem de autorização formal deste laboratório.</t>
        </is>
      </c>
      <c r="AE101" s="96" t="n"/>
    </row>
    <row r="102">
      <c r="AE102" s="96" t="n"/>
    </row>
    <row r="103">
      <c r="AE103" s="96" t="n"/>
    </row>
    <row r="104">
      <c r="A104" s="323">
        <f>CONCATENATE("A calibração foi realizada com leitura do instrumento de forma"," ",'Coleta de Dados'!X16," e com leituras realizadas pela ",'Coleta de Dados'!X19)</f>
        <v/>
      </c>
      <c r="AE104" s="96" t="n"/>
    </row>
    <row r="105">
      <c r="A105" s="325" t="inlineStr">
        <is>
          <t>A incerteza de medição expandida, U, refere-se ao resultado expresso na Tendência do Instrumento Sob Calibração. Contempla parcelas do sistema padrão e do instrumento em calibração.</t>
        </is>
      </c>
      <c r="AE105" s="96" t="n"/>
    </row>
    <row r="106">
      <c r="AE106" s="96" t="n"/>
      <c r="AF106" s="96" t="n"/>
      <c r="AG106" s="96" t="n"/>
      <c r="AH106" s="96" t="n"/>
      <c r="AI106" s="96" t="n"/>
      <c r="AJ106" s="96" t="n"/>
      <c r="AK106" s="96" t="n"/>
      <c r="AL106" s="96" t="n"/>
      <c r="AM106" s="96" t="n"/>
      <c r="AN106" s="96" t="n"/>
      <c r="AO106" s="96" t="n"/>
      <c r="AP106" s="96" t="n"/>
      <c r="AQ106" s="96" t="n"/>
      <c r="AR106" s="96" t="n"/>
      <c r="AS106" s="96" t="n"/>
      <c r="AT106" s="96" t="n"/>
      <c r="AU106" s="96" t="n"/>
      <c r="AV106" s="96" t="n"/>
      <c r="AW106" s="96" t="n"/>
      <c r="AX106" s="96" t="n"/>
      <c r="AY106" s="96" t="n"/>
      <c r="AZ106" s="96" t="n"/>
      <c r="BA106" s="96" t="n"/>
      <c r="BB106" s="96" t="n"/>
    </row>
    <row r="107">
      <c r="AE107" s="96" t="n"/>
      <c r="AF107" s="96" t="n"/>
      <c r="AG107" s="96" t="n"/>
      <c r="AH107" s="96" t="n"/>
      <c r="AI107" s="96" t="n"/>
      <c r="AJ107" s="96" t="n"/>
      <c r="AK107" s="96" t="n"/>
      <c r="AL107" s="96" t="n"/>
      <c r="AM107" s="96" t="n"/>
      <c r="AN107" s="96" t="n"/>
      <c r="AO107" s="96" t="n"/>
      <c r="AP107" s="96" t="n"/>
      <c r="AQ107" s="96" t="n"/>
      <c r="AR107" s="96" t="n"/>
      <c r="AS107" s="96" t="n"/>
      <c r="AT107" s="96" t="n"/>
      <c r="AU107" s="96" t="n"/>
      <c r="AV107" s="96" t="n"/>
      <c r="AW107" s="96" t="n"/>
      <c r="AX107" s="96" t="n"/>
      <c r="AY107" s="96" t="n"/>
      <c r="AZ107" s="96" t="n"/>
      <c r="BA107" s="96" t="n"/>
      <c r="BB107" s="96" t="n"/>
    </row>
    <row r="108">
      <c r="A108" s="109" t="inlineStr">
        <is>
          <t>NOTES:</t>
        </is>
      </c>
      <c r="B108" s="110" t="n"/>
      <c r="C108" s="110" t="n"/>
      <c r="D108" s="110" t="n"/>
      <c r="E108" s="110" t="n"/>
      <c r="F108" s="110" t="n"/>
      <c r="G108" s="110" t="n"/>
      <c r="H108" s="110" t="n"/>
      <c r="AE108" s="371" t="n"/>
    </row>
    <row r="109">
      <c r="A109" s="321">
        <f>IF('Coleta de Dados'!I14="TOTALIZADOR DE VOLUME DE ÁGUA","Bias (%) = (Volume indicated on the instrument – ​​Standard measurement system volume) / Standard measurement system volume x 100","Bias (%) = (Flow rate indicated by the instrument – Flow rate of the standard measurement system) / Flow rate of the standard measurement system ")</f>
        <v/>
      </c>
      <c r="AE109" s="371" t="n"/>
    </row>
    <row r="110">
      <c r="A110" s="326" t="inlineStr">
        <is>
          <t>The reported expanded uncertainty of measurement (U) is stated as the standard uncertainty of measurement multiplied by the coverage factor k, which for a t-distribution with effective degrees of freedom reported (veff), corresponds to a coverage probability of approximately 95%.  The standard uncertainty of measurement was determined according to published EA-4/02.</t>
        </is>
      </c>
      <c r="AE110" s="371" t="n"/>
    </row>
    <row r="111" ht="6" customHeight="1">
      <c r="AE111" s="372" t="n"/>
    </row>
    <row r="112">
      <c r="AE112" s="373" t="n"/>
    </row>
    <row r="113">
      <c r="A113" s="321" t="inlineStr">
        <is>
          <t>This calibration does not exempt the instrument from the metrological control established in the Metrological Regulation.</t>
        </is>
      </c>
    </row>
    <row r="114">
      <c r="A114" s="321" t="inlineStr">
        <is>
          <t xml:space="preserve">Eletronic Document with Digital Encrypted Signature </t>
        </is>
      </c>
    </row>
    <row r="115">
      <c r="A115" s="322" t="inlineStr">
        <is>
          <t>This certificate meets the accreditation requirements by Cgcre, which assessed the laboratory's competence and verified its traceability to national measurement standards (or to the International System of Units – SI). Cgcre is Signatory of the ILAC Mutual Recognition Arrangement. The results stated above refer exclusively to the object subjected to calibration, and not extended to any other piece. This certificate can be reproduced only in full version. Partial reproductions requires previous concent of this laboratory.</t>
        </is>
      </c>
    </row>
    <row r="116" ht="6" customHeight="1"/>
    <row r="117"/>
    <row r="118">
      <c r="A118" s="321">
        <f>CONCATENATE("Calibration was performed by reading the instrument"," ",'Coleta de Dados'!AE16," ","and with readings taken by"," ",'Coleta de Dados'!AE19)</f>
        <v/>
      </c>
    </row>
    <row r="119">
      <c r="A119" s="322" t="inlineStr">
        <is>
          <t>The expanded measurement uncertainty, U, refers to the result expressed in the Instrument Under Calibration bias. Includes parts of the standard system and the instrument being calibrated.</t>
        </is>
      </c>
    </row>
    <row r="120"/>
    <row r="122" ht="20.45" customHeight="1">
      <c r="A122" s="354" t="inlineStr">
        <is>
          <t>Fim do Certificado de Calibração
End of Calibration Certificate</t>
        </is>
      </c>
    </row>
    <row r="125">
      <c r="AB125" s="94" t="n"/>
    </row>
    <row r="126" ht="13.15" customHeight="1"/>
    <row r="127" ht="13.15" customHeight="1"/>
    <row r="128" ht="13.15" customHeight="1"/>
    <row r="129" ht="13.15" customHeight="1">
      <c r="AQ129" s="98" t="n"/>
    </row>
    <row r="130" ht="13.15" customHeight="1"/>
    <row r="131" ht="21" customHeight="1"/>
    <row r="138" ht="20.45" customHeight="1"/>
  </sheetData>
  <sheetProtection selectLockedCells="1" selectUnlockedCells="0" algorithmName="SHA-512" sheet="1" objects="1" insertRows="1" insertHyperlinks="1" autoFilter="1" scenarios="1" formatColumns="1" deleteColumns="1" insertColumns="1" pivotTables="1" deleteRows="1" formatCells="1" saltValue="gEwz/xHCAzmCQXW+H5dayQ==" formatRows="1" sort="1" spinCount="100000" hashValue="eFd/YTBPen2suEE02a78D1aQmYhHCt+Li8y+9ZpulgDSrjnQftQi2ogvQOu6WW5p1Jg53bJ6S8PeFO9ePwDtsA=="/>
  <mergeCells count="192">
    <mergeCell ref="F76:H76"/>
    <mergeCell ref="AE111:AM111"/>
    <mergeCell ref="C80:E80"/>
    <mergeCell ref="R83:T83"/>
    <mergeCell ref="W61:Z61"/>
    <mergeCell ref="L74:N74"/>
    <mergeCell ref="G10:X10"/>
    <mergeCell ref="L83:N83"/>
    <mergeCell ref="A99:AA99"/>
    <mergeCell ref="X74:Z74"/>
    <mergeCell ref="D55:G55"/>
    <mergeCell ref="A115:AB117"/>
    <mergeCell ref="L76:N76"/>
    <mergeCell ref="A52:AB52"/>
    <mergeCell ref="D59:G59"/>
    <mergeCell ref="X76:Z76"/>
    <mergeCell ref="R75:T75"/>
    <mergeCell ref="D60:G60"/>
    <mergeCell ref="C37:AA37"/>
    <mergeCell ref="I79:K79"/>
    <mergeCell ref="I73:K73"/>
    <mergeCell ref="I82:K82"/>
    <mergeCell ref="R77:T77"/>
    <mergeCell ref="O76:Q76"/>
    <mergeCell ref="U82:W82"/>
    <mergeCell ref="AF83:AJ83"/>
    <mergeCell ref="S54:U54"/>
    <mergeCell ref="I74:K74"/>
    <mergeCell ref="S56:U56"/>
    <mergeCell ref="C77:E77"/>
    <mergeCell ref="F78:H78"/>
    <mergeCell ref="A110:AB112"/>
    <mergeCell ref="Q94:W94"/>
    <mergeCell ref="U32:AA32"/>
    <mergeCell ref="O77:Q77"/>
    <mergeCell ref="AF75:AJ75"/>
    <mergeCell ref="U30:AB31"/>
    <mergeCell ref="N61:Q61"/>
    <mergeCell ref="I58:L58"/>
    <mergeCell ref="C74:E74"/>
    <mergeCell ref="R79:T79"/>
    <mergeCell ref="O83:Q83"/>
    <mergeCell ref="X78:Z78"/>
    <mergeCell ref="U77:W77"/>
    <mergeCell ref="D56:G56"/>
    <mergeCell ref="A113:AB113"/>
    <mergeCell ref="D58:G58"/>
    <mergeCell ref="Q87:X87"/>
    <mergeCell ref="C75:E75"/>
    <mergeCell ref="U75:W75"/>
    <mergeCell ref="R74:T74"/>
    <mergeCell ref="Q17:T17"/>
    <mergeCell ref="F70:H72"/>
    <mergeCell ref="A119:AB120"/>
    <mergeCell ref="O75:Q75"/>
    <mergeCell ref="L70:N73"/>
    <mergeCell ref="R76:T76"/>
    <mergeCell ref="O80:Q80"/>
    <mergeCell ref="A105:AB106"/>
    <mergeCell ref="Q91:W91"/>
    <mergeCell ref="S67:W67"/>
    <mergeCell ref="O79:Q79"/>
    <mergeCell ref="A96:AB98"/>
    <mergeCell ref="AH10:AR10"/>
    <mergeCell ref="S55:U55"/>
    <mergeCell ref="I78:K78"/>
    <mergeCell ref="AE112:AM112"/>
    <mergeCell ref="F77:H77"/>
    <mergeCell ref="C81:E81"/>
    <mergeCell ref="I61:L61"/>
    <mergeCell ref="A100:AA100"/>
    <mergeCell ref="AF74:AJ74"/>
    <mergeCell ref="O81:Q81"/>
    <mergeCell ref="AH9:AR9"/>
    <mergeCell ref="I57:L57"/>
    <mergeCell ref="W55:Z55"/>
    <mergeCell ref="U79:W79"/>
    <mergeCell ref="U70:W73"/>
    <mergeCell ref="Q92:W92"/>
    <mergeCell ref="I54:L54"/>
    <mergeCell ref="L77:N77"/>
    <mergeCell ref="O78:Q78"/>
    <mergeCell ref="I81:K81"/>
    <mergeCell ref="AF76:AJ76"/>
    <mergeCell ref="AA74:AB74"/>
    <mergeCell ref="X77:Z77"/>
    <mergeCell ref="W54:Z54"/>
    <mergeCell ref="U81:W81"/>
    <mergeCell ref="D61:G61"/>
    <mergeCell ref="I56:L56"/>
    <mergeCell ref="C79:E79"/>
    <mergeCell ref="AA76:AB76"/>
    <mergeCell ref="U74:W74"/>
    <mergeCell ref="C70:E73"/>
    <mergeCell ref="S58:U58"/>
    <mergeCell ref="R78:T78"/>
    <mergeCell ref="I70:K72"/>
    <mergeCell ref="W56:Z56"/>
    <mergeCell ref="A118:AB118"/>
    <mergeCell ref="L78:N78"/>
    <mergeCell ref="I76:K76"/>
    <mergeCell ref="W58:Z58"/>
    <mergeCell ref="U76:W76"/>
    <mergeCell ref="A95:AB95"/>
    <mergeCell ref="R80:T80"/>
    <mergeCell ref="S57:U57"/>
    <mergeCell ref="F79:H79"/>
    <mergeCell ref="I75:K75"/>
    <mergeCell ref="W60:Z60"/>
    <mergeCell ref="A122:AB122"/>
    <mergeCell ref="I59:L59"/>
    <mergeCell ref="F81:H81"/>
    <mergeCell ref="X80:Z80"/>
    <mergeCell ref="I60:L60"/>
    <mergeCell ref="L79:N79"/>
    <mergeCell ref="AF78:AJ78"/>
    <mergeCell ref="X79:Z79"/>
    <mergeCell ref="AF72:AJ73"/>
    <mergeCell ref="X70:Z73"/>
    <mergeCell ref="N54:Q54"/>
    <mergeCell ref="L81:N81"/>
    <mergeCell ref="A114:AB114"/>
    <mergeCell ref="AF80:AJ80"/>
    <mergeCell ref="AE108:AM108"/>
    <mergeCell ref="AA78:AB78"/>
    <mergeCell ref="X81:Z81"/>
    <mergeCell ref="F82:H82"/>
    <mergeCell ref="N56:Q56"/>
    <mergeCell ref="C78:E78"/>
    <mergeCell ref="U78:W78"/>
    <mergeCell ref="AA80:AB80"/>
    <mergeCell ref="L82:N82"/>
    <mergeCell ref="I80:K80"/>
    <mergeCell ref="U80:W80"/>
    <mergeCell ref="G24:AA25"/>
    <mergeCell ref="L75:N75"/>
    <mergeCell ref="AE110:AM110"/>
    <mergeCell ref="N59:Q59"/>
    <mergeCell ref="F80:H80"/>
    <mergeCell ref="N60:Q60"/>
    <mergeCell ref="O70:Q73"/>
    <mergeCell ref="AF77:AJ77"/>
    <mergeCell ref="AF82:AJ82"/>
    <mergeCell ref="F75:H75"/>
    <mergeCell ref="X83:Z83"/>
    <mergeCell ref="G6:X6"/>
    <mergeCell ref="C39:AA39"/>
    <mergeCell ref="A101:AB103"/>
    <mergeCell ref="A53:AB53"/>
    <mergeCell ref="O74:Q74"/>
    <mergeCell ref="A109:AB109"/>
    <mergeCell ref="D54:G54"/>
    <mergeCell ref="AA77:AB77"/>
    <mergeCell ref="W57:Z57"/>
    <mergeCell ref="C76:E76"/>
    <mergeCell ref="N55:Q55"/>
    <mergeCell ref="I83:K83"/>
    <mergeCell ref="A104:AA104"/>
    <mergeCell ref="X75:Z75"/>
    <mergeCell ref="C82:E82"/>
    <mergeCell ref="U83:W83"/>
    <mergeCell ref="R81:T81"/>
    <mergeCell ref="G4:X4"/>
    <mergeCell ref="O82:Q82"/>
    <mergeCell ref="L80:N80"/>
    <mergeCell ref="S60:U60"/>
    <mergeCell ref="F73:H73"/>
    <mergeCell ref="W59:Z59"/>
    <mergeCell ref="H46:K46"/>
    <mergeCell ref="D57:G57"/>
    <mergeCell ref="AA75:AB75"/>
    <mergeCell ref="C83:E83"/>
    <mergeCell ref="R70:T73"/>
    <mergeCell ref="AF79:AJ79"/>
    <mergeCell ref="R82:T82"/>
    <mergeCell ref="G32:P33"/>
    <mergeCell ref="I77:K77"/>
    <mergeCell ref="S59:U59"/>
    <mergeCell ref="N58:Q58"/>
    <mergeCell ref="C41:AA41"/>
    <mergeCell ref="Q93:W93"/>
    <mergeCell ref="AF81:AJ81"/>
    <mergeCell ref="F74:H74"/>
    <mergeCell ref="AE109:AM109"/>
    <mergeCell ref="AA79:AB79"/>
    <mergeCell ref="S61:U61"/>
    <mergeCell ref="F83:H83"/>
    <mergeCell ref="Q90:W90"/>
    <mergeCell ref="X82:Z82"/>
    <mergeCell ref="I55:L55"/>
    <mergeCell ref="G8:X8"/>
    <mergeCell ref="N57:Q57"/>
  </mergeCells>
  <conditionalFormatting sqref="Q92">
    <cfRule type="cellIs" priority="5" operator="equal" dxfId="2">
      <formula>"FALTA PREENCHER °C FINAL"</formula>
    </cfRule>
  </conditionalFormatting>
  <conditionalFormatting sqref="Q90:W90">
    <cfRule type="cellIs" priority="3" operator="equal" dxfId="2">
      <formula>"FALTA PREENCHER hPa FINAL"</formula>
    </cfRule>
  </conditionalFormatting>
  <conditionalFormatting sqref="Q91:W91">
    <cfRule type="cellIs" priority="4" operator="equal" dxfId="2">
      <formula>"FALTA PREENCHER % UR FINAL"</formula>
    </cfRule>
  </conditionalFormatting>
  <conditionalFormatting sqref="AF74:AJ83">
    <cfRule type="cellIs" priority="1" operator="equal" dxfId="2">
      <formula>"Reprovado"</formula>
    </cfRule>
    <cfRule type="cellIs" priority="2" operator="equal" dxfId="1">
      <formula>"Aprovado"</formula>
    </cfRule>
  </conditionalFormatting>
  <printOptions horizontalCentered="1"/>
  <pageMargins left="0" right="0" top="1.377952755905512" bottom="0.7480314960629921" header="0.1968503937007874" footer="0"/>
  <pageSetup orientation="portrait" paperSize="9" scale="90"/>
  <headerFooter>
    <oddHeader>&amp;L&amp;G_x000a_&amp;C_x000a__x000a__x000a__x000a__x000a__x000a__x000a__x000a__x000a__x000a__x000a__x000a__x000a_&amp;G&amp;R&amp;G</oddHeader>
    <oddFooter>&amp;L&amp;G&amp;C&amp;"Arial Nova,Negrito"&amp;K00A69CPágina &amp;P de &amp;N&amp;R_x000a_</oddFooter>
    <evenHeader/>
    <evenFooter/>
    <firstHeader/>
    <firstFooter/>
  </headerFooter>
  <rowBreaks count="1" manualBreakCount="1">
    <brk id="62" min="0" max="16383" man="1"/>
  </rowBreaks>
  <colBreaks count="1" manualBreakCount="1">
    <brk id="28" min="0" max="1048575" man="1"/>
  </colBreaks>
  <legacyDrawing xmlns:r="http://schemas.openxmlformats.org/officeDocument/2006/relationships" r:id="anysvml"/>
</worksheet>
</file>

<file path=xl/worksheets/sheet3.xml><?xml version="1.0" encoding="utf-8"?>
<worksheet xmlns="http://schemas.openxmlformats.org/spreadsheetml/2006/main">
  <sheetPr codeName="Planilha3">
    <outlinePr summaryBelow="1" summaryRight="1"/>
    <pageSetUpPr/>
  </sheetPr>
  <dimension ref="A1:EE39"/>
  <sheetViews>
    <sheetView showGridLines="0" topLeftCell="A24" zoomScaleNormal="100" zoomScalePageLayoutView="90" workbookViewId="0">
      <selection activeCell="L10" sqref="L10:N10"/>
    </sheetView>
  </sheetViews>
  <sheetFormatPr baseColWidth="8" defaultColWidth="3.7109375" defaultRowHeight="12.75"/>
  <cols>
    <col width="3.7109375" customWidth="1" style="111" min="1" max="8"/>
    <col width="3.7109375" customWidth="1" style="111" min="9" max="35"/>
    <col width="3.7109375" customWidth="1" style="111" min="36" max="65"/>
    <col width="3.7109375" customWidth="1" style="111" min="66" max="67"/>
    <col width="3.7109375" customWidth="1" style="111" min="68" max="68"/>
    <col width="3.7109375" customWidth="1" style="111" min="69" max="70"/>
    <col width="3.7109375" customWidth="1" style="111" min="71" max="72"/>
    <col width="3.7109375" customWidth="1" style="111" min="73" max="73"/>
    <col width="3.7109375" customWidth="1" style="111" min="74" max="16384"/>
  </cols>
  <sheetData>
    <row r="1" ht="32.45" customHeight="1" thickBot="1">
      <c r="A1" s="734" t="inlineStr">
        <is>
          <t>CÁLCULO DA INCERTEZA DA MEDIÇÃO</t>
        </is>
      </c>
      <c r="B1" s="666" t="n"/>
      <c r="C1" s="666" t="n"/>
      <c r="D1" s="666" t="n"/>
      <c r="E1" s="666" t="n"/>
      <c r="F1" s="666" t="n"/>
      <c r="G1" s="666" t="n"/>
      <c r="H1" s="666" t="n"/>
      <c r="I1" s="666" t="n"/>
      <c r="J1" s="666" t="n"/>
      <c r="K1" s="666" t="n"/>
      <c r="L1" s="666" t="n"/>
      <c r="M1" s="666" t="n"/>
      <c r="N1" s="666" t="n"/>
      <c r="O1" s="666" t="n"/>
      <c r="P1" s="666" t="n"/>
      <c r="Q1" s="666" t="n"/>
      <c r="R1" s="666" t="n"/>
      <c r="S1" s="666" t="n"/>
      <c r="T1" s="666" t="n"/>
      <c r="U1" s="666" t="n"/>
      <c r="V1" s="666" t="n"/>
      <c r="W1" s="666" t="n"/>
      <c r="X1" s="666" t="n"/>
      <c r="Y1" s="666" t="n"/>
      <c r="Z1" s="666" t="n"/>
      <c r="AA1" s="666" t="n"/>
      <c r="AB1" s="666" t="n"/>
      <c r="AC1" s="666" t="n"/>
      <c r="AD1" s="666" t="n"/>
      <c r="AE1" s="666" t="n"/>
      <c r="AF1" s="666" t="n"/>
      <c r="AG1" s="666" t="n"/>
      <c r="AH1" s="666" t="n"/>
      <c r="AI1" s="666" t="n"/>
      <c r="AJ1" s="666" t="n"/>
      <c r="AK1" s="666" t="n"/>
      <c r="AL1" s="666" t="n"/>
      <c r="AM1" s="666" t="n"/>
      <c r="AN1" s="666" t="n"/>
      <c r="AO1" s="666" t="n"/>
      <c r="AP1" s="666" t="n"/>
      <c r="AQ1" s="666" t="n"/>
      <c r="AR1" s="666" t="n"/>
      <c r="AS1" s="666" t="n"/>
      <c r="AT1" s="666" t="n"/>
      <c r="AU1" s="666" t="n"/>
      <c r="AV1" s="666" t="n"/>
      <c r="AW1" s="666" t="n"/>
      <c r="AX1" s="666" t="n"/>
      <c r="AY1" s="666" t="n"/>
      <c r="AZ1" s="666" t="n"/>
      <c r="BA1" s="666" t="n"/>
      <c r="BB1" s="666" t="n"/>
      <c r="BC1" s="666" t="n"/>
      <c r="BD1" s="666" t="n"/>
      <c r="BE1" s="666" t="n"/>
      <c r="BF1" s="666" t="n"/>
      <c r="BG1" s="666" t="n"/>
      <c r="BH1" s="666" t="n"/>
      <c r="BI1" s="666" t="n"/>
      <c r="BJ1" s="666" t="n"/>
      <c r="BK1" s="666" t="n"/>
      <c r="BL1" s="666" t="n"/>
      <c r="BM1" s="666" t="n"/>
      <c r="BN1" s="666" t="n"/>
      <c r="BO1" s="666" t="n"/>
      <c r="BP1" s="666" t="n"/>
      <c r="BQ1" s="666" t="n"/>
      <c r="BR1" s="666" t="n"/>
      <c r="BS1" s="667" t="n"/>
    </row>
    <row r="2" ht="45" customHeight="1">
      <c r="A2" s="735" t="n"/>
      <c r="B2" s="736" t="n"/>
      <c r="C2" s="736" t="n"/>
      <c r="D2" s="737" t="inlineStr">
        <is>
          <t>Fonte</t>
        </is>
      </c>
      <c r="E2" s="738" t="n"/>
      <c r="F2" s="738" t="n"/>
      <c r="G2" s="738" t="n"/>
      <c r="H2" s="739" t="n"/>
      <c r="I2" s="392" t="inlineStr">
        <is>
          <t>Repetibilidade dos Erros</t>
        </is>
      </c>
      <c r="J2" s="738" t="n"/>
      <c r="K2" s="739" t="n"/>
      <c r="L2" s="393" t="inlineStr">
        <is>
          <t>Perda de Pulso do Padrão</t>
        </is>
      </c>
      <c r="M2" s="738" t="n"/>
      <c r="N2" s="739" t="n"/>
      <c r="O2" s="393" t="inlineStr">
        <is>
          <t>Perda de Pulso do Instrumento</t>
        </is>
      </c>
      <c r="P2" s="738" t="n"/>
      <c r="Q2" s="739" t="n"/>
      <c r="R2" s="393" t="inlineStr">
        <is>
          <t>Incerteza do Padrão</t>
        </is>
      </c>
      <c r="S2" s="738" t="n"/>
      <c r="T2" s="739" t="n"/>
      <c r="U2" s="393" t="inlineStr">
        <is>
          <t>Resíduo da Equação</t>
        </is>
      </c>
      <c r="V2" s="738" t="n"/>
      <c r="W2" s="739" t="n"/>
      <c r="X2" s="393" t="inlineStr">
        <is>
          <t>Deriva do Padrão</t>
        </is>
      </c>
      <c r="Y2" s="738" t="n"/>
      <c r="Z2" s="739" t="n"/>
      <c r="AA2" s="393" t="inlineStr">
        <is>
          <t>Resolução do Instrumento</t>
        </is>
      </c>
      <c r="AB2" s="738" t="n"/>
      <c r="AC2" s="739" t="n"/>
      <c r="AD2" s="393" t="inlineStr">
        <is>
          <t>Resolução do Padrão</t>
        </is>
      </c>
      <c r="AE2" s="738" t="n"/>
      <c r="AF2" s="739" t="n"/>
      <c r="AG2" s="393" t="inlineStr">
        <is>
          <t>Efeito da Temperatura no processo</t>
        </is>
      </c>
      <c r="AH2" s="738" t="n"/>
      <c r="AI2" s="739" t="n"/>
      <c r="AJ2" s="393" t="inlineStr">
        <is>
          <t>Incerteza do Cronômetro</t>
        </is>
      </c>
      <c r="AK2" s="738" t="n"/>
      <c r="AL2" s="739" t="n"/>
      <c r="AM2" s="740" t="inlineStr">
        <is>
          <t>uc</t>
        </is>
      </c>
      <c r="AN2" s="658" t="n"/>
      <c r="AO2" s="741" t="n"/>
      <c r="AP2" s="742" t="inlineStr">
        <is>
          <t>νeff</t>
        </is>
      </c>
      <c r="AQ2" s="736" t="n"/>
      <c r="AR2" s="743" t="n"/>
      <c r="AS2" s="742" t="inlineStr">
        <is>
          <t>k</t>
        </is>
      </c>
      <c r="AT2" s="736" t="n"/>
      <c r="AU2" s="743" t="n"/>
      <c r="AV2" s="742" t="inlineStr">
        <is>
          <t>Incerteza Expandida
(U)</t>
        </is>
      </c>
      <c r="AW2" s="736" t="n"/>
      <c r="AX2" s="743" t="n"/>
      <c r="AY2" s="742" t="inlineStr">
        <is>
          <t>Valor Truncado
(U)</t>
        </is>
      </c>
      <c r="AZ2" s="736" t="n"/>
      <c r="BA2" s="743" t="n"/>
      <c r="BB2" s="744" t="inlineStr">
        <is>
          <t>Diferença</t>
        </is>
      </c>
      <c r="BC2" s="736" t="n"/>
      <c r="BD2" s="736" t="n"/>
      <c r="BE2" s="736" t="n"/>
      <c r="BF2" s="736" t="n"/>
      <c r="BG2" s="743" t="n"/>
      <c r="BH2" s="745" t="inlineStr">
        <is>
          <t>Arredondando a Incerteza conforme EA-4/02</t>
        </is>
      </c>
      <c r="BI2" s="736" t="n"/>
      <c r="BJ2" s="743" t="n"/>
      <c r="BK2" s="745" t="inlineStr">
        <is>
          <t>Comparando a Incerteza com a CMC</t>
        </is>
      </c>
      <c r="BL2" s="736" t="n"/>
      <c r="BM2" s="743" t="n"/>
      <c r="BN2" s="745" t="inlineStr">
        <is>
          <t>Compatibilizando com 2 algarismos significativos</t>
        </is>
      </c>
      <c r="BO2" s="736" t="n"/>
      <c r="BP2" s="743" t="n"/>
      <c r="BQ2" s="746" t="inlineStr">
        <is>
          <t>Casas Decimais da Incerteza
(U)</t>
        </is>
      </c>
      <c r="BR2" s="736" t="n"/>
      <c r="BS2" s="747" t="n"/>
    </row>
    <row r="3" ht="13.9" customHeight="1">
      <c r="A3" s="748" t="n"/>
      <c r="D3" s="465" t="inlineStr">
        <is>
          <t>Unidade Entrada</t>
        </is>
      </c>
      <c r="E3" s="730" t="n"/>
      <c r="F3" s="730" t="n"/>
      <c r="G3" s="730" t="n"/>
      <c r="H3" s="731" t="n"/>
      <c r="I3" s="395" t="inlineStr">
        <is>
          <t>%</t>
        </is>
      </c>
      <c r="J3" s="730" t="n"/>
      <c r="K3" s="731" t="n"/>
      <c r="L3" s="395" t="inlineStr">
        <is>
          <t>%</t>
        </is>
      </c>
      <c r="M3" s="730" t="n"/>
      <c r="N3" s="731" t="n"/>
      <c r="O3" s="395" t="inlineStr">
        <is>
          <t>%</t>
        </is>
      </c>
      <c r="P3" s="730" t="n"/>
      <c r="Q3" s="731" t="n"/>
      <c r="R3" s="395" t="inlineStr">
        <is>
          <t>%</t>
        </is>
      </c>
      <c r="S3" s="730" t="n"/>
      <c r="T3" s="731" t="n"/>
      <c r="U3" s="395" t="inlineStr">
        <is>
          <t>%</t>
        </is>
      </c>
      <c r="V3" s="730" t="n"/>
      <c r="W3" s="731" t="n"/>
      <c r="X3" s="749" t="inlineStr">
        <is>
          <t>%</t>
        </is>
      </c>
      <c r="Y3" s="730" t="n"/>
      <c r="Z3" s="731" t="n"/>
      <c r="AA3" s="395" t="inlineStr">
        <is>
          <t>%</t>
        </is>
      </c>
      <c r="AB3" s="730" t="n"/>
      <c r="AC3" s="731" t="n"/>
      <c r="AD3" s="395" t="inlineStr">
        <is>
          <t>%</t>
        </is>
      </c>
      <c r="AE3" s="730" t="n"/>
      <c r="AF3" s="731" t="n"/>
      <c r="AG3" s="395" t="inlineStr">
        <is>
          <t>%</t>
        </is>
      </c>
      <c r="AH3" s="730" t="n"/>
      <c r="AI3" s="731" t="n"/>
      <c r="AJ3" s="395" t="inlineStr">
        <is>
          <t>%</t>
        </is>
      </c>
      <c r="AK3" s="730" t="n"/>
      <c r="AL3" s="731" t="n"/>
      <c r="AM3" s="661" t="n"/>
      <c r="AO3" s="725" t="n"/>
      <c r="AP3" s="724" t="n"/>
      <c r="AR3" s="725" t="n"/>
      <c r="AS3" s="724" t="n"/>
      <c r="AU3" s="725" t="n"/>
      <c r="AV3" s="724" t="n"/>
      <c r="AX3" s="725" t="n"/>
      <c r="AY3" s="724" t="n"/>
      <c r="BA3" s="725" t="n"/>
      <c r="BB3" s="750" t="inlineStr">
        <is>
          <t>%</t>
        </is>
      </c>
      <c r="BD3" s="725" t="n"/>
      <c r="BE3" s="750" t="inlineStr">
        <is>
          <t>%</t>
        </is>
      </c>
      <c r="BG3" s="725" t="n"/>
      <c r="BH3" s="724" t="n"/>
      <c r="BJ3" s="725" t="n"/>
      <c r="BK3" s="724" t="n"/>
      <c r="BM3" s="725" t="n"/>
      <c r="BN3" s="724" t="n"/>
      <c r="BP3" s="725" t="n"/>
      <c r="BQ3" s="724" t="n"/>
      <c r="BS3" s="662" t="n"/>
    </row>
    <row r="4" ht="14.25" customHeight="1">
      <c r="A4" s="748" t="n"/>
      <c r="D4" s="465" t="inlineStr">
        <is>
          <t>Valor</t>
        </is>
      </c>
      <c r="E4" s="730" t="n"/>
      <c r="F4" s="730" t="n"/>
      <c r="G4" s="730" t="n"/>
      <c r="H4" s="731" t="n"/>
      <c r="I4" s="401" t="inlineStr">
        <is>
          <t>--x--</t>
        </is>
      </c>
      <c r="J4" s="730" t="n"/>
      <c r="K4" s="731" t="n"/>
      <c r="L4" s="401" t="inlineStr">
        <is>
          <t>--x--</t>
        </is>
      </c>
      <c r="M4" s="730" t="n"/>
      <c r="N4" s="731" t="n"/>
      <c r="O4" s="401" t="inlineStr">
        <is>
          <t>--x--</t>
        </is>
      </c>
      <c r="P4" s="730" t="n"/>
      <c r="Q4" s="731" t="n"/>
      <c r="R4" s="401" t="inlineStr">
        <is>
          <t>--x--</t>
        </is>
      </c>
      <c r="S4" s="730" t="n"/>
      <c r="T4" s="731" t="n"/>
      <c r="U4" s="401" t="inlineStr">
        <is>
          <t>--x--</t>
        </is>
      </c>
      <c r="V4" s="730" t="n"/>
      <c r="W4" s="731" t="n"/>
      <c r="X4" s="751" t="inlineStr">
        <is>
          <t>--x--</t>
        </is>
      </c>
      <c r="Y4" s="730" t="n"/>
      <c r="Z4" s="731" t="n"/>
      <c r="AA4" s="401">
        <f>'Coleta de Dados'!I21</f>
        <v/>
      </c>
      <c r="AB4" s="730" t="n"/>
      <c r="AC4" s="731" t="n"/>
      <c r="AD4" s="751" t="inlineStr">
        <is>
          <t>--x--</t>
        </is>
      </c>
      <c r="AE4" s="730" t="n"/>
      <c r="AF4" s="731" t="n"/>
      <c r="AG4" s="401" t="inlineStr">
        <is>
          <t>--x--</t>
        </is>
      </c>
      <c r="AH4" s="730" t="n"/>
      <c r="AI4" s="731" t="n"/>
      <c r="AJ4" s="401" t="inlineStr">
        <is>
          <t>--x--</t>
        </is>
      </c>
      <c r="AK4" s="730" t="n"/>
      <c r="AL4" s="731" t="n"/>
      <c r="AM4" s="661" t="n"/>
      <c r="AO4" s="725" t="n"/>
      <c r="AP4" s="724" t="n"/>
      <c r="AR4" s="725" t="n"/>
      <c r="AS4" s="724" t="n"/>
      <c r="AU4" s="725" t="n"/>
      <c r="AV4" s="724" t="n"/>
      <c r="AX4" s="725" t="n"/>
      <c r="AY4" s="724" t="n"/>
      <c r="BA4" s="725" t="n"/>
      <c r="BB4" s="724" t="n"/>
      <c r="BD4" s="725" t="n"/>
      <c r="BE4" s="724" t="n"/>
      <c r="BG4" s="725" t="n"/>
      <c r="BH4" s="724" t="n"/>
      <c r="BJ4" s="725" t="n"/>
      <c r="BK4" s="724" t="n"/>
      <c r="BM4" s="725" t="n"/>
      <c r="BN4" s="724" t="n"/>
      <c r="BP4" s="725" t="n"/>
      <c r="BQ4" s="724" t="n"/>
      <c r="BS4" s="662" t="n"/>
      <c r="EE4" s="112" t="n"/>
    </row>
    <row r="5" ht="14.25" customHeight="1">
      <c r="A5" s="748" t="n"/>
      <c r="D5" s="465" t="inlineStr">
        <is>
          <t>Distribuição</t>
        </is>
      </c>
      <c r="E5" s="730" t="n"/>
      <c r="F5" s="730" t="n"/>
      <c r="G5" s="730" t="n"/>
      <c r="H5" s="731" t="n"/>
      <c r="I5" s="395" t="inlineStr">
        <is>
          <t>Normal</t>
        </is>
      </c>
      <c r="J5" s="730" t="n"/>
      <c r="K5" s="731" t="n"/>
      <c r="L5" s="395" t="inlineStr">
        <is>
          <t>Retangular</t>
        </is>
      </c>
      <c r="M5" s="730" t="n"/>
      <c r="N5" s="731" t="n"/>
      <c r="O5" s="395" t="inlineStr">
        <is>
          <t>Retangular</t>
        </is>
      </c>
      <c r="P5" s="730" t="n"/>
      <c r="Q5" s="731" t="n"/>
      <c r="R5" s="395" t="inlineStr">
        <is>
          <t>Normal</t>
        </is>
      </c>
      <c r="S5" s="730" t="n"/>
      <c r="T5" s="731" t="n"/>
      <c r="U5" s="395" t="inlineStr">
        <is>
          <t>Normal</t>
        </is>
      </c>
      <c r="V5" s="730" t="n"/>
      <c r="W5" s="731" t="n"/>
      <c r="X5" s="395" t="inlineStr">
        <is>
          <t>Retangular</t>
        </is>
      </c>
      <c r="Y5" s="730" t="n"/>
      <c r="Z5" s="731" t="n"/>
      <c r="AA5" s="395" t="inlineStr">
        <is>
          <t>Retangular</t>
        </is>
      </c>
      <c r="AB5" s="730" t="n"/>
      <c r="AC5" s="731" t="n"/>
      <c r="AD5" s="395" t="inlineStr">
        <is>
          <t>Retangular</t>
        </is>
      </c>
      <c r="AE5" s="730" t="n"/>
      <c r="AF5" s="731" t="n"/>
      <c r="AG5" s="395" t="inlineStr">
        <is>
          <t>Retangular</t>
        </is>
      </c>
      <c r="AH5" s="730" t="n"/>
      <c r="AI5" s="731" t="n"/>
      <c r="AJ5" s="395" t="inlineStr">
        <is>
          <t>Normal</t>
        </is>
      </c>
      <c r="AK5" s="730" t="n"/>
      <c r="AL5" s="731" t="n"/>
      <c r="AM5" s="661" t="n"/>
      <c r="AO5" s="725" t="n"/>
      <c r="AP5" s="724" t="n"/>
      <c r="AR5" s="725" t="n"/>
      <c r="AS5" s="724" t="n"/>
      <c r="AU5" s="725" t="n"/>
      <c r="AV5" s="724" t="n"/>
      <c r="AX5" s="725" t="n"/>
      <c r="AY5" s="724" t="n"/>
      <c r="BA5" s="725" t="n"/>
      <c r="BB5" s="724" t="n"/>
      <c r="BD5" s="725" t="n"/>
      <c r="BE5" s="724" t="n"/>
      <c r="BG5" s="725" t="n"/>
      <c r="BH5" s="724" t="n"/>
      <c r="BJ5" s="725" t="n"/>
      <c r="BK5" s="724" t="n"/>
      <c r="BM5" s="725" t="n"/>
      <c r="BN5" s="724" t="n"/>
      <c r="BP5" s="725" t="n"/>
      <c r="BQ5" s="724" t="n"/>
      <c r="BS5" s="662" t="n"/>
      <c r="EE5" s="433" t="n"/>
    </row>
    <row r="6" ht="15" customHeight="1" thickBot="1">
      <c r="A6" s="748" t="n"/>
      <c r="D6" s="465" t="inlineStr">
        <is>
          <t>Divisor</t>
        </is>
      </c>
      <c r="E6" s="730" t="n"/>
      <c r="F6" s="730" t="n"/>
      <c r="G6" s="730" t="n"/>
      <c r="H6" s="731" t="n"/>
      <c r="I6" s="749">
        <f>SQRT(3)</f>
        <v/>
      </c>
      <c r="J6" s="730" t="n"/>
      <c r="K6" s="731" t="n"/>
      <c r="L6" s="751">
        <f>SQRT(3)</f>
        <v/>
      </c>
      <c r="M6" s="730" t="n"/>
      <c r="N6" s="731" t="n"/>
      <c r="O6" s="751">
        <f>SQRT(3)</f>
        <v/>
      </c>
      <c r="P6" s="730" t="n"/>
      <c r="Q6" s="731" t="n"/>
      <c r="R6" s="751" t="inlineStr">
        <is>
          <t>--x--</t>
        </is>
      </c>
      <c r="S6" s="730" t="n"/>
      <c r="T6" s="731" t="n"/>
      <c r="U6" s="749" t="n">
        <v>1</v>
      </c>
      <c r="V6" s="730" t="n"/>
      <c r="W6" s="731" t="n"/>
      <c r="X6" s="749" t="n">
        <v>1.732050807568877</v>
      </c>
      <c r="Y6" s="730" t="n"/>
      <c r="Z6" s="731" t="n"/>
      <c r="AA6" s="751">
        <f>SQRT(3)</f>
        <v/>
      </c>
      <c r="AB6" s="730" t="n"/>
      <c r="AC6" s="731" t="n"/>
      <c r="AD6" s="751">
        <f>SQRT(3)</f>
        <v/>
      </c>
      <c r="AE6" s="730" t="n"/>
      <c r="AF6" s="731" t="n"/>
      <c r="AG6" s="751">
        <f>SQRT(3)</f>
        <v/>
      </c>
      <c r="AH6" s="730" t="n"/>
      <c r="AI6" s="731" t="n"/>
      <c r="AJ6" s="751">
        <f>AU23</f>
        <v/>
      </c>
      <c r="AK6" s="730" t="n"/>
      <c r="AL6" s="731" t="n"/>
      <c r="AM6" s="661" t="n"/>
      <c r="AO6" s="725" t="n"/>
      <c r="AP6" s="724" t="n"/>
      <c r="AR6" s="725" t="n"/>
      <c r="AS6" s="724" t="n"/>
      <c r="AU6" s="725" t="n"/>
      <c r="AV6" s="724" t="n"/>
      <c r="AX6" s="725" t="n"/>
      <c r="AY6" s="724" t="n"/>
      <c r="BA6" s="725" t="n"/>
      <c r="BB6" s="724" t="n"/>
      <c r="BD6" s="725" t="n"/>
      <c r="BE6" s="724" t="n"/>
      <c r="BG6" s="725" t="n"/>
      <c r="BH6" s="724" t="n"/>
      <c r="BJ6" s="725" t="n"/>
      <c r="BK6" s="724" t="n"/>
      <c r="BM6" s="725" t="n"/>
      <c r="BN6" s="724" t="n"/>
      <c r="BP6" s="725" t="n"/>
      <c r="BQ6" s="724" t="n"/>
      <c r="BS6" s="662" t="n"/>
      <c r="EE6" s="433" t="n"/>
    </row>
    <row r="7" ht="18" customHeight="1" thickBot="1">
      <c r="A7" s="748" t="n"/>
      <c r="D7" s="470" t="inlineStr">
        <is>
          <t>Ci</t>
        </is>
      </c>
      <c r="E7" s="730" t="n"/>
      <c r="F7" s="730" t="n"/>
      <c r="G7" s="730" t="n"/>
      <c r="H7" s="731" t="n"/>
      <c r="I7" s="395" t="n">
        <v>1</v>
      </c>
      <c r="J7" s="730" t="n"/>
      <c r="K7" s="731" t="n"/>
      <c r="L7" s="401" t="n">
        <v>1</v>
      </c>
      <c r="M7" s="730" t="n"/>
      <c r="N7" s="731" t="n"/>
      <c r="O7" s="395" t="n">
        <v>1</v>
      </c>
      <c r="P7" s="730" t="n"/>
      <c r="Q7" s="731" t="n"/>
      <c r="R7" s="401" t="n">
        <v>1</v>
      </c>
      <c r="S7" s="730" t="n"/>
      <c r="T7" s="731" t="n"/>
      <c r="U7" s="401" t="n">
        <v>1</v>
      </c>
      <c r="V7" s="730" t="n"/>
      <c r="W7" s="731" t="n"/>
      <c r="X7" s="401" t="n">
        <v>1</v>
      </c>
      <c r="Y7" s="730" t="n"/>
      <c r="Z7" s="731" t="n"/>
      <c r="AA7" s="401" t="n">
        <v>1</v>
      </c>
      <c r="AB7" s="730" t="n"/>
      <c r="AC7" s="731" t="n"/>
      <c r="AD7" s="401" t="n">
        <v>1</v>
      </c>
      <c r="AE7" s="730" t="n"/>
      <c r="AF7" s="731" t="n"/>
      <c r="AG7" s="401" t="n">
        <v>1</v>
      </c>
      <c r="AH7" s="730" t="n"/>
      <c r="AI7" s="731" t="n"/>
      <c r="AJ7" s="401" t="n">
        <v>1</v>
      </c>
      <c r="AK7" s="730" t="n"/>
      <c r="AL7" s="731" t="n"/>
      <c r="AM7" s="661" t="n"/>
      <c r="AO7" s="725" t="n"/>
      <c r="AP7" s="724" t="n"/>
      <c r="AR7" s="725" t="n"/>
      <c r="AS7" s="724" t="n"/>
      <c r="AU7" s="725" t="n"/>
      <c r="AV7" s="724" t="n"/>
      <c r="AX7" s="725" t="n"/>
      <c r="AY7" s="724" t="n"/>
      <c r="BA7" s="725" t="n"/>
      <c r="BB7" s="724" t="n"/>
      <c r="BD7" s="725" t="n"/>
      <c r="BE7" s="724" t="n"/>
      <c r="BG7" s="725" t="n"/>
      <c r="BH7" s="724" t="n"/>
      <c r="BJ7" s="725" t="n"/>
      <c r="BK7" s="724" t="n"/>
      <c r="BM7" s="725" t="n"/>
      <c r="BN7" s="724" t="n"/>
      <c r="BP7" s="725" t="n"/>
      <c r="BQ7" s="724" t="n"/>
      <c r="BS7" s="662" t="n"/>
      <c r="BV7" s="436" t="inlineStr">
        <is>
          <t>CMC TOTALIZADOR DE VOLUME</t>
        </is>
      </c>
      <c r="BW7" s="666" t="n"/>
      <c r="BX7" s="666" t="n"/>
      <c r="BY7" s="666" t="n"/>
      <c r="BZ7" s="666" t="n"/>
      <c r="CA7" s="666" t="n"/>
      <c r="CB7" s="666" t="n"/>
      <c r="CC7" s="667" t="n"/>
      <c r="CE7" s="553" t="inlineStr">
        <is>
          <t>CMC MEDIDOR DE VAZÃO VOLUMÉTRICO</t>
        </is>
      </c>
      <c r="CF7" s="666" t="n"/>
      <c r="CG7" s="666" t="n"/>
      <c r="CH7" s="666" t="n"/>
      <c r="CI7" s="666" t="n"/>
      <c r="CJ7" s="666" t="n"/>
      <c r="CK7" s="666" t="n"/>
      <c r="CL7" s="667" t="n"/>
      <c r="EE7" s="433" t="n"/>
    </row>
    <row r="8" ht="15" customHeight="1" thickBot="1">
      <c r="A8" s="748" t="n"/>
      <c r="D8" s="465" t="inlineStr">
        <is>
          <t>Unidade Saída</t>
        </is>
      </c>
      <c r="E8" s="730" t="n"/>
      <c r="F8" s="730" t="n"/>
      <c r="G8" s="730" t="n"/>
      <c r="H8" s="731" t="n"/>
      <c r="I8" s="395" t="inlineStr">
        <is>
          <t>%</t>
        </is>
      </c>
      <c r="J8" s="730" t="n"/>
      <c r="K8" s="731" t="n"/>
      <c r="L8" s="395" t="inlineStr">
        <is>
          <t>%</t>
        </is>
      </c>
      <c r="M8" s="730" t="n"/>
      <c r="N8" s="731" t="n"/>
      <c r="O8" s="395" t="inlineStr">
        <is>
          <t>%</t>
        </is>
      </c>
      <c r="P8" s="730" t="n"/>
      <c r="Q8" s="731" t="n"/>
      <c r="R8" s="395" t="inlineStr">
        <is>
          <t>%</t>
        </is>
      </c>
      <c r="S8" s="730" t="n"/>
      <c r="T8" s="731" t="n"/>
      <c r="U8" s="395" t="inlineStr">
        <is>
          <t>%</t>
        </is>
      </c>
      <c r="V8" s="730" t="n"/>
      <c r="W8" s="731" t="n"/>
      <c r="X8" s="395" t="inlineStr">
        <is>
          <t>%</t>
        </is>
      </c>
      <c r="Y8" s="730" t="n"/>
      <c r="Z8" s="731" t="n"/>
      <c r="AA8" s="395" t="inlineStr">
        <is>
          <t>%</t>
        </is>
      </c>
      <c r="AB8" s="730" t="n"/>
      <c r="AC8" s="731" t="n"/>
      <c r="AD8" s="395" t="inlineStr">
        <is>
          <t>%</t>
        </is>
      </c>
      <c r="AE8" s="730" t="n"/>
      <c r="AF8" s="731" t="n"/>
      <c r="AG8" s="395" t="inlineStr">
        <is>
          <t>%</t>
        </is>
      </c>
      <c r="AH8" s="730" t="n"/>
      <c r="AI8" s="731" t="n"/>
      <c r="AJ8" s="395" t="inlineStr">
        <is>
          <t>%</t>
        </is>
      </c>
      <c r="AK8" s="730" t="n"/>
      <c r="AL8" s="731" t="n"/>
      <c r="AM8" s="661" t="n"/>
      <c r="AO8" s="725" t="n"/>
      <c r="AP8" s="724" t="n"/>
      <c r="AR8" s="725" t="n"/>
      <c r="AS8" s="724" t="n"/>
      <c r="AU8" s="725" t="n"/>
      <c r="AV8" s="724" t="n"/>
      <c r="AX8" s="725" t="n"/>
      <c r="AY8" s="724" t="n"/>
      <c r="BA8" s="725" t="n"/>
      <c r="BB8" s="724" t="n"/>
      <c r="BD8" s="725" t="n"/>
      <c r="BE8" s="724" t="n"/>
      <c r="BG8" s="725" t="n"/>
      <c r="BH8" s="724" t="n"/>
      <c r="BJ8" s="725" t="n"/>
      <c r="BK8" s="724" t="n"/>
      <c r="BM8" s="725" t="n"/>
      <c r="BN8" s="724" t="n"/>
      <c r="BP8" s="725" t="n"/>
      <c r="BQ8" s="724" t="n"/>
      <c r="BS8" s="662" t="n"/>
      <c r="BV8" s="752" t="n">
        <v>210000</v>
      </c>
      <c r="BW8" s="666" t="n"/>
      <c r="BX8" s="666" t="n"/>
      <c r="BY8" s="667" t="n"/>
      <c r="BZ8" s="753" t="n">
        <v>0.22</v>
      </c>
      <c r="CA8" s="666" t="n"/>
      <c r="CB8" s="666" t="n"/>
      <c r="CC8" s="667" t="n"/>
      <c r="CE8" s="752" t="n">
        <v>210000</v>
      </c>
      <c r="CF8" s="666" t="n"/>
      <c r="CG8" s="666" t="n"/>
      <c r="CH8" s="667" t="n"/>
      <c r="CI8" s="752" t="n">
        <v>0.3</v>
      </c>
      <c r="CJ8" s="666" t="n"/>
      <c r="CK8" s="666" t="n"/>
      <c r="CL8" s="667" t="n"/>
      <c r="EE8" s="433" t="n"/>
    </row>
    <row r="9" ht="18" customHeight="1" thickBot="1">
      <c r="A9" s="754" t="n"/>
      <c r="B9" s="755" t="n"/>
      <c r="C9" s="755" t="n"/>
      <c r="D9" s="479" t="inlineStr">
        <is>
          <t>νi</t>
        </is>
      </c>
      <c r="E9" s="756" t="n"/>
      <c r="F9" s="756" t="n"/>
      <c r="G9" s="756" t="n"/>
      <c r="H9" s="757" t="n"/>
      <c r="I9" s="481" t="n">
        <v>2</v>
      </c>
      <c r="J9" s="758" t="n"/>
      <c r="K9" s="759" t="n"/>
      <c r="L9" s="482" t="n">
        <v>1000000</v>
      </c>
      <c r="M9" s="758" t="n"/>
      <c r="N9" s="759" t="n"/>
      <c r="O9" s="402" t="n">
        <v>1000000</v>
      </c>
      <c r="P9" s="756" t="n"/>
      <c r="Q9" s="757" t="n"/>
      <c r="R9" s="483" t="inlineStr">
        <is>
          <t>--x--</t>
        </is>
      </c>
      <c r="S9" s="756" t="n"/>
      <c r="T9" s="757" t="n"/>
      <c r="U9" s="402" t="n">
        <v>1000000</v>
      </c>
      <c r="V9" s="756" t="n"/>
      <c r="W9" s="757" t="n"/>
      <c r="X9" s="402" t="n">
        <v>1000000</v>
      </c>
      <c r="Y9" s="756" t="n"/>
      <c r="Z9" s="757" t="n"/>
      <c r="AA9" s="402" t="n">
        <v>1000000</v>
      </c>
      <c r="AB9" s="756" t="n"/>
      <c r="AC9" s="757" t="n"/>
      <c r="AD9" s="402" t="n">
        <v>1000000</v>
      </c>
      <c r="AE9" s="756" t="n"/>
      <c r="AF9" s="757" t="n"/>
      <c r="AG9" s="402" t="n">
        <v>1000000</v>
      </c>
      <c r="AH9" s="756" t="n"/>
      <c r="AI9" s="757" t="n"/>
      <c r="AJ9" s="402">
        <f>AW23</f>
        <v/>
      </c>
      <c r="AK9" s="756" t="n"/>
      <c r="AL9" s="757" t="n"/>
      <c r="AM9" s="760" t="n"/>
      <c r="AN9" s="755" t="n"/>
      <c r="AO9" s="761" t="n"/>
      <c r="AP9" s="762" t="n"/>
      <c r="AQ9" s="755" t="n"/>
      <c r="AR9" s="761" t="n"/>
      <c r="AS9" s="762" t="n"/>
      <c r="AT9" s="755" t="n"/>
      <c r="AU9" s="761" t="n"/>
      <c r="AV9" s="762" t="n"/>
      <c r="AW9" s="755" t="n"/>
      <c r="AX9" s="761" t="n"/>
      <c r="AY9" s="762" t="n"/>
      <c r="AZ9" s="755" t="n"/>
      <c r="BA9" s="761" t="n"/>
      <c r="BB9" s="762" t="n"/>
      <c r="BC9" s="755" t="n"/>
      <c r="BD9" s="761" t="n"/>
      <c r="BE9" s="762" t="n"/>
      <c r="BF9" s="755" t="n"/>
      <c r="BG9" s="761" t="n"/>
      <c r="BH9" s="762" t="n"/>
      <c r="BI9" s="755" t="n"/>
      <c r="BJ9" s="761" t="n"/>
      <c r="BK9" s="762" t="n"/>
      <c r="BL9" s="755" t="n"/>
      <c r="BM9" s="761" t="n"/>
      <c r="BN9" s="762" t="n"/>
      <c r="BO9" s="755" t="n"/>
      <c r="BP9" s="761" t="n"/>
      <c r="BQ9" s="763" t="n"/>
      <c r="BR9" s="664" t="n"/>
      <c r="BS9" s="665" t="n"/>
      <c r="BV9" s="752" t="n">
        <v>240000</v>
      </c>
      <c r="BW9" s="666" t="n"/>
      <c r="BX9" s="666" t="n"/>
      <c r="BY9" s="667" t="n"/>
      <c r="BZ9" s="753" t="n">
        <v>0.33</v>
      </c>
      <c r="CA9" s="666" t="n"/>
      <c r="CB9" s="666" t="n"/>
      <c r="CC9" s="667" t="n"/>
      <c r="CE9" s="752" t="n">
        <v>240000</v>
      </c>
      <c r="CF9" s="666" t="n"/>
      <c r="CG9" s="666" t="n"/>
      <c r="CH9" s="667" t="n"/>
      <c r="CI9" s="752" t="n">
        <v>0.35</v>
      </c>
      <c r="CJ9" s="666" t="n"/>
      <c r="CK9" s="666" t="n"/>
      <c r="CL9" s="667" t="n"/>
      <c r="EE9" s="114" t="n"/>
    </row>
    <row r="10" ht="15" customHeight="1">
      <c r="A10" s="764" t="inlineStr">
        <is>
          <t>Ponto 1</t>
        </is>
      </c>
      <c r="B10" s="738" t="n"/>
      <c r="C10" s="739" t="n"/>
      <c r="D10" s="475" t="inlineStr">
        <is>
          <t>ui</t>
        </is>
      </c>
      <c r="E10" s="738" t="n"/>
      <c r="F10" s="738" t="n"/>
      <c r="G10" s="738" t="n"/>
      <c r="H10" s="739" t="n"/>
      <c r="I10" s="765">
        <f>'Coleta de Dados'!AD57/'Estimativa da Incerteza'!$I$6*'Estimativa da Incerteza'!$I$7</f>
        <v/>
      </c>
      <c r="J10" s="738" t="n"/>
      <c r="K10" s="739" t="n"/>
      <c r="L10" s="766">
        <f>($AR$28/AVERAGE('Coleta de Dados'!C54:E56)*100)/$L$6*$L$7</f>
        <v/>
      </c>
      <c r="M10" s="738" t="n"/>
      <c r="N10" s="739" t="n"/>
      <c r="O10" s="766">
        <f>(($AR$29/(AVERAGE('Coleta de Dados'!O54:Q56)/'Coleta de Dados'!AD51))*100)/$O$6*$O$7</f>
        <v/>
      </c>
      <c r="P10" s="738" t="n"/>
      <c r="Q10" s="739" t="n"/>
      <c r="R10" s="766">
        <f>AR30/AU30*$R$7</f>
        <v/>
      </c>
      <c r="S10" s="738" t="n"/>
      <c r="T10" s="739" t="n"/>
      <c r="U10" s="766">
        <f>AY30/$U$6*$U$7</f>
        <v/>
      </c>
      <c r="V10" s="738" t="n"/>
      <c r="W10" s="739" t="n"/>
      <c r="X10" s="766">
        <f>CG30/$X$6*$X$7</f>
        <v/>
      </c>
      <c r="Y10" s="738" t="n"/>
      <c r="Z10" s="739" t="n"/>
      <c r="AA10" s="766">
        <f>IF('Coleta de Dados'!I14="MEDIDOR DE VAZÃO VOLUMÉTRICA DE ÁGUA",($AA$4/AVERAGE('Coleta de Dados'!X54:Z56)*100)/$AA$6*$AA$7,($AA$4/AVERAGE('Coleta de Dados'!O54:Q56)*100)/$AA$6*$AA$7)</f>
        <v/>
      </c>
      <c r="AB10" s="738" t="n"/>
      <c r="AC10" s="739" t="n"/>
      <c r="AD10" s="766">
        <f>('Coleta de Dados'!I51/(AVERAGE('Coleta de Dados'!L54:N56))*100)/$AD$6*$AD$7</f>
        <v/>
      </c>
      <c r="AE10" s="738" t="n"/>
      <c r="AF10" s="739" t="n"/>
      <c r="AG10" s="766">
        <f>((BF30-AVERAGE('Coleta de Dados'!AD54:AF56))*'Estimativa da Incerteza'!BJ30)/$AG$6*$AG$7</f>
        <v/>
      </c>
      <c r="AH10" s="738" t="n"/>
      <c r="AI10" s="739" t="n"/>
      <c r="AJ10" s="766">
        <f>IF('Coleta de Dados'!I14="TOTALIZADOR DE VOLUME DE ÁGUA",0,($AR$23/AVERAGE('Coleta de Dados'!F54:H56)*100)/$AJ$6*$AJ$7)</f>
        <v/>
      </c>
      <c r="AK10" s="738" t="n"/>
      <c r="AL10" s="739" t="n"/>
      <c r="AM10" s="767">
        <f>IF(I10="","",(SQRT(SUMSQ(I10:AL10))))</f>
        <v/>
      </c>
      <c r="AN10" s="738" t="n"/>
      <c r="AO10" s="739" t="n"/>
      <c r="AP10" s="485">
        <f>IF(I10="","",(AM10^4/SUM(I10^4/$I$9,L10^4/$L$9,O10^4/$O$9,R10^4/AW30,U10^4/$U$9,X10^4/$X$9,AA10^4/$AA$9,AD10^4/$AD$9,AG10^4/$AG$9,AJ10^4/$AJ$9)))</f>
        <v/>
      </c>
      <c r="AQ10" s="738" t="n"/>
      <c r="AR10" s="739" t="n"/>
      <c r="AS10" s="768">
        <f>IF(I10="","",(_xlfn.T.INV.2T(0.0455,AP10)))</f>
        <v/>
      </c>
      <c r="AT10" s="738" t="n"/>
      <c r="AU10" s="739" t="n"/>
      <c r="AV10" s="769">
        <f>IF(I10="","",(AM10*AS10))</f>
        <v/>
      </c>
      <c r="AW10" s="738" t="n"/>
      <c r="AX10" s="739" t="n"/>
      <c r="AY10" s="769">
        <f>IF(AV10="","",(TRUNC(AV10, 'Coleta de Dados'!$X$21)))</f>
        <v/>
      </c>
      <c r="AZ10" s="738" t="n"/>
      <c r="BA10" s="739" t="n"/>
      <c r="BB10" s="769">
        <f>IF(AY10="","",(AV10- AY10))</f>
        <v/>
      </c>
      <c r="BC10" s="738" t="n"/>
      <c r="BD10" s="739" t="n"/>
      <c r="BE10" s="498">
        <f>IF(BB10="","",((BB10/ AV10) * 100))</f>
        <v/>
      </c>
      <c r="BF10" s="730" t="n"/>
      <c r="BG10" s="731" t="n"/>
      <c r="BH10" s="446">
        <f>IF(BE10&lt;5,AY10,ROUNDUP(AV10,'Coleta de Dados'!$X$21))</f>
        <v/>
      </c>
      <c r="BI10" s="738" t="n"/>
      <c r="BJ10" s="739" t="n"/>
      <c r="BK10" s="446">
        <f>IF('Coleta de Dados'!I14="TOTALIZADOR DE VOLUME DE ÁGUA",IF('Coleta de Dados'!I57&lt;'Estimativa da Incerteza'!$BV$8,IF('Estimativa da Incerteza'!BH10&lt;'Estimativa da Incerteza'!$BZ$8,$BZ$8,BH10),IF('Coleta de Dados'!I57&gt;=$BV$8,IF(BH10&lt;$BZ$9,$BZ$9,BH10))),IF('Coleta de Dados'!I57&lt;$CE$8,IF('Estimativa da Incerteza'!BH10&lt;$CI$8,$CI$8,BH10),IF('Coleta de Dados'!I57&gt;=$CE$8,IF(BH10&lt;$CI$9,$CI$9,BH10))))</f>
        <v/>
      </c>
      <c r="BL10" s="738" t="n"/>
      <c r="BM10" s="739" t="n"/>
      <c r="BN10" s="446">
        <f>ROUND(BK10,2-(1+INT(LOG10(ABS(BK10)))))</f>
        <v/>
      </c>
      <c r="BO10" s="738" t="n"/>
      <c r="BP10" s="739" t="n"/>
      <c r="BQ10" s="560">
        <f>IF(BN10&lt;1,IF(ROUND(BN10*10, 0)=BN10*10,LEN(BN10)-1,LEN(BN10)-2),LEN(BN10)-2)</f>
        <v/>
      </c>
      <c r="BR10" s="738" t="n"/>
      <c r="BS10" s="739" t="n"/>
    </row>
    <row r="11" ht="15" customHeight="1">
      <c r="A11" s="770" t="inlineStr">
        <is>
          <t>Ponto 2</t>
        </is>
      </c>
      <c r="B11" s="730" t="n"/>
      <c r="C11" s="731" t="n"/>
      <c r="D11" s="493" t="inlineStr">
        <is>
          <t>ui</t>
        </is>
      </c>
      <c r="E11" s="730" t="n"/>
      <c r="F11" s="730" t="n"/>
      <c r="G11" s="730" t="n"/>
      <c r="H11" s="731" t="n"/>
      <c r="I11" s="771">
        <f>'Coleta de Dados'!AD66/'Estimativa da Incerteza'!$I$6*'Estimativa da Incerteza'!$I$7</f>
        <v/>
      </c>
      <c r="J11" s="730" t="n"/>
      <c r="K11" s="731" t="n"/>
      <c r="L11" s="772">
        <f>($AR$28/AVERAGE('Coleta de Dados'!C63:E65)*100)/$L$6*$L$7</f>
        <v/>
      </c>
      <c r="M11" s="730" t="n"/>
      <c r="N11" s="731" t="n"/>
      <c r="O11" s="772">
        <f>(($AR$29/(AVERAGE('Coleta de Dados'!O63:Q65)/'Coleta de Dados'!AD60))*100)/$O$6*$O$7</f>
        <v/>
      </c>
      <c r="P11" s="730" t="n"/>
      <c r="Q11" s="731" t="n"/>
      <c r="R11" s="772">
        <f>AR31/AU31*$R$7</f>
        <v/>
      </c>
      <c r="S11" s="730" t="n"/>
      <c r="T11" s="731" t="n"/>
      <c r="U11" s="772">
        <f>AY31/$U$6*$U$7</f>
        <v/>
      </c>
      <c r="V11" s="730" t="n"/>
      <c r="W11" s="731" t="n"/>
      <c r="X11" s="772">
        <f>CG31/$X$6*$X$7</f>
        <v/>
      </c>
      <c r="Y11" s="730" t="n"/>
      <c r="Z11" s="731" t="n"/>
      <c r="AA11" s="772">
        <f>IF('Coleta de Dados'!I14="MEDIDOR DE VAZÃO VOLUMÉTRICA DE ÁGUA",($AA$4/AVERAGE('Coleta de Dados'!X63:Z65)*100)/$AA$6*$AA$7,($AA$4/AVERAGE('Coleta de Dados'!O63:Q65)*100)/$AA$6*$AA$7)</f>
        <v/>
      </c>
      <c r="AB11" s="730" t="n"/>
      <c r="AC11" s="731" t="n"/>
      <c r="AD11" s="772">
        <f>('Coleta de Dados'!I60/(AVERAGE('Coleta de Dados'!L63:N65))*100)/$AD$6*$AD$7</f>
        <v/>
      </c>
      <c r="AE11" s="730" t="n"/>
      <c r="AF11" s="731" t="n"/>
      <c r="AG11" s="772">
        <f>((BF31-AVERAGE('Coleta de Dados'!AD63:AF65))*'Estimativa da Incerteza'!BJ31)/$AG$6*$AG$7</f>
        <v/>
      </c>
      <c r="AH11" s="730" t="n"/>
      <c r="AI11" s="731" t="n"/>
      <c r="AJ11" s="772">
        <f>IF('Coleta de Dados'!I14="TOTALIZADOR DE VOLUME DE ÁGUA",0,($AR$23/AVERAGE('Coleta de Dados'!F63:H65)*100)/$AJ$6*$AJ$7)</f>
        <v/>
      </c>
      <c r="AK11" s="730" t="n"/>
      <c r="AL11" s="731" t="n"/>
      <c r="AM11" s="773">
        <f>IF(I11="","",(SQRT(SUMSQ(I11:AL11))))</f>
        <v/>
      </c>
      <c r="AN11" s="730" t="n"/>
      <c r="AO11" s="731" t="n"/>
      <c r="AP11" s="501">
        <f>IF(I11="","",(AM11^4/SUM(I11^4/$I$9,L11^4/$L$9,O11^4/$O$9,R11^4/AW31,U11^4/$U$9,X11^4/$X$9,AA11^4/$AA$9,AD11^4/$AD$9,AG11^4/$AG$9,AJ11^4/$AJ$9)))</f>
        <v/>
      </c>
      <c r="AQ11" s="730" t="n"/>
      <c r="AR11" s="731" t="n"/>
      <c r="AS11" s="774">
        <f>IF(I11="","",(_xlfn.T.INV.2T(0.0455,AP11)))</f>
        <v/>
      </c>
      <c r="AT11" s="730" t="n"/>
      <c r="AU11" s="731" t="n"/>
      <c r="AV11" s="775">
        <f>IF(I11="","",(AM11*AS11))</f>
        <v/>
      </c>
      <c r="AW11" s="730" t="n"/>
      <c r="AX11" s="731" t="n"/>
      <c r="AY11" s="775">
        <f>IF(AV11="","",(TRUNC(AV11, 'Coleta de Dados'!$X$21)))</f>
        <v/>
      </c>
      <c r="AZ11" s="730" t="n"/>
      <c r="BA11" s="731" t="n"/>
      <c r="BB11" s="775">
        <f>IF(AY11="","",(AV11- AY11))</f>
        <v/>
      </c>
      <c r="BC11" s="730" t="n"/>
      <c r="BD11" s="731" t="n"/>
      <c r="BE11" s="498">
        <f>IF(BB11="","",((BB11/ AV11) * 100))</f>
        <v/>
      </c>
      <c r="BF11" s="730" t="n"/>
      <c r="BG11" s="731" t="n"/>
      <c r="BH11" s="447">
        <f>IF(BE11&lt;5,AY11,ROUNDUP(AV11,'Coleta de Dados'!$X$21))</f>
        <v/>
      </c>
      <c r="BI11" s="730" t="n"/>
      <c r="BJ11" s="731" t="n"/>
      <c r="BK11" s="447">
        <f>IF('Coleta de Dados'!I14="TOTALIZADOR DE VOLUME DE ÁGUA",IF('Coleta de Dados'!I66&lt;'Estimativa da Incerteza'!$BV$8,IF('Estimativa da Incerteza'!BH11&lt;'Estimativa da Incerteza'!$BZ$8,$BZ$8,BH11),IF('Coleta de Dados'!I66&gt;=$BV$8,IF(BH11&lt;$BZ$9,$BZ$9,BH11))),IF('Coleta de Dados'!I66&lt;$CE$8,IF('Estimativa da Incerteza'!BH11&lt;$CI$8,$CI$8,BH11),IF('Coleta de Dados'!I66&gt;=$CE$8,IF(BH11&lt;$CI$9,$CI$9,BH11))))</f>
        <v/>
      </c>
      <c r="BL11" s="730" t="n"/>
      <c r="BM11" s="731" t="n"/>
      <c r="BN11" s="447">
        <f>ROUND(BK11,2-(1+INT(LOG10(ABS(BK11)))))</f>
        <v/>
      </c>
      <c r="BO11" s="730" t="n"/>
      <c r="BP11" s="731" t="n"/>
      <c r="BQ11" s="434">
        <f>IF(BN11&lt;1,IF(ROUND(BN11*10, 0)=BN11*10,LEN(BN11)-1,LEN(BN11)-2),LEN(BN11)-2)</f>
        <v/>
      </c>
      <c r="BR11" s="730" t="n"/>
      <c r="BS11" s="731" t="n"/>
      <c r="BW11" s="115" t="n"/>
    </row>
    <row r="12" ht="15" customHeight="1">
      <c r="A12" s="770" t="inlineStr">
        <is>
          <t>Ponto 3</t>
        </is>
      </c>
      <c r="B12" s="730" t="n"/>
      <c r="C12" s="731" t="n"/>
      <c r="D12" s="493" t="inlineStr">
        <is>
          <t>ui</t>
        </is>
      </c>
      <c r="E12" s="730" t="n"/>
      <c r="F12" s="730" t="n"/>
      <c r="G12" s="730" t="n"/>
      <c r="H12" s="731" t="n"/>
      <c r="I12" s="771">
        <f>'Coleta de Dados'!AD75/'Estimativa da Incerteza'!$I$6*'Estimativa da Incerteza'!$I$7</f>
        <v/>
      </c>
      <c r="J12" s="730" t="n"/>
      <c r="K12" s="731" t="n"/>
      <c r="L12" s="772">
        <f>($AR$28/AVERAGE('Coleta de Dados'!C72:E74)*100)/$L$6*$L$7</f>
        <v/>
      </c>
      <c r="M12" s="730" t="n"/>
      <c r="N12" s="731" t="n"/>
      <c r="O12" s="772">
        <f>(($AR$29/(AVERAGE('Coleta de Dados'!O72:Q74)/'Coleta de Dados'!AD69))*100)/$O$6*$O$7</f>
        <v/>
      </c>
      <c r="P12" s="730" t="n"/>
      <c r="Q12" s="731" t="n"/>
      <c r="R12" s="772">
        <f>AR32/AU32*$R$7</f>
        <v/>
      </c>
      <c r="S12" s="730" t="n"/>
      <c r="T12" s="731" t="n"/>
      <c r="U12" s="772">
        <f>AY32/$U$6*$U$7</f>
        <v/>
      </c>
      <c r="V12" s="730" t="n"/>
      <c r="W12" s="731" t="n"/>
      <c r="X12" s="772">
        <f>CG32/$X$6*$X$7</f>
        <v/>
      </c>
      <c r="Y12" s="730" t="n"/>
      <c r="Z12" s="731" t="n"/>
      <c r="AA12" s="772">
        <f>IF('Coleta de Dados'!I14="MEDIDOR DE VAZÃO VOLUMÉTRICA DE ÁGUA",($AA$4/AVERAGE('Coleta de Dados'!X72:Z74)*100)/$AA$6*$AA$7,($AA$4/AVERAGE('Coleta de Dados'!O72:Q74)*100)/$AA$6*$AA$7)</f>
        <v/>
      </c>
      <c r="AB12" s="730" t="n"/>
      <c r="AC12" s="731" t="n"/>
      <c r="AD12" s="772">
        <f>('Coleta de Dados'!I69/(AVERAGE('Coleta de Dados'!L72:N74))*100)/$AD$6*$AD$7</f>
        <v/>
      </c>
      <c r="AE12" s="730" t="n"/>
      <c r="AF12" s="731" t="n"/>
      <c r="AG12" s="772">
        <f>((BF32-AVERAGE('Coleta de Dados'!AD72:AF74))*'Estimativa da Incerteza'!BJ32)/$AG$6*$AG$7</f>
        <v/>
      </c>
      <c r="AH12" s="730" t="n"/>
      <c r="AI12" s="731" t="n"/>
      <c r="AJ12" s="772">
        <f>IF('Coleta de Dados'!I14="TOTALIZADOR DE VOLUME DE ÁGUA",0,($AR$23/AVERAGE('Coleta de Dados'!F72:H74)*100)/$AJ$6*$AJ$7)</f>
        <v/>
      </c>
      <c r="AK12" s="730" t="n"/>
      <c r="AL12" s="731" t="n"/>
      <c r="AM12" s="773">
        <f>IF(I12="","",(SQRT(SUMSQ(I12:AL12))))</f>
        <v/>
      </c>
      <c r="AN12" s="730" t="n"/>
      <c r="AO12" s="731" t="n"/>
      <c r="AP12" s="501">
        <f>IF(I12="","",(AM12^4/SUM(I12^4/$I$9,L12^4/$L$9,O12^4/$O$9,R12^4/AW32,U12^4/$U$9,X12^4/$X$9,AA12^4/$AA$9,AD12^4/$AD$9,AG12^4/$AG$9,AJ12^4/$AJ$9)))</f>
        <v/>
      </c>
      <c r="AQ12" s="730" t="n"/>
      <c r="AR12" s="731" t="n"/>
      <c r="AS12" s="774">
        <f>IF(I12="","",(_xlfn.T.INV.2T(0.0455,AP12)))</f>
        <v/>
      </c>
      <c r="AT12" s="730" t="n"/>
      <c r="AU12" s="731" t="n"/>
      <c r="AV12" s="775">
        <f>IF(I12="","",(AM12*AS12))</f>
        <v/>
      </c>
      <c r="AW12" s="730" t="n"/>
      <c r="AX12" s="731" t="n"/>
      <c r="AY12" s="775">
        <f>IF(AV12="","",(TRUNC(AV12, 'Coleta de Dados'!$X$21)))</f>
        <v/>
      </c>
      <c r="AZ12" s="730" t="n"/>
      <c r="BA12" s="731" t="n"/>
      <c r="BB12" s="775">
        <f>IF(AY12="","",(AV12- AY12))</f>
        <v/>
      </c>
      <c r="BC12" s="730" t="n"/>
      <c r="BD12" s="731" t="n"/>
      <c r="BE12" s="498">
        <f>IF(BB12="","",((BB12/ AV12) * 100))</f>
        <v/>
      </c>
      <c r="BF12" s="730" t="n"/>
      <c r="BG12" s="731" t="n"/>
      <c r="BH12" s="447">
        <f>IF(BE12&lt;5,AY12,ROUNDUP(AV12,'Coleta de Dados'!$X$21))</f>
        <v/>
      </c>
      <c r="BI12" s="730" t="n"/>
      <c r="BJ12" s="731" t="n"/>
      <c r="BK12" s="447">
        <f>IF('Coleta de Dados'!I14="TOTALIZADOR DE VOLUME DE ÁGUA",IF('Coleta de Dados'!I75&lt;'Estimativa da Incerteza'!$BV$8,IF('Estimativa da Incerteza'!BH12&lt;'Estimativa da Incerteza'!$BZ$8,$BZ$8,BH12),IF('Coleta de Dados'!I75&gt;=$BV$8,IF(BH12&lt;$BZ$9,$BZ$9,BH12))),IF('Coleta de Dados'!I75&lt;$CE$8,IF('Estimativa da Incerteza'!BH12&lt;$CI$8,$CI$8,BH12),IF('Coleta de Dados'!I75&gt;=$CE$8,IF(BH12&lt;$CI$9,$CI$9,BH12))))</f>
        <v/>
      </c>
      <c r="BL12" s="730" t="n"/>
      <c r="BM12" s="731" t="n"/>
      <c r="BN12" s="447">
        <f>ROUND(BK12,2-(1+INT(LOG10(ABS(BK12)))))</f>
        <v/>
      </c>
      <c r="BO12" s="730" t="n"/>
      <c r="BP12" s="731" t="n"/>
      <c r="BQ12" s="434">
        <f>IF(BN12&lt;1,IF(ROUND(BN12*10, 0)=BN12*10,LEN(BN12)-1,LEN(BN12)-2),LEN(BN12)-2)</f>
        <v/>
      </c>
      <c r="BR12" s="730" t="n"/>
      <c r="BS12" s="731" t="n"/>
      <c r="BW12" s="115" t="n"/>
      <c r="CE12" s="433" t="n"/>
    </row>
    <row r="13" ht="15" customHeight="1">
      <c r="A13" s="770" t="inlineStr">
        <is>
          <t>Ponto 4</t>
        </is>
      </c>
      <c r="B13" s="730" t="n"/>
      <c r="C13" s="731" t="n"/>
      <c r="D13" s="493" t="inlineStr">
        <is>
          <t>ui</t>
        </is>
      </c>
      <c r="E13" s="730" t="n"/>
      <c r="F13" s="730" t="n"/>
      <c r="G13" s="730" t="n"/>
      <c r="H13" s="731" t="n"/>
      <c r="I13" s="771">
        <f>'Coleta de Dados'!AD84/'Estimativa da Incerteza'!$I$6*'Estimativa da Incerteza'!$I$7</f>
        <v/>
      </c>
      <c r="J13" s="730" t="n"/>
      <c r="K13" s="731" t="n"/>
      <c r="L13" s="772">
        <f>($AR$28/AVERAGE('Coleta de Dados'!C81:E83)*100)/$L$6*$L$7</f>
        <v/>
      </c>
      <c r="M13" s="730" t="n"/>
      <c r="N13" s="731" t="n"/>
      <c r="O13" s="772">
        <f>(($AR$29/(AVERAGE('Coleta de Dados'!O81:Q83)/'Coleta de Dados'!AD78))*100)/$O$6*$O$7</f>
        <v/>
      </c>
      <c r="P13" s="730" t="n"/>
      <c r="Q13" s="731" t="n"/>
      <c r="R13" s="772">
        <f>AR33/AU33*$R$7</f>
        <v/>
      </c>
      <c r="S13" s="730" t="n"/>
      <c r="T13" s="731" t="n"/>
      <c r="U13" s="772">
        <f>AY33/$U$6*$U$7</f>
        <v/>
      </c>
      <c r="V13" s="730" t="n"/>
      <c r="W13" s="731" t="n"/>
      <c r="X13" s="772">
        <f>CG33/$X$6*$X$7</f>
        <v/>
      </c>
      <c r="Y13" s="730" t="n"/>
      <c r="Z13" s="731" t="n"/>
      <c r="AA13" s="772">
        <f>IF('Coleta de Dados'!I14="MEDIDOR DE VAZÃO VOLUMÉTRICA DE ÁGUA",($AA$4/AVERAGE('Coleta de Dados'!X81:Z83)*100)/$AA$6*$AA$7,($AA$4/AVERAGE('Coleta de Dados'!O81:Q83)*100)/$AA$6*$AA$7)</f>
        <v/>
      </c>
      <c r="AB13" s="730" t="n"/>
      <c r="AC13" s="731" t="n"/>
      <c r="AD13" s="772">
        <f>('Coleta de Dados'!I78/(AVERAGE('Coleta de Dados'!L81:N83))*100)/$AD$6*$AD$7</f>
        <v/>
      </c>
      <c r="AE13" s="730" t="n"/>
      <c r="AF13" s="731" t="n"/>
      <c r="AG13" s="772">
        <f>((BF33-AVERAGE('Coleta de Dados'!AD81:AF83))*'Estimativa da Incerteza'!BJ33)/$AG$6*$AG$7</f>
        <v/>
      </c>
      <c r="AH13" s="730" t="n"/>
      <c r="AI13" s="731" t="n"/>
      <c r="AJ13" s="772">
        <f>IF('Coleta de Dados'!I14="TOTALIZADOR DE VOLUME DE ÁGUA",0,($AR$23/AVERAGE('Coleta de Dados'!F81:H83)*100)/$AJ$6*$AJ$7)</f>
        <v/>
      </c>
      <c r="AK13" s="730" t="n"/>
      <c r="AL13" s="731" t="n"/>
      <c r="AM13" s="773">
        <f>IF(I13="","",(SQRT(SUMSQ(I13:AL13))))</f>
        <v/>
      </c>
      <c r="AN13" s="730" t="n"/>
      <c r="AO13" s="731" t="n"/>
      <c r="AP13" s="501">
        <f>IF(I13="","",(AM13^4/SUM(I13^4/$I$9,L13^4/$L$9,O13^4/$O$9,R13^4/AW33,U13^4/$U$9,X13^4/$X$9,AA13^4/$AA$9,AD13^4/$AD$9,AG13^4/$AG$9,AJ13^4/$AJ$9)))</f>
        <v/>
      </c>
      <c r="AQ13" s="730" t="n"/>
      <c r="AR13" s="731" t="n"/>
      <c r="AS13" s="774">
        <f>IF(I13="","",(_xlfn.T.INV.2T(0.0455,AP13)))</f>
        <v/>
      </c>
      <c r="AT13" s="730" t="n"/>
      <c r="AU13" s="731" t="n"/>
      <c r="AV13" s="775">
        <f>IF(I13="","",(AM13*AS13))</f>
        <v/>
      </c>
      <c r="AW13" s="730" t="n"/>
      <c r="AX13" s="731" t="n"/>
      <c r="AY13" s="775">
        <f>IF(AV13="","",(TRUNC(AV13, 'Coleta de Dados'!$X$21)))</f>
        <v/>
      </c>
      <c r="AZ13" s="730" t="n"/>
      <c r="BA13" s="731" t="n"/>
      <c r="BB13" s="775">
        <f>IF(AY13="","",(AV13- AY13))</f>
        <v/>
      </c>
      <c r="BC13" s="730" t="n"/>
      <c r="BD13" s="731" t="n"/>
      <c r="BE13" s="498">
        <f>IF(BB13="","",((BB13/ AV13) * 100))</f>
        <v/>
      </c>
      <c r="BF13" s="730" t="n"/>
      <c r="BG13" s="731" t="n"/>
      <c r="BH13" s="447">
        <f>IF(BE13&lt;5,AY13,ROUNDUP(AV13,'Coleta de Dados'!$X$21))</f>
        <v/>
      </c>
      <c r="BI13" s="730" t="n"/>
      <c r="BJ13" s="731" t="n"/>
      <c r="BK13" s="447">
        <f>IF('Coleta de Dados'!I14="TOTALIZADOR DE VOLUME DE ÁGUA",IF('Coleta de Dados'!I84&lt;'Estimativa da Incerteza'!$BV$8,IF('Estimativa da Incerteza'!BH13&lt;'Estimativa da Incerteza'!$BZ$8,$BZ$8,BH13),IF('Coleta de Dados'!I84&gt;=$BV$8,IF(BH13&lt;$BZ$9,$BZ$9,BH13))),IF('Coleta de Dados'!I84&lt;$CE$8,IF('Estimativa da Incerteza'!BH13&lt;$CI$8,$CI$8,BH13),IF('Coleta de Dados'!I84&gt;=$CE$8,IF(BH13&lt;$CI$9,$CI$9,BH13))))</f>
        <v/>
      </c>
      <c r="BL13" s="730" t="n"/>
      <c r="BM13" s="731" t="n"/>
      <c r="BN13" s="447">
        <f>ROUND(BK13,2-(1+INT(LOG10(ABS(BK13)))))</f>
        <v/>
      </c>
      <c r="BO13" s="730" t="n"/>
      <c r="BP13" s="731" t="n"/>
      <c r="BQ13" s="434">
        <f>IF(BN13&lt;1,IF(ROUND(BN13*10, 0)=BN13*10,LEN(BN13)-1,LEN(BN13)-2),LEN(BN13)-2)</f>
        <v/>
      </c>
      <c r="BR13" s="730" t="n"/>
      <c r="BS13" s="731" t="n"/>
      <c r="CE13" s="433" t="n"/>
    </row>
    <row r="14" ht="15" customHeight="1">
      <c r="A14" s="770" t="inlineStr">
        <is>
          <t>Ponto 5</t>
        </is>
      </c>
      <c r="B14" s="730" t="n"/>
      <c r="C14" s="731" t="n"/>
      <c r="D14" s="493" t="inlineStr">
        <is>
          <t>ui</t>
        </is>
      </c>
      <c r="E14" s="730" t="n"/>
      <c r="F14" s="730" t="n"/>
      <c r="G14" s="730" t="n"/>
      <c r="H14" s="731" t="n"/>
      <c r="I14" s="771">
        <f>'Coleta de Dados'!AD93/'Estimativa da Incerteza'!$I$6*'Estimativa da Incerteza'!$I$7</f>
        <v/>
      </c>
      <c r="J14" s="730" t="n"/>
      <c r="K14" s="731" t="n"/>
      <c r="L14" s="772">
        <f>($AR$28/AVERAGE('Coleta de Dados'!C90:E92)*100)/$L$6*$L$7</f>
        <v/>
      </c>
      <c r="M14" s="730" t="n"/>
      <c r="N14" s="731" t="n"/>
      <c r="O14" s="772">
        <f>(($AR$29/(AVERAGE('Coleta de Dados'!O90:Q92)/'Coleta de Dados'!AD87))*100)/$O$6*$O$7</f>
        <v/>
      </c>
      <c r="P14" s="730" t="n"/>
      <c r="Q14" s="731" t="n"/>
      <c r="R14" s="772">
        <f>AR34/AU34*$R$7</f>
        <v/>
      </c>
      <c r="S14" s="730" t="n"/>
      <c r="T14" s="731" t="n"/>
      <c r="U14" s="772">
        <f>AY34/$U$6*$U$7</f>
        <v/>
      </c>
      <c r="V14" s="730" t="n"/>
      <c r="W14" s="731" t="n"/>
      <c r="X14" s="772">
        <f>CG34/$X$6*$X$7</f>
        <v/>
      </c>
      <c r="Y14" s="730" t="n"/>
      <c r="Z14" s="731" t="n"/>
      <c r="AA14" s="772">
        <f>IF('Coleta de Dados'!I14="MEDIDOR DE VAZÃO VOLUMÉTRICA DE ÁGUA",($AA$4/AVERAGE('Coleta de Dados'!X90:Z92)*100)/$AA$6*$AA$7,($AA$4/AVERAGE('Coleta de Dados'!O90:Q92)*100)/$AA$6*$AA$7)</f>
        <v/>
      </c>
      <c r="AB14" s="730" t="n"/>
      <c r="AC14" s="731" t="n"/>
      <c r="AD14" s="772">
        <f>('Coleta de Dados'!I87/(AVERAGE('Coleta de Dados'!L90:N92))*100)/$AD$6*$AD$7</f>
        <v/>
      </c>
      <c r="AE14" s="730" t="n"/>
      <c r="AF14" s="731" t="n"/>
      <c r="AG14" s="772">
        <f>((BF34-AVERAGE('Coleta de Dados'!AD90:AF92))*'Estimativa da Incerteza'!BJ34)/$AG$6*$AG$7</f>
        <v/>
      </c>
      <c r="AH14" s="730" t="n"/>
      <c r="AI14" s="731" t="n"/>
      <c r="AJ14" s="772">
        <f>IF('Coleta de Dados'!I14="TOTALIZADOR DE VOLUME DE ÁGUA",0,($AR$23/AVERAGE('Coleta de Dados'!F90:H92)*100)/$AJ$6*$AJ$7)</f>
        <v/>
      </c>
      <c r="AK14" s="730" t="n"/>
      <c r="AL14" s="731" t="n"/>
      <c r="AM14" s="773">
        <f>IF(I14="","",(SQRT(SUMSQ(I14:AL14))))</f>
        <v/>
      </c>
      <c r="AN14" s="730" t="n"/>
      <c r="AO14" s="731" t="n"/>
      <c r="AP14" s="501">
        <f>IF(I14="","",(AM14^4/SUM(I14^4/$I$9,L14^4/$L$9,O14^4/$O$9,R14^4/AW34,U14^4/$U$9,X14^4/$X$9,AA14^4/$AA$9,AD14^4/$AD$9,AG14^4/$AG$9,AJ14^4/$AJ$9)))</f>
        <v/>
      </c>
      <c r="AQ14" s="730" t="n"/>
      <c r="AR14" s="731" t="n"/>
      <c r="AS14" s="774">
        <f>IF(I14="","",(_xlfn.T.INV.2T(0.0455,AP14)))</f>
        <v/>
      </c>
      <c r="AT14" s="730" t="n"/>
      <c r="AU14" s="731" t="n"/>
      <c r="AV14" s="775">
        <f>IF(I14="","",(AM14*AS14))</f>
        <v/>
      </c>
      <c r="AW14" s="730" t="n"/>
      <c r="AX14" s="731" t="n"/>
      <c r="AY14" s="775">
        <f>IF(AV14="","",(TRUNC(AV14, 'Coleta de Dados'!$X$21)))</f>
        <v/>
      </c>
      <c r="AZ14" s="730" t="n"/>
      <c r="BA14" s="731" t="n"/>
      <c r="BB14" s="775">
        <f>IF(AY14="","",(AV14- AY14))</f>
        <v/>
      </c>
      <c r="BC14" s="730" t="n"/>
      <c r="BD14" s="731" t="n"/>
      <c r="BE14" s="498">
        <f>IF(BB14="","",((BB14/ AV14) * 100))</f>
        <v/>
      </c>
      <c r="BF14" s="730" t="n"/>
      <c r="BG14" s="731" t="n"/>
      <c r="BH14" s="447">
        <f>IF(BE14&lt;5,AY14,ROUNDUP(AV14,'Coleta de Dados'!$X$21))</f>
        <v/>
      </c>
      <c r="BI14" s="730" t="n"/>
      <c r="BJ14" s="731" t="n"/>
      <c r="BK14" s="447">
        <f>IF('Coleta de Dados'!I14="TOTALIZADOR DE VOLUME DE ÁGUA",IF('Coleta de Dados'!I93&lt;'Estimativa da Incerteza'!$BV$8,IF('Estimativa da Incerteza'!BH14&lt;'Estimativa da Incerteza'!$BZ$8,$BZ$8,BH14),IF('Coleta de Dados'!I93&gt;=$BV$8,IF(BH14&lt;$BZ$9,$BZ$9,BH14))),IF('Coleta de Dados'!I93&lt;$CE$8,IF('Estimativa da Incerteza'!BH14&lt;$CI$8,$CI$8,BH14),IF('Coleta de Dados'!I93&gt;=$CE$8,IF(BH14&lt;$CI$9,$CI$9,BH14))))</f>
        <v/>
      </c>
      <c r="BL14" s="730" t="n"/>
      <c r="BM14" s="731" t="n"/>
      <c r="BN14" s="447">
        <f>ROUND(BK14,2-(1+INT(LOG10(ABS(BK14)))))</f>
        <v/>
      </c>
      <c r="BO14" s="730" t="n"/>
      <c r="BP14" s="731" t="n"/>
      <c r="BQ14" s="434">
        <f>IF(BN14&lt;1,IF(ROUND(BN14*10, 0)=BN14*10,LEN(BN14)-1,LEN(BN14)-2),LEN(BN14)-2)</f>
        <v/>
      </c>
      <c r="BR14" s="730" t="n"/>
      <c r="BS14" s="731" t="n"/>
      <c r="CA14" s="116" t="n"/>
    </row>
    <row r="15" ht="15" customHeight="1">
      <c r="A15" s="770" t="inlineStr">
        <is>
          <t>Ponto 6</t>
        </is>
      </c>
      <c r="B15" s="730" t="n"/>
      <c r="C15" s="731" t="n"/>
      <c r="D15" s="493" t="inlineStr">
        <is>
          <t>ui</t>
        </is>
      </c>
      <c r="E15" s="730" t="n"/>
      <c r="F15" s="730" t="n"/>
      <c r="G15" s="730" t="n"/>
      <c r="H15" s="731" t="n"/>
      <c r="I15" s="771">
        <f>'Coleta de Dados'!AD102/'Estimativa da Incerteza'!$I$6*'Estimativa da Incerteza'!$I$7</f>
        <v/>
      </c>
      <c r="J15" s="730" t="n"/>
      <c r="K15" s="731" t="n"/>
      <c r="L15" s="772">
        <f>($AR$28/AVERAGE('Coleta de Dados'!C99:E101)*100)/$L$6*$L$7</f>
        <v/>
      </c>
      <c r="M15" s="730" t="n"/>
      <c r="N15" s="731" t="n"/>
      <c r="O15" s="772">
        <f>(($AR$29/(AVERAGE('Coleta de Dados'!O99:Q101)/'Coleta de Dados'!AD96))*100)/$O$6*$O$7</f>
        <v/>
      </c>
      <c r="P15" s="730" t="n"/>
      <c r="Q15" s="731" t="n"/>
      <c r="R15" s="772">
        <f>AR35/AU35*$R$7</f>
        <v/>
      </c>
      <c r="S15" s="730" t="n"/>
      <c r="T15" s="731" t="n"/>
      <c r="U15" s="772">
        <f>AY35/$U$6*$U$7</f>
        <v/>
      </c>
      <c r="V15" s="730" t="n"/>
      <c r="W15" s="731" t="n"/>
      <c r="X15" s="772">
        <f>CG35/$X$6*$X$7</f>
        <v/>
      </c>
      <c r="Y15" s="730" t="n"/>
      <c r="Z15" s="731" t="n"/>
      <c r="AA15" s="772">
        <f>IF('Coleta de Dados'!I14="MEDIDOR DE VAZÃO VOLUMÉTRICA DE ÁGUA",($AA$4/AVERAGE('Coleta de Dados'!X99:Z101)*100)/$AA$6*$AA$7,($AA$4/AVERAGE('Coleta de Dados'!O99:Q101)*100)/$AA$6*$AA$7)</f>
        <v/>
      </c>
      <c r="AB15" s="730" t="n"/>
      <c r="AC15" s="731" t="n"/>
      <c r="AD15" s="772">
        <f>('Coleta de Dados'!I96/(AVERAGE('Coleta de Dados'!L99:N101))*100)/$AD$6*$AD$7</f>
        <v/>
      </c>
      <c r="AE15" s="730" t="n"/>
      <c r="AF15" s="731" t="n"/>
      <c r="AG15" s="772">
        <f>((BF35-AVERAGE('Coleta de Dados'!AD99:AF101))*'Estimativa da Incerteza'!BJ35)/$AG$6*$AG$7</f>
        <v/>
      </c>
      <c r="AH15" s="730" t="n"/>
      <c r="AI15" s="731" t="n"/>
      <c r="AJ15" s="772">
        <f>IF('Coleta de Dados'!I14="TOTALIZADOR DE VOLUME DE ÁGUA",0,($AR$23/AVERAGE('Coleta de Dados'!F99:H101)*100)/$AJ$6*$AJ$7)</f>
        <v/>
      </c>
      <c r="AK15" s="730" t="n"/>
      <c r="AL15" s="731" t="n"/>
      <c r="AM15" s="773">
        <f>IF(I15="","",(SQRT(SUMSQ(I15:AL15))))</f>
        <v/>
      </c>
      <c r="AN15" s="730" t="n"/>
      <c r="AO15" s="731" t="n"/>
      <c r="AP15" s="501">
        <f>IF(I15="","",(AM15^4/SUM(I15^4/$I$9,L15^4/$L$9,O15^4/$O$9,R15^4/AW35,U15^4/$U$9,X15^4/$X$9,AA15^4/$AA$9,AD15^4/$AD$9,AG15^4/$AG$9,AJ15^4/$AJ$9)))</f>
        <v/>
      </c>
      <c r="AQ15" s="730" t="n"/>
      <c r="AR15" s="731" t="n"/>
      <c r="AS15" s="774">
        <f>IF(I15="","",(_xlfn.T.INV.2T(0.0455,AP15)))</f>
        <v/>
      </c>
      <c r="AT15" s="730" t="n"/>
      <c r="AU15" s="731" t="n"/>
      <c r="AV15" s="775">
        <f>IF(I15="","",(AM15*AS15))</f>
        <v/>
      </c>
      <c r="AW15" s="730" t="n"/>
      <c r="AX15" s="731" t="n"/>
      <c r="AY15" s="775">
        <f>IF(AV15="","",(TRUNC(AV15, 'Coleta de Dados'!$X$21)))</f>
        <v/>
      </c>
      <c r="AZ15" s="730" t="n"/>
      <c r="BA15" s="731" t="n"/>
      <c r="BB15" s="775">
        <f>IF(AY15="","",(AV15- AY15))</f>
        <v/>
      </c>
      <c r="BC15" s="730" t="n"/>
      <c r="BD15" s="731" t="n"/>
      <c r="BE15" s="498">
        <f>IF(BB15="","",((BB15/ AV15) * 100))</f>
        <v/>
      </c>
      <c r="BF15" s="730" t="n"/>
      <c r="BG15" s="731" t="n"/>
      <c r="BH15" s="447">
        <f>IF(BE15&lt;5,AY15,ROUNDUP(AV15,'Coleta de Dados'!$X$21))</f>
        <v/>
      </c>
      <c r="BI15" s="730" t="n"/>
      <c r="BJ15" s="731" t="n"/>
      <c r="BK15" s="447">
        <f>IF('Coleta de Dados'!I14="TOTALIZADOR DE VOLUME DE ÁGUA",IF('Coleta de Dados'!I102&lt;'Estimativa da Incerteza'!$BV$8,IF('Estimativa da Incerteza'!BH15&lt;'Estimativa da Incerteza'!$BZ$8,$BZ$8,BH15),IF('Coleta de Dados'!I102&gt;=$BV$8,IF(BH15&lt;$BZ$9,$BZ$9,BH15))),IF('Coleta de Dados'!I102&lt;$CE$8,IF('Estimativa da Incerteza'!BH15&lt;$CI$8,$CI$8,BH15),IF('Coleta de Dados'!I102&gt;=$CE$8,IF(BH15&lt;$CI$9,$CI$9,BH15))))</f>
        <v/>
      </c>
      <c r="BL15" s="730" t="n"/>
      <c r="BM15" s="731" t="n"/>
      <c r="BN15" s="447">
        <f>ROUND(BK15,2-(1+INT(LOG10(ABS(BK15)))))</f>
        <v/>
      </c>
      <c r="BO15" s="730" t="n"/>
      <c r="BP15" s="731" t="n"/>
      <c r="BQ15" s="434">
        <f>IF(BN15&lt;1,IF(ROUND(BN15*10, 0)=BN15*10,LEN(BN15)-1,LEN(BN15)-2),LEN(BN15)-2)</f>
        <v/>
      </c>
      <c r="BR15" s="730" t="n"/>
      <c r="BS15" s="731" t="n"/>
      <c r="BX15" s="115" t="n"/>
      <c r="CA15" s="776" t="n"/>
    </row>
    <row r="16" ht="15" customHeight="1">
      <c r="A16" s="770" t="inlineStr">
        <is>
          <t>Ponto 7</t>
        </is>
      </c>
      <c r="B16" s="730" t="n"/>
      <c r="C16" s="731" t="n"/>
      <c r="D16" s="493" t="inlineStr">
        <is>
          <t>ui</t>
        </is>
      </c>
      <c r="E16" s="730" t="n"/>
      <c r="F16" s="730" t="n"/>
      <c r="G16" s="730" t="n"/>
      <c r="H16" s="731" t="n"/>
      <c r="I16" s="771">
        <f>'Coleta de Dados'!AD111/'Estimativa da Incerteza'!$I$6*'Estimativa da Incerteza'!$I$7</f>
        <v/>
      </c>
      <c r="J16" s="730" t="n"/>
      <c r="K16" s="731" t="n"/>
      <c r="L16" s="772">
        <f>($AR$28/AVERAGE('Coleta de Dados'!C108:E110)*100)/$L$6*$L$7</f>
        <v/>
      </c>
      <c r="M16" s="730" t="n"/>
      <c r="N16" s="731" t="n"/>
      <c r="O16" s="772">
        <f>(($AR$29/(AVERAGE('Coleta de Dados'!O108:Q110)/'Coleta de Dados'!AD105))*100)/$O$6*$O$7</f>
        <v/>
      </c>
      <c r="P16" s="730" t="n"/>
      <c r="Q16" s="731" t="n"/>
      <c r="R16" s="772">
        <f>AR36/AU36*$R$7</f>
        <v/>
      </c>
      <c r="S16" s="730" t="n"/>
      <c r="T16" s="731" t="n"/>
      <c r="U16" s="772">
        <f>AY36/$U$6*$U$7</f>
        <v/>
      </c>
      <c r="V16" s="730" t="n"/>
      <c r="W16" s="731" t="n"/>
      <c r="X16" s="772">
        <f>CG36/$X$6*$X$7</f>
        <v/>
      </c>
      <c r="Y16" s="730" t="n"/>
      <c r="Z16" s="731" t="n"/>
      <c r="AA16" s="772">
        <f>IF('Coleta de Dados'!I14="MEDIDOR DE VAZÃO VOLUMÉTRICA DE ÁGUA",($AA$4/AVERAGE('Coleta de Dados'!X108:Z110)*100)/$AA$6*$AA$7,($AA$4/AVERAGE('Coleta de Dados'!O108:Q110)*100)/$AA$6*$AA$7)</f>
        <v/>
      </c>
      <c r="AB16" s="730" t="n"/>
      <c r="AC16" s="731" t="n"/>
      <c r="AD16" s="772">
        <f>('Coleta de Dados'!I105/(AVERAGE('Coleta de Dados'!L108:N110))*100)/$AD$6*$AD$7</f>
        <v/>
      </c>
      <c r="AE16" s="730" t="n"/>
      <c r="AF16" s="731" t="n"/>
      <c r="AG16" s="772">
        <f>((BF36-AVERAGE('Coleta de Dados'!AD108:AF110))*'Estimativa da Incerteza'!BJ36)/$AG$6*$AG$7</f>
        <v/>
      </c>
      <c r="AH16" s="730" t="n"/>
      <c r="AI16" s="731" t="n"/>
      <c r="AJ16" s="772">
        <f>IF('Coleta de Dados'!I14="TOTALIZADOR DE VOLUME DE ÁGUA",0,($AR$23/AVERAGE('Coleta de Dados'!F108:H110)*100)/$AJ$6*$AJ$7)</f>
        <v/>
      </c>
      <c r="AK16" s="730" t="n"/>
      <c r="AL16" s="731" t="n"/>
      <c r="AM16" s="773">
        <f>IF(I16="","",(SQRT(SUMSQ(I16:AL16))))</f>
        <v/>
      </c>
      <c r="AN16" s="730" t="n"/>
      <c r="AO16" s="731" t="n"/>
      <c r="AP16" s="501">
        <f>IF(I16="","",(AM16^4/SUM(I16^4/$I$9,L16^4/$L$9,O16^4/$O$9,R16^4/AW36,U16^4/$U$9,X16^4/$X$9,AA16^4/$AA$9,AD16^4/$AD$9,AG16^4/$AG$9,AJ16^4/$AJ$9)))</f>
        <v/>
      </c>
      <c r="AQ16" s="730" t="n"/>
      <c r="AR16" s="731" t="n"/>
      <c r="AS16" s="774">
        <f>IF(I16="","",(_xlfn.T.INV.2T(0.0455,AP16)))</f>
        <v/>
      </c>
      <c r="AT16" s="730" t="n"/>
      <c r="AU16" s="731" t="n"/>
      <c r="AV16" s="775">
        <f>IF(I16="","",(AM16*AS16))</f>
        <v/>
      </c>
      <c r="AW16" s="730" t="n"/>
      <c r="AX16" s="731" t="n"/>
      <c r="AY16" s="775">
        <f>IF(AV16="","",(TRUNC(AV16, 'Coleta de Dados'!$X$21)))</f>
        <v/>
      </c>
      <c r="AZ16" s="730" t="n"/>
      <c r="BA16" s="731" t="n"/>
      <c r="BB16" s="775">
        <f>IF(AY16="","",(AV16- AY16))</f>
        <v/>
      </c>
      <c r="BC16" s="730" t="n"/>
      <c r="BD16" s="731" t="n"/>
      <c r="BE16" s="498">
        <f>IF(BB16="","",((BB16/ AV16) * 100))</f>
        <v/>
      </c>
      <c r="BF16" s="730" t="n"/>
      <c r="BG16" s="731" t="n"/>
      <c r="BH16" s="447">
        <f>IF(BE16&lt;5,AY16,ROUNDUP(AV16,'Coleta de Dados'!$X$21))</f>
        <v/>
      </c>
      <c r="BI16" s="730" t="n"/>
      <c r="BJ16" s="731" t="n"/>
      <c r="BK16" s="447">
        <f>IF('Coleta de Dados'!I14="TOTALIZADOR DE VOLUME DE ÁGUA",IF('Coleta de Dados'!I111&lt;'Estimativa da Incerteza'!$BV$8,IF('Estimativa da Incerteza'!BH16&lt;'Estimativa da Incerteza'!$BZ$8,$BZ$8,BH16),IF('Coleta de Dados'!I111&gt;=$BV$8,IF(BH16&lt;$BZ$9,$BZ$9,BH16))),IF('Coleta de Dados'!I111&lt;$CE$8,IF('Estimativa da Incerteza'!BH16&lt;$CI$8,$CI$8,BH16),IF('Coleta de Dados'!I111&gt;=$CE$8,IF(BH16&lt;$CI$9,$CI$9,BH16))))</f>
        <v/>
      </c>
      <c r="BL16" s="730" t="n"/>
      <c r="BM16" s="731" t="n"/>
      <c r="BN16" s="447">
        <f>ROUND(BK16,2-(1+INT(LOG10(ABS(BK16)))))</f>
        <v/>
      </c>
      <c r="BO16" s="730" t="n"/>
      <c r="BP16" s="731" t="n"/>
      <c r="BQ16" s="434">
        <f>IF(BN16&lt;1,IF(ROUND(BN16*10, 0)=BN16*10,LEN(BN16)-1,LEN(BN16)-2),LEN(BN16)-2)</f>
        <v/>
      </c>
      <c r="BR16" s="730" t="n"/>
      <c r="BS16" s="731" t="n"/>
      <c r="BX16" s="433" t="n"/>
      <c r="CF16" s="118" t="n"/>
    </row>
    <row r="17" ht="15" customHeight="1">
      <c r="A17" s="770" t="inlineStr">
        <is>
          <t>Ponto 8</t>
        </is>
      </c>
      <c r="B17" s="730" t="n"/>
      <c r="C17" s="731" t="n"/>
      <c r="D17" s="493" t="inlineStr">
        <is>
          <t>ui</t>
        </is>
      </c>
      <c r="E17" s="730" t="n"/>
      <c r="F17" s="730" t="n"/>
      <c r="G17" s="730" t="n"/>
      <c r="H17" s="731" t="n"/>
      <c r="I17" s="771">
        <f>'Coleta de Dados'!AD120/'Estimativa da Incerteza'!$I$6*'Estimativa da Incerteza'!$I$7</f>
        <v/>
      </c>
      <c r="J17" s="730" t="n"/>
      <c r="K17" s="731" t="n"/>
      <c r="L17" s="772">
        <f>($AR$28/AVERAGE('Coleta de Dados'!C117:E119)*100)/$L$6*$L$7</f>
        <v/>
      </c>
      <c r="M17" s="730" t="n"/>
      <c r="N17" s="731" t="n"/>
      <c r="O17" s="772">
        <f>(($AR$29/(AVERAGE('Coleta de Dados'!O117:Q119)/'Coleta de Dados'!AD114))*100)/$O$6*$O$7</f>
        <v/>
      </c>
      <c r="P17" s="730" t="n"/>
      <c r="Q17" s="731" t="n"/>
      <c r="R17" s="772">
        <f>AR37/AU37*$R$7</f>
        <v/>
      </c>
      <c r="S17" s="730" t="n"/>
      <c r="T17" s="731" t="n"/>
      <c r="U17" s="772">
        <f>AY37/$U$6*$U$7</f>
        <v/>
      </c>
      <c r="V17" s="730" t="n"/>
      <c r="W17" s="731" t="n"/>
      <c r="X17" s="772">
        <f>CG37/$X$6*$X$7</f>
        <v/>
      </c>
      <c r="Y17" s="730" t="n"/>
      <c r="Z17" s="731" t="n"/>
      <c r="AA17" s="772">
        <f>IF('Coleta de Dados'!I14="MEDIDOR DE VAZÃO VOLUMÉTRICA DE ÁGUA",($AA$4/AVERAGE('Coleta de Dados'!X117:Z119)*100)/$AA$6*$AA$7,($AA$4/AVERAGE('Coleta de Dados'!O117:Q119)*100)/$AA$6*$AA$7)</f>
        <v/>
      </c>
      <c r="AB17" s="730" t="n"/>
      <c r="AC17" s="731" t="n"/>
      <c r="AD17" s="772">
        <f>('Coleta de Dados'!I114/(AVERAGE('Coleta de Dados'!L117:N119))*100)/$AD$6*$AD$7</f>
        <v/>
      </c>
      <c r="AE17" s="730" t="n"/>
      <c r="AF17" s="731" t="n"/>
      <c r="AG17" s="772">
        <f>((BF37-AVERAGE('Coleta de Dados'!AD117:AF119))*'Estimativa da Incerteza'!BJ37)/$AG$6*$AG$7</f>
        <v/>
      </c>
      <c r="AH17" s="730" t="n"/>
      <c r="AI17" s="731" t="n"/>
      <c r="AJ17" s="772">
        <f>IF('Coleta de Dados'!I14="TOTALIZADOR DE VOLUME DE ÁGUA",0,($AR$23/AVERAGE('Coleta de Dados'!F117:H119)*100)/$AJ$6*$AJ$7)</f>
        <v/>
      </c>
      <c r="AK17" s="730" t="n"/>
      <c r="AL17" s="731" t="n"/>
      <c r="AM17" s="773">
        <f>IF(I17="","",(SQRT(SUMSQ(I17:AL17))))</f>
        <v/>
      </c>
      <c r="AN17" s="730" t="n"/>
      <c r="AO17" s="731" t="n"/>
      <c r="AP17" s="501">
        <f>IF(I17="","",(AM17^4/SUM(I17^4/$I$9,L17^4/$L$9,O17^4/$O$9,R17^4/AW37,U17^4/$U$9,X17^4/$X$9,AA17^4/$AA$9,AD17^4/$AD$9,AG17^4/$AG$9,AJ17^4/$AJ$9)))</f>
        <v/>
      </c>
      <c r="AQ17" s="730" t="n"/>
      <c r="AR17" s="731" t="n"/>
      <c r="AS17" s="774">
        <f>IF(I17="","",(_xlfn.T.INV.2T(0.0455,AP17)))</f>
        <v/>
      </c>
      <c r="AT17" s="730" t="n"/>
      <c r="AU17" s="731" t="n"/>
      <c r="AV17" s="775">
        <f>IF(I17="","",(AM17*AS17))</f>
        <v/>
      </c>
      <c r="AW17" s="730" t="n"/>
      <c r="AX17" s="731" t="n"/>
      <c r="AY17" s="775">
        <f>IF(AV17="","",(TRUNC(AV17, 'Coleta de Dados'!$X$21)))</f>
        <v/>
      </c>
      <c r="AZ17" s="730" t="n"/>
      <c r="BA17" s="731" t="n"/>
      <c r="BB17" s="775">
        <f>IF(AY17="","",(AV17- AY17))</f>
        <v/>
      </c>
      <c r="BC17" s="730" t="n"/>
      <c r="BD17" s="731" t="n"/>
      <c r="BE17" s="498">
        <f>IF(BB17="","",((BB17/ AV17) * 100))</f>
        <v/>
      </c>
      <c r="BF17" s="730" t="n"/>
      <c r="BG17" s="731" t="n"/>
      <c r="BH17" s="447">
        <f>IF(BE17&lt;5,AY17,ROUNDUP(AV17,'Coleta de Dados'!$X$21))</f>
        <v/>
      </c>
      <c r="BI17" s="730" t="n"/>
      <c r="BJ17" s="731" t="n"/>
      <c r="BK17" s="447">
        <f>IF('Coleta de Dados'!I14="TOTALIZADOR DE VOLUME DE ÁGUA",IF('Coleta de Dados'!I120&lt;'Estimativa da Incerteza'!$BV$8,IF('Estimativa da Incerteza'!BH17&lt;'Estimativa da Incerteza'!$BZ$8,$BZ$8,BH17),IF('Coleta de Dados'!I120&gt;=$BV$8,IF(BH17&lt;$BZ$9,$BZ$9,BH17))),IF('Coleta de Dados'!I120&lt;$CE$8,IF('Estimativa da Incerteza'!BH17&lt;$CI$8,$CI$8,BH17),IF('Coleta de Dados'!I120&gt;=$CE$8,IF(BH17&lt;$CI$9,$CI$9,BH17))))</f>
        <v/>
      </c>
      <c r="BL17" s="730" t="n"/>
      <c r="BM17" s="731" t="n"/>
      <c r="BN17" s="447">
        <f>ROUND(BK17,2-(1+INT(LOG10(ABS(BK17)))))</f>
        <v/>
      </c>
      <c r="BO17" s="730" t="n"/>
      <c r="BP17" s="731" t="n"/>
      <c r="BQ17" s="434">
        <f>IF(BN17&lt;1,IF(ROUND(BN17*10, 0)=BN17*10,LEN(BN17)-1,LEN(BN17)-2),LEN(BN17)-2)</f>
        <v/>
      </c>
      <c r="BR17" s="730" t="n"/>
      <c r="BS17" s="731" t="n"/>
      <c r="CA17" s="116" t="n"/>
    </row>
    <row r="18" ht="15" customHeight="1">
      <c r="A18" s="770" t="inlineStr">
        <is>
          <t>Ponto 9</t>
        </is>
      </c>
      <c r="B18" s="730" t="n"/>
      <c r="C18" s="731" t="n"/>
      <c r="D18" s="493" t="inlineStr">
        <is>
          <t>ui</t>
        </is>
      </c>
      <c r="E18" s="730" t="n"/>
      <c r="F18" s="730" t="n"/>
      <c r="G18" s="730" t="n"/>
      <c r="H18" s="731" t="n"/>
      <c r="I18" s="771">
        <f>'Coleta de Dados'!AD129/'Estimativa da Incerteza'!$I$6*'Estimativa da Incerteza'!$I$7</f>
        <v/>
      </c>
      <c r="J18" s="730" t="n"/>
      <c r="K18" s="731" t="n"/>
      <c r="L18" s="772">
        <f>($AR$28/AVERAGE('Coleta de Dados'!C126:E128)*100)/$L$6*$L$7</f>
        <v/>
      </c>
      <c r="M18" s="730" t="n"/>
      <c r="N18" s="731" t="n"/>
      <c r="O18" s="772">
        <f>(($AR$29/(AVERAGE('Coleta de Dados'!O126:Q128)/'Coleta de Dados'!AD123))*100)/$O$6*$O$7</f>
        <v/>
      </c>
      <c r="P18" s="730" t="n"/>
      <c r="Q18" s="731" t="n"/>
      <c r="R18" s="772">
        <f>AR38/AU38*$R$7</f>
        <v/>
      </c>
      <c r="S18" s="730" t="n"/>
      <c r="T18" s="731" t="n"/>
      <c r="U18" s="772">
        <f>AY38/$U$6*$U$7</f>
        <v/>
      </c>
      <c r="V18" s="730" t="n"/>
      <c r="W18" s="731" t="n"/>
      <c r="X18" s="772">
        <f>CG38/$X$6*$X$7</f>
        <v/>
      </c>
      <c r="Y18" s="730" t="n"/>
      <c r="Z18" s="731" t="n"/>
      <c r="AA18" s="772">
        <f>IF('Coleta de Dados'!I14="MEDIDOR DE VAZÃO VOLUMÉTRICA DE ÁGUA",($AA$4/AVERAGE('Coleta de Dados'!X126:Z128)*100)/$AA$6*$AA$7,($AA$4/AVERAGE('Coleta de Dados'!O126:Q128)*100)/$AA$6*$AA$7)</f>
        <v/>
      </c>
      <c r="AB18" s="730" t="n"/>
      <c r="AC18" s="731" t="n"/>
      <c r="AD18" s="772">
        <f>('Coleta de Dados'!I123/(AVERAGE('Coleta de Dados'!L126:N128))*100)/$AD$6*$AD$7</f>
        <v/>
      </c>
      <c r="AE18" s="730" t="n"/>
      <c r="AF18" s="731" t="n"/>
      <c r="AG18" s="772">
        <f>((BF38-AVERAGE('Coleta de Dados'!AD126:AF128))*'Estimativa da Incerteza'!BJ38)/$AG$6*$AG$7</f>
        <v/>
      </c>
      <c r="AH18" s="730" t="n"/>
      <c r="AI18" s="731" t="n"/>
      <c r="AJ18" s="772">
        <f>IF('Coleta de Dados'!I14="TOTALIZADOR DE VOLUME DE ÁGUA",0,($AR$23/AVERAGE('Coleta de Dados'!F126:H128)*100)/$AJ$6*$AJ$7)</f>
        <v/>
      </c>
      <c r="AK18" s="730" t="n"/>
      <c r="AL18" s="731" t="n"/>
      <c r="AM18" s="773">
        <f>IF(I18="","",(SQRT(SUMSQ(I18:AL18))))</f>
        <v/>
      </c>
      <c r="AN18" s="730" t="n"/>
      <c r="AO18" s="731" t="n"/>
      <c r="AP18" s="501">
        <f>IF(I18="","",(AM18^4/SUM(I18^4/$I$9,L18^4/$L$9,O18^4/$O$9,R18^4/AW38,U18^4/$U$9,X18^4/$X$9,AA18^4/$AA$9,AD18^4/$AD$9,AG18^4/$AG$9,AJ18^4/$AJ$9)))</f>
        <v/>
      </c>
      <c r="AQ18" s="730" t="n"/>
      <c r="AR18" s="731" t="n"/>
      <c r="AS18" s="774">
        <f>IF(I18="","",(_xlfn.T.INV.2T(0.0455,AP18)))</f>
        <v/>
      </c>
      <c r="AT18" s="730" t="n"/>
      <c r="AU18" s="731" t="n"/>
      <c r="AV18" s="775">
        <f>IF(I18="","",(AM18*AS18))</f>
        <v/>
      </c>
      <c r="AW18" s="730" t="n"/>
      <c r="AX18" s="731" t="n"/>
      <c r="AY18" s="775">
        <f>IF(AV18="","",(TRUNC(AV18, 'Coleta de Dados'!$X$21)))</f>
        <v/>
      </c>
      <c r="AZ18" s="730" t="n"/>
      <c r="BA18" s="731" t="n"/>
      <c r="BB18" s="775">
        <f>IF(AY18="","",(AV18- AY18))</f>
        <v/>
      </c>
      <c r="BC18" s="730" t="n"/>
      <c r="BD18" s="731" t="n"/>
      <c r="BE18" s="498">
        <f>IF(BB18="","",((BB18/ AV18) * 100))</f>
        <v/>
      </c>
      <c r="BF18" s="730" t="n"/>
      <c r="BG18" s="731" t="n"/>
      <c r="BH18" s="447">
        <f>IF(BE18&lt;5,AY18,ROUNDUP(AV18,'Coleta de Dados'!$X$21))</f>
        <v/>
      </c>
      <c r="BI18" s="730" t="n"/>
      <c r="BJ18" s="731" t="n"/>
      <c r="BK18" s="447">
        <f>IF('Coleta de Dados'!I14="TOTALIZADOR DE VOLUME DE ÁGUA",IF('Coleta de Dados'!I129&lt;'Estimativa da Incerteza'!$BV$8,IF('Estimativa da Incerteza'!BH18&lt;'Estimativa da Incerteza'!$BZ$8,$BZ$8,BH18),IF('Coleta de Dados'!I129&gt;=$BV$8,IF(BH18&lt;$BZ$9,$BZ$9,BH18))),IF('Coleta de Dados'!I129&lt;$CE$8,IF('Estimativa da Incerteza'!BH18&lt;$CI$8,$CI$8,BH18),IF('Coleta de Dados'!I129&gt;=$CE$8,IF(BH18&lt;$CI$9,$CI$9,BH18))))</f>
        <v/>
      </c>
      <c r="BL18" s="730" t="n"/>
      <c r="BM18" s="731" t="n"/>
      <c r="BN18" s="447">
        <f>ROUND(BK18,2-(1+INT(LOG10(ABS(BK18)))))</f>
        <v/>
      </c>
      <c r="BO18" s="730" t="n"/>
      <c r="BP18" s="731" t="n"/>
      <c r="BQ18" s="434">
        <f>IF(BN18&lt;1,IF(ROUND(BN18*10, 0)=BN18*10,LEN(BN18)-1,LEN(BN18)-2),LEN(BN18)-2)</f>
        <v/>
      </c>
      <c r="BR18" s="730" t="n"/>
      <c r="BS18" s="731" t="n"/>
      <c r="CA18" s="116" t="n"/>
    </row>
    <row r="19" ht="15" customHeight="1" thickBot="1">
      <c r="A19" s="777" t="inlineStr">
        <is>
          <t>Ponto 10</t>
        </is>
      </c>
      <c r="B19" s="756" t="n"/>
      <c r="C19" s="757" t="n"/>
      <c r="D19" s="506" t="inlineStr">
        <is>
          <t>ui</t>
        </is>
      </c>
      <c r="E19" s="756" t="n"/>
      <c r="F19" s="756" t="n"/>
      <c r="G19" s="756" t="n"/>
      <c r="H19" s="757" t="n"/>
      <c r="I19" s="778">
        <f>'Coleta de Dados'!AD138/'Estimativa da Incerteza'!$I$6*'Estimativa da Incerteza'!$I$7</f>
        <v/>
      </c>
      <c r="J19" s="756" t="n"/>
      <c r="K19" s="757" t="n"/>
      <c r="L19" s="779">
        <f>($AR$28/AVERAGE('Coleta de Dados'!C135:E137)*100)/$L$6*$L$7</f>
        <v/>
      </c>
      <c r="M19" s="756" t="n"/>
      <c r="N19" s="757" t="n"/>
      <c r="O19" s="779">
        <f>(($AR$29/(AVERAGE('Coleta de Dados'!O135:Q137)/'Coleta de Dados'!AD132))*100)/$O$6*$O$7</f>
        <v/>
      </c>
      <c r="P19" s="756" t="n"/>
      <c r="Q19" s="757" t="n"/>
      <c r="R19" s="779">
        <f>AR39/AU39*$R$7</f>
        <v/>
      </c>
      <c r="S19" s="756" t="n"/>
      <c r="T19" s="757" t="n"/>
      <c r="U19" s="779">
        <f>AY39/$U$6*$U$7</f>
        <v/>
      </c>
      <c r="V19" s="756" t="n"/>
      <c r="W19" s="757" t="n"/>
      <c r="X19" s="779">
        <f>CG39/$X$6*$X$7</f>
        <v/>
      </c>
      <c r="Y19" s="756" t="n"/>
      <c r="Z19" s="757" t="n"/>
      <c r="AA19" s="779">
        <f>IF('Coleta de Dados'!I14="MEDIDOR DE VAZÃO VOLUMÉTRICA DE ÁGUA",($AA$4/AVERAGE('Coleta de Dados'!X135:Z137)*100)/$AA$6*$AA$7,($AA$4/AVERAGE('Coleta de Dados'!O135:Q137)*100)/$AA$6*$AA$7)</f>
        <v/>
      </c>
      <c r="AB19" s="756" t="n"/>
      <c r="AC19" s="757" t="n"/>
      <c r="AD19" s="779">
        <f>('Coleta de Dados'!I132/(AVERAGE('Coleta de Dados'!L135:N137))*100)/$AD$6*$AD$7</f>
        <v/>
      </c>
      <c r="AE19" s="756" t="n"/>
      <c r="AF19" s="757" t="n"/>
      <c r="AG19" s="779">
        <f>((BF39-AVERAGE('Coleta de Dados'!AD135:AF137))*'Estimativa da Incerteza'!BJ39)/$AG$6*$AG$7</f>
        <v/>
      </c>
      <c r="AH19" s="756" t="n"/>
      <c r="AI19" s="757" t="n"/>
      <c r="AJ19" s="779">
        <f>IF('Coleta de Dados'!I14="TOTALIZADOR DE VOLUME DE ÁGUA",0,($AR$23/AVERAGE('Coleta de Dados'!F135:H137)*100)/$AJ$6*$AJ$7)</f>
        <v/>
      </c>
      <c r="AK19" s="756" t="n"/>
      <c r="AL19" s="757" t="n"/>
      <c r="AM19" s="780">
        <f>IF(I19="","",(SQRT(SUMSQ(I19:AL19))))</f>
        <v/>
      </c>
      <c r="AN19" s="756" t="n"/>
      <c r="AO19" s="757" t="n"/>
      <c r="AP19" s="511">
        <f>IF(I19="","",(AM19^4/SUM(I19^4/$I$9,L19^4/$L$9,O19^4/$O$9,R19^4/AW39,U19^4/$U$9,X19^4/$X$9,AA19^4/$AA$9,AD19^4/$AD$9,AG19^4/$AG$9,AJ19^4/$AJ$9)))</f>
        <v/>
      </c>
      <c r="AQ19" s="756" t="n"/>
      <c r="AR19" s="757" t="n"/>
      <c r="AS19" s="781">
        <f>IF(I19="","",(_xlfn.T.INV.2T(0.0455,AP19)))</f>
        <v/>
      </c>
      <c r="AT19" s="756" t="n"/>
      <c r="AU19" s="757" t="n"/>
      <c r="AV19" s="782">
        <f>IF(I19="","",(AM19*AS19))</f>
        <v/>
      </c>
      <c r="AW19" s="756" t="n"/>
      <c r="AX19" s="757" t="n"/>
      <c r="AY19" s="782">
        <f>IF(AV19="","",(TRUNC(AV19, 'Coleta de Dados'!$X$21)))</f>
        <v/>
      </c>
      <c r="AZ19" s="756" t="n"/>
      <c r="BA19" s="757" t="n"/>
      <c r="BB19" s="782">
        <f>IF(AY19="","",(AV19- AY19))</f>
        <v/>
      </c>
      <c r="BC19" s="756" t="n"/>
      <c r="BD19" s="757" t="n"/>
      <c r="BE19" s="550">
        <f>IF(BB19="","",((BB19/ AV19) * 100))</f>
        <v/>
      </c>
      <c r="BF19" s="756" t="n"/>
      <c r="BG19" s="757" t="n"/>
      <c r="BH19" s="549">
        <f>IF(BE19&lt;5,AY19,ROUNDUP(AV19,'Coleta de Dados'!$X$21))</f>
        <v/>
      </c>
      <c r="BI19" s="756" t="n"/>
      <c r="BJ19" s="757" t="n"/>
      <c r="BK19" s="549">
        <f>IF('Coleta de Dados'!I14="TOTALIZADOR DE VOLUME DE ÁGUA",IF('Coleta de Dados'!I138&lt;'Estimativa da Incerteza'!$BV$8,IF('Estimativa da Incerteza'!BH19&lt;'Estimativa da Incerteza'!$BZ$8,$BZ$8,BH19),IF('Coleta de Dados'!I138&gt;=$BV$8,IF(BH19&lt;$BZ$9,$BZ$9,BH19))),IF('Coleta de Dados'!I138&lt;$CE$8,IF('Estimativa da Incerteza'!BH19&lt;$CI$8,$CI$8,BH19),IF('Coleta de Dados'!I138&gt;=$CE$8,IF(BH19&lt;$CI$9,$CI$9,BH19))))</f>
        <v/>
      </c>
      <c r="BL19" s="756" t="n"/>
      <c r="BM19" s="757" t="n"/>
      <c r="BN19" s="549">
        <f>ROUND(BK19,2-(1+INT(LOG10(ABS(BK19)))))</f>
        <v/>
      </c>
      <c r="BO19" s="756" t="n"/>
      <c r="BP19" s="757" t="n"/>
      <c r="BQ19" s="451">
        <f>IF(BN19&lt;1,IF(ROUND(BN19*10, 0)=BN19*10,LEN(BN19)-1,LEN(BN19)-2),LEN(BN19)-2)</f>
        <v/>
      </c>
      <c r="BR19" s="756" t="n"/>
      <c r="BS19" s="757" t="n"/>
    </row>
    <row r="20" ht="15" customHeight="1" thickBot="1"/>
    <row r="21" ht="15" customHeight="1">
      <c r="A21" s="783" t="n"/>
      <c r="B21" s="658" t="n"/>
      <c r="C21" s="659" t="n"/>
      <c r="D21" s="428" t="n">
        <v>1</v>
      </c>
      <c r="E21" s="658" t="n"/>
      <c r="F21" s="658" t="n"/>
      <c r="G21" s="658" t="n"/>
      <c r="H21" s="659" t="n"/>
      <c r="I21" s="428" t="n">
        <v>2</v>
      </c>
      <c r="J21" s="658" t="n"/>
      <c r="K21" s="658" t="n"/>
      <c r="L21" s="658" t="n"/>
      <c r="M21" s="658" t="n"/>
      <c r="N21" s="658" t="n"/>
      <c r="O21" s="658" t="n"/>
      <c r="P21" s="659" t="n"/>
      <c r="Q21" s="428" t="n">
        <v>3</v>
      </c>
      <c r="R21" s="658" t="n"/>
      <c r="S21" s="658" t="n"/>
      <c r="T21" s="659" t="n"/>
      <c r="U21" s="428" t="n">
        <v>4</v>
      </c>
      <c r="V21" s="658" t="n"/>
      <c r="W21" s="658" t="n"/>
      <c r="X21" s="659" t="n"/>
      <c r="Y21" s="428" t="n">
        <v>5</v>
      </c>
      <c r="Z21" s="658" t="n"/>
      <c r="AA21" s="658" t="n"/>
      <c r="AB21" s="659" t="n"/>
      <c r="AC21" s="428" t="n">
        <v>6</v>
      </c>
      <c r="AD21" s="658" t="n"/>
      <c r="AE21" s="658" t="n"/>
      <c r="AF21" s="658" t="n"/>
      <c r="AG21" s="658" t="n"/>
      <c r="AH21" s="658" t="n"/>
      <c r="AI21" s="659" t="n"/>
      <c r="AJ21" s="428" t="n">
        <v>7</v>
      </c>
      <c r="AK21" s="658" t="n"/>
      <c r="AL21" s="658" t="n"/>
      <c r="AM21" s="659" t="n"/>
      <c r="AN21" s="428" t="n">
        <v>8</v>
      </c>
      <c r="AO21" s="658" t="n"/>
      <c r="AP21" s="658" t="n"/>
      <c r="AQ21" s="659" t="n"/>
      <c r="AR21" s="428" t="n">
        <v>9</v>
      </c>
      <c r="AS21" s="658" t="n"/>
      <c r="AT21" s="659" t="n"/>
      <c r="AU21" s="428" t="n">
        <v>10</v>
      </c>
      <c r="AV21" s="659" t="n"/>
      <c r="AW21" s="428" t="n">
        <v>11</v>
      </c>
      <c r="AX21" s="659" t="n"/>
      <c r="AY21" s="428" t="n">
        <v>12</v>
      </c>
      <c r="AZ21" s="658" t="n"/>
      <c r="BA21" s="659" t="n"/>
      <c r="BB21" s="428" t="n">
        <v>13</v>
      </c>
      <c r="BC21" s="659" t="n"/>
      <c r="BD21" s="428" t="n">
        <v>14</v>
      </c>
      <c r="BE21" s="659" t="n"/>
      <c r="BF21" s="428" t="n">
        <v>15</v>
      </c>
      <c r="BG21" s="658" t="n"/>
      <c r="BH21" s="658" t="n"/>
      <c r="BI21" s="659" t="n"/>
      <c r="BJ21" s="428" t="n">
        <v>16</v>
      </c>
      <c r="BK21" s="658" t="n"/>
      <c r="BL21" s="658" t="n"/>
      <c r="BM21" s="659" t="n"/>
      <c r="BN21" s="428" t="n">
        <v>17</v>
      </c>
      <c r="BO21" s="658" t="n"/>
      <c r="BP21" s="659" t="n"/>
      <c r="BQ21" s="428" t="n">
        <v>18</v>
      </c>
      <c r="BR21" s="659" t="n"/>
      <c r="BS21" s="428" t="n">
        <v>19</v>
      </c>
      <c r="BT21" s="659" t="n"/>
      <c r="BU21" s="428" t="n">
        <v>20</v>
      </c>
      <c r="BV21" s="659" t="n"/>
      <c r="BW21" s="428" t="n">
        <v>21</v>
      </c>
      <c r="BX21" s="659" t="n"/>
      <c r="BY21" s="428" t="n">
        <v>22</v>
      </c>
      <c r="BZ21" s="658" t="n"/>
      <c r="CA21" s="659" t="n"/>
      <c r="CB21" s="428" t="n">
        <v>23</v>
      </c>
      <c r="CC21" s="658" t="n"/>
      <c r="CD21" s="658" t="n"/>
      <c r="CE21" s="658" t="n"/>
      <c r="CF21" s="659" t="n"/>
      <c r="CG21" s="428" t="n">
        <v>24</v>
      </c>
      <c r="CH21" s="659" t="n"/>
      <c r="CI21" s="428" t="n">
        <v>25</v>
      </c>
      <c r="CJ21" s="658" t="n"/>
      <c r="CK21" s="658" t="n"/>
      <c r="CL21" s="658" t="n"/>
      <c r="CM21" s="658" t="n"/>
      <c r="CN21" s="659" t="n"/>
      <c r="CO21" s="428" t="n">
        <v>26</v>
      </c>
      <c r="CP21" s="658" t="n"/>
      <c r="CQ21" s="658" t="n"/>
      <c r="CR21" s="659" t="n"/>
      <c r="CS21" s="428" t="n">
        <v>27</v>
      </c>
      <c r="CT21" s="658" t="n"/>
      <c r="CU21" s="658" t="n"/>
      <c r="CV21" s="659" t="n"/>
    </row>
    <row r="22" ht="40.15" customHeight="1" thickBot="1">
      <c r="A22" s="661" t="n"/>
      <c r="C22" s="662" t="n"/>
      <c r="D22" s="516" t="inlineStr">
        <is>
          <t>CÓDIGO DO PADRÃO</t>
        </is>
      </c>
      <c r="E22" s="664" t="n"/>
      <c r="F22" s="664" t="n"/>
      <c r="G22" s="664" t="n"/>
      <c r="H22" s="665" t="n"/>
      <c r="I22" s="516" t="inlineStr">
        <is>
          <t>NOME/TIPO DO EQUIPAMENTO</t>
        </is>
      </c>
      <c r="J22" s="664" t="n"/>
      <c r="K22" s="664" t="n"/>
      <c r="L22" s="664" t="n"/>
      <c r="M22" s="664" t="n"/>
      <c r="N22" s="664" t="n"/>
      <c r="O22" s="664" t="n"/>
      <c r="P22" s="665" t="n"/>
      <c r="Q22" s="517" t="inlineStr">
        <is>
          <t>DATA DA CALIBRAÇÃO</t>
        </is>
      </c>
      <c r="R22" s="664" t="n"/>
      <c r="S22" s="664" t="n"/>
      <c r="T22" s="665" t="n"/>
      <c r="U22" s="518" t="inlineStr">
        <is>
          <t>NÚMERO DO CERTIFICADO</t>
        </is>
      </c>
      <c r="V22" s="664" t="n"/>
      <c r="W22" s="664" t="n"/>
      <c r="X22" s="665" t="n"/>
      <c r="Y22" s="518" t="inlineStr">
        <is>
          <t>LABORATÓRIO EMITENTE</t>
        </is>
      </c>
      <c r="Z22" s="664" t="n"/>
      <c r="AA22" s="664" t="n"/>
      <c r="AB22" s="665" t="n"/>
      <c r="AC22" s="519" t="inlineStr">
        <is>
          <t>VALIDADE DA CALIBRAÇÃO</t>
        </is>
      </c>
      <c r="AD22" s="664" t="n"/>
      <c r="AE22" s="664" t="n"/>
      <c r="AF22" s="664" t="n"/>
      <c r="AG22" s="664" t="n"/>
      <c r="AH22" s="664" t="n"/>
      <c r="AI22" s="665" t="n"/>
      <c r="AJ22" s="518" t="inlineStr">
        <is>
          <t>VALOR DE UMA DIVISÃO</t>
        </is>
      </c>
      <c r="AK22" s="664" t="n"/>
      <c r="AL22" s="664" t="n"/>
      <c r="AM22" s="665" t="n"/>
      <c r="AN22" s="520" t="inlineStr">
        <is>
          <t>RASTREABILIDADE</t>
        </is>
      </c>
      <c r="AO22" s="664" t="n"/>
      <c r="AP22" s="664" t="n"/>
      <c r="AQ22" s="665" t="n"/>
      <c r="AR22" s="518" t="inlineStr">
        <is>
          <t>INCERTEZA PADRÃO</t>
        </is>
      </c>
      <c r="AS22" s="664" t="n"/>
      <c r="AT22" s="665" t="n"/>
      <c r="AU22" s="518" t="inlineStr">
        <is>
          <t>k</t>
        </is>
      </c>
      <c r="AV22" s="665" t="n"/>
      <c r="AW22" s="518" t="inlineStr">
        <is>
          <t>veff (IM)</t>
        </is>
      </c>
      <c r="AX22" s="665" t="n"/>
      <c r="AY22" s="518" t="inlineStr">
        <is>
          <t>VARIAÇÃO RESIDUAL (VR)</t>
        </is>
      </c>
      <c r="AZ22" s="664" t="n"/>
      <c r="BA22" s="665" t="n"/>
      <c r="BB22" s="518" t="inlineStr">
        <is>
          <t>veff (VR)</t>
        </is>
      </c>
      <c r="BC22" s="665" t="n"/>
      <c r="BD22" s="518" t="inlineStr">
        <is>
          <t>MAIOR ERRO</t>
        </is>
      </c>
      <c r="BE22" s="665" t="n"/>
      <c r="BF22" s="784" t="inlineStr">
        <is>
          <t>Temperatura Fluido da Calibração</t>
        </is>
      </c>
      <c r="BG22" s="664" t="n"/>
      <c r="BH22" s="664" t="n"/>
      <c r="BI22" s="665" t="n"/>
      <c r="BJ22" s="784" t="inlineStr">
        <is>
          <t>Efeito da Temperatura no Processo [%/°C]</t>
        </is>
      </c>
      <c r="BK22" s="664" t="n"/>
      <c r="BL22" s="664" t="n"/>
      <c r="BM22" s="665" t="n"/>
      <c r="BN22" s="784" t="inlineStr">
        <is>
          <t>Casas Decimais da Resolução</t>
        </is>
      </c>
      <c r="BO22" s="664" t="n"/>
      <c r="BP22" s="665" t="n"/>
      <c r="BQ22" s="784" t="inlineStr">
        <is>
          <t>a3</t>
        </is>
      </c>
      <c r="BR22" s="665" t="n"/>
      <c r="BS22" s="784" t="inlineStr">
        <is>
          <t>a2</t>
        </is>
      </c>
      <c r="BT22" s="665" t="n"/>
      <c r="BU22" s="784" t="inlineStr">
        <is>
          <t>a1</t>
        </is>
      </c>
      <c r="BV22" s="665" t="n"/>
      <c r="BW22" s="784" t="inlineStr">
        <is>
          <t>a0</t>
        </is>
      </c>
      <c r="BX22" s="665" t="n"/>
      <c r="BY22" s="784" t="inlineStr">
        <is>
          <t>UNIDADE DE MEDIDA</t>
        </is>
      </c>
      <c r="BZ22" s="664" t="n"/>
      <c r="CA22" s="665" t="n"/>
      <c r="CB22" s="518" t="inlineStr">
        <is>
          <t>CAPACIDADE</t>
        </is>
      </c>
      <c r="CC22" s="664" t="n"/>
      <c r="CD22" s="664" t="n"/>
      <c r="CE22" s="664" t="n"/>
      <c r="CF22" s="665" t="n"/>
      <c r="CG22" s="518" t="inlineStr">
        <is>
          <t>DERIVA</t>
        </is>
      </c>
      <c r="CH22" s="665" t="n"/>
      <c r="CI22" s="518" t="inlineStr">
        <is>
          <t>Fabricante / Modelo</t>
        </is>
      </c>
      <c r="CJ22" s="664" t="n"/>
      <c r="CK22" s="664" t="n"/>
      <c r="CL22" s="664" t="n"/>
      <c r="CM22" s="664" t="n"/>
      <c r="CN22" s="665" t="n"/>
      <c r="CO22" s="518" t="inlineStr">
        <is>
          <t>N° Série</t>
        </is>
      </c>
      <c r="CP22" s="664" t="n"/>
      <c r="CQ22" s="664" t="n"/>
      <c r="CR22" s="665" t="n"/>
      <c r="CS22" s="518" t="inlineStr">
        <is>
          <t>Localização</t>
        </is>
      </c>
      <c r="CT22" s="664" t="n"/>
      <c r="CU22" s="664" t="n"/>
      <c r="CV22" s="665" t="n"/>
    </row>
    <row r="23" ht="15" customHeight="1" thickBot="1">
      <c r="A23" s="661" t="n"/>
      <c r="C23" s="662" t="n"/>
      <c r="D23" s="426">
        <f>'Coleta de Dados'!$H$46</f>
        <v/>
      </c>
      <c r="E23" s="666" t="n"/>
      <c r="F23" s="666" t="n"/>
      <c r="G23" s="666" t="n"/>
      <c r="H23" s="667" t="n"/>
      <c r="I23" s="427">
        <f>VLOOKUP(D23,'Relação de Padrões'!$A$5:$AM$10000,$I$21,FALSE())</f>
        <v/>
      </c>
      <c r="J23" s="666" t="n"/>
      <c r="K23" s="666" t="n"/>
      <c r="L23" s="666" t="n"/>
      <c r="M23" s="666" t="n"/>
      <c r="N23" s="666" t="n"/>
      <c r="O23" s="666" t="n"/>
      <c r="P23" s="667" t="n"/>
      <c r="Q23" s="527">
        <f>VLOOKUP(D23,'Relação de Padrões'!$A$5:$AM$10000,$Q$21,FALSE())</f>
        <v/>
      </c>
      <c r="R23" s="666" t="n"/>
      <c r="S23" s="666" t="n"/>
      <c r="T23" s="667" t="n"/>
      <c r="U23" s="427">
        <f>VLOOKUP(D23,'Relação de Padrões'!$A$5:$AM$10000,$U$21,FALSE())</f>
        <v/>
      </c>
      <c r="V23" s="666" t="n"/>
      <c r="W23" s="666" t="n"/>
      <c r="X23" s="667" t="n"/>
      <c r="Y23" s="427">
        <f>VLOOKUP(D23,'Relação de Padrões'!$A$5:$AM$10000,$Y$21,FALSE())</f>
        <v/>
      </c>
      <c r="Z23" s="666" t="n"/>
      <c r="AA23" s="666" t="n"/>
      <c r="AB23" s="667" t="n"/>
      <c r="AC23" s="785">
        <f>VLOOKUP(D23,'Relação de Padrões'!$A$5:$AM$10000,$AC$21,FALSE())</f>
        <v/>
      </c>
      <c r="AD23" s="666" t="n"/>
      <c r="AE23" s="666" t="n"/>
      <c r="AF23" s="666" t="n"/>
      <c r="AG23" s="666" t="n"/>
      <c r="AH23" s="666" t="n"/>
      <c r="AI23" s="667" t="n"/>
      <c r="AJ23" s="427">
        <f>VLOOKUP(D23,'Relação de Padrões'!$A$5:$AM$10000,$AJ$21,FALSE())</f>
        <v/>
      </c>
      <c r="AK23" s="666" t="n"/>
      <c r="AL23" s="666" t="n"/>
      <c r="AM23" s="667" t="n"/>
      <c r="AN23" s="427">
        <f>VLOOKUP(D23,'Relação de Padrões'!$A$5:$AM$10000,$AN$21,FALSE())</f>
        <v/>
      </c>
      <c r="AO23" s="666" t="n"/>
      <c r="AP23" s="666" t="n"/>
      <c r="AQ23" s="667" t="n"/>
      <c r="AR23" s="427">
        <f>VLOOKUP(D23,'Relação de Padrões'!$A$5:$AM$10000,$AR$21,FALSE())</f>
        <v/>
      </c>
      <c r="AS23" s="666" t="n"/>
      <c r="AT23" s="667" t="n"/>
      <c r="AU23" s="427">
        <f>VLOOKUP(D23,'Relação de Padrões'!$A$5:$AM$10000,$AU$21,FALSE())</f>
        <v/>
      </c>
      <c r="AV23" s="667" t="n"/>
      <c r="AW23" s="427">
        <f>VLOOKUP(D23,'Relação de Padrões'!$A$5:$AM$10000,$AW$21,FALSE())</f>
        <v/>
      </c>
      <c r="AX23" s="667" t="n"/>
      <c r="AY23" s="786">
        <f>VLOOKUP(D23,'Relação de Padrões'!$A$5:$AM$10000,$AY$21,FALSE())</f>
        <v/>
      </c>
      <c r="AZ23" s="666" t="n"/>
      <c r="BA23" s="667" t="n"/>
      <c r="BB23" s="427">
        <f>VLOOKUP(D23,'Relação de Padrões'!$A$5:$AM$10000,$BB$21,FALSE())</f>
        <v/>
      </c>
      <c r="BC23" s="667" t="n"/>
      <c r="BD23" s="427">
        <f>VLOOKUP(D23,'Relação de Padrões'!$A$5:$AM$10000,$BD$21,FALSE())</f>
        <v/>
      </c>
      <c r="BE23" s="667" t="n"/>
      <c r="BF23" s="786">
        <f>VLOOKUP(D23,'Relação de Padrões'!$A$5:$AM$10000,$BF$21,FALSE())</f>
        <v/>
      </c>
      <c r="BG23" s="666" t="n"/>
      <c r="BH23" s="666" t="n"/>
      <c r="BI23" s="667" t="n"/>
      <c r="BJ23" s="786">
        <f>VLOOKUP(D23,'Relação de Padrões'!$A$5:$AM$10000,$BJ$21,FALSE())</f>
        <v/>
      </c>
      <c r="BK23" s="666" t="n"/>
      <c r="BL23" s="666" t="n"/>
      <c r="BM23" s="667" t="n"/>
      <c r="BN23" s="786">
        <f>VLOOKUP(D23,'Relação de Padrões'!$A$5:$AM$10000,$BN$21,FALSE())</f>
        <v/>
      </c>
      <c r="BO23" s="666" t="n"/>
      <c r="BP23" s="667" t="n"/>
      <c r="BQ23" s="529">
        <f>VLOOKUP(D23,'Relação de Padrões'!$A$5:$AM$10000,$BQ$21,FALSE())</f>
        <v/>
      </c>
      <c r="BR23" s="667" t="n"/>
      <c r="BS23" s="529">
        <f>VLOOKUP(D23,'Relação de Padrões'!$A$5:$AM$10000,$BS$21,FALSE())</f>
        <v/>
      </c>
      <c r="BT23" s="667" t="n"/>
      <c r="BU23" s="529">
        <f>VLOOKUP(D23,'Relação de Padrões'!$A$5:$AM$10000,$BU$21,FALSE())</f>
        <v/>
      </c>
      <c r="BV23" s="667" t="n"/>
      <c r="BW23" s="529">
        <f>VLOOKUP(D23,'Relação de Padrões'!$A$5:$AM$10000,$BW$21,FALSE())</f>
        <v/>
      </c>
      <c r="BX23" s="667" t="n"/>
      <c r="BY23" s="786">
        <f>VLOOKUP(D23,'Relação de Padrões'!$A$5:$AM$10000,$BY$21,FALSE())</f>
        <v/>
      </c>
      <c r="BZ23" s="666" t="n"/>
      <c r="CA23" s="667" t="n"/>
      <c r="CB23" s="530">
        <f>VLOOKUP(D23,'Relação de Padrões'!$A$5:$AM$10000,$CB$21,FALSE())</f>
        <v/>
      </c>
      <c r="CC23" s="666" t="n"/>
      <c r="CD23" s="666" t="n"/>
      <c r="CE23" s="666" t="n"/>
      <c r="CF23" s="667" t="n"/>
      <c r="CG23" s="530">
        <f>VLOOKUP(D23,'Relação de Padrões'!$A$5:$AM$10000,$CG$21,FALSE())</f>
        <v/>
      </c>
      <c r="CH23" s="667" t="n"/>
      <c r="CI23" s="530">
        <f>VLOOKUP(D23,'Relação de Padrões'!$A$5:$AM$10000,$CI$21,FALSE())</f>
        <v/>
      </c>
      <c r="CJ23" s="666" t="n"/>
      <c r="CK23" s="666" t="n"/>
      <c r="CL23" s="666" t="n"/>
      <c r="CM23" s="666" t="n"/>
      <c r="CN23" s="667" t="n"/>
      <c r="CO23" s="530">
        <f>VLOOKUP(D23,'Relação de Padrões'!$A$5:$AM$10000,$CO$21,FALSE())</f>
        <v/>
      </c>
      <c r="CP23" s="666" t="n"/>
      <c r="CQ23" s="666" t="n"/>
      <c r="CR23" s="667" t="n"/>
      <c r="CS23" s="530">
        <f>VLOOKUP(D23,'Relação de Padrões'!$A$5:$AM$10000,$CS$21,FALSE())</f>
        <v/>
      </c>
      <c r="CT23" s="666" t="n"/>
      <c r="CU23" s="666" t="n"/>
      <c r="CV23" s="667" t="n"/>
    </row>
    <row r="24" ht="15" customHeight="1" thickBot="1">
      <c r="A24" s="661" t="n"/>
      <c r="C24" s="662" t="n"/>
      <c r="D24" s="426">
        <f>'Coleta de Dados'!$H$39&amp;"-T"</f>
        <v/>
      </c>
      <c r="E24" s="666" t="n"/>
      <c r="F24" s="666" t="n"/>
      <c r="G24" s="666" t="n"/>
      <c r="H24" s="667" t="n"/>
      <c r="I24" s="427">
        <f>VLOOKUP(D24,'Relação de Padrões'!$A$5:$AM$10000,$I$21,FALSE())</f>
        <v/>
      </c>
      <c r="J24" s="666" t="n"/>
      <c r="K24" s="666" t="n"/>
      <c r="L24" s="666" t="n"/>
      <c r="M24" s="666" t="n"/>
      <c r="N24" s="666" t="n"/>
      <c r="O24" s="666" t="n"/>
      <c r="P24" s="667" t="n"/>
      <c r="Q24" s="527">
        <f>VLOOKUP(D24,'Relação de Padrões'!$A$5:$AM$10000,$Q$21,FALSE())</f>
        <v/>
      </c>
      <c r="R24" s="666" t="n"/>
      <c r="S24" s="666" t="n"/>
      <c r="T24" s="667" t="n"/>
      <c r="U24" s="427">
        <f>VLOOKUP(D24,'Relação de Padrões'!$A$5:$AM$10000,$U$21,FALSE())</f>
        <v/>
      </c>
      <c r="V24" s="666" t="n"/>
      <c r="W24" s="666" t="n"/>
      <c r="X24" s="667" t="n"/>
      <c r="Y24" s="427">
        <f>VLOOKUP(D24,'Relação de Padrões'!$A$5:$AM$10000,$Y$21,FALSE())</f>
        <v/>
      </c>
      <c r="Z24" s="666" t="n"/>
      <c r="AA24" s="666" t="n"/>
      <c r="AB24" s="667" t="n"/>
      <c r="AC24" s="785">
        <f>VLOOKUP(D24,'Relação de Padrões'!$A$5:$AM$10000,$AC$21,FALSE())</f>
        <v/>
      </c>
      <c r="AD24" s="666" t="n"/>
      <c r="AE24" s="666" t="n"/>
      <c r="AF24" s="666" t="n"/>
      <c r="AG24" s="666" t="n"/>
      <c r="AH24" s="666" t="n"/>
      <c r="AI24" s="667" t="n"/>
      <c r="AJ24" s="427">
        <f>VLOOKUP(D24,'Relação de Padrões'!$A$5:$AM$10000,$AJ$21,FALSE())</f>
        <v/>
      </c>
      <c r="AK24" s="666" t="n"/>
      <c r="AL24" s="666" t="n"/>
      <c r="AM24" s="667" t="n"/>
      <c r="AN24" s="427">
        <f>VLOOKUP(D24,'Relação de Padrões'!$A$5:$AM$10000,$AN$21,FALSE())</f>
        <v/>
      </c>
      <c r="AO24" s="666" t="n"/>
      <c r="AP24" s="666" t="n"/>
      <c r="AQ24" s="667" t="n"/>
      <c r="AR24" s="427">
        <f>VLOOKUP(D24,'Relação de Padrões'!$A$5:$AM$10000,$AR$21,FALSE())</f>
        <v/>
      </c>
      <c r="AS24" s="666" t="n"/>
      <c r="AT24" s="667" t="n"/>
      <c r="AU24" s="427">
        <f>VLOOKUP(D24,'Relação de Padrões'!$A$5:$AM$10000,$AU$21,FALSE())</f>
        <v/>
      </c>
      <c r="AV24" s="667" t="n"/>
      <c r="AW24" s="427">
        <f>VLOOKUP(D24,'Relação de Padrões'!$A$5:$AM$10000,$AW$21,FALSE())</f>
        <v/>
      </c>
      <c r="AX24" s="667" t="n"/>
      <c r="AY24" s="786">
        <f>VLOOKUP(D24,'Relação de Padrões'!$A$5:$AM$10000,$AY$21,FALSE())</f>
        <v/>
      </c>
      <c r="AZ24" s="666" t="n"/>
      <c r="BA24" s="667" t="n"/>
      <c r="BB24" s="427">
        <f>VLOOKUP(D24,'Relação de Padrões'!$A$5:$AM$10000,$BB$21,FALSE())</f>
        <v/>
      </c>
      <c r="BC24" s="667" t="n"/>
      <c r="BD24" s="427">
        <f>VLOOKUP(D24,'Relação de Padrões'!$A$5:$AM$10000,$BD$21,FALSE())</f>
        <v/>
      </c>
      <c r="BE24" s="667" t="n"/>
      <c r="BF24" s="786">
        <f>VLOOKUP(D24,'Relação de Padrões'!$A$5:$AM$10000,$BF$21,FALSE())</f>
        <v/>
      </c>
      <c r="BG24" s="666" t="n"/>
      <c r="BH24" s="666" t="n"/>
      <c r="BI24" s="667" t="n"/>
      <c r="BJ24" s="786">
        <f>VLOOKUP(D24,'Relação de Padrões'!$A$5:$AM$10000,$BJ$21,FALSE())</f>
        <v/>
      </c>
      <c r="BK24" s="666" t="n"/>
      <c r="BL24" s="666" t="n"/>
      <c r="BM24" s="667" t="n"/>
      <c r="BN24" s="786">
        <f>VLOOKUP(D24,'Relação de Padrões'!$A$5:$AM$10000,$BN$21,FALSE())</f>
        <v/>
      </c>
      <c r="BO24" s="666" t="n"/>
      <c r="BP24" s="667" t="n"/>
      <c r="BQ24" s="529">
        <f>VLOOKUP(D24,'Relação de Padrões'!$A$5:$AM$10000,$BQ$21,FALSE())</f>
        <v/>
      </c>
      <c r="BR24" s="667" t="n"/>
      <c r="BS24" s="529">
        <f>VLOOKUP(D24,'Relação de Padrões'!$A$5:$AM$10000,$BS$21,FALSE())</f>
        <v/>
      </c>
      <c r="BT24" s="667" t="n"/>
      <c r="BU24" s="529">
        <f>VLOOKUP(D24,'Relação de Padrões'!$A$5:$AM$10000,$BU$21,FALSE())</f>
        <v/>
      </c>
      <c r="BV24" s="667" t="n"/>
      <c r="BW24" s="529">
        <f>VLOOKUP(D24,'Relação de Padrões'!$A$5:$AM$10000,$BW$21,FALSE())</f>
        <v/>
      </c>
      <c r="BX24" s="667" t="n"/>
      <c r="BY24" s="786">
        <f>VLOOKUP(D24,'Relação de Padrões'!$A$5:$AM$10000,$BY$21,FALSE())</f>
        <v/>
      </c>
      <c r="BZ24" s="666" t="n"/>
      <c r="CA24" s="667" t="n"/>
      <c r="CB24" s="530">
        <f>VLOOKUP(D24,'Relação de Padrões'!$A$5:$AM$10000,$CB$21,FALSE())</f>
        <v/>
      </c>
      <c r="CC24" s="666" t="n"/>
      <c r="CD24" s="666" t="n"/>
      <c r="CE24" s="666" t="n"/>
      <c r="CF24" s="667" t="n"/>
      <c r="CG24" s="530">
        <f>VLOOKUP(D24,'Relação de Padrões'!$A$5:$AM$10000,$CG$21,FALSE())</f>
        <v/>
      </c>
      <c r="CH24" s="667" t="n"/>
      <c r="CI24" s="530">
        <f>VLOOKUP(D24,'Relação de Padrões'!$A$5:$AM$10000,$CI$21,FALSE())</f>
        <v/>
      </c>
      <c r="CJ24" s="666" t="n"/>
      <c r="CK24" s="666" t="n"/>
      <c r="CL24" s="666" t="n"/>
      <c r="CM24" s="666" t="n"/>
      <c r="CN24" s="667" t="n"/>
      <c r="CO24" s="530">
        <f>VLOOKUP(D24,'Relação de Padrões'!$A$5:$AM$10000,$CO$21,FALSE())</f>
        <v/>
      </c>
      <c r="CP24" s="666" t="n"/>
      <c r="CQ24" s="666" t="n"/>
      <c r="CR24" s="667" t="n"/>
      <c r="CS24" s="530">
        <f>VLOOKUP(D24,'Relação de Padrões'!$A$5:$AM$10000,$CS$21,FALSE())</f>
        <v/>
      </c>
      <c r="CT24" s="666" t="n"/>
      <c r="CU24" s="666" t="n"/>
      <c r="CV24" s="667" t="n"/>
    </row>
    <row r="25" ht="15" customHeight="1" thickBot="1">
      <c r="A25" s="661" t="n"/>
      <c r="C25" s="662" t="n"/>
      <c r="D25" s="426">
        <f>'Coleta de Dados'!$H$39&amp;"-U"</f>
        <v/>
      </c>
      <c r="E25" s="666" t="n"/>
      <c r="F25" s="666" t="n"/>
      <c r="G25" s="666" t="n"/>
      <c r="H25" s="667" t="n"/>
      <c r="I25" s="427">
        <f>VLOOKUP(D25,'Relação de Padrões'!$A$5:$AM$10000,$I$21,FALSE())</f>
        <v/>
      </c>
      <c r="J25" s="666" t="n"/>
      <c r="K25" s="666" t="n"/>
      <c r="L25" s="666" t="n"/>
      <c r="M25" s="666" t="n"/>
      <c r="N25" s="666" t="n"/>
      <c r="O25" s="666" t="n"/>
      <c r="P25" s="667" t="n"/>
      <c r="Q25" s="527">
        <f>VLOOKUP(D25,'Relação de Padrões'!$A$5:$AM$10000,$Q$21,FALSE())</f>
        <v/>
      </c>
      <c r="R25" s="666" t="n"/>
      <c r="S25" s="666" t="n"/>
      <c r="T25" s="667" t="n"/>
      <c r="U25" s="427">
        <f>VLOOKUP(D25,'Relação de Padrões'!$A$5:$AM$10000,$U$21,FALSE())</f>
        <v/>
      </c>
      <c r="V25" s="666" t="n"/>
      <c r="W25" s="666" t="n"/>
      <c r="X25" s="667" t="n"/>
      <c r="Y25" s="427">
        <f>VLOOKUP(D25,'Relação de Padrões'!$A$5:$AM$10000,$Y$21,FALSE())</f>
        <v/>
      </c>
      <c r="Z25" s="666" t="n"/>
      <c r="AA25" s="666" t="n"/>
      <c r="AB25" s="667" t="n"/>
      <c r="AC25" s="785">
        <f>VLOOKUP(D25,'Relação de Padrões'!$A$5:$AM$10000,$AC$21,FALSE())</f>
        <v/>
      </c>
      <c r="AD25" s="666" t="n"/>
      <c r="AE25" s="666" t="n"/>
      <c r="AF25" s="666" t="n"/>
      <c r="AG25" s="666" t="n"/>
      <c r="AH25" s="666" t="n"/>
      <c r="AI25" s="667" t="n"/>
      <c r="AJ25" s="427">
        <f>VLOOKUP(D25,'Relação de Padrões'!$A$5:$AM$10000,$AJ$21,FALSE())</f>
        <v/>
      </c>
      <c r="AK25" s="666" t="n"/>
      <c r="AL25" s="666" t="n"/>
      <c r="AM25" s="667" t="n"/>
      <c r="AN25" s="427">
        <f>VLOOKUP(D25,'Relação de Padrões'!$A$5:$AM$10000,$AN$21,FALSE())</f>
        <v/>
      </c>
      <c r="AO25" s="666" t="n"/>
      <c r="AP25" s="666" t="n"/>
      <c r="AQ25" s="667" t="n"/>
      <c r="AR25" s="427">
        <f>VLOOKUP(D25,'Relação de Padrões'!$A$5:$AM$10000,$AR$21,FALSE())</f>
        <v/>
      </c>
      <c r="AS25" s="666" t="n"/>
      <c r="AT25" s="667" t="n"/>
      <c r="AU25" s="427">
        <f>VLOOKUP(D25,'Relação de Padrões'!$A$5:$AM$10000,$AU$21,FALSE())</f>
        <v/>
      </c>
      <c r="AV25" s="667" t="n"/>
      <c r="AW25" s="427">
        <f>VLOOKUP(D25,'Relação de Padrões'!$A$5:$AM$10000,$AW$21,FALSE())</f>
        <v/>
      </c>
      <c r="AX25" s="667" t="n"/>
      <c r="AY25" s="786">
        <f>VLOOKUP(D25,'Relação de Padrões'!$A$5:$AM$10000,$AY$21,FALSE())</f>
        <v/>
      </c>
      <c r="AZ25" s="666" t="n"/>
      <c r="BA25" s="667" t="n"/>
      <c r="BB25" s="427">
        <f>VLOOKUP(D25,'Relação de Padrões'!$A$5:$AM$10000,$BB$21,FALSE())</f>
        <v/>
      </c>
      <c r="BC25" s="667" t="n"/>
      <c r="BD25" s="427">
        <f>VLOOKUP(D25,'Relação de Padrões'!$A$5:$AM$10000,$BD$21,FALSE())</f>
        <v/>
      </c>
      <c r="BE25" s="667" t="n"/>
      <c r="BF25" s="786">
        <f>VLOOKUP(D25,'Relação de Padrões'!$A$5:$AM$10000,$BF$21,FALSE())</f>
        <v/>
      </c>
      <c r="BG25" s="666" t="n"/>
      <c r="BH25" s="666" t="n"/>
      <c r="BI25" s="667" t="n"/>
      <c r="BJ25" s="786">
        <f>VLOOKUP(D25,'Relação de Padrões'!$A$5:$AM$10000,$BJ$21,FALSE())</f>
        <v/>
      </c>
      <c r="BK25" s="666" t="n"/>
      <c r="BL25" s="666" t="n"/>
      <c r="BM25" s="667" t="n"/>
      <c r="BN25" s="786">
        <f>VLOOKUP(D25,'Relação de Padrões'!$A$5:$AM$10000,$BN$21,FALSE())</f>
        <v/>
      </c>
      <c r="BO25" s="666" t="n"/>
      <c r="BP25" s="667" t="n"/>
      <c r="BQ25" s="529">
        <f>VLOOKUP(D25,'Relação de Padrões'!$A$5:$AM$10000,$BQ$21,FALSE())</f>
        <v/>
      </c>
      <c r="BR25" s="667" t="n"/>
      <c r="BS25" s="529">
        <f>VLOOKUP(D25,'Relação de Padrões'!$A$5:$AM$10000,$BS$21,FALSE())</f>
        <v/>
      </c>
      <c r="BT25" s="667" t="n"/>
      <c r="BU25" s="529">
        <f>VLOOKUP(D25,'Relação de Padrões'!$A$5:$AM$10000,$BU$21,FALSE())</f>
        <v/>
      </c>
      <c r="BV25" s="667" t="n"/>
      <c r="BW25" s="529">
        <f>VLOOKUP(D25,'Relação de Padrões'!$A$5:$AM$10000,$BW$21,FALSE())</f>
        <v/>
      </c>
      <c r="BX25" s="667" t="n"/>
      <c r="BY25" s="786">
        <f>VLOOKUP(D25,'Relação de Padrões'!$A$5:$AM$10000,$BY$21,FALSE())</f>
        <v/>
      </c>
      <c r="BZ25" s="666" t="n"/>
      <c r="CA25" s="667" t="n"/>
      <c r="CB25" s="530">
        <f>VLOOKUP(D25,'Relação de Padrões'!$A$5:$AM$10000,$CB$21,FALSE())</f>
        <v/>
      </c>
      <c r="CC25" s="666" t="n"/>
      <c r="CD25" s="666" t="n"/>
      <c r="CE25" s="666" t="n"/>
      <c r="CF25" s="667" t="n"/>
      <c r="CG25" s="530">
        <f>VLOOKUP(D25,'Relação de Padrões'!$A$5:$AM$10000,$CG$21,FALSE())</f>
        <v/>
      </c>
      <c r="CH25" s="667" t="n"/>
      <c r="CI25" s="530">
        <f>VLOOKUP(D25,'Relação de Padrões'!$A$5:$AM$10000,$CI$21,FALSE())</f>
        <v/>
      </c>
      <c r="CJ25" s="666" t="n"/>
      <c r="CK25" s="666" t="n"/>
      <c r="CL25" s="666" t="n"/>
      <c r="CM25" s="666" t="n"/>
      <c r="CN25" s="667" t="n"/>
      <c r="CO25" s="530">
        <f>VLOOKUP(D25,'Relação de Padrões'!$A$5:$AM$10000,$CO$21,FALSE())</f>
        <v/>
      </c>
      <c r="CP25" s="666" t="n"/>
      <c r="CQ25" s="666" t="n"/>
      <c r="CR25" s="667" t="n"/>
      <c r="CS25" s="530">
        <f>VLOOKUP(D25,'Relação de Padrões'!$A$5:$AM$10000,$CS$21,FALSE())</f>
        <v/>
      </c>
      <c r="CT25" s="666" t="n"/>
      <c r="CU25" s="666" t="n"/>
      <c r="CV25" s="667" t="n"/>
    </row>
    <row r="26" ht="15" customHeight="1" thickBot="1">
      <c r="A26" s="661" t="n"/>
      <c r="C26" s="662" t="n"/>
      <c r="D26" s="426">
        <f>'Coleta de Dados'!$H$40</f>
        <v/>
      </c>
      <c r="E26" s="666" t="n"/>
      <c r="F26" s="666" t="n"/>
      <c r="G26" s="666" t="n"/>
      <c r="H26" s="667" t="n"/>
      <c r="I26" s="427">
        <f>VLOOKUP(D26,'Relação de Padrões'!$A$5:$AM$10000,$I$21,FALSE())</f>
        <v/>
      </c>
      <c r="J26" s="666" t="n"/>
      <c r="K26" s="666" t="n"/>
      <c r="L26" s="666" t="n"/>
      <c r="M26" s="666" t="n"/>
      <c r="N26" s="666" t="n"/>
      <c r="O26" s="666" t="n"/>
      <c r="P26" s="667" t="n"/>
      <c r="Q26" s="527">
        <f>VLOOKUP(D26,'Relação de Padrões'!$A$5:$AM$10000,$Q$21,FALSE())</f>
        <v/>
      </c>
      <c r="R26" s="666" t="n"/>
      <c r="S26" s="666" t="n"/>
      <c r="T26" s="667" t="n"/>
      <c r="U26" s="427">
        <f>VLOOKUP(D26,'Relação de Padrões'!$A$5:$AM$10000,$U$21,FALSE())</f>
        <v/>
      </c>
      <c r="V26" s="666" t="n"/>
      <c r="W26" s="666" t="n"/>
      <c r="X26" s="667" t="n"/>
      <c r="Y26" s="427">
        <f>VLOOKUP(D26,'Relação de Padrões'!$A$5:$AM$10000,$Y$21,FALSE())</f>
        <v/>
      </c>
      <c r="Z26" s="666" t="n"/>
      <c r="AA26" s="666" t="n"/>
      <c r="AB26" s="667" t="n"/>
      <c r="AC26" s="785">
        <f>VLOOKUP(D26,'Relação de Padrões'!$A$5:$AM$10000,$AC$21,FALSE())</f>
        <v/>
      </c>
      <c r="AD26" s="666" t="n"/>
      <c r="AE26" s="666" t="n"/>
      <c r="AF26" s="666" t="n"/>
      <c r="AG26" s="666" t="n"/>
      <c r="AH26" s="666" t="n"/>
      <c r="AI26" s="667" t="n"/>
      <c r="AJ26" s="427">
        <f>VLOOKUP(D26,'Relação de Padrões'!$A$5:$AM$10000,$AJ$21,FALSE())</f>
        <v/>
      </c>
      <c r="AK26" s="666" t="n"/>
      <c r="AL26" s="666" t="n"/>
      <c r="AM26" s="667" t="n"/>
      <c r="AN26" s="427">
        <f>VLOOKUP(D26,'Relação de Padrões'!$A$5:$AM$10000,$AN$21,FALSE())</f>
        <v/>
      </c>
      <c r="AO26" s="666" t="n"/>
      <c r="AP26" s="666" t="n"/>
      <c r="AQ26" s="667" t="n"/>
      <c r="AR26" s="427">
        <f>VLOOKUP(D26,'Relação de Padrões'!$A$5:$AM$10000,$AR$21,FALSE())</f>
        <v/>
      </c>
      <c r="AS26" s="666" t="n"/>
      <c r="AT26" s="667" t="n"/>
      <c r="AU26" s="427">
        <f>VLOOKUP(D26,'Relação de Padrões'!$A$5:$AM$10000,$AU$21,FALSE())</f>
        <v/>
      </c>
      <c r="AV26" s="667" t="n"/>
      <c r="AW26" s="427">
        <f>VLOOKUP(D26,'Relação de Padrões'!$A$5:$AM$10000,$AW$21,FALSE())</f>
        <v/>
      </c>
      <c r="AX26" s="667" t="n"/>
      <c r="AY26" s="786">
        <f>VLOOKUP(D26,'Relação de Padrões'!$A$5:$AM$10000,$AY$21,FALSE())</f>
        <v/>
      </c>
      <c r="AZ26" s="666" t="n"/>
      <c r="BA26" s="667" t="n"/>
      <c r="BB26" s="427">
        <f>VLOOKUP(D26,'Relação de Padrões'!$A$5:$AM$10000,$BB$21,FALSE())</f>
        <v/>
      </c>
      <c r="BC26" s="667" t="n"/>
      <c r="BD26" s="427">
        <f>VLOOKUP(D26,'Relação de Padrões'!$A$5:$AM$10000,$BD$21,FALSE())</f>
        <v/>
      </c>
      <c r="BE26" s="667" t="n"/>
      <c r="BF26" s="786">
        <f>VLOOKUP(D26,'Relação de Padrões'!$A$5:$AM$10000,$BF$21,FALSE())</f>
        <v/>
      </c>
      <c r="BG26" s="666" t="n"/>
      <c r="BH26" s="666" t="n"/>
      <c r="BI26" s="667" t="n"/>
      <c r="BJ26" s="786">
        <f>VLOOKUP(D26,'Relação de Padrões'!$A$5:$AM$10000,$BJ$21,FALSE())</f>
        <v/>
      </c>
      <c r="BK26" s="666" t="n"/>
      <c r="BL26" s="666" t="n"/>
      <c r="BM26" s="667" t="n"/>
      <c r="BN26" s="786">
        <f>VLOOKUP(D26,'Relação de Padrões'!$A$5:$AM$10000,$BN$21,FALSE())</f>
        <v/>
      </c>
      <c r="BO26" s="666" t="n"/>
      <c r="BP26" s="667" t="n"/>
      <c r="BQ26" s="529">
        <f>VLOOKUP(D26,'Relação de Padrões'!$A$5:$AM$10000,$BQ$21,FALSE())</f>
        <v/>
      </c>
      <c r="BR26" s="667" t="n"/>
      <c r="BS26" s="529">
        <f>VLOOKUP(D26,'Relação de Padrões'!$A$5:$AM$10000,$BS$21,FALSE())</f>
        <v/>
      </c>
      <c r="BT26" s="667" t="n"/>
      <c r="BU26" s="529">
        <f>VLOOKUP(D26,'Relação de Padrões'!$A$5:$AM$10000,$BU$21,FALSE())</f>
        <v/>
      </c>
      <c r="BV26" s="667" t="n"/>
      <c r="BW26" s="529">
        <f>VLOOKUP(D26,'Relação de Padrões'!$A$5:$AM$10000,$BW$21,FALSE())</f>
        <v/>
      </c>
      <c r="BX26" s="667" t="n"/>
      <c r="BY26" s="786">
        <f>VLOOKUP(D26,'Relação de Padrões'!$A$5:$AM$10000,$BY$21,FALSE())</f>
        <v/>
      </c>
      <c r="BZ26" s="666" t="n"/>
      <c r="CA26" s="667" t="n"/>
      <c r="CB26" s="530">
        <f>VLOOKUP(D26,'Relação de Padrões'!$A$5:$AM$10000,$CB$21,FALSE())</f>
        <v/>
      </c>
      <c r="CC26" s="666" t="n"/>
      <c r="CD26" s="666" t="n"/>
      <c r="CE26" s="666" t="n"/>
      <c r="CF26" s="667" t="n"/>
      <c r="CG26" s="530">
        <f>VLOOKUP(D26,'Relação de Padrões'!$A$5:$AM$10000,$CG$21,FALSE())</f>
        <v/>
      </c>
      <c r="CH26" s="667" t="n"/>
      <c r="CI26" s="530">
        <f>VLOOKUP(D26,'Relação de Padrões'!$A$5:$AM$10000,$CI$21,FALSE())</f>
        <v/>
      </c>
      <c r="CJ26" s="666" t="n"/>
      <c r="CK26" s="666" t="n"/>
      <c r="CL26" s="666" t="n"/>
      <c r="CM26" s="666" t="n"/>
      <c r="CN26" s="667" t="n"/>
      <c r="CO26" s="530">
        <f>VLOOKUP(D26,'Relação de Padrões'!$A$5:$AM$10000,$CO$21,FALSE())</f>
        <v/>
      </c>
      <c r="CP26" s="666" t="n"/>
      <c r="CQ26" s="666" t="n"/>
      <c r="CR26" s="667" t="n"/>
      <c r="CS26" s="530">
        <f>VLOOKUP(D26,'Relação de Padrões'!$A$5:$AM$10000,$CS$21,FALSE())</f>
        <v/>
      </c>
      <c r="CT26" s="666" t="n"/>
      <c r="CU26" s="666" t="n"/>
      <c r="CV26" s="667" t="n"/>
    </row>
    <row r="27" ht="15" customHeight="1" thickBot="1">
      <c r="A27" s="661" t="n"/>
      <c r="C27" s="662" t="n"/>
      <c r="D27" s="426">
        <f>'Coleta de Dados'!$H$41</f>
        <v/>
      </c>
      <c r="E27" s="666" t="n"/>
      <c r="F27" s="666" t="n"/>
      <c r="G27" s="666" t="n"/>
      <c r="H27" s="667" t="n"/>
      <c r="I27" s="427">
        <f>VLOOKUP(D27,'Relação de Padrões'!$A$5:$AM$10000,$I$21,FALSE())</f>
        <v/>
      </c>
      <c r="J27" s="666" t="n"/>
      <c r="K27" s="666" t="n"/>
      <c r="L27" s="666" t="n"/>
      <c r="M27" s="666" t="n"/>
      <c r="N27" s="666" t="n"/>
      <c r="O27" s="666" t="n"/>
      <c r="P27" s="667" t="n"/>
      <c r="Q27" s="527">
        <f>VLOOKUP(D27,'Relação de Padrões'!$A$5:$AM$10000,$Q$21,FALSE())</f>
        <v/>
      </c>
      <c r="R27" s="666" t="n"/>
      <c r="S27" s="666" t="n"/>
      <c r="T27" s="667" t="n"/>
      <c r="U27" s="427">
        <f>VLOOKUP(D27,'Relação de Padrões'!$A$5:$AM$10000,$U$21,FALSE())</f>
        <v/>
      </c>
      <c r="V27" s="666" t="n"/>
      <c r="W27" s="666" t="n"/>
      <c r="X27" s="667" t="n"/>
      <c r="Y27" s="427">
        <f>VLOOKUP(D27,'Relação de Padrões'!$A$5:$AM$10000,$Y$21,FALSE())</f>
        <v/>
      </c>
      <c r="Z27" s="666" t="n"/>
      <c r="AA27" s="666" t="n"/>
      <c r="AB27" s="667" t="n"/>
      <c r="AC27" s="785">
        <f>VLOOKUP(D27,'Relação de Padrões'!$A$5:$AM$10000,$AC$21,FALSE())</f>
        <v/>
      </c>
      <c r="AD27" s="666" t="n"/>
      <c r="AE27" s="666" t="n"/>
      <c r="AF27" s="666" t="n"/>
      <c r="AG27" s="666" t="n"/>
      <c r="AH27" s="666" t="n"/>
      <c r="AI27" s="667" t="n"/>
      <c r="AJ27" s="427">
        <f>VLOOKUP(D27,'Relação de Padrões'!$A$5:$AM$10000,$AJ$21,FALSE())</f>
        <v/>
      </c>
      <c r="AK27" s="666" t="n"/>
      <c r="AL27" s="666" t="n"/>
      <c r="AM27" s="667" t="n"/>
      <c r="AN27" s="427">
        <f>VLOOKUP(D27,'Relação de Padrões'!$A$5:$AM$10000,$AN$21,FALSE())</f>
        <v/>
      </c>
      <c r="AO27" s="666" t="n"/>
      <c r="AP27" s="666" t="n"/>
      <c r="AQ27" s="667" t="n"/>
      <c r="AR27" s="427">
        <f>VLOOKUP(D27,'Relação de Padrões'!$A$5:$AM$10000,$AR$21,FALSE())</f>
        <v/>
      </c>
      <c r="AS27" s="666" t="n"/>
      <c r="AT27" s="667" t="n"/>
      <c r="AU27" s="427">
        <f>VLOOKUP(D27,'Relação de Padrões'!$A$5:$AM$10000,$AU$21,FALSE())</f>
        <v/>
      </c>
      <c r="AV27" s="667" t="n"/>
      <c r="AW27" s="427">
        <f>VLOOKUP(D27,'Relação de Padrões'!$A$5:$AM$10000,$AW$21,FALSE())</f>
        <v/>
      </c>
      <c r="AX27" s="667" t="n"/>
      <c r="AY27" s="786">
        <f>VLOOKUP(D27,'Relação de Padrões'!$A$5:$AM$10000,$AY$21,FALSE())</f>
        <v/>
      </c>
      <c r="AZ27" s="666" t="n"/>
      <c r="BA27" s="667" t="n"/>
      <c r="BB27" s="427">
        <f>VLOOKUP(D27,'Relação de Padrões'!$A$5:$AM$10000,$BB$21,FALSE())</f>
        <v/>
      </c>
      <c r="BC27" s="667" t="n"/>
      <c r="BD27" s="427">
        <f>VLOOKUP(D27,'Relação de Padrões'!$A$5:$AM$10000,$BD$21,FALSE())</f>
        <v/>
      </c>
      <c r="BE27" s="667" t="n"/>
      <c r="BF27" s="786">
        <f>VLOOKUP(D27,'Relação de Padrões'!$A$5:$AM$10000,$BF$21,FALSE())</f>
        <v/>
      </c>
      <c r="BG27" s="666" t="n"/>
      <c r="BH27" s="666" t="n"/>
      <c r="BI27" s="667" t="n"/>
      <c r="BJ27" s="786">
        <f>VLOOKUP(D27,'Relação de Padrões'!$A$5:$AM$10000,$BJ$21,FALSE())</f>
        <v/>
      </c>
      <c r="BK27" s="666" t="n"/>
      <c r="BL27" s="666" t="n"/>
      <c r="BM27" s="667" t="n"/>
      <c r="BN27" s="786">
        <f>VLOOKUP(D27,'Relação de Padrões'!$A$5:$AM$10000,$BN$21,FALSE())</f>
        <v/>
      </c>
      <c r="BO27" s="666" t="n"/>
      <c r="BP27" s="667" t="n"/>
      <c r="BQ27" s="529">
        <f>VLOOKUP(D27,'Relação de Padrões'!$A$5:$AM$10000,$BQ$21,FALSE())</f>
        <v/>
      </c>
      <c r="BR27" s="667" t="n"/>
      <c r="BS27" s="529">
        <f>VLOOKUP(D27,'Relação de Padrões'!$A$5:$AM$10000,$BS$21,FALSE())</f>
        <v/>
      </c>
      <c r="BT27" s="667" t="n"/>
      <c r="BU27" s="529">
        <f>VLOOKUP(D27,'Relação de Padrões'!$A$5:$AM$10000,$BU$21,FALSE())</f>
        <v/>
      </c>
      <c r="BV27" s="667" t="n"/>
      <c r="BW27" s="529">
        <f>VLOOKUP(D27,'Relação de Padrões'!$A$5:$AM$10000,$BW$21,FALSE())</f>
        <v/>
      </c>
      <c r="BX27" s="667" t="n"/>
      <c r="BY27" s="786">
        <f>VLOOKUP(D27,'Relação de Padrões'!$A$5:$AM$10000,$BY$21,FALSE())</f>
        <v/>
      </c>
      <c r="BZ27" s="666" t="n"/>
      <c r="CA27" s="667" t="n"/>
      <c r="CB27" s="530">
        <f>VLOOKUP(D27,'Relação de Padrões'!$A$5:$AM$10000,$CB$21,FALSE())</f>
        <v/>
      </c>
      <c r="CC27" s="666" t="n"/>
      <c r="CD27" s="666" t="n"/>
      <c r="CE27" s="666" t="n"/>
      <c r="CF27" s="667" t="n"/>
      <c r="CG27" s="530">
        <f>VLOOKUP(D27,'Relação de Padrões'!$A$5:$AM$10000,$CG$21,FALSE())</f>
        <v/>
      </c>
      <c r="CH27" s="667" t="n"/>
      <c r="CI27" s="530">
        <f>VLOOKUP(D27,'Relação de Padrões'!$A$5:$AM$10000,$CI$21,FALSE())</f>
        <v/>
      </c>
      <c r="CJ27" s="666" t="n"/>
      <c r="CK27" s="666" t="n"/>
      <c r="CL27" s="666" t="n"/>
      <c r="CM27" s="666" t="n"/>
      <c r="CN27" s="667" t="n"/>
      <c r="CO27" s="530">
        <f>VLOOKUP(D27,'Relação de Padrões'!$A$5:$AM$10000,$CO$21,FALSE())</f>
        <v/>
      </c>
      <c r="CP27" s="666" t="n"/>
      <c r="CQ27" s="666" t="n"/>
      <c r="CR27" s="667" t="n"/>
      <c r="CS27" s="530">
        <f>VLOOKUP(D27,'Relação de Padrões'!$A$5:$AM$10000,$CS$21,FALSE())</f>
        <v/>
      </c>
      <c r="CT27" s="666" t="n"/>
      <c r="CU27" s="666" t="n"/>
      <c r="CV27" s="667" t="n"/>
    </row>
    <row r="28" ht="15" customHeight="1" thickBot="1">
      <c r="A28" s="661" t="n"/>
      <c r="C28" s="662" t="n"/>
      <c r="D28" s="426">
        <f>'Coleta de Dados'!$H$42</f>
        <v/>
      </c>
      <c r="E28" s="666" t="n"/>
      <c r="F28" s="666" t="n"/>
      <c r="G28" s="666" t="n"/>
      <c r="H28" s="667" t="n"/>
      <c r="I28" s="427">
        <f>VLOOKUP(D28,'Relação de Padrões'!$A$5:$AM$10000,$I$21,FALSE())</f>
        <v/>
      </c>
      <c r="J28" s="666" t="n"/>
      <c r="K28" s="666" t="n"/>
      <c r="L28" s="666" t="n"/>
      <c r="M28" s="666" t="n"/>
      <c r="N28" s="666" t="n"/>
      <c r="O28" s="666" t="n"/>
      <c r="P28" s="667" t="n"/>
      <c r="Q28" s="527">
        <f>VLOOKUP(D28,'Relação de Padrões'!$A$5:$AM$10000,$Q$21,FALSE())</f>
        <v/>
      </c>
      <c r="R28" s="666" t="n"/>
      <c r="S28" s="666" t="n"/>
      <c r="T28" s="667" t="n"/>
      <c r="U28" s="427">
        <f>VLOOKUP(D28,'Relação de Padrões'!$A$5:$AM$10000,$U$21,FALSE())</f>
        <v/>
      </c>
      <c r="V28" s="666" t="n"/>
      <c r="W28" s="666" t="n"/>
      <c r="X28" s="667" t="n"/>
      <c r="Y28" s="427">
        <f>VLOOKUP(D28,'Relação de Padrões'!$A$5:$AM$10000,$Y$21,FALSE())</f>
        <v/>
      </c>
      <c r="Z28" s="666" t="n"/>
      <c r="AA28" s="666" t="n"/>
      <c r="AB28" s="667" t="n"/>
      <c r="AC28" s="785">
        <f>VLOOKUP(D28,'Relação de Padrões'!$A$5:$AM$10000,$AC$21,FALSE())</f>
        <v/>
      </c>
      <c r="AD28" s="666" t="n"/>
      <c r="AE28" s="666" t="n"/>
      <c r="AF28" s="666" t="n"/>
      <c r="AG28" s="666" t="n"/>
      <c r="AH28" s="666" t="n"/>
      <c r="AI28" s="667" t="n"/>
      <c r="AJ28" s="427">
        <f>VLOOKUP(D28,'Relação de Padrões'!$A$5:$AM$10000,$AJ$21,FALSE())</f>
        <v/>
      </c>
      <c r="AK28" s="666" t="n"/>
      <c r="AL28" s="666" t="n"/>
      <c r="AM28" s="667" t="n"/>
      <c r="AN28" s="427">
        <f>VLOOKUP(D28,'Relação de Padrões'!$A$5:$AM$10000,$AN$21,FALSE())</f>
        <v/>
      </c>
      <c r="AO28" s="666" t="n"/>
      <c r="AP28" s="666" t="n"/>
      <c r="AQ28" s="667" t="n"/>
      <c r="AR28" s="427">
        <f>VLOOKUP(D28,'Relação de Padrões'!$A$5:$AM$10000,$AR$21,FALSE())</f>
        <v/>
      </c>
      <c r="AS28" s="666" t="n"/>
      <c r="AT28" s="667" t="n"/>
      <c r="AU28" s="427">
        <f>VLOOKUP(D28,'Relação de Padrões'!$A$5:$AM$10000,$AU$21,FALSE())</f>
        <v/>
      </c>
      <c r="AV28" s="667" t="n"/>
      <c r="AW28" s="427">
        <f>VLOOKUP(D28,'Relação de Padrões'!$A$5:$AM$10000,$AW$21,FALSE())</f>
        <v/>
      </c>
      <c r="AX28" s="667" t="n"/>
      <c r="AY28" s="786">
        <f>VLOOKUP(D28,'Relação de Padrões'!$A$5:$AM$10000,$AY$21,FALSE())</f>
        <v/>
      </c>
      <c r="AZ28" s="666" t="n"/>
      <c r="BA28" s="667" t="n"/>
      <c r="BB28" s="427">
        <f>VLOOKUP(D28,'Relação de Padrões'!$A$5:$AM$10000,$BB$21,FALSE())</f>
        <v/>
      </c>
      <c r="BC28" s="667" t="n"/>
      <c r="BD28" s="427">
        <f>VLOOKUP(D28,'Relação de Padrões'!$A$5:$AM$10000,$BD$21,FALSE())</f>
        <v/>
      </c>
      <c r="BE28" s="667" t="n"/>
      <c r="BF28" s="786">
        <f>VLOOKUP(D28,'Relação de Padrões'!$A$5:$AM$10000,$BF$21,FALSE())</f>
        <v/>
      </c>
      <c r="BG28" s="666" t="n"/>
      <c r="BH28" s="666" t="n"/>
      <c r="BI28" s="667" t="n"/>
      <c r="BJ28" s="786">
        <f>VLOOKUP(D28,'Relação de Padrões'!$A$5:$AM$10000,$BJ$21,FALSE())</f>
        <v/>
      </c>
      <c r="BK28" s="666" t="n"/>
      <c r="BL28" s="666" t="n"/>
      <c r="BM28" s="667" t="n"/>
      <c r="BN28" s="786">
        <f>VLOOKUP(D28,'Relação de Padrões'!$A$5:$AM$10000,$BN$21,FALSE())</f>
        <v/>
      </c>
      <c r="BO28" s="666" t="n"/>
      <c r="BP28" s="667" t="n"/>
      <c r="BQ28" s="529">
        <f>VLOOKUP(D28,'Relação de Padrões'!$A$5:$AM$10000,$BQ$21,FALSE())</f>
        <v/>
      </c>
      <c r="BR28" s="667" t="n"/>
      <c r="BS28" s="529">
        <f>VLOOKUP(D28,'Relação de Padrões'!$A$5:$AM$10000,$BS$21,FALSE())</f>
        <v/>
      </c>
      <c r="BT28" s="667" t="n"/>
      <c r="BU28" s="529">
        <f>VLOOKUP(D28,'Relação de Padrões'!$A$5:$AM$10000,$BU$21,FALSE())</f>
        <v/>
      </c>
      <c r="BV28" s="667" t="n"/>
      <c r="BW28" s="529">
        <f>VLOOKUP(D28,'Relação de Padrões'!$A$5:$AM$10000,$BW$21,FALSE())</f>
        <v/>
      </c>
      <c r="BX28" s="667" t="n"/>
      <c r="BY28" s="786">
        <f>VLOOKUP(D28,'Relação de Padrões'!$A$5:$AM$10000,$BY$21,FALSE())</f>
        <v/>
      </c>
      <c r="BZ28" s="666" t="n"/>
      <c r="CA28" s="667" t="n"/>
      <c r="CB28" s="530">
        <f>VLOOKUP(D28,'Relação de Padrões'!$A$5:$AM$10000,$CB$21,FALSE())</f>
        <v/>
      </c>
      <c r="CC28" s="666" t="n"/>
      <c r="CD28" s="666" t="n"/>
      <c r="CE28" s="666" t="n"/>
      <c r="CF28" s="667" t="n"/>
      <c r="CG28" s="530">
        <f>VLOOKUP(D28,'Relação de Padrões'!$A$5:$AM$10000,$CG$21,FALSE())</f>
        <v/>
      </c>
      <c r="CH28" s="667" t="n"/>
      <c r="CI28" s="530">
        <f>VLOOKUP(D28,'Relação de Padrões'!$A$5:$AM$10000,$CI$21,FALSE())</f>
        <v/>
      </c>
      <c r="CJ28" s="666" t="n"/>
      <c r="CK28" s="666" t="n"/>
      <c r="CL28" s="666" t="n"/>
      <c r="CM28" s="666" t="n"/>
      <c r="CN28" s="667" t="n"/>
      <c r="CO28" s="530">
        <f>VLOOKUP(D28,'Relação de Padrões'!$A$5:$AM$10000,$CO$21,FALSE())</f>
        <v/>
      </c>
      <c r="CP28" s="666" t="n"/>
      <c r="CQ28" s="666" t="n"/>
      <c r="CR28" s="667" t="n"/>
      <c r="CS28" s="530">
        <f>VLOOKUP(D28,'Relação de Padrões'!$A$5:$AM$10000,$CS$21,FALSE())</f>
        <v/>
      </c>
      <c r="CT28" s="666" t="n"/>
      <c r="CU28" s="666" t="n"/>
      <c r="CV28" s="667" t="n"/>
    </row>
    <row r="29" ht="15" customHeight="1" thickBot="1">
      <c r="A29" s="661" t="n"/>
      <c r="C29" s="662" t="n"/>
      <c r="D29" s="426">
        <f>'Coleta de Dados'!$H$43</f>
        <v/>
      </c>
      <c r="E29" s="666" t="n"/>
      <c r="F29" s="666" t="n"/>
      <c r="G29" s="666" t="n"/>
      <c r="H29" s="667" t="n"/>
      <c r="I29" s="427">
        <f>VLOOKUP(D29,'Relação de Padrões'!$A$5:$AM$10000,$I$21,FALSE())</f>
        <v/>
      </c>
      <c r="J29" s="666" t="n"/>
      <c r="K29" s="666" t="n"/>
      <c r="L29" s="666" t="n"/>
      <c r="M29" s="666" t="n"/>
      <c r="N29" s="666" t="n"/>
      <c r="O29" s="666" t="n"/>
      <c r="P29" s="667" t="n"/>
      <c r="Q29" s="527">
        <f>VLOOKUP(D29,'Relação de Padrões'!$A$5:$AM$10000,$Q$21,FALSE())</f>
        <v/>
      </c>
      <c r="R29" s="666" t="n"/>
      <c r="S29" s="666" t="n"/>
      <c r="T29" s="667" t="n"/>
      <c r="U29" s="427">
        <f>VLOOKUP(D29,'Relação de Padrões'!$A$5:$AM$10000,$U$21,FALSE())</f>
        <v/>
      </c>
      <c r="V29" s="666" t="n"/>
      <c r="W29" s="666" t="n"/>
      <c r="X29" s="667" t="n"/>
      <c r="Y29" s="427">
        <f>VLOOKUP(D29,'Relação de Padrões'!$A$5:$AM$10000,$Y$21,FALSE())</f>
        <v/>
      </c>
      <c r="Z29" s="666" t="n"/>
      <c r="AA29" s="666" t="n"/>
      <c r="AB29" s="667" t="n"/>
      <c r="AC29" s="785">
        <f>VLOOKUP(D29,'Relação de Padrões'!$A$5:$AM$10000,$AC$21,FALSE())</f>
        <v/>
      </c>
      <c r="AD29" s="666" t="n"/>
      <c r="AE29" s="666" t="n"/>
      <c r="AF29" s="666" t="n"/>
      <c r="AG29" s="666" t="n"/>
      <c r="AH29" s="666" t="n"/>
      <c r="AI29" s="667" t="n"/>
      <c r="AJ29" s="427">
        <f>VLOOKUP(D29,'Relação de Padrões'!$A$5:$AM$10000,$AJ$21,FALSE())</f>
        <v/>
      </c>
      <c r="AK29" s="666" t="n"/>
      <c r="AL29" s="666" t="n"/>
      <c r="AM29" s="667" t="n"/>
      <c r="AN29" s="427">
        <f>VLOOKUP(D29,'Relação de Padrões'!$A$5:$AM$10000,$AN$21,FALSE())</f>
        <v/>
      </c>
      <c r="AO29" s="666" t="n"/>
      <c r="AP29" s="666" t="n"/>
      <c r="AQ29" s="667" t="n"/>
      <c r="AR29" s="427">
        <f>VLOOKUP(D29,'Relação de Padrões'!$A$5:$AM$10000,$AR$21,FALSE())</f>
        <v/>
      </c>
      <c r="AS29" s="666" t="n"/>
      <c r="AT29" s="667" t="n"/>
      <c r="AU29" s="427">
        <f>VLOOKUP(D29,'Relação de Padrões'!$A$5:$AM$10000,$AU$21,FALSE())</f>
        <v/>
      </c>
      <c r="AV29" s="667" t="n"/>
      <c r="AW29" s="427">
        <f>VLOOKUP(D29,'Relação de Padrões'!$A$5:$AM$10000,$AW$21,FALSE())</f>
        <v/>
      </c>
      <c r="AX29" s="667" t="n"/>
      <c r="AY29" s="786">
        <f>VLOOKUP(D29,'Relação de Padrões'!$A$5:$AM$10000,$AY$21,FALSE())</f>
        <v/>
      </c>
      <c r="AZ29" s="666" t="n"/>
      <c r="BA29" s="667" t="n"/>
      <c r="BB29" s="427">
        <f>VLOOKUP(D29,'Relação de Padrões'!$A$5:$AM$10000,$BB$21,FALSE())</f>
        <v/>
      </c>
      <c r="BC29" s="667" t="n"/>
      <c r="BD29" s="427">
        <f>VLOOKUP(D29,'Relação de Padrões'!$A$5:$AM$10000,$BD$21,FALSE())</f>
        <v/>
      </c>
      <c r="BE29" s="667" t="n"/>
      <c r="BF29" s="786">
        <f>VLOOKUP(D29,'Relação de Padrões'!$A$5:$AM$10000,$BF$21,FALSE())</f>
        <v/>
      </c>
      <c r="BG29" s="666" t="n"/>
      <c r="BH29" s="666" t="n"/>
      <c r="BI29" s="667" t="n"/>
      <c r="BJ29" s="786">
        <f>VLOOKUP(D29,'Relação de Padrões'!$A$5:$AM$10000,$BJ$21,FALSE())</f>
        <v/>
      </c>
      <c r="BK29" s="666" t="n"/>
      <c r="BL29" s="666" t="n"/>
      <c r="BM29" s="667" t="n"/>
      <c r="BN29" s="786">
        <f>VLOOKUP(D29,'Relação de Padrões'!$A$5:$AM$10000,$BN$21,FALSE())</f>
        <v/>
      </c>
      <c r="BO29" s="666" t="n"/>
      <c r="BP29" s="667" t="n"/>
      <c r="BQ29" s="529">
        <f>VLOOKUP(D29,'Relação de Padrões'!$A$5:$AM$10000,$BQ$21,FALSE())</f>
        <v/>
      </c>
      <c r="BR29" s="667" t="n"/>
      <c r="BS29" s="529">
        <f>VLOOKUP(D29,'Relação de Padrões'!$A$5:$AM$10000,$BS$21,FALSE())</f>
        <v/>
      </c>
      <c r="BT29" s="667" t="n"/>
      <c r="BU29" s="529">
        <f>VLOOKUP(D29,'Relação de Padrões'!$A$5:$AM$10000,$BU$21,FALSE())</f>
        <v/>
      </c>
      <c r="BV29" s="667" t="n"/>
      <c r="BW29" s="529">
        <f>VLOOKUP(D29,'Relação de Padrões'!$A$5:$AM$10000,$BW$21,FALSE())</f>
        <v/>
      </c>
      <c r="BX29" s="667" t="n"/>
      <c r="BY29" s="786">
        <f>VLOOKUP(D29,'Relação de Padrões'!$A$5:$AM$10000,$BY$21,FALSE())</f>
        <v/>
      </c>
      <c r="BZ29" s="666" t="n"/>
      <c r="CA29" s="667" t="n"/>
      <c r="CB29" s="530">
        <f>VLOOKUP(D29,'Relação de Padrões'!$A$5:$AM$10000,$CB$21,FALSE())</f>
        <v/>
      </c>
      <c r="CC29" s="666" t="n"/>
      <c r="CD29" s="666" t="n"/>
      <c r="CE29" s="666" t="n"/>
      <c r="CF29" s="667" t="n"/>
      <c r="CG29" s="530">
        <f>VLOOKUP(D29,'Relação de Padrões'!$A$5:$AM$10000,$CG$21,FALSE())</f>
        <v/>
      </c>
      <c r="CH29" s="667" t="n"/>
      <c r="CI29" s="530">
        <f>VLOOKUP(D29,'Relação de Padrões'!$A$5:$AM$10000,$CI$21,FALSE())</f>
        <v/>
      </c>
      <c r="CJ29" s="666" t="n"/>
      <c r="CK29" s="666" t="n"/>
      <c r="CL29" s="666" t="n"/>
      <c r="CM29" s="666" t="n"/>
      <c r="CN29" s="667" t="n"/>
      <c r="CO29" s="530">
        <f>VLOOKUP(D29,'Relação de Padrões'!$A$5:$AM$10000,$CO$21,FALSE())</f>
        <v/>
      </c>
      <c r="CP29" s="666" t="n"/>
      <c r="CQ29" s="666" t="n"/>
      <c r="CR29" s="667" t="n"/>
      <c r="CS29" s="530">
        <f>VLOOKUP(D29,'Relação de Padrões'!$A$5:$AM$10000,$CS$21,FALSE())</f>
        <v/>
      </c>
      <c r="CT29" s="666" t="n"/>
      <c r="CU29" s="666" t="n"/>
      <c r="CV29" s="667" t="n"/>
    </row>
    <row r="30" ht="15" customHeight="1" thickBot="1">
      <c r="A30" s="787" t="inlineStr">
        <is>
          <t>Ponto 1</t>
        </is>
      </c>
      <c r="B30" s="738" t="n"/>
      <c r="C30" s="788" t="n"/>
      <c r="D30" s="426">
        <f>'Coleta de Dados'!O50</f>
        <v/>
      </c>
      <c r="E30" s="666" t="n"/>
      <c r="F30" s="666" t="n"/>
      <c r="G30" s="666" t="n"/>
      <c r="H30" s="667" t="n"/>
      <c r="I30" s="427">
        <f>VLOOKUP(D30,'Relação de Padrões'!$A$5:$AM$10000,$I$21,FALSE())</f>
        <v/>
      </c>
      <c r="J30" s="666" t="n"/>
      <c r="K30" s="666" t="n"/>
      <c r="L30" s="666" t="n"/>
      <c r="M30" s="666" t="n"/>
      <c r="N30" s="666" t="n"/>
      <c r="O30" s="666" t="n"/>
      <c r="P30" s="667" t="n"/>
      <c r="Q30" s="527">
        <f>VLOOKUP(D30,'Relação de Padrões'!$A$5:$AM$10000,$Q$21,FALSE())</f>
        <v/>
      </c>
      <c r="R30" s="666" t="n"/>
      <c r="S30" s="666" t="n"/>
      <c r="T30" s="667" t="n"/>
      <c r="U30" s="427">
        <f>VLOOKUP(D30,'Relação de Padrões'!$A$5:$AM$10000,$U$21,FALSE())</f>
        <v/>
      </c>
      <c r="V30" s="666" t="n"/>
      <c r="W30" s="666" t="n"/>
      <c r="X30" s="667" t="n"/>
      <c r="Y30" s="427">
        <f>VLOOKUP(D30,'Relação de Padrões'!$A$5:$AM$10000,$Y$21,FALSE())</f>
        <v/>
      </c>
      <c r="Z30" s="666" t="n"/>
      <c r="AA30" s="666" t="n"/>
      <c r="AB30" s="667" t="n"/>
      <c r="AC30" s="785">
        <f>VLOOKUP(D30,'Relação de Padrões'!$A$5:$AM$10000,$AC$21,FALSE())</f>
        <v/>
      </c>
      <c r="AD30" s="666" t="n"/>
      <c r="AE30" s="666" t="n"/>
      <c r="AF30" s="666" t="n"/>
      <c r="AG30" s="666" t="n"/>
      <c r="AH30" s="666" t="n"/>
      <c r="AI30" s="667" t="n"/>
      <c r="AJ30" s="427">
        <f>VLOOKUP(D30,'Relação de Padrões'!$A$5:$AM$10000,$AJ$21,FALSE())</f>
        <v/>
      </c>
      <c r="AK30" s="666" t="n"/>
      <c r="AL30" s="666" t="n"/>
      <c r="AM30" s="667" t="n"/>
      <c r="AN30" s="427">
        <f>VLOOKUP(D30,'Relação de Padrões'!$A$5:$AM$10000,$AN$21,FALSE())</f>
        <v/>
      </c>
      <c r="AO30" s="666" t="n"/>
      <c r="AP30" s="666" t="n"/>
      <c r="AQ30" s="667" t="n"/>
      <c r="AR30" s="427">
        <f>VLOOKUP(D30,'Relação de Padrões'!$A$5:$AM$10000,$AR$21,FALSE())</f>
        <v/>
      </c>
      <c r="AS30" s="666" t="n"/>
      <c r="AT30" s="667" t="n"/>
      <c r="AU30" s="427">
        <f>VLOOKUP(D30,'Relação de Padrões'!$A$5:$AM$10000,$AU$21,FALSE())</f>
        <v/>
      </c>
      <c r="AV30" s="667" t="n"/>
      <c r="AW30" s="427">
        <f>VLOOKUP(D30,'Relação de Padrões'!$A$5:$AM$10000,$AW$21,FALSE())</f>
        <v/>
      </c>
      <c r="AX30" s="667" t="n"/>
      <c r="AY30" s="786">
        <f>VLOOKUP(D30,'Relação de Padrões'!$A$5:$AM$10000,$AY$21,FALSE())</f>
        <v/>
      </c>
      <c r="AZ30" s="666" t="n"/>
      <c r="BA30" s="667" t="n"/>
      <c r="BB30" s="427">
        <f>VLOOKUP(D30,'Relação de Padrões'!$A$5:$AM$10000,$BB$21,FALSE())</f>
        <v/>
      </c>
      <c r="BC30" s="667" t="n"/>
      <c r="BD30" s="427">
        <f>VLOOKUP(D30,'Relação de Padrões'!$A$5:$AM$10000,$BD$21,FALSE())</f>
        <v/>
      </c>
      <c r="BE30" s="667" t="n"/>
      <c r="BF30" s="786">
        <f>VLOOKUP(D30,'Relação de Padrões'!$A$5:$AM$10000,$BF$21,FALSE())</f>
        <v/>
      </c>
      <c r="BG30" s="666" t="n"/>
      <c r="BH30" s="666" t="n"/>
      <c r="BI30" s="667" t="n"/>
      <c r="BJ30" s="786">
        <f>VLOOKUP(D30,'Relação de Padrões'!$A$5:$AM$10000,$BJ$21,FALSE())</f>
        <v/>
      </c>
      <c r="BK30" s="666" t="n"/>
      <c r="BL30" s="666" t="n"/>
      <c r="BM30" s="667" t="n"/>
      <c r="BN30" s="786">
        <f>VLOOKUP(D30,'Relação de Padrões'!$A$5:$AM$10000,$BN$21,FALSE())</f>
        <v/>
      </c>
      <c r="BO30" s="666" t="n"/>
      <c r="BP30" s="667" t="n"/>
      <c r="BQ30" s="529">
        <f>VLOOKUP(D30,'Relação de Padrões'!$A$5:$AM$10000,$BQ$21,FALSE())</f>
        <v/>
      </c>
      <c r="BR30" s="667" t="n"/>
      <c r="BS30" s="529">
        <f>VLOOKUP(D30,'Relação de Padrões'!$A$5:$AM$10000,$BS$21,FALSE())</f>
        <v/>
      </c>
      <c r="BT30" s="667" t="n"/>
      <c r="BU30" s="529">
        <f>VLOOKUP(D30,'Relação de Padrões'!$A$5:$AM$10000,$BU$21,FALSE())</f>
        <v/>
      </c>
      <c r="BV30" s="667" t="n"/>
      <c r="BW30" s="529">
        <f>VLOOKUP(D30,'Relação de Padrões'!$A$5:$AM$10000,$BW$21,FALSE())</f>
        <v/>
      </c>
      <c r="BX30" s="667" t="n"/>
      <c r="BY30" s="786">
        <f>VLOOKUP(D30,'Relação de Padrões'!$A$5:$AM$10000,$BY$21,FALSE())</f>
        <v/>
      </c>
      <c r="BZ30" s="666" t="n"/>
      <c r="CA30" s="667" t="n"/>
      <c r="CB30" s="530">
        <f>VLOOKUP(D30,'Relação de Padrões'!$A$5:$AM$10000,$CB$21,FALSE())</f>
        <v/>
      </c>
      <c r="CC30" s="666" t="n"/>
      <c r="CD30" s="666" t="n"/>
      <c r="CE30" s="666" t="n"/>
      <c r="CF30" s="667" t="n"/>
      <c r="CG30" s="530">
        <f>VLOOKUP(D30,'Relação de Padrões'!$A$5:$AM$10000,$CG$21,FALSE())</f>
        <v/>
      </c>
      <c r="CH30" s="667" t="n"/>
      <c r="CI30" s="530">
        <f>VLOOKUP(D30,'Relação de Padrões'!$A$5:$AM$10000,$CI$21,FALSE())</f>
        <v/>
      </c>
      <c r="CJ30" s="666" t="n"/>
      <c r="CK30" s="666" t="n"/>
      <c r="CL30" s="666" t="n"/>
      <c r="CM30" s="666" t="n"/>
      <c r="CN30" s="667" t="n"/>
      <c r="CO30" s="530">
        <f>VLOOKUP(D30,'Relação de Padrões'!$A$5:$AM$10000,$CO$21,FALSE())</f>
        <v/>
      </c>
      <c r="CP30" s="666" t="n"/>
      <c r="CQ30" s="666" t="n"/>
      <c r="CR30" s="667" t="n"/>
      <c r="CS30" s="530">
        <f>VLOOKUP(D30,'Relação de Padrões'!$A$5:$AM$10000,$CS$21,FALSE())</f>
        <v/>
      </c>
      <c r="CT30" s="666" t="n"/>
      <c r="CU30" s="666" t="n"/>
      <c r="CV30" s="667" t="n"/>
    </row>
    <row r="31" ht="15" customHeight="1" thickBot="1">
      <c r="A31" s="789" t="inlineStr">
        <is>
          <t>Ponto 2</t>
        </is>
      </c>
      <c r="B31" s="790" t="n"/>
      <c r="C31" s="791" t="n"/>
      <c r="D31" s="426">
        <f>'Coleta de Dados'!O59</f>
        <v/>
      </c>
      <c r="E31" s="666" t="n"/>
      <c r="F31" s="666" t="n"/>
      <c r="G31" s="666" t="n"/>
      <c r="H31" s="667" t="n"/>
      <c r="I31" s="427">
        <f>VLOOKUP(D31,'Relação de Padrões'!$A$5:$AM$10000,$I$21,FALSE())</f>
        <v/>
      </c>
      <c r="J31" s="666" t="n"/>
      <c r="K31" s="666" t="n"/>
      <c r="L31" s="666" t="n"/>
      <c r="M31" s="666" t="n"/>
      <c r="N31" s="666" t="n"/>
      <c r="O31" s="666" t="n"/>
      <c r="P31" s="667" t="n"/>
      <c r="Q31" s="527">
        <f>VLOOKUP(D31,'Relação de Padrões'!$A$5:$AM$10000,$Q$21,FALSE())</f>
        <v/>
      </c>
      <c r="R31" s="666" t="n"/>
      <c r="S31" s="666" t="n"/>
      <c r="T31" s="667" t="n"/>
      <c r="U31" s="427">
        <f>VLOOKUP(D31,'Relação de Padrões'!$A$5:$AM$10000,$U$21,FALSE())</f>
        <v/>
      </c>
      <c r="V31" s="666" t="n"/>
      <c r="W31" s="666" t="n"/>
      <c r="X31" s="667" t="n"/>
      <c r="Y31" s="427">
        <f>VLOOKUP(D31,'Relação de Padrões'!$A$5:$AM$10000,$Y$21,FALSE())</f>
        <v/>
      </c>
      <c r="Z31" s="666" t="n"/>
      <c r="AA31" s="666" t="n"/>
      <c r="AB31" s="667" t="n"/>
      <c r="AC31" s="785">
        <f>VLOOKUP(D31,'Relação de Padrões'!$A$5:$AM$10000,$AC$21,FALSE())</f>
        <v/>
      </c>
      <c r="AD31" s="666" t="n"/>
      <c r="AE31" s="666" t="n"/>
      <c r="AF31" s="666" t="n"/>
      <c r="AG31" s="666" t="n"/>
      <c r="AH31" s="666" t="n"/>
      <c r="AI31" s="667" t="n"/>
      <c r="AJ31" s="427">
        <f>VLOOKUP(D31,'Relação de Padrões'!$A$5:$AM$10000,$AJ$21,FALSE())</f>
        <v/>
      </c>
      <c r="AK31" s="666" t="n"/>
      <c r="AL31" s="666" t="n"/>
      <c r="AM31" s="667" t="n"/>
      <c r="AN31" s="427">
        <f>VLOOKUP(D31,'Relação de Padrões'!$A$5:$AM$10000,$AN$21,FALSE())</f>
        <v/>
      </c>
      <c r="AO31" s="666" t="n"/>
      <c r="AP31" s="666" t="n"/>
      <c r="AQ31" s="667" t="n"/>
      <c r="AR31" s="427">
        <f>VLOOKUP(D31,'Relação de Padrões'!$A$5:$AM$10000,$AR$21,FALSE())</f>
        <v/>
      </c>
      <c r="AS31" s="666" t="n"/>
      <c r="AT31" s="667" t="n"/>
      <c r="AU31" s="427">
        <f>VLOOKUP(D31,'Relação de Padrões'!$A$5:$AM$10000,$AU$21,FALSE())</f>
        <v/>
      </c>
      <c r="AV31" s="667" t="n"/>
      <c r="AW31" s="427">
        <f>VLOOKUP(D31,'Relação de Padrões'!$A$5:$AM$10000,$AW$21,FALSE())</f>
        <v/>
      </c>
      <c r="AX31" s="667" t="n"/>
      <c r="AY31" s="786">
        <f>VLOOKUP(D31,'Relação de Padrões'!$A$5:$AM$10000,$AY$21,FALSE())</f>
        <v/>
      </c>
      <c r="AZ31" s="666" t="n"/>
      <c r="BA31" s="667" t="n"/>
      <c r="BB31" s="427">
        <f>VLOOKUP(D31,'Relação de Padrões'!$A$5:$AM$10000,$BB$21,FALSE())</f>
        <v/>
      </c>
      <c r="BC31" s="667" t="n"/>
      <c r="BD31" s="427">
        <f>VLOOKUP(D31,'Relação de Padrões'!$A$5:$AM$10000,$BD$21,FALSE())</f>
        <v/>
      </c>
      <c r="BE31" s="667" t="n"/>
      <c r="BF31" s="786">
        <f>VLOOKUP(D31,'Relação de Padrões'!$A$5:$AM$10000,$BF$21,FALSE())</f>
        <v/>
      </c>
      <c r="BG31" s="666" t="n"/>
      <c r="BH31" s="666" t="n"/>
      <c r="BI31" s="667" t="n"/>
      <c r="BJ31" s="786">
        <f>VLOOKUP(D31,'Relação de Padrões'!$A$5:$AM$10000,$BJ$21,FALSE())</f>
        <v/>
      </c>
      <c r="BK31" s="666" t="n"/>
      <c r="BL31" s="666" t="n"/>
      <c r="BM31" s="667" t="n"/>
      <c r="BN31" s="786">
        <f>VLOOKUP(D31,'Relação de Padrões'!$A$5:$AM$10000,$BN$21,FALSE())</f>
        <v/>
      </c>
      <c r="BO31" s="666" t="n"/>
      <c r="BP31" s="667" t="n"/>
      <c r="BQ31" s="529">
        <f>VLOOKUP(D31,'Relação de Padrões'!$A$5:$AM$10000,$BQ$21,FALSE())</f>
        <v/>
      </c>
      <c r="BR31" s="667" t="n"/>
      <c r="BS31" s="529">
        <f>VLOOKUP(D31,'Relação de Padrões'!$A$5:$AM$10000,$BS$21,FALSE())</f>
        <v/>
      </c>
      <c r="BT31" s="667" t="n"/>
      <c r="BU31" s="529">
        <f>VLOOKUP(D31,'Relação de Padrões'!$A$5:$AM$10000,$BU$21,FALSE())</f>
        <v/>
      </c>
      <c r="BV31" s="667" t="n"/>
      <c r="BW31" s="529">
        <f>VLOOKUP(D31,'Relação de Padrões'!$A$5:$AM$10000,$BW$21,FALSE())</f>
        <v/>
      </c>
      <c r="BX31" s="667" t="n"/>
      <c r="BY31" s="786">
        <f>VLOOKUP(D31,'Relação de Padrões'!$A$5:$AM$10000,$BY$21,FALSE())</f>
        <v/>
      </c>
      <c r="BZ31" s="666" t="n"/>
      <c r="CA31" s="667" t="n"/>
      <c r="CB31" s="530">
        <f>VLOOKUP(D31,'Relação de Padrões'!$A$5:$AM$10000,$CB$21,FALSE())</f>
        <v/>
      </c>
      <c r="CC31" s="666" t="n"/>
      <c r="CD31" s="666" t="n"/>
      <c r="CE31" s="666" t="n"/>
      <c r="CF31" s="667" t="n"/>
      <c r="CG31" s="530">
        <f>VLOOKUP(D31,'Relação de Padrões'!$A$5:$AM$10000,$CG$21,FALSE())</f>
        <v/>
      </c>
      <c r="CH31" s="667" t="n"/>
      <c r="CI31" s="530">
        <f>VLOOKUP(D31,'Relação de Padrões'!$A$5:$AM$10000,$CI$21,FALSE())</f>
        <v/>
      </c>
      <c r="CJ31" s="666" t="n"/>
      <c r="CK31" s="666" t="n"/>
      <c r="CL31" s="666" t="n"/>
      <c r="CM31" s="666" t="n"/>
      <c r="CN31" s="667" t="n"/>
      <c r="CO31" s="530">
        <f>VLOOKUP(D31,'Relação de Padrões'!$A$5:$AM$10000,$CO$21,FALSE())</f>
        <v/>
      </c>
      <c r="CP31" s="666" t="n"/>
      <c r="CQ31" s="666" t="n"/>
      <c r="CR31" s="667" t="n"/>
      <c r="CS31" s="530">
        <f>VLOOKUP(D31,'Relação de Padrões'!$A$5:$AM$10000,$CS$21,FALSE())</f>
        <v/>
      </c>
      <c r="CT31" s="666" t="n"/>
      <c r="CU31" s="666" t="n"/>
      <c r="CV31" s="667" t="n"/>
    </row>
    <row r="32" ht="15" customHeight="1" thickBot="1">
      <c r="A32" s="789" t="inlineStr">
        <is>
          <t>Ponto 3</t>
        </is>
      </c>
      <c r="B32" s="790" t="n"/>
      <c r="C32" s="791" t="n"/>
      <c r="D32" s="426">
        <f>'Coleta de Dados'!O68</f>
        <v/>
      </c>
      <c r="E32" s="666" t="n"/>
      <c r="F32" s="666" t="n"/>
      <c r="G32" s="666" t="n"/>
      <c r="H32" s="667" t="n"/>
      <c r="I32" s="427">
        <f>VLOOKUP(D32,'Relação de Padrões'!$A$5:$AM$10000,$I$21,FALSE())</f>
        <v/>
      </c>
      <c r="J32" s="666" t="n"/>
      <c r="K32" s="666" t="n"/>
      <c r="L32" s="666" t="n"/>
      <c r="M32" s="666" t="n"/>
      <c r="N32" s="666" t="n"/>
      <c r="O32" s="666" t="n"/>
      <c r="P32" s="667" t="n"/>
      <c r="Q32" s="527">
        <f>VLOOKUP(D32,'Relação de Padrões'!$A$5:$AM$10000,$Q$21,FALSE())</f>
        <v/>
      </c>
      <c r="R32" s="666" t="n"/>
      <c r="S32" s="666" t="n"/>
      <c r="T32" s="667" t="n"/>
      <c r="U32" s="427">
        <f>VLOOKUP(D32,'Relação de Padrões'!$A$5:$AM$10000,$U$21,FALSE())</f>
        <v/>
      </c>
      <c r="V32" s="666" t="n"/>
      <c r="W32" s="666" t="n"/>
      <c r="X32" s="667" t="n"/>
      <c r="Y32" s="427">
        <f>VLOOKUP(D32,'Relação de Padrões'!$A$5:$AM$10000,$Y$21,FALSE())</f>
        <v/>
      </c>
      <c r="Z32" s="666" t="n"/>
      <c r="AA32" s="666" t="n"/>
      <c r="AB32" s="667" t="n"/>
      <c r="AC32" s="785">
        <f>VLOOKUP(D32,'Relação de Padrões'!$A$5:$AM$10000,$AC$21,FALSE())</f>
        <v/>
      </c>
      <c r="AD32" s="666" t="n"/>
      <c r="AE32" s="666" t="n"/>
      <c r="AF32" s="666" t="n"/>
      <c r="AG32" s="666" t="n"/>
      <c r="AH32" s="666" t="n"/>
      <c r="AI32" s="667" t="n"/>
      <c r="AJ32" s="427">
        <f>VLOOKUP(D32,'Relação de Padrões'!$A$5:$AM$10000,$AJ$21,FALSE())</f>
        <v/>
      </c>
      <c r="AK32" s="666" t="n"/>
      <c r="AL32" s="666" t="n"/>
      <c r="AM32" s="667" t="n"/>
      <c r="AN32" s="427">
        <f>VLOOKUP(D32,'Relação de Padrões'!$A$5:$AM$10000,$AN$21,FALSE())</f>
        <v/>
      </c>
      <c r="AO32" s="666" t="n"/>
      <c r="AP32" s="666" t="n"/>
      <c r="AQ32" s="667" t="n"/>
      <c r="AR32" s="427">
        <f>VLOOKUP(D32,'Relação de Padrões'!$A$5:$AM$10000,$AR$21,FALSE())</f>
        <v/>
      </c>
      <c r="AS32" s="666" t="n"/>
      <c r="AT32" s="667" t="n"/>
      <c r="AU32" s="427">
        <f>VLOOKUP(D32,'Relação de Padrões'!$A$5:$AM$10000,$AU$21,FALSE())</f>
        <v/>
      </c>
      <c r="AV32" s="667" t="n"/>
      <c r="AW32" s="427">
        <f>VLOOKUP(D32,'Relação de Padrões'!$A$5:$AM$10000,$AW$21,FALSE())</f>
        <v/>
      </c>
      <c r="AX32" s="667" t="n"/>
      <c r="AY32" s="786">
        <f>VLOOKUP(D32,'Relação de Padrões'!$A$5:$AM$10000,$AY$21,FALSE())</f>
        <v/>
      </c>
      <c r="AZ32" s="666" t="n"/>
      <c r="BA32" s="667" t="n"/>
      <c r="BB32" s="427">
        <f>VLOOKUP(D32,'Relação de Padrões'!$A$5:$AM$10000,$BB$21,FALSE())</f>
        <v/>
      </c>
      <c r="BC32" s="667" t="n"/>
      <c r="BD32" s="427">
        <f>VLOOKUP(D32,'Relação de Padrões'!$A$5:$AM$10000,$BD$21,FALSE())</f>
        <v/>
      </c>
      <c r="BE32" s="667" t="n"/>
      <c r="BF32" s="786">
        <f>VLOOKUP(D32,'Relação de Padrões'!$A$5:$AM$10000,$BF$21,FALSE())</f>
        <v/>
      </c>
      <c r="BG32" s="666" t="n"/>
      <c r="BH32" s="666" t="n"/>
      <c r="BI32" s="667" t="n"/>
      <c r="BJ32" s="786">
        <f>VLOOKUP(D32,'Relação de Padrões'!$A$5:$AM$10000,$BJ$21,FALSE())</f>
        <v/>
      </c>
      <c r="BK32" s="666" t="n"/>
      <c r="BL32" s="666" t="n"/>
      <c r="BM32" s="667" t="n"/>
      <c r="BN32" s="786">
        <f>VLOOKUP(D32,'Relação de Padrões'!$A$5:$AM$10000,$BN$21,FALSE())</f>
        <v/>
      </c>
      <c r="BO32" s="666" t="n"/>
      <c r="BP32" s="667" t="n"/>
      <c r="BQ32" s="529">
        <f>VLOOKUP(D32,'Relação de Padrões'!$A$5:$AM$10000,$BQ$21,FALSE())</f>
        <v/>
      </c>
      <c r="BR32" s="667" t="n"/>
      <c r="BS32" s="529">
        <f>VLOOKUP(D32,'Relação de Padrões'!$A$5:$AM$10000,$BS$21,FALSE())</f>
        <v/>
      </c>
      <c r="BT32" s="667" t="n"/>
      <c r="BU32" s="529">
        <f>VLOOKUP(D32,'Relação de Padrões'!$A$5:$AM$10000,$BU$21,FALSE())</f>
        <v/>
      </c>
      <c r="BV32" s="667" t="n"/>
      <c r="BW32" s="529">
        <f>VLOOKUP(D32,'Relação de Padrões'!$A$5:$AM$10000,$BW$21,FALSE())</f>
        <v/>
      </c>
      <c r="BX32" s="667" t="n"/>
      <c r="BY32" s="786">
        <f>VLOOKUP(D32,'Relação de Padrões'!$A$5:$AM$10000,$BY$21,FALSE())</f>
        <v/>
      </c>
      <c r="BZ32" s="666" t="n"/>
      <c r="CA32" s="667" t="n"/>
      <c r="CB32" s="530">
        <f>VLOOKUP(D32,'Relação de Padrões'!$A$5:$AM$10000,$CB$21,FALSE())</f>
        <v/>
      </c>
      <c r="CC32" s="666" t="n"/>
      <c r="CD32" s="666" t="n"/>
      <c r="CE32" s="666" t="n"/>
      <c r="CF32" s="667" t="n"/>
      <c r="CG32" s="530">
        <f>VLOOKUP(D32,'Relação de Padrões'!$A$5:$AM$10000,$CG$21,FALSE())</f>
        <v/>
      </c>
      <c r="CH32" s="667" t="n"/>
      <c r="CI32" s="530">
        <f>VLOOKUP(D32,'Relação de Padrões'!$A$5:$AM$10000,$CI$21,FALSE())</f>
        <v/>
      </c>
      <c r="CJ32" s="666" t="n"/>
      <c r="CK32" s="666" t="n"/>
      <c r="CL32" s="666" t="n"/>
      <c r="CM32" s="666" t="n"/>
      <c r="CN32" s="667" t="n"/>
      <c r="CO32" s="530">
        <f>VLOOKUP(D32,'Relação de Padrões'!$A$5:$AM$10000,$CO$21,FALSE())</f>
        <v/>
      </c>
      <c r="CP32" s="666" t="n"/>
      <c r="CQ32" s="666" t="n"/>
      <c r="CR32" s="667" t="n"/>
      <c r="CS32" s="530">
        <f>VLOOKUP(D32,'Relação de Padrões'!$A$5:$AM$10000,$CS$21,FALSE())</f>
        <v/>
      </c>
      <c r="CT32" s="666" t="n"/>
      <c r="CU32" s="666" t="n"/>
      <c r="CV32" s="667" t="n"/>
    </row>
    <row r="33" ht="15" customHeight="1" thickBot="1">
      <c r="A33" s="789" t="inlineStr">
        <is>
          <t>Ponto 4</t>
        </is>
      </c>
      <c r="B33" s="790" t="n"/>
      <c r="C33" s="791" t="n"/>
      <c r="D33" s="426">
        <f>'Coleta de Dados'!O77</f>
        <v/>
      </c>
      <c r="E33" s="666" t="n"/>
      <c r="F33" s="666" t="n"/>
      <c r="G33" s="666" t="n"/>
      <c r="H33" s="667" t="n"/>
      <c r="I33" s="427">
        <f>VLOOKUP(D33,'Relação de Padrões'!$A$5:$AM$10000,$I$21,FALSE())</f>
        <v/>
      </c>
      <c r="J33" s="666" t="n"/>
      <c r="K33" s="666" t="n"/>
      <c r="L33" s="666" t="n"/>
      <c r="M33" s="666" t="n"/>
      <c r="N33" s="666" t="n"/>
      <c r="O33" s="666" t="n"/>
      <c r="P33" s="667" t="n"/>
      <c r="Q33" s="527">
        <f>VLOOKUP(D33,'Relação de Padrões'!$A$5:$AM$10000,$Q$21,FALSE())</f>
        <v/>
      </c>
      <c r="R33" s="666" t="n"/>
      <c r="S33" s="666" t="n"/>
      <c r="T33" s="667" t="n"/>
      <c r="U33" s="427">
        <f>VLOOKUP(D33,'Relação de Padrões'!$A$5:$AM$10000,$U$21,FALSE())</f>
        <v/>
      </c>
      <c r="V33" s="666" t="n"/>
      <c r="W33" s="666" t="n"/>
      <c r="X33" s="667" t="n"/>
      <c r="Y33" s="427">
        <f>VLOOKUP(D33,'Relação de Padrões'!$A$5:$AM$10000,$Y$21,FALSE())</f>
        <v/>
      </c>
      <c r="Z33" s="666" t="n"/>
      <c r="AA33" s="666" t="n"/>
      <c r="AB33" s="667" t="n"/>
      <c r="AC33" s="785">
        <f>VLOOKUP(D33,'Relação de Padrões'!$A$5:$AM$10000,$AC$21,FALSE())</f>
        <v/>
      </c>
      <c r="AD33" s="666" t="n"/>
      <c r="AE33" s="666" t="n"/>
      <c r="AF33" s="666" t="n"/>
      <c r="AG33" s="666" t="n"/>
      <c r="AH33" s="666" t="n"/>
      <c r="AI33" s="667" t="n"/>
      <c r="AJ33" s="427">
        <f>VLOOKUP(D33,'Relação de Padrões'!$A$5:$AM$10000,$AJ$21,FALSE())</f>
        <v/>
      </c>
      <c r="AK33" s="666" t="n"/>
      <c r="AL33" s="666" t="n"/>
      <c r="AM33" s="667" t="n"/>
      <c r="AN33" s="427">
        <f>VLOOKUP(D33,'Relação de Padrões'!$A$5:$AM$10000,$AN$21,FALSE())</f>
        <v/>
      </c>
      <c r="AO33" s="666" t="n"/>
      <c r="AP33" s="666" t="n"/>
      <c r="AQ33" s="667" t="n"/>
      <c r="AR33" s="427">
        <f>VLOOKUP(D33,'Relação de Padrões'!$A$5:$AM$10000,$AR$21,FALSE())</f>
        <v/>
      </c>
      <c r="AS33" s="666" t="n"/>
      <c r="AT33" s="667" t="n"/>
      <c r="AU33" s="427">
        <f>VLOOKUP(D33,'Relação de Padrões'!$A$5:$AM$10000,$AU$21,FALSE())</f>
        <v/>
      </c>
      <c r="AV33" s="667" t="n"/>
      <c r="AW33" s="427">
        <f>VLOOKUP(D33,'Relação de Padrões'!$A$5:$AM$10000,$AW$21,FALSE())</f>
        <v/>
      </c>
      <c r="AX33" s="667" t="n"/>
      <c r="AY33" s="786">
        <f>VLOOKUP(D33,'Relação de Padrões'!$A$5:$AM$10000,$AY$21,FALSE())</f>
        <v/>
      </c>
      <c r="AZ33" s="666" t="n"/>
      <c r="BA33" s="667" t="n"/>
      <c r="BB33" s="427">
        <f>VLOOKUP(D33,'Relação de Padrões'!$A$5:$AM$10000,$BB$21,FALSE())</f>
        <v/>
      </c>
      <c r="BC33" s="667" t="n"/>
      <c r="BD33" s="427">
        <f>VLOOKUP(D33,'Relação de Padrões'!$A$5:$AM$10000,$BD$21,FALSE())</f>
        <v/>
      </c>
      <c r="BE33" s="667" t="n"/>
      <c r="BF33" s="786">
        <f>VLOOKUP(D33,'Relação de Padrões'!$A$5:$AM$10000,$BF$21,FALSE())</f>
        <v/>
      </c>
      <c r="BG33" s="666" t="n"/>
      <c r="BH33" s="666" t="n"/>
      <c r="BI33" s="667" t="n"/>
      <c r="BJ33" s="786">
        <f>VLOOKUP(D33,'Relação de Padrões'!$A$5:$AM$10000,$BJ$21,FALSE())</f>
        <v/>
      </c>
      <c r="BK33" s="666" t="n"/>
      <c r="BL33" s="666" t="n"/>
      <c r="BM33" s="667" t="n"/>
      <c r="BN33" s="786">
        <f>VLOOKUP(D33,'Relação de Padrões'!$A$5:$AM$10000,$BN$21,FALSE())</f>
        <v/>
      </c>
      <c r="BO33" s="666" t="n"/>
      <c r="BP33" s="667" t="n"/>
      <c r="BQ33" s="529">
        <f>VLOOKUP(D33,'Relação de Padrões'!$A$5:$AM$10000,$BQ$21,FALSE())</f>
        <v/>
      </c>
      <c r="BR33" s="667" t="n"/>
      <c r="BS33" s="529">
        <f>VLOOKUP(D33,'Relação de Padrões'!$A$5:$AM$10000,$BS$21,FALSE())</f>
        <v/>
      </c>
      <c r="BT33" s="667" t="n"/>
      <c r="BU33" s="529">
        <f>VLOOKUP(D33,'Relação de Padrões'!$A$5:$AM$10000,$BU$21,FALSE())</f>
        <v/>
      </c>
      <c r="BV33" s="667" t="n"/>
      <c r="BW33" s="529">
        <f>VLOOKUP(D33,'Relação de Padrões'!$A$5:$AM$10000,$BW$21,FALSE())</f>
        <v/>
      </c>
      <c r="BX33" s="667" t="n"/>
      <c r="BY33" s="786">
        <f>VLOOKUP(D33,'Relação de Padrões'!$A$5:$AM$10000,$BY$21,FALSE())</f>
        <v/>
      </c>
      <c r="BZ33" s="666" t="n"/>
      <c r="CA33" s="667" t="n"/>
      <c r="CB33" s="530">
        <f>VLOOKUP(D33,'Relação de Padrões'!$A$5:$AM$10000,$CB$21,FALSE())</f>
        <v/>
      </c>
      <c r="CC33" s="666" t="n"/>
      <c r="CD33" s="666" t="n"/>
      <c r="CE33" s="666" t="n"/>
      <c r="CF33" s="667" t="n"/>
      <c r="CG33" s="530">
        <f>VLOOKUP(D33,'Relação de Padrões'!$A$5:$AM$10000,$CG$21,FALSE())</f>
        <v/>
      </c>
      <c r="CH33" s="667" t="n"/>
      <c r="CI33" s="530">
        <f>VLOOKUP(D33,'Relação de Padrões'!$A$5:$AM$10000,$CI$21,FALSE())</f>
        <v/>
      </c>
      <c r="CJ33" s="666" t="n"/>
      <c r="CK33" s="666" t="n"/>
      <c r="CL33" s="666" t="n"/>
      <c r="CM33" s="666" t="n"/>
      <c r="CN33" s="667" t="n"/>
      <c r="CO33" s="530">
        <f>VLOOKUP(D33,'Relação de Padrões'!$A$5:$AM$10000,$CO$21,FALSE())</f>
        <v/>
      </c>
      <c r="CP33" s="666" t="n"/>
      <c r="CQ33" s="666" t="n"/>
      <c r="CR33" s="667" t="n"/>
      <c r="CS33" s="530">
        <f>VLOOKUP(D33,'Relação de Padrões'!$A$5:$AM$10000,$CS$21,FALSE())</f>
        <v/>
      </c>
      <c r="CT33" s="666" t="n"/>
      <c r="CU33" s="666" t="n"/>
      <c r="CV33" s="667" t="n"/>
    </row>
    <row r="34" ht="15" customHeight="1" thickBot="1">
      <c r="A34" s="789" t="inlineStr">
        <is>
          <t>Ponto 5</t>
        </is>
      </c>
      <c r="B34" s="790" t="n"/>
      <c r="C34" s="791" t="n"/>
      <c r="D34" s="426">
        <f>'Coleta de Dados'!O86</f>
        <v/>
      </c>
      <c r="E34" s="666" t="n"/>
      <c r="F34" s="666" t="n"/>
      <c r="G34" s="666" t="n"/>
      <c r="H34" s="667" t="n"/>
      <c r="I34" s="427">
        <f>VLOOKUP(D34,'Relação de Padrões'!$A$5:$AM$10000,$I$21,FALSE())</f>
        <v/>
      </c>
      <c r="J34" s="666" t="n"/>
      <c r="K34" s="666" t="n"/>
      <c r="L34" s="666" t="n"/>
      <c r="M34" s="666" t="n"/>
      <c r="N34" s="666" t="n"/>
      <c r="O34" s="666" t="n"/>
      <c r="P34" s="667" t="n"/>
      <c r="Q34" s="527">
        <f>VLOOKUP(D34,'Relação de Padrões'!$A$5:$AM$10000,$Q$21,FALSE())</f>
        <v/>
      </c>
      <c r="R34" s="666" t="n"/>
      <c r="S34" s="666" t="n"/>
      <c r="T34" s="667" t="n"/>
      <c r="U34" s="427">
        <f>VLOOKUP(D34,'Relação de Padrões'!$A$5:$AM$10000,$U$21,FALSE())</f>
        <v/>
      </c>
      <c r="V34" s="666" t="n"/>
      <c r="W34" s="666" t="n"/>
      <c r="X34" s="667" t="n"/>
      <c r="Y34" s="427">
        <f>VLOOKUP(D34,'Relação de Padrões'!$A$5:$AM$10000,$Y$21,FALSE())</f>
        <v/>
      </c>
      <c r="Z34" s="666" t="n"/>
      <c r="AA34" s="666" t="n"/>
      <c r="AB34" s="667" t="n"/>
      <c r="AC34" s="785">
        <f>VLOOKUP(D34,'Relação de Padrões'!$A$5:$AM$10000,$AC$21,FALSE())</f>
        <v/>
      </c>
      <c r="AD34" s="666" t="n"/>
      <c r="AE34" s="666" t="n"/>
      <c r="AF34" s="666" t="n"/>
      <c r="AG34" s="666" t="n"/>
      <c r="AH34" s="666" t="n"/>
      <c r="AI34" s="667" t="n"/>
      <c r="AJ34" s="427">
        <f>VLOOKUP(D34,'Relação de Padrões'!$A$5:$AM$10000,$AJ$21,FALSE())</f>
        <v/>
      </c>
      <c r="AK34" s="666" t="n"/>
      <c r="AL34" s="666" t="n"/>
      <c r="AM34" s="667" t="n"/>
      <c r="AN34" s="427">
        <f>VLOOKUP(D34,'Relação de Padrões'!$A$5:$AM$10000,$AN$21,FALSE())</f>
        <v/>
      </c>
      <c r="AO34" s="666" t="n"/>
      <c r="AP34" s="666" t="n"/>
      <c r="AQ34" s="667" t="n"/>
      <c r="AR34" s="427">
        <f>VLOOKUP(D34,'Relação de Padrões'!$A$5:$AM$10000,$AR$21,FALSE())</f>
        <v/>
      </c>
      <c r="AS34" s="666" t="n"/>
      <c r="AT34" s="667" t="n"/>
      <c r="AU34" s="427">
        <f>VLOOKUP(D34,'Relação de Padrões'!$A$5:$AM$10000,$AU$21,FALSE())</f>
        <v/>
      </c>
      <c r="AV34" s="667" t="n"/>
      <c r="AW34" s="427">
        <f>VLOOKUP(D34,'Relação de Padrões'!$A$5:$AM$10000,$AW$21,FALSE())</f>
        <v/>
      </c>
      <c r="AX34" s="667" t="n"/>
      <c r="AY34" s="786">
        <f>VLOOKUP(D34,'Relação de Padrões'!$A$5:$AM$10000,$AY$21,FALSE())</f>
        <v/>
      </c>
      <c r="AZ34" s="666" t="n"/>
      <c r="BA34" s="667" t="n"/>
      <c r="BB34" s="427">
        <f>VLOOKUP(D34,'Relação de Padrões'!$A$5:$AM$10000,$BB$21,FALSE())</f>
        <v/>
      </c>
      <c r="BC34" s="667" t="n"/>
      <c r="BD34" s="427">
        <f>VLOOKUP(D34,'Relação de Padrões'!$A$5:$AM$10000,$BD$21,FALSE())</f>
        <v/>
      </c>
      <c r="BE34" s="667" t="n"/>
      <c r="BF34" s="786">
        <f>VLOOKUP(D34,'Relação de Padrões'!$A$5:$AM$10000,$BF$21,FALSE())</f>
        <v/>
      </c>
      <c r="BG34" s="666" t="n"/>
      <c r="BH34" s="666" t="n"/>
      <c r="BI34" s="667" t="n"/>
      <c r="BJ34" s="786">
        <f>VLOOKUP(D34,'Relação de Padrões'!$A$5:$AM$10000,$BJ$21,FALSE())</f>
        <v/>
      </c>
      <c r="BK34" s="666" t="n"/>
      <c r="BL34" s="666" t="n"/>
      <c r="BM34" s="667" t="n"/>
      <c r="BN34" s="786">
        <f>VLOOKUP(D34,'Relação de Padrões'!$A$5:$AM$10000,$BN$21,FALSE())</f>
        <v/>
      </c>
      <c r="BO34" s="666" t="n"/>
      <c r="BP34" s="667" t="n"/>
      <c r="BQ34" s="529">
        <f>VLOOKUP(D34,'Relação de Padrões'!$A$5:$AM$10000,$BQ$21,FALSE())</f>
        <v/>
      </c>
      <c r="BR34" s="667" t="n"/>
      <c r="BS34" s="529">
        <f>VLOOKUP(D34,'Relação de Padrões'!$A$5:$AM$10000,$BS$21,FALSE())</f>
        <v/>
      </c>
      <c r="BT34" s="667" t="n"/>
      <c r="BU34" s="529">
        <f>VLOOKUP(D34,'Relação de Padrões'!$A$5:$AM$10000,$BU$21,FALSE())</f>
        <v/>
      </c>
      <c r="BV34" s="667" t="n"/>
      <c r="BW34" s="529">
        <f>VLOOKUP(D34,'Relação de Padrões'!$A$5:$AM$10000,$BW$21,FALSE())</f>
        <v/>
      </c>
      <c r="BX34" s="667" t="n"/>
      <c r="BY34" s="786">
        <f>VLOOKUP(D34,'Relação de Padrões'!$A$5:$AM$10000,$BY$21,FALSE())</f>
        <v/>
      </c>
      <c r="BZ34" s="666" t="n"/>
      <c r="CA34" s="667" t="n"/>
      <c r="CB34" s="530">
        <f>VLOOKUP(D34,'Relação de Padrões'!$A$5:$AM$10000,$CB$21,FALSE())</f>
        <v/>
      </c>
      <c r="CC34" s="666" t="n"/>
      <c r="CD34" s="666" t="n"/>
      <c r="CE34" s="666" t="n"/>
      <c r="CF34" s="667" t="n"/>
      <c r="CG34" s="530">
        <f>VLOOKUP(D34,'Relação de Padrões'!$A$5:$AM$10000,$CG$21,FALSE())</f>
        <v/>
      </c>
      <c r="CH34" s="667" t="n"/>
      <c r="CI34" s="530">
        <f>VLOOKUP(D34,'Relação de Padrões'!$A$5:$AM$10000,$CI$21,FALSE())</f>
        <v/>
      </c>
      <c r="CJ34" s="666" t="n"/>
      <c r="CK34" s="666" t="n"/>
      <c r="CL34" s="666" t="n"/>
      <c r="CM34" s="666" t="n"/>
      <c r="CN34" s="667" t="n"/>
      <c r="CO34" s="530">
        <f>VLOOKUP(D34,'Relação de Padrões'!$A$5:$AM$10000,$CO$21,FALSE())</f>
        <v/>
      </c>
      <c r="CP34" s="666" t="n"/>
      <c r="CQ34" s="666" t="n"/>
      <c r="CR34" s="667" t="n"/>
      <c r="CS34" s="530">
        <f>VLOOKUP(D34,'Relação de Padrões'!$A$5:$AM$10000,$CS$21,FALSE())</f>
        <v/>
      </c>
      <c r="CT34" s="666" t="n"/>
      <c r="CU34" s="666" t="n"/>
      <c r="CV34" s="667" t="n"/>
    </row>
    <row r="35" ht="15" customHeight="1" thickBot="1">
      <c r="A35" s="789" t="inlineStr">
        <is>
          <t>Ponto 6</t>
        </is>
      </c>
      <c r="B35" s="790" t="n"/>
      <c r="C35" s="791" t="n"/>
      <c r="D35" s="426">
        <f>'Coleta de Dados'!O95</f>
        <v/>
      </c>
      <c r="E35" s="666" t="n"/>
      <c r="F35" s="666" t="n"/>
      <c r="G35" s="666" t="n"/>
      <c r="H35" s="667" t="n"/>
      <c r="I35" s="427">
        <f>VLOOKUP(D35,'Relação de Padrões'!$A$5:$AM$10000,$I$21,FALSE())</f>
        <v/>
      </c>
      <c r="J35" s="666" t="n"/>
      <c r="K35" s="666" t="n"/>
      <c r="L35" s="666" t="n"/>
      <c r="M35" s="666" t="n"/>
      <c r="N35" s="666" t="n"/>
      <c r="O35" s="666" t="n"/>
      <c r="P35" s="667" t="n"/>
      <c r="Q35" s="527">
        <f>VLOOKUP(D35,'Relação de Padrões'!$A$5:$AM$10000,$Q$21,FALSE())</f>
        <v/>
      </c>
      <c r="R35" s="666" t="n"/>
      <c r="S35" s="666" t="n"/>
      <c r="T35" s="667" t="n"/>
      <c r="U35" s="427">
        <f>VLOOKUP(D35,'Relação de Padrões'!$A$5:$AM$10000,$U$21,FALSE())</f>
        <v/>
      </c>
      <c r="V35" s="666" t="n"/>
      <c r="W35" s="666" t="n"/>
      <c r="X35" s="667" t="n"/>
      <c r="Y35" s="427">
        <f>VLOOKUP(D35,'Relação de Padrões'!$A$5:$AM$10000,$Y$21,FALSE())</f>
        <v/>
      </c>
      <c r="Z35" s="666" t="n"/>
      <c r="AA35" s="666" t="n"/>
      <c r="AB35" s="667" t="n"/>
      <c r="AC35" s="785">
        <f>VLOOKUP(D35,'Relação de Padrões'!$A$5:$AM$10000,$AC$21,FALSE())</f>
        <v/>
      </c>
      <c r="AD35" s="666" t="n"/>
      <c r="AE35" s="666" t="n"/>
      <c r="AF35" s="666" t="n"/>
      <c r="AG35" s="666" t="n"/>
      <c r="AH35" s="666" t="n"/>
      <c r="AI35" s="667" t="n"/>
      <c r="AJ35" s="427">
        <f>VLOOKUP(D35,'Relação de Padrões'!$A$5:$AM$10000,$AJ$21,FALSE())</f>
        <v/>
      </c>
      <c r="AK35" s="666" t="n"/>
      <c r="AL35" s="666" t="n"/>
      <c r="AM35" s="667" t="n"/>
      <c r="AN35" s="427">
        <f>VLOOKUP(D35,'Relação de Padrões'!$A$5:$AM$10000,$AN$21,FALSE())</f>
        <v/>
      </c>
      <c r="AO35" s="666" t="n"/>
      <c r="AP35" s="666" t="n"/>
      <c r="AQ35" s="667" t="n"/>
      <c r="AR35" s="427">
        <f>VLOOKUP(D35,'Relação de Padrões'!$A$5:$AM$10000,$AR$21,FALSE())</f>
        <v/>
      </c>
      <c r="AS35" s="666" t="n"/>
      <c r="AT35" s="667" t="n"/>
      <c r="AU35" s="427">
        <f>VLOOKUP(D35,'Relação de Padrões'!$A$5:$AM$10000,$AU$21,FALSE())</f>
        <v/>
      </c>
      <c r="AV35" s="667" t="n"/>
      <c r="AW35" s="427">
        <f>VLOOKUP(D35,'Relação de Padrões'!$A$5:$AM$10000,$AW$21,FALSE())</f>
        <v/>
      </c>
      <c r="AX35" s="667" t="n"/>
      <c r="AY35" s="786">
        <f>VLOOKUP(D35,'Relação de Padrões'!$A$5:$AM$10000,$AY$21,FALSE())</f>
        <v/>
      </c>
      <c r="AZ35" s="666" t="n"/>
      <c r="BA35" s="667" t="n"/>
      <c r="BB35" s="427">
        <f>VLOOKUP(D35,'Relação de Padrões'!$A$5:$AM$10000,$BB$21,FALSE())</f>
        <v/>
      </c>
      <c r="BC35" s="667" t="n"/>
      <c r="BD35" s="427">
        <f>VLOOKUP(D35,'Relação de Padrões'!$A$5:$AM$10000,$BD$21,FALSE())</f>
        <v/>
      </c>
      <c r="BE35" s="667" t="n"/>
      <c r="BF35" s="786">
        <f>VLOOKUP(D35,'Relação de Padrões'!$A$5:$AM$10000,$BF$21,FALSE())</f>
        <v/>
      </c>
      <c r="BG35" s="666" t="n"/>
      <c r="BH35" s="666" t="n"/>
      <c r="BI35" s="667" t="n"/>
      <c r="BJ35" s="786">
        <f>VLOOKUP(D35,'Relação de Padrões'!$A$5:$AM$10000,$BJ$21,FALSE())</f>
        <v/>
      </c>
      <c r="BK35" s="666" t="n"/>
      <c r="BL35" s="666" t="n"/>
      <c r="BM35" s="667" t="n"/>
      <c r="BN35" s="786">
        <f>VLOOKUP(D35,'Relação de Padrões'!$A$5:$AM$10000,$BN$21,FALSE())</f>
        <v/>
      </c>
      <c r="BO35" s="666" t="n"/>
      <c r="BP35" s="667" t="n"/>
      <c r="BQ35" s="529">
        <f>VLOOKUP(D35,'Relação de Padrões'!$A$5:$AM$10000,$BQ$21,FALSE())</f>
        <v/>
      </c>
      <c r="BR35" s="667" t="n"/>
      <c r="BS35" s="529">
        <f>VLOOKUP(D35,'Relação de Padrões'!$A$5:$AM$10000,$BS$21,FALSE())</f>
        <v/>
      </c>
      <c r="BT35" s="667" t="n"/>
      <c r="BU35" s="529">
        <f>VLOOKUP(D35,'Relação de Padrões'!$A$5:$AM$10000,$BU$21,FALSE())</f>
        <v/>
      </c>
      <c r="BV35" s="667" t="n"/>
      <c r="BW35" s="529">
        <f>VLOOKUP(D35,'Relação de Padrões'!$A$5:$AM$10000,$BW$21,FALSE())</f>
        <v/>
      </c>
      <c r="BX35" s="667" t="n"/>
      <c r="BY35" s="786">
        <f>VLOOKUP(D35,'Relação de Padrões'!$A$5:$AM$10000,$BY$21,FALSE())</f>
        <v/>
      </c>
      <c r="BZ35" s="666" t="n"/>
      <c r="CA35" s="667" t="n"/>
      <c r="CB35" s="530">
        <f>VLOOKUP(D35,'Relação de Padrões'!$A$5:$AM$10000,$CB$21,FALSE())</f>
        <v/>
      </c>
      <c r="CC35" s="666" t="n"/>
      <c r="CD35" s="666" t="n"/>
      <c r="CE35" s="666" t="n"/>
      <c r="CF35" s="667" t="n"/>
      <c r="CG35" s="530">
        <f>VLOOKUP(D35,'Relação de Padrões'!$A$5:$AM$10000,$CG$21,FALSE())</f>
        <v/>
      </c>
      <c r="CH35" s="667" t="n"/>
      <c r="CI35" s="530">
        <f>VLOOKUP(D35,'Relação de Padrões'!$A$5:$AM$10000,$CI$21,FALSE())</f>
        <v/>
      </c>
      <c r="CJ35" s="666" t="n"/>
      <c r="CK35" s="666" t="n"/>
      <c r="CL35" s="666" t="n"/>
      <c r="CM35" s="666" t="n"/>
      <c r="CN35" s="667" t="n"/>
      <c r="CO35" s="530">
        <f>VLOOKUP(D35,'Relação de Padrões'!$A$5:$AM$10000,$CO$21,FALSE())</f>
        <v/>
      </c>
      <c r="CP35" s="666" t="n"/>
      <c r="CQ35" s="666" t="n"/>
      <c r="CR35" s="667" t="n"/>
      <c r="CS35" s="530">
        <f>VLOOKUP(D35,'Relação de Padrões'!$A$5:$AM$10000,$CS$21,FALSE())</f>
        <v/>
      </c>
      <c r="CT35" s="666" t="n"/>
      <c r="CU35" s="666" t="n"/>
      <c r="CV35" s="667" t="n"/>
    </row>
    <row r="36" ht="13.5" customHeight="1" thickBot="1">
      <c r="A36" s="789" t="inlineStr">
        <is>
          <t>Ponto 7</t>
        </is>
      </c>
      <c r="B36" s="790" t="n"/>
      <c r="C36" s="791" t="n"/>
      <c r="D36" s="426">
        <f>'Coleta de Dados'!O104</f>
        <v/>
      </c>
      <c r="E36" s="666" t="n"/>
      <c r="F36" s="666" t="n"/>
      <c r="G36" s="666" t="n"/>
      <c r="H36" s="667" t="n"/>
      <c r="I36" s="427">
        <f>VLOOKUP(D36,'Relação de Padrões'!$A$5:$AM$10000,$I$21,FALSE())</f>
        <v/>
      </c>
      <c r="J36" s="666" t="n"/>
      <c r="K36" s="666" t="n"/>
      <c r="L36" s="666" t="n"/>
      <c r="M36" s="666" t="n"/>
      <c r="N36" s="666" t="n"/>
      <c r="O36" s="666" t="n"/>
      <c r="P36" s="667" t="n"/>
      <c r="Q36" s="527">
        <f>VLOOKUP(D36,'Relação de Padrões'!$A$5:$AM$10000,$Q$21,FALSE())</f>
        <v/>
      </c>
      <c r="R36" s="666" t="n"/>
      <c r="S36" s="666" t="n"/>
      <c r="T36" s="667" t="n"/>
      <c r="U36" s="427">
        <f>VLOOKUP(D36,'Relação de Padrões'!$A$5:$AM$10000,$U$21,FALSE())</f>
        <v/>
      </c>
      <c r="V36" s="666" t="n"/>
      <c r="W36" s="666" t="n"/>
      <c r="X36" s="667" t="n"/>
      <c r="Y36" s="427">
        <f>VLOOKUP(D36,'Relação de Padrões'!$A$5:$AM$10000,$Y$21,FALSE())</f>
        <v/>
      </c>
      <c r="Z36" s="666" t="n"/>
      <c r="AA36" s="666" t="n"/>
      <c r="AB36" s="667" t="n"/>
      <c r="AC36" s="785">
        <f>VLOOKUP(D36,'Relação de Padrões'!$A$5:$AM$10000,$AC$21,FALSE())</f>
        <v/>
      </c>
      <c r="AD36" s="666" t="n"/>
      <c r="AE36" s="666" t="n"/>
      <c r="AF36" s="666" t="n"/>
      <c r="AG36" s="666" t="n"/>
      <c r="AH36" s="666" t="n"/>
      <c r="AI36" s="667" t="n"/>
      <c r="AJ36" s="427">
        <f>VLOOKUP(D36,'Relação de Padrões'!$A$5:$AM$10000,$AJ$21,FALSE())</f>
        <v/>
      </c>
      <c r="AK36" s="666" t="n"/>
      <c r="AL36" s="666" t="n"/>
      <c r="AM36" s="667" t="n"/>
      <c r="AN36" s="427">
        <f>VLOOKUP(D36,'Relação de Padrões'!$A$5:$AM$10000,$AN$21,FALSE())</f>
        <v/>
      </c>
      <c r="AO36" s="666" t="n"/>
      <c r="AP36" s="666" t="n"/>
      <c r="AQ36" s="667" t="n"/>
      <c r="AR36" s="427">
        <f>VLOOKUP(D36,'Relação de Padrões'!$A$5:$AM$10000,$AR$21,FALSE())</f>
        <v/>
      </c>
      <c r="AS36" s="666" t="n"/>
      <c r="AT36" s="667" t="n"/>
      <c r="AU36" s="427">
        <f>VLOOKUP(D36,'Relação de Padrões'!$A$5:$AM$10000,$AU$21,FALSE())</f>
        <v/>
      </c>
      <c r="AV36" s="667" t="n"/>
      <c r="AW36" s="427">
        <f>VLOOKUP(D36,'Relação de Padrões'!$A$5:$AM$10000,$AW$21,FALSE())</f>
        <v/>
      </c>
      <c r="AX36" s="667" t="n"/>
      <c r="AY36" s="786">
        <f>VLOOKUP(D36,'Relação de Padrões'!$A$5:$AM$10000,$AY$21,FALSE())</f>
        <v/>
      </c>
      <c r="AZ36" s="666" t="n"/>
      <c r="BA36" s="667" t="n"/>
      <c r="BB36" s="427">
        <f>VLOOKUP(D36,'Relação de Padrões'!$A$5:$AM$10000,$BB$21,FALSE())</f>
        <v/>
      </c>
      <c r="BC36" s="667" t="n"/>
      <c r="BD36" s="427">
        <f>VLOOKUP(D36,'Relação de Padrões'!$A$5:$AM$10000,$BD$21,FALSE())</f>
        <v/>
      </c>
      <c r="BE36" s="667" t="n"/>
      <c r="BF36" s="786">
        <f>VLOOKUP(D36,'Relação de Padrões'!$A$5:$AM$10000,$BF$21,FALSE())</f>
        <v/>
      </c>
      <c r="BG36" s="666" t="n"/>
      <c r="BH36" s="666" t="n"/>
      <c r="BI36" s="667" t="n"/>
      <c r="BJ36" s="786">
        <f>VLOOKUP(D36,'Relação de Padrões'!$A$5:$AM$10000,$BJ$21,FALSE())</f>
        <v/>
      </c>
      <c r="BK36" s="666" t="n"/>
      <c r="BL36" s="666" t="n"/>
      <c r="BM36" s="667" t="n"/>
      <c r="BN36" s="786">
        <f>VLOOKUP(D36,'Relação de Padrões'!$A$5:$AM$10000,$BN$21,FALSE())</f>
        <v/>
      </c>
      <c r="BO36" s="666" t="n"/>
      <c r="BP36" s="667" t="n"/>
      <c r="BQ36" s="529">
        <f>VLOOKUP(D36,'Relação de Padrões'!$A$5:$AM$10000,$BQ$21,FALSE())</f>
        <v/>
      </c>
      <c r="BR36" s="667" t="n"/>
      <c r="BS36" s="529">
        <f>VLOOKUP(D36,'Relação de Padrões'!$A$5:$AM$10000,$BS$21,FALSE())</f>
        <v/>
      </c>
      <c r="BT36" s="667" t="n"/>
      <c r="BU36" s="529">
        <f>VLOOKUP(D36,'Relação de Padrões'!$A$5:$AM$10000,$BU$21,FALSE())</f>
        <v/>
      </c>
      <c r="BV36" s="667" t="n"/>
      <c r="BW36" s="529">
        <f>VLOOKUP(D36,'Relação de Padrões'!$A$5:$AM$10000,$BW$21,FALSE())</f>
        <v/>
      </c>
      <c r="BX36" s="667" t="n"/>
      <c r="BY36" s="786">
        <f>VLOOKUP(D36,'Relação de Padrões'!$A$5:$AM$10000,$BY$21,FALSE())</f>
        <v/>
      </c>
      <c r="BZ36" s="666" t="n"/>
      <c r="CA36" s="667" t="n"/>
      <c r="CB36" s="530">
        <f>VLOOKUP(D36,'Relação de Padrões'!$A$5:$AM$10000,$CB$21,FALSE())</f>
        <v/>
      </c>
      <c r="CC36" s="666" t="n"/>
      <c r="CD36" s="666" t="n"/>
      <c r="CE36" s="666" t="n"/>
      <c r="CF36" s="667" t="n"/>
      <c r="CG36" s="530">
        <f>VLOOKUP(D36,'Relação de Padrões'!$A$5:$AM$10000,$CG$21,FALSE())</f>
        <v/>
      </c>
      <c r="CH36" s="667" t="n"/>
      <c r="CI36" s="530">
        <f>VLOOKUP(D36,'Relação de Padrões'!$A$5:$AM$10000,$CI$21,FALSE())</f>
        <v/>
      </c>
      <c r="CJ36" s="666" t="n"/>
      <c r="CK36" s="666" t="n"/>
      <c r="CL36" s="666" t="n"/>
      <c r="CM36" s="666" t="n"/>
      <c r="CN36" s="667" t="n"/>
      <c r="CO36" s="530">
        <f>VLOOKUP(D36,'Relação de Padrões'!$A$5:$AM$10000,$CO$21,FALSE())</f>
        <v/>
      </c>
      <c r="CP36" s="666" t="n"/>
      <c r="CQ36" s="666" t="n"/>
      <c r="CR36" s="667" t="n"/>
      <c r="CS36" s="530">
        <f>VLOOKUP(D36,'Relação de Padrões'!$A$5:$AM$10000,$CS$21,FALSE())</f>
        <v/>
      </c>
      <c r="CT36" s="666" t="n"/>
      <c r="CU36" s="666" t="n"/>
      <c r="CV36" s="667" t="n"/>
    </row>
    <row r="37" ht="13.5" customHeight="1" thickBot="1">
      <c r="A37" s="789" t="inlineStr">
        <is>
          <t>Ponto 8</t>
        </is>
      </c>
      <c r="B37" s="790" t="n"/>
      <c r="C37" s="791" t="n"/>
      <c r="D37" s="426">
        <f>'Coleta de Dados'!O113</f>
        <v/>
      </c>
      <c r="E37" s="666" t="n"/>
      <c r="F37" s="666" t="n"/>
      <c r="G37" s="666" t="n"/>
      <c r="H37" s="667" t="n"/>
      <c r="I37" s="427">
        <f>VLOOKUP(D37,'Relação de Padrões'!$A$5:$AM$10000,$I$21,FALSE())</f>
        <v/>
      </c>
      <c r="J37" s="666" t="n"/>
      <c r="K37" s="666" t="n"/>
      <c r="L37" s="666" t="n"/>
      <c r="M37" s="666" t="n"/>
      <c r="N37" s="666" t="n"/>
      <c r="O37" s="666" t="n"/>
      <c r="P37" s="667" t="n"/>
      <c r="Q37" s="527">
        <f>VLOOKUP(D37,'Relação de Padrões'!$A$5:$AM$10000,$Q$21,FALSE())</f>
        <v/>
      </c>
      <c r="R37" s="666" t="n"/>
      <c r="S37" s="666" t="n"/>
      <c r="T37" s="667" t="n"/>
      <c r="U37" s="427">
        <f>VLOOKUP(D37,'Relação de Padrões'!$A$5:$AM$10000,$U$21,FALSE())</f>
        <v/>
      </c>
      <c r="V37" s="666" t="n"/>
      <c r="W37" s="666" t="n"/>
      <c r="X37" s="667" t="n"/>
      <c r="Y37" s="427">
        <f>VLOOKUP(D37,'Relação de Padrões'!$A$5:$AM$10000,$Y$21,FALSE())</f>
        <v/>
      </c>
      <c r="Z37" s="666" t="n"/>
      <c r="AA37" s="666" t="n"/>
      <c r="AB37" s="667" t="n"/>
      <c r="AC37" s="785">
        <f>VLOOKUP(D37,'Relação de Padrões'!$A$5:$AM$10000,$AC$21,FALSE())</f>
        <v/>
      </c>
      <c r="AD37" s="666" t="n"/>
      <c r="AE37" s="666" t="n"/>
      <c r="AF37" s="666" t="n"/>
      <c r="AG37" s="666" t="n"/>
      <c r="AH37" s="666" t="n"/>
      <c r="AI37" s="667" t="n"/>
      <c r="AJ37" s="427">
        <f>VLOOKUP(D37,'Relação de Padrões'!$A$5:$AM$10000,$AJ$21,FALSE())</f>
        <v/>
      </c>
      <c r="AK37" s="666" t="n"/>
      <c r="AL37" s="666" t="n"/>
      <c r="AM37" s="667" t="n"/>
      <c r="AN37" s="427">
        <f>VLOOKUP(D37,'Relação de Padrões'!$A$5:$AM$10000,$AN$21,FALSE())</f>
        <v/>
      </c>
      <c r="AO37" s="666" t="n"/>
      <c r="AP37" s="666" t="n"/>
      <c r="AQ37" s="667" t="n"/>
      <c r="AR37" s="427">
        <f>VLOOKUP(D37,'Relação de Padrões'!$A$5:$AM$10000,$AR$21,FALSE())</f>
        <v/>
      </c>
      <c r="AS37" s="666" t="n"/>
      <c r="AT37" s="667" t="n"/>
      <c r="AU37" s="427">
        <f>VLOOKUP(D37,'Relação de Padrões'!$A$5:$AM$10000,$AU$21,FALSE())</f>
        <v/>
      </c>
      <c r="AV37" s="667" t="n"/>
      <c r="AW37" s="427">
        <f>VLOOKUP(D37,'Relação de Padrões'!$A$5:$AM$10000,$AW$21,FALSE())</f>
        <v/>
      </c>
      <c r="AX37" s="667" t="n"/>
      <c r="AY37" s="786">
        <f>VLOOKUP(D37,'Relação de Padrões'!$A$5:$AM$10000,$AY$21,FALSE())</f>
        <v/>
      </c>
      <c r="AZ37" s="666" t="n"/>
      <c r="BA37" s="667" t="n"/>
      <c r="BB37" s="427">
        <f>VLOOKUP(D37,'Relação de Padrões'!$A$5:$AM$10000,$BB$21,FALSE())</f>
        <v/>
      </c>
      <c r="BC37" s="667" t="n"/>
      <c r="BD37" s="427">
        <f>VLOOKUP(D37,'Relação de Padrões'!$A$5:$AM$10000,$BD$21,FALSE())</f>
        <v/>
      </c>
      <c r="BE37" s="667" t="n"/>
      <c r="BF37" s="786">
        <f>VLOOKUP(D37,'Relação de Padrões'!$A$5:$AM$10000,$BF$21,FALSE())</f>
        <v/>
      </c>
      <c r="BG37" s="666" t="n"/>
      <c r="BH37" s="666" t="n"/>
      <c r="BI37" s="667" t="n"/>
      <c r="BJ37" s="786">
        <f>VLOOKUP(D37,'Relação de Padrões'!$A$5:$AM$10000,$BJ$21,FALSE())</f>
        <v/>
      </c>
      <c r="BK37" s="666" t="n"/>
      <c r="BL37" s="666" t="n"/>
      <c r="BM37" s="667" t="n"/>
      <c r="BN37" s="786">
        <f>VLOOKUP(D37,'Relação de Padrões'!$A$5:$AM$10000,$BN$21,FALSE())</f>
        <v/>
      </c>
      <c r="BO37" s="666" t="n"/>
      <c r="BP37" s="667" t="n"/>
      <c r="BQ37" s="529">
        <f>VLOOKUP(D37,'Relação de Padrões'!$A$5:$AM$10000,$BQ$21,FALSE())</f>
        <v/>
      </c>
      <c r="BR37" s="667" t="n"/>
      <c r="BS37" s="529">
        <f>VLOOKUP(D37,'Relação de Padrões'!$A$5:$AM$10000,$BS$21,FALSE())</f>
        <v/>
      </c>
      <c r="BT37" s="667" t="n"/>
      <c r="BU37" s="529">
        <f>VLOOKUP(D37,'Relação de Padrões'!$A$5:$AM$10000,$BU$21,FALSE())</f>
        <v/>
      </c>
      <c r="BV37" s="667" t="n"/>
      <c r="BW37" s="529">
        <f>VLOOKUP(D37,'Relação de Padrões'!$A$5:$AM$10000,$BW$21,FALSE())</f>
        <v/>
      </c>
      <c r="BX37" s="667" t="n"/>
      <c r="BY37" s="786">
        <f>VLOOKUP(D37,'Relação de Padrões'!$A$5:$AM$10000,$BY$21,FALSE())</f>
        <v/>
      </c>
      <c r="BZ37" s="666" t="n"/>
      <c r="CA37" s="667" t="n"/>
      <c r="CB37" s="530">
        <f>VLOOKUP(D37,'Relação de Padrões'!$A$5:$AM$10000,$CB$21,FALSE())</f>
        <v/>
      </c>
      <c r="CC37" s="666" t="n"/>
      <c r="CD37" s="666" t="n"/>
      <c r="CE37" s="666" t="n"/>
      <c r="CF37" s="667" t="n"/>
      <c r="CG37" s="530">
        <f>VLOOKUP(D37,'Relação de Padrões'!$A$5:$AM$10000,$CG$21,FALSE())</f>
        <v/>
      </c>
      <c r="CH37" s="667" t="n"/>
      <c r="CI37" s="530">
        <f>VLOOKUP(D37,'Relação de Padrões'!$A$5:$AM$10000,$CI$21,FALSE())</f>
        <v/>
      </c>
      <c r="CJ37" s="666" t="n"/>
      <c r="CK37" s="666" t="n"/>
      <c r="CL37" s="666" t="n"/>
      <c r="CM37" s="666" t="n"/>
      <c r="CN37" s="667" t="n"/>
      <c r="CO37" s="530">
        <f>VLOOKUP(D37,'Relação de Padrões'!$A$5:$AM$10000,$CO$21,FALSE())</f>
        <v/>
      </c>
      <c r="CP37" s="666" t="n"/>
      <c r="CQ37" s="666" t="n"/>
      <c r="CR37" s="667" t="n"/>
      <c r="CS37" s="530">
        <f>VLOOKUP(D37,'Relação de Padrões'!$A$5:$AM$10000,$CS$21,FALSE())</f>
        <v/>
      </c>
      <c r="CT37" s="666" t="n"/>
      <c r="CU37" s="666" t="n"/>
      <c r="CV37" s="667" t="n"/>
    </row>
    <row r="38" ht="13.5" customHeight="1" thickBot="1">
      <c r="A38" s="789" t="inlineStr">
        <is>
          <t>Ponto 9</t>
        </is>
      </c>
      <c r="B38" s="790" t="n"/>
      <c r="C38" s="791" t="n"/>
      <c r="D38" s="426">
        <f>'Coleta de Dados'!O122</f>
        <v/>
      </c>
      <c r="E38" s="666" t="n"/>
      <c r="F38" s="666" t="n"/>
      <c r="G38" s="666" t="n"/>
      <c r="H38" s="667" t="n"/>
      <c r="I38" s="427">
        <f>VLOOKUP(D38,'Relação de Padrões'!$A$5:$AM$10000,$I$21,FALSE())</f>
        <v/>
      </c>
      <c r="J38" s="666" t="n"/>
      <c r="K38" s="666" t="n"/>
      <c r="L38" s="666" t="n"/>
      <c r="M38" s="666" t="n"/>
      <c r="N38" s="666" t="n"/>
      <c r="O38" s="666" t="n"/>
      <c r="P38" s="667" t="n"/>
      <c r="Q38" s="527">
        <f>VLOOKUP(D38,'Relação de Padrões'!$A$5:$AM$10000,$Q$21,FALSE())</f>
        <v/>
      </c>
      <c r="R38" s="666" t="n"/>
      <c r="S38" s="666" t="n"/>
      <c r="T38" s="667" t="n"/>
      <c r="U38" s="427">
        <f>VLOOKUP(D38,'Relação de Padrões'!$A$5:$AM$10000,$U$21,FALSE())</f>
        <v/>
      </c>
      <c r="V38" s="666" t="n"/>
      <c r="W38" s="666" t="n"/>
      <c r="X38" s="667" t="n"/>
      <c r="Y38" s="427">
        <f>VLOOKUP(D38,'Relação de Padrões'!$A$5:$AM$10000,$Y$21,FALSE())</f>
        <v/>
      </c>
      <c r="Z38" s="666" t="n"/>
      <c r="AA38" s="666" t="n"/>
      <c r="AB38" s="667" t="n"/>
      <c r="AC38" s="785">
        <f>VLOOKUP(D38,'Relação de Padrões'!$A$5:$AM$10000,$AC$21,FALSE())</f>
        <v/>
      </c>
      <c r="AD38" s="666" t="n"/>
      <c r="AE38" s="666" t="n"/>
      <c r="AF38" s="666" t="n"/>
      <c r="AG38" s="666" t="n"/>
      <c r="AH38" s="666" t="n"/>
      <c r="AI38" s="667" t="n"/>
      <c r="AJ38" s="427">
        <f>VLOOKUP(D38,'Relação de Padrões'!$A$5:$AM$10000,$AJ$21,FALSE())</f>
        <v/>
      </c>
      <c r="AK38" s="666" t="n"/>
      <c r="AL38" s="666" t="n"/>
      <c r="AM38" s="667" t="n"/>
      <c r="AN38" s="427">
        <f>VLOOKUP(D38,'Relação de Padrões'!$A$5:$AM$10000,$AN$21,FALSE())</f>
        <v/>
      </c>
      <c r="AO38" s="666" t="n"/>
      <c r="AP38" s="666" t="n"/>
      <c r="AQ38" s="667" t="n"/>
      <c r="AR38" s="427">
        <f>VLOOKUP(D38,'Relação de Padrões'!$A$5:$AM$10000,$AR$21,FALSE())</f>
        <v/>
      </c>
      <c r="AS38" s="666" t="n"/>
      <c r="AT38" s="667" t="n"/>
      <c r="AU38" s="427">
        <f>VLOOKUP(D38,'Relação de Padrões'!$A$5:$AM$10000,$AU$21,FALSE())</f>
        <v/>
      </c>
      <c r="AV38" s="667" t="n"/>
      <c r="AW38" s="427">
        <f>VLOOKUP(D38,'Relação de Padrões'!$A$5:$AM$10000,$AW$21,FALSE())</f>
        <v/>
      </c>
      <c r="AX38" s="667" t="n"/>
      <c r="AY38" s="786">
        <f>VLOOKUP(D38,'Relação de Padrões'!$A$5:$AM$10000,$AY$21,FALSE())</f>
        <v/>
      </c>
      <c r="AZ38" s="666" t="n"/>
      <c r="BA38" s="667" t="n"/>
      <c r="BB38" s="427">
        <f>VLOOKUP(D38,'Relação de Padrões'!$A$5:$AM$10000,$BB$21,FALSE())</f>
        <v/>
      </c>
      <c r="BC38" s="667" t="n"/>
      <c r="BD38" s="427">
        <f>VLOOKUP(D38,'Relação de Padrões'!$A$5:$AM$10000,$BD$21,FALSE())</f>
        <v/>
      </c>
      <c r="BE38" s="667" t="n"/>
      <c r="BF38" s="786">
        <f>VLOOKUP(D38,'Relação de Padrões'!$A$5:$AM$10000,$BF$21,FALSE())</f>
        <v/>
      </c>
      <c r="BG38" s="666" t="n"/>
      <c r="BH38" s="666" t="n"/>
      <c r="BI38" s="667" t="n"/>
      <c r="BJ38" s="786">
        <f>VLOOKUP(D38,'Relação de Padrões'!$A$5:$AM$10000,$BJ$21,FALSE())</f>
        <v/>
      </c>
      <c r="BK38" s="666" t="n"/>
      <c r="BL38" s="666" t="n"/>
      <c r="BM38" s="667" t="n"/>
      <c r="BN38" s="786">
        <f>VLOOKUP(D38,'Relação de Padrões'!$A$5:$AM$10000,$BN$21,FALSE())</f>
        <v/>
      </c>
      <c r="BO38" s="666" t="n"/>
      <c r="BP38" s="667" t="n"/>
      <c r="BQ38" s="529">
        <f>VLOOKUP(D38,'Relação de Padrões'!$A$5:$AM$10000,$BQ$21,FALSE())</f>
        <v/>
      </c>
      <c r="BR38" s="667" t="n"/>
      <c r="BS38" s="529">
        <f>VLOOKUP(D38,'Relação de Padrões'!$A$5:$AM$10000,$BS$21,FALSE())</f>
        <v/>
      </c>
      <c r="BT38" s="667" t="n"/>
      <c r="BU38" s="529">
        <f>VLOOKUP(D38,'Relação de Padrões'!$A$5:$AM$10000,$BU$21,FALSE())</f>
        <v/>
      </c>
      <c r="BV38" s="667" t="n"/>
      <c r="BW38" s="529">
        <f>VLOOKUP(D38,'Relação de Padrões'!$A$5:$AM$10000,$BW$21,FALSE())</f>
        <v/>
      </c>
      <c r="BX38" s="667" t="n"/>
      <c r="BY38" s="786">
        <f>VLOOKUP(D38,'Relação de Padrões'!$A$5:$AM$10000,$BY$21,FALSE())</f>
        <v/>
      </c>
      <c r="BZ38" s="666" t="n"/>
      <c r="CA38" s="667" t="n"/>
      <c r="CB38" s="530">
        <f>VLOOKUP(D38,'Relação de Padrões'!$A$5:$AM$10000,$CB$21,FALSE())</f>
        <v/>
      </c>
      <c r="CC38" s="666" t="n"/>
      <c r="CD38" s="666" t="n"/>
      <c r="CE38" s="666" t="n"/>
      <c r="CF38" s="667" t="n"/>
      <c r="CG38" s="530">
        <f>VLOOKUP(D38,'Relação de Padrões'!$A$5:$AM$10000,$CG$21,FALSE())</f>
        <v/>
      </c>
      <c r="CH38" s="667" t="n"/>
      <c r="CI38" s="530">
        <f>VLOOKUP(D38,'Relação de Padrões'!$A$5:$AM$10000,$CI$21,FALSE())</f>
        <v/>
      </c>
      <c r="CJ38" s="666" t="n"/>
      <c r="CK38" s="666" t="n"/>
      <c r="CL38" s="666" t="n"/>
      <c r="CM38" s="666" t="n"/>
      <c r="CN38" s="667" t="n"/>
      <c r="CO38" s="530">
        <f>VLOOKUP(D38,'Relação de Padrões'!$A$5:$AM$10000,$CO$21,FALSE())</f>
        <v/>
      </c>
      <c r="CP38" s="666" t="n"/>
      <c r="CQ38" s="666" t="n"/>
      <c r="CR38" s="667" t="n"/>
      <c r="CS38" s="530">
        <f>VLOOKUP(D38,'Relação de Padrões'!$A$5:$AM$10000,$CS$21,FALSE())</f>
        <v/>
      </c>
      <c r="CT38" s="666" t="n"/>
      <c r="CU38" s="666" t="n"/>
      <c r="CV38" s="667" t="n"/>
    </row>
    <row r="39" ht="13.5" customHeight="1" thickBot="1">
      <c r="A39" s="792" t="inlineStr">
        <is>
          <t>Ponto 10</t>
        </is>
      </c>
      <c r="B39" s="793" t="n"/>
      <c r="C39" s="794" t="n"/>
      <c r="D39" s="426">
        <f>'Coleta de Dados'!O131</f>
        <v/>
      </c>
      <c r="E39" s="666" t="n"/>
      <c r="F39" s="666" t="n"/>
      <c r="G39" s="666" t="n"/>
      <c r="H39" s="667" t="n"/>
      <c r="I39" s="427">
        <f>VLOOKUP(D39,'Relação de Padrões'!$A$5:$AM$10000,$I$21,FALSE())</f>
        <v/>
      </c>
      <c r="J39" s="666" t="n"/>
      <c r="K39" s="666" t="n"/>
      <c r="L39" s="666" t="n"/>
      <c r="M39" s="666" t="n"/>
      <c r="N39" s="666" t="n"/>
      <c r="O39" s="666" t="n"/>
      <c r="P39" s="667" t="n"/>
      <c r="Q39" s="527">
        <f>VLOOKUP(D39,'Relação de Padrões'!$A$5:$AM$10000,$Q$21,FALSE())</f>
        <v/>
      </c>
      <c r="R39" s="666" t="n"/>
      <c r="S39" s="666" t="n"/>
      <c r="T39" s="667" t="n"/>
      <c r="U39" s="427">
        <f>VLOOKUP(D39,'Relação de Padrões'!$A$5:$AM$10000,$U$21,FALSE())</f>
        <v/>
      </c>
      <c r="V39" s="666" t="n"/>
      <c r="W39" s="666" t="n"/>
      <c r="X39" s="667" t="n"/>
      <c r="Y39" s="427">
        <f>VLOOKUP(D39,'Relação de Padrões'!$A$5:$AM$10000,$Y$21,FALSE())</f>
        <v/>
      </c>
      <c r="Z39" s="666" t="n"/>
      <c r="AA39" s="666" t="n"/>
      <c r="AB39" s="667" t="n"/>
      <c r="AC39" s="785">
        <f>VLOOKUP(D39,'Relação de Padrões'!$A$5:$AM$10000,$AC$21,FALSE())</f>
        <v/>
      </c>
      <c r="AD39" s="666" t="n"/>
      <c r="AE39" s="666" t="n"/>
      <c r="AF39" s="666" t="n"/>
      <c r="AG39" s="666" t="n"/>
      <c r="AH39" s="666" t="n"/>
      <c r="AI39" s="667" t="n"/>
      <c r="AJ39" s="427">
        <f>VLOOKUP(D39,'Relação de Padrões'!$A$5:$AM$10000,$AJ$21,FALSE())</f>
        <v/>
      </c>
      <c r="AK39" s="666" t="n"/>
      <c r="AL39" s="666" t="n"/>
      <c r="AM39" s="667" t="n"/>
      <c r="AN39" s="427">
        <f>VLOOKUP(D39,'Relação de Padrões'!$A$5:$AM$10000,$AN$21,FALSE())</f>
        <v/>
      </c>
      <c r="AO39" s="666" t="n"/>
      <c r="AP39" s="666" t="n"/>
      <c r="AQ39" s="667" t="n"/>
      <c r="AR39" s="427">
        <f>VLOOKUP(D39,'Relação de Padrões'!$A$5:$AM$10000,$AR$21,FALSE())</f>
        <v/>
      </c>
      <c r="AS39" s="666" t="n"/>
      <c r="AT39" s="667" t="n"/>
      <c r="AU39" s="427">
        <f>VLOOKUP(D39,'Relação de Padrões'!$A$5:$AM$10000,$AU$21,FALSE())</f>
        <v/>
      </c>
      <c r="AV39" s="667" t="n"/>
      <c r="AW39" s="427">
        <f>VLOOKUP(D39,'Relação de Padrões'!$A$5:$AM$10000,$AW$21,FALSE())</f>
        <v/>
      </c>
      <c r="AX39" s="667" t="n"/>
      <c r="AY39" s="786">
        <f>VLOOKUP(D39,'Relação de Padrões'!$A$5:$AM$10000,$AY$21,FALSE())</f>
        <v/>
      </c>
      <c r="AZ39" s="666" t="n"/>
      <c r="BA39" s="667" t="n"/>
      <c r="BB39" s="427">
        <f>VLOOKUP(D39,'Relação de Padrões'!$A$5:$AM$10000,$BB$21,FALSE())</f>
        <v/>
      </c>
      <c r="BC39" s="667" t="n"/>
      <c r="BD39" s="427">
        <f>VLOOKUP(D39,'Relação de Padrões'!$A$5:$AM$10000,$BD$21,FALSE())</f>
        <v/>
      </c>
      <c r="BE39" s="667" t="n"/>
      <c r="BF39" s="786">
        <f>VLOOKUP(D39,'Relação de Padrões'!$A$5:$AM$10000,$BF$21,FALSE())</f>
        <v/>
      </c>
      <c r="BG39" s="666" t="n"/>
      <c r="BH39" s="666" t="n"/>
      <c r="BI39" s="667" t="n"/>
      <c r="BJ39" s="786">
        <f>VLOOKUP(D39,'Relação de Padrões'!$A$5:$AM$10000,$BJ$21,FALSE())</f>
        <v/>
      </c>
      <c r="BK39" s="666" t="n"/>
      <c r="BL39" s="666" t="n"/>
      <c r="BM39" s="667" t="n"/>
      <c r="BN39" s="786">
        <f>VLOOKUP(D39,'Relação de Padrões'!$A$5:$AM$10000,$BN$21,FALSE())</f>
        <v/>
      </c>
      <c r="BO39" s="666" t="n"/>
      <c r="BP39" s="667" t="n"/>
      <c r="BQ39" s="529">
        <f>VLOOKUP(D39,'Relação de Padrões'!$A$5:$AM$10000,$BQ$21,FALSE())</f>
        <v/>
      </c>
      <c r="BR39" s="667" t="n"/>
      <c r="BS39" s="529">
        <f>VLOOKUP(D39,'Relação de Padrões'!$A$5:$AM$10000,$BS$21,FALSE())</f>
        <v/>
      </c>
      <c r="BT39" s="667" t="n"/>
      <c r="BU39" s="529">
        <f>VLOOKUP(D39,'Relação de Padrões'!$A$5:$AM$10000,$BU$21,FALSE())</f>
        <v/>
      </c>
      <c r="BV39" s="667" t="n"/>
      <c r="BW39" s="529">
        <f>VLOOKUP(D39,'Relação de Padrões'!$A$5:$AM$10000,$BW$21,FALSE())</f>
        <v/>
      </c>
      <c r="BX39" s="667" t="n"/>
      <c r="BY39" s="786">
        <f>VLOOKUP(D39,'Relação de Padrões'!$A$5:$AM$10000,$BY$21,FALSE())</f>
        <v/>
      </c>
      <c r="BZ39" s="666" t="n"/>
      <c r="CA39" s="667" t="n"/>
      <c r="CB39" s="530">
        <f>VLOOKUP(D39,'Relação de Padrões'!$A$5:$AM$10000,$CB$21,FALSE())</f>
        <v/>
      </c>
      <c r="CC39" s="666" t="n"/>
      <c r="CD39" s="666" t="n"/>
      <c r="CE39" s="666" t="n"/>
      <c r="CF39" s="667" t="n"/>
      <c r="CG39" s="530">
        <f>VLOOKUP(D39,'Relação de Padrões'!$A$5:$AM$10000,$CG$21,FALSE())</f>
        <v/>
      </c>
      <c r="CH39" s="667" t="n"/>
      <c r="CI39" s="530">
        <f>VLOOKUP(D39,'Relação de Padrões'!$A$5:$AM$10000,$CI$21,FALSE())</f>
        <v/>
      </c>
      <c r="CJ39" s="666" t="n"/>
      <c r="CK39" s="666" t="n"/>
      <c r="CL39" s="666" t="n"/>
      <c r="CM39" s="666" t="n"/>
      <c r="CN39" s="667" t="n"/>
      <c r="CO39" s="530">
        <f>VLOOKUP(D39,'Relação de Padrões'!$A$5:$AM$10000,$CO$21,FALSE())</f>
        <v/>
      </c>
      <c r="CP39" s="666" t="n"/>
      <c r="CQ39" s="666" t="n"/>
      <c r="CR39" s="667" t="n"/>
      <c r="CS39" s="530">
        <f>VLOOKUP(D39,'Relação de Padrões'!$A$5:$AM$10000,$CS$21,FALSE())</f>
        <v/>
      </c>
      <c r="CT39" s="666" t="n"/>
      <c r="CU39" s="666" t="n"/>
      <c r="CV39" s="667" t="n"/>
    </row>
  </sheetData>
  <sheetProtection selectLockedCells="1" selectUnlockedCells="0" algorithmName="SHA-512" sheet="1" objects="1" insertRows="1" insertHyperlinks="1" autoFilter="1" scenarios="1" formatColumns="1" deleteColumns="1" insertColumns="1" pivotTables="1" deleteRows="1" formatCells="1" saltValue="l2foFO2tAR5zmm1nb0qKMg==" formatRows="1" sort="1" spinCount="100000" hashValue="njwl1H14Kx8+uaUZYgPTfzpfsUA7k8tO1yA6ZBspJQHUbWGpuG0zwL9eAJPpQUAgDxBjGDeoFi5K4SlsdInoTQ=="/>
  <mergeCells count="869">
    <mergeCell ref="AJ33:AM33"/>
    <mergeCell ref="CI27:CN27"/>
    <mergeCell ref="I34:P34"/>
    <mergeCell ref="BN33:BP33"/>
    <mergeCell ref="AU38:AV38"/>
    <mergeCell ref="BU21:BV21"/>
    <mergeCell ref="AW38:AX38"/>
    <mergeCell ref="CO22:CR22"/>
    <mergeCell ref="AA4:AC4"/>
    <mergeCell ref="BW21:BX21"/>
    <mergeCell ref="I36:P36"/>
    <mergeCell ref="U13:W13"/>
    <mergeCell ref="U7:W7"/>
    <mergeCell ref="X3:Z3"/>
    <mergeCell ref="BB28:BC28"/>
    <mergeCell ref="BN35:BP35"/>
    <mergeCell ref="AC36:AI36"/>
    <mergeCell ref="BS23:BT23"/>
    <mergeCell ref="AY2:BA9"/>
    <mergeCell ref="BU23:BV23"/>
    <mergeCell ref="BY38:CA38"/>
    <mergeCell ref="X5:Z5"/>
    <mergeCell ref="BB30:BC30"/>
    <mergeCell ref="BH10:BJ10"/>
    <mergeCell ref="D11:H11"/>
    <mergeCell ref="Q21:T21"/>
    <mergeCell ref="BZ8:CC8"/>
    <mergeCell ref="AW33:AX33"/>
    <mergeCell ref="BB29:BC29"/>
    <mergeCell ref="BD29:BE29"/>
    <mergeCell ref="BE13:BG13"/>
    <mergeCell ref="U8:W8"/>
    <mergeCell ref="BY28:CA28"/>
    <mergeCell ref="BD23:BE23"/>
    <mergeCell ref="BB23:BC23"/>
    <mergeCell ref="AW35:AX35"/>
    <mergeCell ref="U10:W10"/>
    <mergeCell ref="BS34:BT34"/>
    <mergeCell ref="R14:T14"/>
    <mergeCell ref="BU34:BV34"/>
    <mergeCell ref="CI38:CN38"/>
    <mergeCell ref="A34:C34"/>
    <mergeCell ref="AP13:AR13"/>
    <mergeCell ref="AJ28:AM28"/>
    <mergeCell ref="BB12:BD12"/>
    <mergeCell ref="D39:H39"/>
    <mergeCell ref="BS36:BT36"/>
    <mergeCell ref="BU36:BV36"/>
    <mergeCell ref="Q35:T35"/>
    <mergeCell ref="BW30:BX30"/>
    <mergeCell ref="CO30:CR30"/>
    <mergeCell ref="Y34:AB34"/>
    <mergeCell ref="Q34:T34"/>
    <mergeCell ref="AJ30:AM30"/>
    <mergeCell ref="AN21:AQ21"/>
    <mergeCell ref="Y25:AB25"/>
    <mergeCell ref="BF29:BI29"/>
    <mergeCell ref="U28:X28"/>
    <mergeCell ref="AR37:AT37"/>
    <mergeCell ref="X16:Z16"/>
    <mergeCell ref="Y36:AB36"/>
    <mergeCell ref="Q36:T36"/>
    <mergeCell ref="BY33:CA33"/>
    <mergeCell ref="Q30:T30"/>
    <mergeCell ref="AN23:AQ23"/>
    <mergeCell ref="CE9:CH9"/>
    <mergeCell ref="BB24:BC24"/>
    <mergeCell ref="U3:W3"/>
    <mergeCell ref="BJ37:BM37"/>
    <mergeCell ref="BJ24:BM24"/>
    <mergeCell ref="AY29:BA29"/>
    <mergeCell ref="BY34:CA34"/>
    <mergeCell ref="BQ29:BR29"/>
    <mergeCell ref="BS29:BT29"/>
    <mergeCell ref="BU29:BV29"/>
    <mergeCell ref="I4:K4"/>
    <mergeCell ref="AA12:AC12"/>
    <mergeCell ref="BS39:BT39"/>
    <mergeCell ref="AY31:BA31"/>
    <mergeCell ref="D17:H17"/>
    <mergeCell ref="BQ31:BR31"/>
    <mergeCell ref="CB24:CF24"/>
    <mergeCell ref="BS31:BT31"/>
    <mergeCell ref="X9:Z9"/>
    <mergeCell ref="A31:C31"/>
    <mergeCell ref="AA14:AC14"/>
    <mergeCell ref="BN36:BP36"/>
    <mergeCell ref="BU37:BV37"/>
    <mergeCell ref="R9:T9"/>
    <mergeCell ref="Q29:T29"/>
    <mergeCell ref="BU24:BV24"/>
    <mergeCell ref="Q23:T23"/>
    <mergeCell ref="BW24:BX24"/>
    <mergeCell ref="BK12:BM12"/>
    <mergeCell ref="I39:P39"/>
    <mergeCell ref="CS21:CV21"/>
    <mergeCell ref="AY26:BA26"/>
    <mergeCell ref="BE15:BG15"/>
    <mergeCell ref="D12:H12"/>
    <mergeCell ref="X11:Z11"/>
    <mergeCell ref="R11:T11"/>
    <mergeCell ref="AC39:AI39"/>
    <mergeCell ref="Q31:T31"/>
    <mergeCell ref="BU26:BV26"/>
    <mergeCell ref="BW26:BX26"/>
    <mergeCell ref="R13:T13"/>
    <mergeCell ref="AJ34:AM34"/>
    <mergeCell ref="CS23:CV23"/>
    <mergeCell ref="D14:H14"/>
    <mergeCell ref="AV12:AX12"/>
    <mergeCell ref="AW36:AX36"/>
    <mergeCell ref="U24:X24"/>
    <mergeCell ref="U16:W16"/>
    <mergeCell ref="AJ36:AM36"/>
    <mergeCell ref="R15:T15"/>
    <mergeCell ref="BB3:BD9"/>
    <mergeCell ref="AV14:AX14"/>
    <mergeCell ref="AJ29:AM29"/>
    <mergeCell ref="Y33:AB33"/>
    <mergeCell ref="AV13:AX13"/>
    <mergeCell ref="AS17:AU17"/>
    <mergeCell ref="AS11:AU11"/>
    <mergeCell ref="AJ31:AM31"/>
    <mergeCell ref="AW25:AX25"/>
    <mergeCell ref="AS19:AU19"/>
    <mergeCell ref="AN24:AQ24"/>
    <mergeCell ref="BW37:BX37"/>
    <mergeCell ref="D7:H7"/>
    <mergeCell ref="AP16:AR16"/>
    <mergeCell ref="AM15:AO15"/>
    <mergeCell ref="AR38:AT38"/>
    <mergeCell ref="CS26:CV26"/>
    <mergeCell ref="Y39:AB39"/>
    <mergeCell ref="BJ38:BM38"/>
    <mergeCell ref="BQ14:BS14"/>
    <mergeCell ref="AN26:AQ26"/>
    <mergeCell ref="AS14:AU14"/>
    <mergeCell ref="CO34:CR34"/>
    <mergeCell ref="AP18:AR18"/>
    <mergeCell ref="L2:N2"/>
    <mergeCell ref="BB27:BC27"/>
    <mergeCell ref="BN17:BP17"/>
    <mergeCell ref="U6:W6"/>
    <mergeCell ref="BD27:BE27"/>
    <mergeCell ref="BQ39:BR39"/>
    <mergeCell ref="D8:H8"/>
    <mergeCell ref="O6:Q6"/>
    <mergeCell ref="U37:X37"/>
    <mergeCell ref="CI34:CN34"/>
    <mergeCell ref="AA13:AC13"/>
    <mergeCell ref="X17:Z17"/>
    <mergeCell ref="AY32:BA32"/>
    <mergeCell ref="BN19:BP19"/>
    <mergeCell ref="BS32:BT32"/>
    <mergeCell ref="AC25:AI25"/>
    <mergeCell ref="BU32:BV32"/>
    <mergeCell ref="L3:N3"/>
    <mergeCell ref="CI36:CN36"/>
    <mergeCell ref="I7:K7"/>
    <mergeCell ref="AA15:AC15"/>
    <mergeCell ref="AS2:AU9"/>
    <mergeCell ref="X19:Z19"/>
    <mergeCell ref="CS29:CV29"/>
    <mergeCell ref="BD22:BE22"/>
    <mergeCell ref="L5:N5"/>
    <mergeCell ref="BB37:BC37"/>
    <mergeCell ref="CS31:CV31"/>
    <mergeCell ref="BF30:BI30"/>
    <mergeCell ref="D22:H22"/>
    <mergeCell ref="BK18:BM18"/>
    <mergeCell ref="Q32:T32"/>
    <mergeCell ref="CB25:CF25"/>
    <mergeCell ref="BU27:BV27"/>
    <mergeCell ref="O16:Q16"/>
    <mergeCell ref="Y23:AB23"/>
    <mergeCell ref="BW27:BX27"/>
    <mergeCell ref="U26:X26"/>
    <mergeCell ref="CS24:CV24"/>
    <mergeCell ref="AN37:AQ37"/>
    <mergeCell ref="X14:Z14"/>
    <mergeCell ref="AM10:AO10"/>
    <mergeCell ref="D13:H13"/>
    <mergeCell ref="BB38:BC38"/>
    <mergeCell ref="BD38:BE38"/>
    <mergeCell ref="BF31:BI31"/>
    <mergeCell ref="BQ25:BR25"/>
    <mergeCell ref="AJ4:AL4"/>
    <mergeCell ref="CB37:CF37"/>
    <mergeCell ref="O11:Q11"/>
    <mergeCell ref="AD7:AF7"/>
    <mergeCell ref="AV15:AX15"/>
    <mergeCell ref="AY16:BA16"/>
    <mergeCell ref="BN2:BP9"/>
    <mergeCell ref="BJ35:BM35"/>
    <mergeCell ref="U27:X27"/>
    <mergeCell ref="U19:W19"/>
    <mergeCell ref="AJ39:AM39"/>
    <mergeCell ref="BJ22:BM22"/>
    <mergeCell ref="BQ10:BS10"/>
    <mergeCell ref="AY18:BA18"/>
    <mergeCell ref="CE8:CH8"/>
    <mergeCell ref="D4:H4"/>
    <mergeCell ref="AN32:AQ32"/>
    <mergeCell ref="L16:N16"/>
    <mergeCell ref="D15:H15"/>
    <mergeCell ref="BY30:CA30"/>
    <mergeCell ref="D33:H33"/>
    <mergeCell ref="BD35:BE35"/>
    <mergeCell ref="Y22:AB22"/>
    <mergeCell ref="AY22:BA22"/>
    <mergeCell ref="BW38:BX38"/>
    <mergeCell ref="R7:T7"/>
    <mergeCell ref="D35:H35"/>
    <mergeCell ref="AA5:AC5"/>
    <mergeCell ref="AN27:AQ27"/>
    <mergeCell ref="D10:H10"/>
    <mergeCell ref="AP19:AR19"/>
    <mergeCell ref="O4:Q4"/>
    <mergeCell ref="AW32:AX32"/>
    <mergeCell ref="CO25:CR25"/>
    <mergeCell ref="U38:X38"/>
    <mergeCell ref="BJ33:BM33"/>
    <mergeCell ref="AV10:AX10"/>
    <mergeCell ref="BQ30:BR30"/>
    <mergeCell ref="BN25:BP25"/>
    <mergeCell ref="L9:N9"/>
    <mergeCell ref="I8:K8"/>
    <mergeCell ref="I28:P28"/>
    <mergeCell ref="CB33:CF33"/>
    <mergeCell ref="AC28:AI28"/>
    <mergeCell ref="L11:N11"/>
    <mergeCell ref="I10:K10"/>
    <mergeCell ref="I21:P21"/>
    <mergeCell ref="CS32:CV32"/>
    <mergeCell ref="BB2:BG2"/>
    <mergeCell ref="BK19:BM19"/>
    <mergeCell ref="D28:H28"/>
    <mergeCell ref="AC30:AI30"/>
    <mergeCell ref="AU25:AV25"/>
    <mergeCell ref="I23:P23"/>
    <mergeCell ref="AY37:BA37"/>
    <mergeCell ref="AJ12:AL12"/>
    <mergeCell ref="O19:Q19"/>
    <mergeCell ref="D30:H30"/>
    <mergeCell ref="AC23:AI23"/>
    <mergeCell ref="AN22:AQ22"/>
    <mergeCell ref="AS10:AU10"/>
    <mergeCell ref="CI8:CL8"/>
    <mergeCell ref="D29:H29"/>
    <mergeCell ref="AG9:AI9"/>
    <mergeCell ref="D23:H23"/>
    <mergeCell ref="AY17:BA17"/>
    <mergeCell ref="BN13:BP13"/>
    <mergeCell ref="AJ14:AL14"/>
    <mergeCell ref="BY36:CA36"/>
    <mergeCell ref="BQ28:BR28"/>
    <mergeCell ref="AJ7:AL7"/>
    <mergeCell ref="AG11:AI11"/>
    <mergeCell ref="AD10:AF10"/>
    <mergeCell ref="BN15:BP15"/>
    <mergeCell ref="L18:N18"/>
    <mergeCell ref="BF21:BI21"/>
    <mergeCell ref="CB30:CF30"/>
    <mergeCell ref="BY31:CA31"/>
    <mergeCell ref="CG37:CH37"/>
    <mergeCell ref="BE12:BG12"/>
    <mergeCell ref="A32:C32"/>
    <mergeCell ref="BQ11:BS11"/>
    <mergeCell ref="BN10:BP10"/>
    <mergeCell ref="BK14:BM14"/>
    <mergeCell ref="O12:Q12"/>
    <mergeCell ref="AN33:AQ33"/>
    <mergeCell ref="CG38:CH38"/>
    <mergeCell ref="O14:Q14"/>
    <mergeCell ref="BB17:BD17"/>
    <mergeCell ref="BB11:BD11"/>
    <mergeCell ref="A1:BS1"/>
    <mergeCell ref="BF27:BI27"/>
    <mergeCell ref="CS22:CV22"/>
    <mergeCell ref="AN35:AQ35"/>
    <mergeCell ref="BQ21:BR21"/>
    <mergeCell ref="BS21:BT21"/>
    <mergeCell ref="CO35:CR35"/>
    <mergeCell ref="AD3:AF3"/>
    <mergeCell ref="BJ34:BM34"/>
    <mergeCell ref="O13:Q13"/>
    <mergeCell ref="AR22:AT22"/>
    <mergeCell ref="O7:Q7"/>
    <mergeCell ref="BD25:BE25"/>
    <mergeCell ref="CO28:CR28"/>
    <mergeCell ref="BQ23:BR23"/>
    <mergeCell ref="D25:H25"/>
    <mergeCell ref="O15:Q15"/>
    <mergeCell ref="CB35:CF35"/>
    <mergeCell ref="BJ36:BM36"/>
    <mergeCell ref="AJ2:AL2"/>
    <mergeCell ref="AD5:AF5"/>
    <mergeCell ref="BB21:BC21"/>
    <mergeCell ref="I29:P29"/>
    <mergeCell ref="BV7:CC7"/>
    <mergeCell ref="BN28:BP28"/>
    <mergeCell ref="CB34:CF34"/>
    <mergeCell ref="AC29:AI29"/>
    <mergeCell ref="BV8:BY8"/>
    <mergeCell ref="AY13:BA13"/>
    <mergeCell ref="L12:N12"/>
    <mergeCell ref="AU33:AV33"/>
    <mergeCell ref="CG27:CH27"/>
    <mergeCell ref="A16:C16"/>
    <mergeCell ref="I31:P31"/>
    <mergeCell ref="BY26:CA26"/>
    <mergeCell ref="U2:W2"/>
    <mergeCell ref="BD31:BE31"/>
    <mergeCell ref="BN30:BP30"/>
    <mergeCell ref="CB36:CF36"/>
    <mergeCell ref="AC31:AI31"/>
    <mergeCell ref="AD6:AF6"/>
    <mergeCell ref="BW34:BX34"/>
    <mergeCell ref="L14:N14"/>
    <mergeCell ref="CG25:CH25"/>
    <mergeCell ref="BQ34:BR34"/>
    <mergeCell ref="A18:C18"/>
    <mergeCell ref="AJ13:AL13"/>
    <mergeCell ref="AG17:AI17"/>
    <mergeCell ref="D31:H31"/>
    <mergeCell ref="CG35:CH35"/>
    <mergeCell ref="AU28:AV28"/>
    <mergeCell ref="BW36:BX36"/>
    <mergeCell ref="AW28:AX28"/>
    <mergeCell ref="CG22:CH22"/>
    <mergeCell ref="I26:P26"/>
    <mergeCell ref="BQ36:BR36"/>
    <mergeCell ref="AJ15:AL15"/>
    <mergeCell ref="AG19:AI19"/>
    <mergeCell ref="BS30:BT30"/>
    <mergeCell ref="AR33:AT33"/>
    <mergeCell ref="CO33:CR33"/>
    <mergeCell ref="AU30:AV30"/>
    <mergeCell ref="AJ21:AM21"/>
    <mergeCell ref="D32:H32"/>
    <mergeCell ref="AG12:AI12"/>
    <mergeCell ref="Q28:T28"/>
    <mergeCell ref="AD16:AF16"/>
    <mergeCell ref="CI33:CN33"/>
    <mergeCell ref="AR35:AT35"/>
    <mergeCell ref="BK17:BM17"/>
    <mergeCell ref="BY39:CA39"/>
    <mergeCell ref="U36:X36"/>
    <mergeCell ref="BK11:BM11"/>
    <mergeCell ref="R2:T2"/>
    <mergeCell ref="AJ23:AM23"/>
    <mergeCell ref="Y30:AB30"/>
    <mergeCell ref="AG14:AI14"/>
    <mergeCell ref="AD18:AF18"/>
    <mergeCell ref="Y29:AB29"/>
    <mergeCell ref="BF37:BI37"/>
    <mergeCell ref="AD17:AF17"/>
    <mergeCell ref="BF24:BI24"/>
    <mergeCell ref="BK15:BM15"/>
    <mergeCell ref="BH16:BJ16"/>
    <mergeCell ref="BB19:BD19"/>
    <mergeCell ref="Y31:AB31"/>
    <mergeCell ref="CI35:CN35"/>
    <mergeCell ref="CI22:CN22"/>
    <mergeCell ref="BH18:BJ18"/>
    <mergeCell ref="AY38:BA38"/>
    <mergeCell ref="BN34:BP34"/>
    <mergeCell ref="BY21:CA21"/>
    <mergeCell ref="CO36:CR36"/>
    <mergeCell ref="AR28:AT28"/>
    <mergeCell ref="BQ37:BR37"/>
    <mergeCell ref="AY24:BA24"/>
    <mergeCell ref="BB14:BD14"/>
    <mergeCell ref="BY23:CA23"/>
    <mergeCell ref="BQ24:BR24"/>
    <mergeCell ref="AJ3:AL3"/>
    <mergeCell ref="BZ9:CC9"/>
    <mergeCell ref="BS24:BT24"/>
    <mergeCell ref="CO21:CR21"/>
    <mergeCell ref="AU35:AV35"/>
    <mergeCell ref="AR30:AT30"/>
    <mergeCell ref="AA7:AC7"/>
    <mergeCell ref="X6:Z6"/>
    <mergeCell ref="BK2:BM9"/>
    <mergeCell ref="BN29:BP29"/>
    <mergeCell ref="BQ26:BR26"/>
    <mergeCell ref="AU34:AV34"/>
    <mergeCell ref="BS26:BT26"/>
    <mergeCell ref="AJ5:AL5"/>
    <mergeCell ref="AW34:AX34"/>
    <mergeCell ref="A17:C17"/>
    <mergeCell ref="CO23:CR23"/>
    <mergeCell ref="I32:P32"/>
    <mergeCell ref="AY19:BA19"/>
    <mergeCell ref="BY27:CA27"/>
    <mergeCell ref="X4:Z4"/>
    <mergeCell ref="BN31:BP31"/>
    <mergeCell ref="AM16:AO16"/>
    <mergeCell ref="AC32:AI32"/>
    <mergeCell ref="Q24:T24"/>
    <mergeCell ref="AU36:AV36"/>
    <mergeCell ref="I19:K19"/>
    <mergeCell ref="AA2:AC2"/>
    <mergeCell ref="AW30:AX30"/>
    <mergeCell ref="BB26:BC26"/>
    <mergeCell ref="A19:C19"/>
    <mergeCell ref="U5:W5"/>
    <mergeCell ref="BE10:BG10"/>
    <mergeCell ref="AM18:AO18"/>
    <mergeCell ref="CB39:CF39"/>
    <mergeCell ref="AW29:AX29"/>
    <mergeCell ref="CG34:CH34"/>
    <mergeCell ref="CG28:CH28"/>
    <mergeCell ref="U9:W9"/>
    <mergeCell ref="AM17:AO17"/>
    <mergeCell ref="BB13:BD13"/>
    <mergeCell ref="R8:T8"/>
    <mergeCell ref="BW39:BX39"/>
    <mergeCell ref="AW31:AX31"/>
    <mergeCell ref="R10:T10"/>
    <mergeCell ref="AM19:AO19"/>
    <mergeCell ref="AJ37:AM37"/>
    <mergeCell ref="AJ24:AM24"/>
    <mergeCell ref="BS37:BT37"/>
    <mergeCell ref="Y28:AB28"/>
    <mergeCell ref="AD19:AF19"/>
    <mergeCell ref="AS12:AU12"/>
    <mergeCell ref="A37:C37"/>
    <mergeCell ref="U39:X39"/>
    <mergeCell ref="CO26:CR26"/>
    <mergeCell ref="BF38:BI38"/>
    <mergeCell ref="AJ26:AM26"/>
    <mergeCell ref="A2:C9"/>
    <mergeCell ref="CI9:CL9"/>
    <mergeCell ref="AY14:BA14"/>
    <mergeCell ref="AJ18:AL18"/>
    <mergeCell ref="BX16:CA16"/>
    <mergeCell ref="BH17:BJ17"/>
    <mergeCell ref="Y32:AB32"/>
    <mergeCell ref="AR25:AT25"/>
    <mergeCell ref="BY29:CA29"/>
    <mergeCell ref="D2:H2"/>
    <mergeCell ref="AP11:AR11"/>
    <mergeCell ref="BH19:BJ19"/>
    <mergeCell ref="U18:W18"/>
    <mergeCell ref="AU24:AV24"/>
    <mergeCell ref="AW24:AX24"/>
    <mergeCell ref="I22:P22"/>
    <mergeCell ref="BQ32:BR32"/>
    <mergeCell ref="AM2:AO9"/>
    <mergeCell ref="AR29:AT29"/>
    <mergeCell ref="CO29:CR29"/>
    <mergeCell ref="BJ25:BM25"/>
    <mergeCell ref="BY37:CA37"/>
    <mergeCell ref="AU26:AV26"/>
    <mergeCell ref="AW26:AX26"/>
    <mergeCell ref="BY24:CA24"/>
    <mergeCell ref="CO39:CR39"/>
    <mergeCell ref="R5:T5"/>
    <mergeCell ref="Y21:AB21"/>
    <mergeCell ref="CI29:CN29"/>
    <mergeCell ref="AR31:AT31"/>
    <mergeCell ref="CO31:CR31"/>
    <mergeCell ref="AA8:AC8"/>
    <mergeCell ref="BE18:BG18"/>
    <mergeCell ref="AY27:BA27"/>
    <mergeCell ref="X12:Z12"/>
    <mergeCell ref="AD9:AF9"/>
    <mergeCell ref="BN39:BP39"/>
    <mergeCell ref="BQ27:BR27"/>
    <mergeCell ref="BS27:BT27"/>
    <mergeCell ref="U25:X25"/>
    <mergeCell ref="Q26:T26"/>
    <mergeCell ref="CS37:CV37"/>
    <mergeCell ref="CO24:CR24"/>
    <mergeCell ref="I2:K2"/>
    <mergeCell ref="AA10:AC10"/>
    <mergeCell ref="I38:P38"/>
    <mergeCell ref="BN32:BP32"/>
    <mergeCell ref="O9:Q9"/>
    <mergeCell ref="X13:Z13"/>
    <mergeCell ref="U17:W17"/>
    <mergeCell ref="CG36:CH36"/>
    <mergeCell ref="X7:Z7"/>
    <mergeCell ref="U11:W11"/>
    <mergeCell ref="BH2:BJ9"/>
    <mergeCell ref="BU35:BV35"/>
    <mergeCell ref="Q27:T27"/>
    <mergeCell ref="AU39:AV39"/>
    <mergeCell ref="BU22:BV22"/>
    <mergeCell ref="AW39:AX39"/>
    <mergeCell ref="BW22:BX22"/>
    <mergeCell ref="CE7:CL7"/>
    <mergeCell ref="AW37:AX37"/>
    <mergeCell ref="BB33:BC33"/>
    <mergeCell ref="U12:W12"/>
    <mergeCell ref="BD33:BE33"/>
    <mergeCell ref="AJ32:AM32"/>
    <mergeCell ref="BB10:BD10"/>
    <mergeCell ref="R3:T3"/>
    <mergeCell ref="AD2:AF2"/>
    <mergeCell ref="AY11:BA11"/>
    <mergeCell ref="U22:X22"/>
    <mergeCell ref="CG39:CH39"/>
    <mergeCell ref="BS38:BT38"/>
    <mergeCell ref="BU38:BV38"/>
    <mergeCell ref="Q37:T37"/>
    <mergeCell ref="AS13:AU13"/>
    <mergeCell ref="A38:C38"/>
    <mergeCell ref="AP17:AR17"/>
    <mergeCell ref="AJ27:AM27"/>
    <mergeCell ref="A13:C13"/>
    <mergeCell ref="BD28:BE28"/>
    <mergeCell ref="AY15:BA15"/>
    <mergeCell ref="AS15:AU15"/>
    <mergeCell ref="A15:C15"/>
    <mergeCell ref="Q38:T38"/>
    <mergeCell ref="BB22:BC22"/>
    <mergeCell ref="BU33:BV33"/>
    <mergeCell ref="AN25:AQ25"/>
    <mergeCell ref="BF33:BI33"/>
    <mergeCell ref="BW33:BX33"/>
    <mergeCell ref="AP12:AR12"/>
    <mergeCell ref="D3:H3"/>
    <mergeCell ref="BW35:BX35"/>
    <mergeCell ref="D5:H5"/>
    <mergeCell ref="AP14:AR14"/>
    <mergeCell ref="AR39:AT39"/>
    <mergeCell ref="CI31:CN31"/>
    <mergeCell ref="AW27:AX27"/>
    <mergeCell ref="R6:T6"/>
    <mergeCell ref="U33:X33"/>
    <mergeCell ref="CO32:CR32"/>
    <mergeCell ref="CI39:CN39"/>
    <mergeCell ref="BJ28:BM28"/>
    <mergeCell ref="BQ16:BS16"/>
    <mergeCell ref="AC21:AI21"/>
    <mergeCell ref="CI32:CN32"/>
    <mergeCell ref="L4:N4"/>
    <mergeCell ref="I3:K3"/>
    <mergeCell ref="BJ30:BM30"/>
    <mergeCell ref="X15:Z15"/>
    <mergeCell ref="AN38:AQ38"/>
    <mergeCell ref="AP2:AR9"/>
    <mergeCell ref="AY35:BA35"/>
    <mergeCell ref="D21:H21"/>
    <mergeCell ref="CE12:CF12"/>
    <mergeCell ref="I5:K5"/>
    <mergeCell ref="BH13:BJ13"/>
    <mergeCell ref="AA18:AC18"/>
    <mergeCell ref="CS27:CV27"/>
    <mergeCell ref="BF26:BI26"/>
    <mergeCell ref="CB21:CF21"/>
    <mergeCell ref="BU28:BV28"/>
    <mergeCell ref="BW28:BX28"/>
    <mergeCell ref="AA11:AC11"/>
    <mergeCell ref="BB35:BC35"/>
    <mergeCell ref="BH15:BJ15"/>
    <mergeCell ref="CS25:CV25"/>
    <mergeCell ref="AY30:BA30"/>
    <mergeCell ref="U14:W14"/>
    <mergeCell ref="D16:H16"/>
    <mergeCell ref="X10:Z10"/>
    <mergeCell ref="BB34:BC34"/>
    <mergeCell ref="BU30:BV30"/>
    <mergeCell ref="BD34:BE34"/>
    <mergeCell ref="A30:C30"/>
    <mergeCell ref="L17:N17"/>
    <mergeCell ref="D18:H18"/>
    <mergeCell ref="AY12:BA12"/>
    <mergeCell ref="AG4:AI4"/>
    <mergeCell ref="AV16:AX16"/>
    <mergeCell ref="BB36:BC36"/>
    <mergeCell ref="BW23:BX23"/>
    <mergeCell ref="U15:W15"/>
    <mergeCell ref="BD36:BE36"/>
    <mergeCell ref="R19:T19"/>
    <mergeCell ref="BD30:BE30"/>
    <mergeCell ref="BE3:BG9"/>
    <mergeCell ref="L19:N19"/>
    <mergeCell ref="AV18:AX18"/>
    <mergeCell ref="U21:X21"/>
    <mergeCell ref="AA6:AC6"/>
    <mergeCell ref="Y37:AB37"/>
    <mergeCell ref="AV17:AX17"/>
    <mergeCell ref="I16:K16"/>
    <mergeCell ref="AV11:AX11"/>
    <mergeCell ref="CS38:CV38"/>
    <mergeCell ref="CE13:CF13"/>
    <mergeCell ref="AJ35:AM35"/>
    <mergeCell ref="BF34:BI34"/>
    <mergeCell ref="I18:K18"/>
    <mergeCell ref="CS28:CV28"/>
    <mergeCell ref="AN28:AQ28"/>
    <mergeCell ref="D6:H6"/>
    <mergeCell ref="AS16:AU16"/>
    <mergeCell ref="AP15:AR15"/>
    <mergeCell ref="U35:X35"/>
    <mergeCell ref="CS30:CV30"/>
    <mergeCell ref="BF22:BI22"/>
    <mergeCell ref="BQ18:BS18"/>
    <mergeCell ref="U34:X34"/>
    <mergeCell ref="AN30:AQ30"/>
    <mergeCell ref="O8:Q8"/>
    <mergeCell ref="CB28:CF28"/>
    <mergeCell ref="BJ29:BM29"/>
    <mergeCell ref="O2:Q2"/>
    <mergeCell ref="AY34:BA34"/>
    <mergeCell ref="BQ17:BS17"/>
    <mergeCell ref="BB31:BC31"/>
    <mergeCell ref="AY25:BA25"/>
    <mergeCell ref="BN21:BP21"/>
    <mergeCell ref="U30:X30"/>
    <mergeCell ref="I9:K9"/>
    <mergeCell ref="BJ31:BM31"/>
    <mergeCell ref="AA17:AC17"/>
    <mergeCell ref="BD37:BE37"/>
    <mergeCell ref="AY36:BA36"/>
    <mergeCell ref="BW25:BX25"/>
    <mergeCell ref="I24:P24"/>
    <mergeCell ref="BQ19:BS19"/>
    <mergeCell ref="BD24:BE24"/>
    <mergeCell ref="BN23:BP23"/>
    <mergeCell ref="CB29:CF29"/>
    <mergeCell ref="AC24:AI24"/>
    <mergeCell ref="O3:Q3"/>
    <mergeCell ref="CB23:CF23"/>
    <mergeCell ref="L7:N7"/>
    <mergeCell ref="I6:K6"/>
    <mergeCell ref="I11:K11"/>
    <mergeCell ref="AV2:AX9"/>
    <mergeCell ref="AA19:AC19"/>
    <mergeCell ref="A36:C36"/>
    <mergeCell ref="A11:C11"/>
    <mergeCell ref="CS33:CV33"/>
    <mergeCell ref="BN16:BP16"/>
    <mergeCell ref="D24:H24"/>
    <mergeCell ref="CB31:CF31"/>
    <mergeCell ref="CI25:CN25"/>
    <mergeCell ref="AC26:AI26"/>
    <mergeCell ref="BW29:BX29"/>
    <mergeCell ref="AW21:AX21"/>
    <mergeCell ref="AU21:AV21"/>
    <mergeCell ref="AJ8:AL8"/>
    <mergeCell ref="CS35:CV35"/>
    <mergeCell ref="BN18:BP18"/>
    <mergeCell ref="D26:H26"/>
    <mergeCell ref="R16:T16"/>
    <mergeCell ref="CG30:CH30"/>
    <mergeCell ref="BU31:BV31"/>
    <mergeCell ref="AU23:AV23"/>
    <mergeCell ref="BW31:BX31"/>
    <mergeCell ref="AP10:AR10"/>
    <mergeCell ref="X18:Z18"/>
    <mergeCell ref="D19:H19"/>
    <mergeCell ref="AJ10:AL10"/>
    <mergeCell ref="BK13:BM13"/>
    <mergeCell ref="CB26:CF26"/>
    <mergeCell ref="BY32:CA32"/>
    <mergeCell ref="U29:X29"/>
    <mergeCell ref="U23:X23"/>
    <mergeCell ref="AY28:BA28"/>
    <mergeCell ref="AG7:AI7"/>
    <mergeCell ref="BQ12:BS12"/>
    <mergeCell ref="AD11:AF11"/>
    <mergeCell ref="BQ2:BS9"/>
    <mergeCell ref="AV19:AX19"/>
    <mergeCell ref="BB39:BC39"/>
    <mergeCell ref="U31:X31"/>
    <mergeCell ref="BD39:BE39"/>
    <mergeCell ref="BJ26:BM26"/>
    <mergeCell ref="Y38:AB38"/>
    <mergeCell ref="AN34:AQ34"/>
    <mergeCell ref="I17:K17"/>
    <mergeCell ref="CG33:CH33"/>
    <mergeCell ref="I37:P37"/>
    <mergeCell ref="Y24:AB24"/>
    <mergeCell ref="AC37:AI37"/>
    <mergeCell ref="AN36:AQ36"/>
    <mergeCell ref="BK10:BM10"/>
    <mergeCell ref="BN11:BP11"/>
    <mergeCell ref="AS18:AU18"/>
    <mergeCell ref="BH11:BJ11"/>
    <mergeCell ref="D37:H37"/>
    <mergeCell ref="BV9:BY9"/>
    <mergeCell ref="AN29:AQ29"/>
    <mergeCell ref="O10:Q10"/>
    <mergeCell ref="D9:H9"/>
    <mergeCell ref="AY33:BA33"/>
    <mergeCell ref="AN31:AQ31"/>
    <mergeCell ref="BD21:BE21"/>
    <mergeCell ref="L13:N13"/>
    <mergeCell ref="R4:T4"/>
    <mergeCell ref="BJ39:BM39"/>
    <mergeCell ref="D38:H38"/>
    <mergeCell ref="AR23:AT23"/>
    <mergeCell ref="BB32:BC32"/>
    <mergeCell ref="BD32:BE32"/>
    <mergeCell ref="BD26:BE26"/>
    <mergeCell ref="BJ32:BM32"/>
    <mergeCell ref="L15:N15"/>
    <mergeCell ref="O5:Q5"/>
    <mergeCell ref="AG2:AI2"/>
    <mergeCell ref="BN24:BP24"/>
    <mergeCell ref="L8:N8"/>
    <mergeCell ref="AU29:AV29"/>
    <mergeCell ref="BY35:CA35"/>
    <mergeCell ref="I12:K12"/>
    <mergeCell ref="A12:C12"/>
    <mergeCell ref="AW23:AX23"/>
    <mergeCell ref="AY39:BA39"/>
    <mergeCell ref="CS34:CV34"/>
    <mergeCell ref="I27:P27"/>
    <mergeCell ref="BY22:CA22"/>
    <mergeCell ref="BN26:BP26"/>
    <mergeCell ref="AM11:AO11"/>
    <mergeCell ref="AR34:AT34"/>
    <mergeCell ref="CB32:CF32"/>
    <mergeCell ref="AC27:AI27"/>
    <mergeCell ref="BU39:BV39"/>
    <mergeCell ref="AU31:AV31"/>
    <mergeCell ref="L10:N10"/>
    <mergeCell ref="I14:K14"/>
    <mergeCell ref="CG21:CH21"/>
    <mergeCell ref="A14:C14"/>
    <mergeCell ref="I25:P25"/>
    <mergeCell ref="CS36:CV36"/>
    <mergeCell ref="BF35:BI35"/>
    <mergeCell ref="R17:T17"/>
    <mergeCell ref="D27:H27"/>
    <mergeCell ref="AG13:AI13"/>
    <mergeCell ref="AR36:AT36"/>
    <mergeCell ref="CI28:CN28"/>
    <mergeCell ref="BW32:BX32"/>
    <mergeCell ref="CG29:CH29"/>
    <mergeCell ref="CG23:CH23"/>
    <mergeCell ref="AM12:AO12"/>
    <mergeCell ref="AG15:AI15"/>
    <mergeCell ref="AJ16:AL16"/>
    <mergeCell ref="Q39:T39"/>
    <mergeCell ref="CI30:CN30"/>
    <mergeCell ref="BF36:BI36"/>
    <mergeCell ref="AG8:AI8"/>
    <mergeCell ref="AJ9:AL9"/>
    <mergeCell ref="BQ13:BS13"/>
    <mergeCell ref="AD12:AF12"/>
    <mergeCell ref="AY21:BA21"/>
    <mergeCell ref="U32:X32"/>
    <mergeCell ref="CG24:CH24"/>
    <mergeCell ref="BJ27:BM27"/>
    <mergeCell ref="Y26:AB26"/>
    <mergeCell ref="AG10:AI10"/>
    <mergeCell ref="AJ11:AL11"/>
    <mergeCell ref="BQ15:BS15"/>
    <mergeCell ref="O18:Q18"/>
    <mergeCell ref="AD14:AF14"/>
    <mergeCell ref="AY23:BA23"/>
    <mergeCell ref="BN37:BP37"/>
    <mergeCell ref="AC38:AI38"/>
    <mergeCell ref="BS25:BT25"/>
    <mergeCell ref="AD13:AF13"/>
    <mergeCell ref="BU25:BV25"/>
    <mergeCell ref="BN12:BP12"/>
    <mergeCell ref="BF25:BI25"/>
    <mergeCell ref="CB27:CF27"/>
    <mergeCell ref="BH12:BJ12"/>
    <mergeCell ref="AC22:AI22"/>
    <mergeCell ref="BE16:BG16"/>
    <mergeCell ref="CS39:CV39"/>
    <mergeCell ref="Y27:AB27"/>
    <mergeCell ref="CI21:CN21"/>
    <mergeCell ref="BB15:BD15"/>
    <mergeCell ref="AD15:AF15"/>
    <mergeCell ref="AN39:AQ39"/>
    <mergeCell ref="R12:T12"/>
    <mergeCell ref="BN14:BP14"/>
    <mergeCell ref="BH14:BJ14"/>
    <mergeCell ref="CI23:CN23"/>
    <mergeCell ref="CO37:CR37"/>
    <mergeCell ref="AJ6:AL6"/>
    <mergeCell ref="AR24:AT24"/>
    <mergeCell ref="CB22:CF22"/>
    <mergeCell ref="BQ33:BR33"/>
    <mergeCell ref="BE11:BG11"/>
    <mergeCell ref="O17:Q17"/>
    <mergeCell ref="AG3:AI3"/>
    <mergeCell ref="AA3:AC3"/>
    <mergeCell ref="AR26:AT26"/>
    <mergeCell ref="BQ35:BR35"/>
    <mergeCell ref="BQ22:BR22"/>
    <mergeCell ref="BS22:BT22"/>
    <mergeCell ref="I13:K13"/>
    <mergeCell ref="AG5:AI5"/>
    <mergeCell ref="BB25:BC25"/>
    <mergeCell ref="I33:P33"/>
    <mergeCell ref="U4:W4"/>
    <mergeCell ref="BN27:BP27"/>
    <mergeCell ref="CB38:CF38"/>
    <mergeCell ref="AC33:AI33"/>
    <mergeCell ref="AU32:AV32"/>
    <mergeCell ref="AD8:AF8"/>
    <mergeCell ref="I15:K15"/>
    <mergeCell ref="AU37:AV37"/>
    <mergeCell ref="CG31:CH31"/>
    <mergeCell ref="X2:Z2"/>
    <mergeCell ref="I35:P35"/>
    <mergeCell ref="AM14:AO14"/>
    <mergeCell ref="AC35:AI35"/>
    <mergeCell ref="AM13:AO13"/>
    <mergeCell ref="BQ38:BR38"/>
    <mergeCell ref="AJ17:AL17"/>
    <mergeCell ref="AC34:AI34"/>
    <mergeCell ref="BF23:BI23"/>
    <mergeCell ref="CG32:CH32"/>
    <mergeCell ref="CG26:CH26"/>
    <mergeCell ref="D34:H34"/>
    <mergeCell ref="I30:P30"/>
    <mergeCell ref="AJ19:AL19"/>
    <mergeCell ref="BF39:BI39"/>
    <mergeCell ref="AJ25:AM25"/>
    <mergeCell ref="D36:H36"/>
    <mergeCell ref="BS33:BT33"/>
    <mergeCell ref="AG16:AI16"/>
    <mergeCell ref="A33:C33"/>
    <mergeCell ref="AA16:AC16"/>
    <mergeCell ref="BN38:BP38"/>
    <mergeCell ref="AJ22:AM22"/>
    <mergeCell ref="AY10:BA10"/>
    <mergeCell ref="Q25:T25"/>
    <mergeCell ref="BS35:BT35"/>
    <mergeCell ref="AG18:AI18"/>
    <mergeCell ref="BN22:BP22"/>
    <mergeCell ref="A35:C35"/>
    <mergeCell ref="BE17:BG17"/>
    <mergeCell ref="L6:N6"/>
    <mergeCell ref="AU27:AV27"/>
    <mergeCell ref="AR21:AT21"/>
    <mergeCell ref="A21:C29"/>
    <mergeCell ref="A10:C10"/>
    <mergeCell ref="Q33:T33"/>
    <mergeCell ref="CI37:CN37"/>
    <mergeCell ref="BF28:BI28"/>
    <mergeCell ref="BK16:BM16"/>
    <mergeCell ref="AR32:AT32"/>
    <mergeCell ref="CI24:CN24"/>
    <mergeCell ref="BE19:BG19"/>
    <mergeCell ref="R18:T18"/>
    <mergeCell ref="AD4:AF4"/>
    <mergeCell ref="Y35:AB35"/>
    <mergeCell ref="CO38:CR38"/>
    <mergeCell ref="A39:C39"/>
    <mergeCell ref="AJ38:AM38"/>
    <mergeCell ref="BJ21:BM21"/>
    <mergeCell ref="CI26:CN26"/>
    <mergeCell ref="AU22:AV22"/>
    <mergeCell ref="BB16:BD16"/>
    <mergeCell ref="AW22:AX22"/>
    <mergeCell ref="BF32:BI32"/>
    <mergeCell ref="BY25:CA25"/>
    <mergeCell ref="AR27:AT27"/>
    <mergeCell ref="CO27:CR27"/>
    <mergeCell ref="BJ23:BM23"/>
    <mergeCell ref="BE14:BG14"/>
    <mergeCell ref="AA9:AC9"/>
    <mergeCell ref="X8:Z8"/>
    <mergeCell ref="BB18:BD18"/>
    <mergeCell ref="AG6:AI6"/>
    <mergeCell ref="BS28:BT28"/>
    <mergeCell ref="Q22:T22"/>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4.xml><?xml version="1.0" encoding="utf-8"?>
<worksheet xmlns="http://schemas.openxmlformats.org/spreadsheetml/2006/main">
  <sheetPr codeName="Planilha4">
    <outlinePr summaryBelow="1" summaryRight="1"/>
    <pageSetUpPr/>
  </sheetPr>
  <dimension ref="A1:BH205"/>
  <sheetViews>
    <sheetView showGridLines="0" zoomScaleNormal="100" zoomScalePageLayoutView="90" workbookViewId="0">
      <pane xSplit="1" ySplit="4" topLeftCell="B5" activePane="bottomRight" state="frozen"/>
      <selection pane="topRight" activeCell="B1" sqref="B1"/>
      <selection pane="bottomLeft" activeCell="A11" sqref="A11"/>
      <selection pane="bottomRight" activeCell="B5" sqref="B5"/>
    </sheetView>
  </sheetViews>
  <sheetFormatPr baseColWidth="8" defaultColWidth="11.7109375" defaultRowHeight="14.25"/>
  <cols>
    <col width="42.42578125" customWidth="1" style="125" min="1" max="1"/>
    <col width="28.5703125" customWidth="1" style="125" min="2" max="2"/>
    <col width="11.7109375" customWidth="1" style="125" min="3" max="3"/>
    <col width="16.85546875" customWidth="1" style="125" min="4" max="4"/>
    <col width="31.28515625" customWidth="1" style="125" min="5" max="5"/>
    <col width="14.5703125" bestFit="1" customWidth="1" style="125" min="6" max="6"/>
    <col width="11.7109375" customWidth="1" style="125" min="7" max="8"/>
    <col width="11.7109375" customWidth="1" style="795" min="9" max="9"/>
    <col width="11.7109375" customWidth="1" style="125" min="10" max="19"/>
    <col width="12.140625" bestFit="1" customWidth="1" style="125" min="20" max="20"/>
    <col width="11.7109375" customWidth="1" style="125" min="21" max="24"/>
    <col width="30.7109375" customWidth="1" style="125" min="25" max="25"/>
    <col width="11.7109375" customWidth="1" style="125" min="26" max="26"/>
    <col width="16" customWidth="1" style="125" min="27" max="27"/>
    <col width="11.7109375" customWidth="1" style="125" min="28" max="1019"/>
    <col width="9.85546875" customWidth="1" style="125" min="1020" max="1020"/>
    <col width="11.7109375" customWidth="1" style="125" min="1021" max="16384"/>
  </cols>
  <sheetData>
    <row r="1" ht="15.75" customHeight="1" thickBot="1">
      <c r="A1" s="124" t="inlineStr">
        <is>
          <t>CADASTRO DOS PADRÕES SANESOLUTI</t>
        </is>
      </c>
      <c r="B1" s="796" t="n"/>
      <c r="C1" s="658" t="n"/>
      <c r="D1" s="658" t="n"/>
      <c r="E1" s="658" t="n"/>
      <c r="F1" s="658" t="n"/>
      <c r="G1" s="797" t="n"/>
      <c r="H1" s="658" t="n"/>
      <c r="I1" s="658" t="n"/>
      <c r="J1" s="798">
        <f>TODAY()</f>
        <v/>
      </c>
      <c r="K1" s="798">
        <f>J1+45</f>
        <v/>
      </c>
      <c r="L1" s="567" t="n"/>
    </row>
    <row r="2" ht="15.75" customHeight="1" thickBot="1">
      <c r="A2" s="124" t="inlineStr">
        <is>
          <t>FM-6.4-01 R01</t>
        </is>
      </c>
      <c r="B2" s="663" t="n"/>
      <c r="C2" s="664" t="n"/>
      <c r="D2" s="664" t="n"/>
      <c r="E2" s="664" t="n"/>
      <c r="F2" s="664" t="n"/>
      <c r="G2" s="664" t="n"/>
      <c r="H2" s="664" t="n"/>
      <c r="I2" s="664" t="n"/>
    </row>
    <row r="3" ht="15.75" customHeight="1" thickBot="1">
      <c r="A3" s="148" t="n">
        <v>1</v>
      </c>
      <c r="B3" s="148" t="n">
        <v>2</v>
      </c>
      <c r="C3" s="148" t="n">
        <v>3</v>
      </c>
      <c r="D3" s="148" t="n">
        <v>4</v>
      </c>
      <c r="E3" s="148" t="n">
        <v>5</v>
      </c>
      <c r="F3" s="148" t="n">
        <v>6</v>
      </c>
      <c r="G3" s="148" t="n">
        <v>7</v>
      </c>
      <c r="H3" s="148" t="n">
        <v>8</v>
      </c>
      <c r="I3" s="152" t="n">
        <v>9</v>
      </c>
      <c r="J3" s="148" t="n">
        <v>10</v>
      </c>
      <c r="K3" s="148" t="n">
        <v>11</v>
      </c>
      <c r="L3" s="148" t="n">
        <v>12</v>
      </c>
      <c r="M3" s="148" t="n">
        <v>13</v>
      </c>
      <c r="N3" s="148" t="n">
        <v>14</v>
      </c>
      <c r="O3" s="148" t="n">
        <v>15</v>
      </c>
      <c r="P3" s="148" t="n">
        <v>16</v>
      </c>
      <c r="Q3" s="148" t="n">
        <v>17</v>
      </c>
      <c r="R3" s="148" t="n">
        <v>18</v>
      </c>
      <c r="S3" s="148" t="n">
        <v>19</v>
      </c>
      <c r="T3" s="148" t="n">
        <v>20</v>
      </c>
      <c r="U3" s="148" t="n">
        <v>21</v>
      </c>
      <c r="V3" s="148" t="n">
        <v>22</v>
      </c>
      <c r="W3" s="148" t="n">
        <v>23</v>
      </c>
      <c r="X3" s="148" t="n">
        <v>24</v>
      </c>
      <c r="Y3" s="148" t="n">
        <v>25</v>
      </c>
      <c r="Z3" s="148" t="n">
        <v>26</v>
      </c>
      <c r="AA3" s="148" t="n">
        <v>27</v>
      </c>
      <c r="AB3" s="148" t="n">
        <v>28</v>
      </c>
      <c r="AC3" s="126" t="n"/>
      <c r="AD3" s="126" t="n"/>
      <c r="AE3" s="126" t="n"/>
      <c r="AF3" s="126" t="n"/>
      <c r="AG3" s="126" t="n"/>
      <c r="AH3" s="126" t="n"/>
      <c r="AI3" s="126" t="n"/>
      <c r="AJ3" s="126" t="n"/>
      <c r="AK3" s="127" t="n"/>
      <c r="AL3" s="127" t="n"/>
      <c r="AM3" s="127" t="n"/>
      <c r="AN3" s="127" t="n"/>
      <c r="AO3" s="127" t="n"/>
      <c r="AP3" s="127" t="n"/>
      <c r="AQ3" s="127" t="n"/>
      <c r="AR3" s="127" t="n"/>
      <c r="AS3" s="127" t="n"/>
      <c r="AT3" s="127" t="n"/>
      <c r="AU3" s="127" t="n"/>
      <c r="AV3" s="127" t="n"/>
      <c r="AW3" s="127" t="n"/>
      <c r="AX3" s="127" t="n"/>
      <c r="AY3" s="127" t="n"/>
      <c r="AZ3" s="127" t="n"/>
      <c r="BA3" s="127" t="n"/>
      <c r="BB3" s="127" t="n"/>
      <c r="BC3" s="127" t="n"/>
      <c r="BD3" s="127" t="n"/>
      <c r="BE3" s="127" t="n"/>
      <c r="BF3" s="127" t="n"/>
      <c r="BG3" s="127" t="n"/>
      <c r="BH3" s="127" t="n"/>
    </row>
    <row r="4" ht="36.75" customFormat="1" customHeight="1" s="129" thickBot="1">
      <c r="A4" s="149" t="inlineStr">
        <is>
          <t>Código do Padrão</t>
        </is>
      </c>
      <c r="B4" s="149" t="inlineStr">
        <is>
          <t>Descrição do Padrão</t>
        </is>
      </c>
      <c r="C4" s="149" t="inlineStr">
        <is>
          <t>Data da Calibração</t>
        </is>
      </c>
      <c r="D4" s="149" t="inlineStr">
        <is>
          <t>Número do Certificado</t>
        </is>
      </c>
      <c r="E4" s="149" t="inlineStr">
        <is>
          <t>Laboratório Emitente</t>
        </is>
      </c>
      <c r="F4" s="149" t="inlineStr">
        <is>
          <t>Validade da Calibração</t>
        </is>
      </c>
      <c r="G4" s="149" t="inlineStr">
        <is>
          <t>Valor de uma Divisão</t>
        </is>
      </c>
      <c r="H4" s="149" t="inlineStr">
        <is>
          <t>Rastreabilidade dos Padrões</t>
        </is>
      </c>
      <c r="I4" s="799" t="inlineStr">
        <is>
          <t>Incerteza do Padrão</t>
        </is>
      </c>
      <c r="J4" s="149" t="inlineStr">
        <is>
          <t>k</t>
        </is>
      </c>
      <c r="K4" s="149" t="inlineStr">
        <is>
          <t>Veff
(IM)</t>
        </is>
      </c>
      <c r="L4" s="149" t="inlineStr">
        <is>
          <t>Variação Residual</t>
        </is>
      </c>
      <c r="M4" s="149" t="inlineStr">
        <is>
          <t>Veff (VR)</t>
        </is>
      </c>
      <c r="N4" s="149" t="inlineStr">
        <is>
          <t>Maior Erro</t>
        </is>
      </c>
      <c r="O4" s="800" t="inlineStr">
        <is>
          <t>Temperatura Fluido de Calibração</t>
        </is>
      </c>
      <c r="P4" s="800" t="inlineStr">
        <is>
          <t>Efeito Temperatura de Processo [%/°C]</t>
        </is>
      </c>
      <c r="Q4" s="800" t="inlineStr">
        <is>
          <t>Casas Decimais de Resolução</t>
        </is>
      </c>
      <c r="R4" s="800" t="inlineStr">
        <is>
          <t>a3</t>
        </is>
      </c>
      <c r="S4" s="800" t="inlineStr">
        <is>
          <t>a2</t>
        </is>
      </c>
      <c r="T4" s="800" t="inlineStr">
        <is>
          <t>a1</t>
        </is>
      </c>
      <c r="U4" s="800" t="inlineStr">
        <is>
          <t>a0</t>
        </is>
      </c>
      <c r="V4" s="149" t="inlineStr">
        <is>
          <t>Unidade de Medida</t>
        </is>
      </c>
      <c r="W4" s="149" t="inlineStr">
        <is>
          <t>Capacidade</t>
        </is>
      </c>
      <c r="X4" s="149" t="inlineStr">
        <is>
          <t>Deriva</t>
        </is>
      </c>
      <c r="Y4" s="800" t="inlineStr">
        <is>
          <t>Fabricante/Modelo</t>
        </is>
      </c>
      <c r="Z4" s="800" t="inlineStr">
        <is>
          <t>nº Série</t>
        </is>
      </c>
      <c r="AA4" s="800" t="inlineStr">
        <is>
          <t>Localização</t>
        </is>
      </c>
      <c r="AB4" s="800" t="inlineStr">
        <is>
          <t>histórico de ocorrência</t>
        </is>
      </c>
      <c r="AC4" s="128" t="n"/>
      <c r="AD4" s="128" t="n"/>
      <c r="AE4" s="128" t="n"/>
      <c r="AF4" s="128" t="n"/>
      <c r="AG4" s="128" t="n"/>
      <c r="AH4" s="128" t="n"/>
      <c r="AI4" s="128" t="n"/>
      <c r="AJ4" s="128" t="n"/>
    </row>
    <row r="5" ht="14.65" customFormat="1" customHeight="1" s="126" thickBot="1">
      <c r="A5" s="130" t="inlineStr">
        <is>
          <t>SAN-001</t>
        </is>
      </c>
      <c r="B5" s="130" t="inlineStr">
        <is>
          <t>Totalizador de Volume de Água</t>
        </is>
      </c>
      <c r="C5" s="801" t="n">
        <v>45321</v>
      </c>
      <c r="D5" s="130" t="inlineStr">
        <is>
          <t>BLC019-24-2</t>
        </is>
      </c>
      <c r="E5" s="130" t="inlineStr">
        <is>
          <t>Blaster Controles</t>
        </is>
      </c>
      <c r="F5" s="802" t="n">
        <v>46053</v>
      </c>
      <c r="G5" s="130" t="n">
        <v>0.001</v>
      </c>
      <c r="H5" s="130" t="inlineStr">
        <is>
          <t>CAL 0667</t>
        </is>
      </c>
      <c r="I5" s="803" t="n">
        <v>0.15</v>
      </c>
      <c r="J5" s="134" t="n">
        <v>2</v>
      </c>
      <c r="K5" s="130" t="n">
        <v>1000000</v>
      </c>
      <c r="L5" s="804" t="n">
        <v>0.015594</v>
      </c>
      <c r="M5" s="130" t="n">
        <v>3</v>
      </c>
      <c r="N5" s="130" t="n">
        <v>0.18</v>
      </c>
      <c r="O5" s="130" t="n">
        <v>28.4</v>
      </c>
      <c r="P5" s="130" t="n">
        <v>0.004</v>
      </c>
      <c r="Q5" s="130" t="n">
        <v>3</v>
      </c>
      <c r="R5" s="130" t="n"/>
      <c r="S5" s="130" t="n"/>
      <c r="T5" s="804" t="n">
        <v>-7.060741789236551e-05</v>
      </c>
      <c r="U5" s="804" t="n">
        <v>0.1816705084136331</v>
      </c>
      <c r="V5" s="130" t="inlineStr">
        <is>
          <t>l/h</t>
        </is>
      </c>
      <c r="W5" s="130" t="n">
        <v>2000</v>
      </c>
      <c r="X5" s="130" t="n">
        <v>0.02</v>
      </c>
      <c r="Y5" s="130" t="inlineStr">
        <is>
          <t>Micro Motion / 1700I12ABASZZZ</t>
        </is>
      </c>
      <c r="Z5" s="136" t="n">
        <v>3255027</v>
      </c>
      <c r="AA5" s="130" t="inlineStr">
        <is>
          <t>Laboratório de Vazão</t>
        </is>
      </c>
      <c r="AB5" s="130" t="inlineStr">
        <is>
          <t>N/A</t>
        </is>
      </c>
    </row>
    <row r="6" ht="14.65" customFormat="1" customHeight="1" s="126" thickBot="1">
      <c r="A6" s="130" t="inlineStr">
        <is>
          <t>SAN-002</t>
        </is>
      </c>
      <c r="B6" s="130" t="inlineStr">
        <is>
          <t>Totalizador de Volume de Água</t>
        </is>
      </c>
      <c r="C6" s="801" t="n">
        <v>45321</v>
      </c>
      <c r="D6" s="130" t="inlineStr">
        <is>
          <t>BCL019-24-4</t>
        </is>
      </c>
      <c r="E6" s="130" t="inlineStr">
        <is>
          <t>Blaster Controles</t>
        </is>
      </c>
      <c r="F6" s="802" t="n">
        <v>46052</v>
      </c>
      <c r="G6" s="130" t="n">
        <v>0.1</v>
      </c>
      <c r="H6" s="130" t="inlineStr">
        <is>
          <t>CAL 0667</t>
        </is>
      </c>
      <c r="I6" s="803" t="n">
        <v>0.29</v>
      </c>
      <c r="J6" s="134" t="n">
        <v>2.06</v>
      </c>
      <c r="K6" s="145" t="n">
        <v>1000000</v>
      </c>
      <c r="L6" s="804" t="n">
        <v>0.01688436</v>
      </c>
      <c r="M6" s="130" t="n">
        <v>4</v>
      </c>
      <c r="N6" s="130" t="n">
        <v>-0.1</v>
      </c>
      <c r="O6" s="130" t="n">
        <v>28.4</v>
      </c>
      <c r="P6" s="130" t="n">
        <v>0.004</v>
      </c>
      <c r="Q6" s="130" t="n">
        <v>3</v>
      </c>
      <c r="R6" s="130" t="n"/>
      <c r="S6" s="130" t="n"/>
      <c r="T6" s="804" t="n">
        <v>-4.265195578415217e-07</v>
      </c>
      <c r="U6" s="804" t="n">
        <v>0.02435781827729949</v>
      </c>
      <c r="V6" s="130" t="inlineStr">
        <is>
          <t>l/h</t>
        </is>
      </c>
      <c r="W6" s="130" t="n">
        <v>240000</v>
      </c>
      <c r="X6" s="130" t="n">
        <v>0.11</v>
      </c>
      <c r="Y6" s="130" t="inlineStr">
        <is>
          <t>Endress Hauser / PROMASS 83</t>
        </is>
      </c>
      <c r="Z6" s="136" t="inlineStr">
        <is>
          <t>A714A202000</t>
        </is>
      </c>
      <c r="AA6" s="130" t="inlineStr">
        <is>
          <t>Laboratório de Vazão</t>
        </is>
      </c>
      <c r="AB6" s="130" t="inlineStr">
        <is>
          <t>N/A</t>
        </is>
      </c>
    </row>
    <row r="7" ht="14.65" customFormat="1" customHeight="1" s="126" thickBot="1">
      <c r="A7" s="130" t="inlineStr">
        <is>
          <t>SAN-004</t>
        </is>
      </c>
      <c r="B7" s="130" t="inlineStr">
        <is>
          <t>Termômetro Digital</t>
        </is>
      </c>
      <c r="C7" s="801" t="n">
        <v>45359</v>
      </c>
      <c r="D7" s="130" t="inlineStr">
        <is>
          <t>CL-109/24-2</t>
        </is>
      </c>
      <c r="E7" s="130" t="inlineStr">
        <is>
          <t>Lamesp</t>
        </is>
      </c>
      <c r="F7" s="802" t="n">
        <v>46089</v>
      </c>
      <c r="G7" s="130" t="n">
        <v>0.1</v>
      </c>
      <c r="H7" s="130" t="inlineStr">
        <is>
          <t>CAL 0690</t>
        </is>
      </c>
      <c r="I7" s="803" t="n">
        <v>0.1</v>
      </c>
      <c r="J7" s="134" t="n">
        <v>2</v>
      </c>
      <c r="K7" s="130" t="n">
        <v>1000000</v>
      </c>
      <c r="L7" s="804" t="n">
        <v>0.144696</v>
      </c>
      <c r="M7" s="130" t="n">
        <v>1</v>
      </c>
      <c r="N7" s="130" t="n">
        <v>-0.2</v>
      </c>
      <c r="O7" s="130" t="n"/>
      <c r="P7" s="130" t="n"/>
      <c r="Q7" s="130" t="n">
        <v>1</v>
      </c>
      <c r="R7" s="130" t="n"/>
      <c r="S7" s="130" t="n"/>
      <c r="T7" s="804" t="n">
        <v>-0.0024537924912</v>
      </c>
      <c r="U7" s="804" t="n">
        <v>0.0156607234082</v>
      </c>
      <c r="V7" s="130" t="inlineStr">
        <is>
          <t>°C</t>
        </is>
      </c>
      <c r="W7" s="130" t="inlineStr">
        <is>
          <t>150 °C</t>
        </is>
      </c>
      <c r="X7" s="130" t="n">
        <v>0.2</v>
      </c>
      <c r="Y7" s="130" t="inlineStr">
        <is>
          <t>Fuji Eletric / Nobre Brasil</t>
        </is>
      </c>
      <c r="Z7" s="136" t="inlineStr">
        <is>
          <t>5301214T</t>
        </is>
      </c>
      <c r="AA7" s="130" t="inlineStr">
        <is>
          <t>Laboratório de Vazão</t>
        </is>
      </c>
      <c r="AB7" s="130" t="inlineStr">
        <is>
          <t>N/A</t>
        </is>
      </c>
    </row>
    <row r="8" ht="14.65" customFormat="1" customHeight="1" s="126" thickBot="1">
      <c r="A8" s="130" t="inlineStr">
        <is>
          <t>SAN-005</t>
        </is>
      </c>
      <c r="B8" s="130" t="inlineStr">
        <is>
          <t>Barômetro Digital</t>
        </is>
      </c>
      <c r="C8" s="801" t="n">
        <v>45491</v>
      </c>
      <c r="D8" s="130" t="inlineStr">
        <is>
          <t>CLE-099/24-1</t>
        </is>
      </c>
      <c r="E8" s="130" t="inlineStr">
        <is>
          <t>Lamesp</t>
        </is>
      </c>
      <c r="F8" s="802" t="n">
        <v>46233</v>
      </c>
      <c r="G8" s="130" t="n">
        <v>1</v>
      </c>
      <c r="H8" s="130" t="inlineStr">
        <is>
          <t>CAL 0690</t>
        </is>
      </c>
      <c r="I8" s="803" t="n">
        <v>1</v>
      </c>
      <c r="J8" s="134" t="n">
        <v>2</v>
      </c>
      <c r="K8" s="130" t="n">
        <v>1000000</v>
      </c>
      <c r="L8" s="804" t="n">
        <v>0</v>
      </c>
      <c r="M8" s="130" t="n">
        <v>4</v>
      </c>
      <c r="N8" s="130" t="n">
        <v>-4</v>
      </c>
      <c r="O8" s="130" t="n"/>
      <c r="P8" s="130" t="n"/>
      <c r="Q8" s="130" t="n">
        <v>0</v>
      </c>
      <c r="R8" s="130" t="n"/>
      <c r="S8" s="130" t="n"/>
      <c r="T8" s="804" t="n">
        <v>0</v>
      </c>
      <c r="U8" s="804" t="n">
        <v>-4</v>
      </c>
      <c r="V8" s="130" t="inlineStr">
        <is>
          <t>mbar</t>
        </is>
      </c>
      <c r="W8" s="130" t="inlineStr">
        <is>
          <t>900 a 1100</t>
        </is>
      </c>
      <c r="X8" s="130" t="n">
        <v>1</v>
      </c>
      <c r="Y8" s="130" t="inlineStr">
        <is>
          <t>Baldr / não consta modelo</t>
        </is>
      </c>
      <c r="Z8" s="130" t="inlineStr">
        <is>
          <t>não consta</t>
        </is>
      </c>
      <c r="AA8" s="130" t="inlineStr">
        <is>
          <t>Laboratório de Vazão</t>
        </is>
      </c>
      <c r="AB8" s="130" t="inlineStr">
        <is>
          <t>N/A</t>
        </is>
      </c>
    </row>
    <row r="9" ht="14.65" customFormat="1" customHeight="1" s="126" thickBot="1">
      <c r="A9" s="130" t="inlineStr">
        <is>
          <t>SAN-007</t>
        </is>
      </c>
      <c r="B9" s="130" t="inlineStr">
        <is>
          <t>Cronômetro Digital</t>
        </is>
      </c>
      <c r="C9" s="801" t="n">
        <v>45359</v>
      </c>
      <c r="D9" s="130" t="inlineStr">
        <is>
          <t>CL-109/24-1</t>
        </is>
      </c>
      <c r="E9" s="130" t="inlineStr">
        <is>
          <t>Lamesp</t>
        </is>
      </c>
      <c r="F9" s="802" t="n">
        <v>46089</v>
      </c>
      <c r="G9" s="130" t="n">
        <v>0.01</v>
      </c>
      <c r="H9" s="130" t="inlineStr">
        <is>
          <t>CAL 0127</t>
        </is>
      </c>
      <c r="I9" s="803" t="n">
        <v>0.05</v>
      </c>
      <c r="J9" s="134" t="n">
        <v>2</v>
      </c>
      <c r="K9" s="130" t="n">
        <v>1000000</v>
      </c>
      <c r="L9" s="804" t="n">
        <v>0.00229323</v>
      </c>
      <c r="M9" s="130" t="n">
        <v>3</v>
      </c>
      <c r="N9" s="130" t="n">
        <v>-0.01</v>
      </c>
      <c r="O9" s="130" t="n"/>
      <c r="P9" s="130" t="n"/>
      <c r="Q9" s="130" t="n">
        <v>2</v>
      </c>
      <c r="R9" s="130" t="n"/>
      <c r="S9" s="130" t="n"/>
      <c r="T9" s="804" t="n">
        <v>-1.699e-05</v>
      </c>
      <c r="U9" s="804" t="n">
        <v>0.00177184</v>
      </c>
      <c r="V9" s="130" t="inlineStr">
        <is>
          <t>s</t>
        </is>
      </c>
      <c r="W9" s="130" t="inlineStr">
        <is>
          <t>30 a 600</t>
        </is>
      </c>
      <c r="X9" s="130" t="n">
        <v>0.02</v>
      </c>
      <c r="Y9" s="130" t="inlineStr">
        <is>
          <t>Vollo / VL-515</t>
        </is>
      </c>
      <c r="Z9" s="130" t="inlineStr">
        <is>
          <t>não consta</t>
        </is>
      </c>
      <c r="AA9" s="130" t="inlineStr">
        <is>
          <t>Laboratório de Vazão</t>
        </is>
      </c>
      <c r="AB9" s="130" t="inlineStr">
        <is>
          <t>N/A</t>
        </is>
      </c>
    </row>
    <row r="10" ht="14.65" customFormat="1" customHeight="1" s="126" thickBot="1">
      <c r="A10" s="130" t="inlineStr">
        <is>
          <t>SAN-008</t>
        </is>
      </c>
      <c r="B10" s="130" t="inlineStr">
        <is>
          <t>Totalizador de Volume de Água</t>
        </is>
      </c>
      <c r="C10" s="801" t="n">
        <v>45321</v>
      </c>
      <c r="D10" s="130" t="inlineStr">
        <is>
          <t>BLC019-24-3</t>
        </is>
      </c>
      <c r="E10" s="130" t="inlineStr">
        <is>
          <t>Blaster Controles</t>
        </is>
      </c>
      <c r="F10" s="802" t="n">
        <v>46053</v>
      </c>
      <c r="G10" s="130" t="n">
        <v>0.01</v>
      </c>
      <c r="H10" s="130" t="inlineStr">
        <is>
          <t>CAL 0667</t>
        </is>
      </c>
      <c r="I10" s="803" t="n">
        <v>0.15</v>
      </c>
      <c r="J10" s="134" t="n">
        <v>2</v>
      </c>
      <c r="K10" s="130" t="n">
        <v>1000000</v>
      </c>
      <c r="L10" s="804" t="n">
        <v>0.06161788</v>
      </c>
      <c r="M10" s="130" t="n">
        <v>3</v>
      </c>
      <c r="N10" s="130" t="n">
        <v>0.24</v>
      </c>
      <c r="O10" s="130" t="n">
        <v>28.4</v>
      </c>
      <c r="P10" s="130" t="n">
        <v>0.004</v>
      </c>
      <c r="Q10" s="130" t="n">
        <v>2</v>
      </c>
      <c r="R10" s="130" t="n"/>
      <c r="S10" s="130" t="n"/>
      <c r="T10" s="804" t="n">
        <v>-1.167939990420017e-05</v>
      </c>
      <c r="U10" s="804" t="n">
        <v>0.18892078</v>
      </c>
      <c r="V10" s="130" t="inlineStr">
        <is>
          <t>l/h</t>
        </is>
      </c>
      <c r="W10" s="130" t="inlineStr">
        <is>
          <t>500 a 150000</t>
        </is>
      </c>
      <c r="X10" s="130" t="n">
        <v>0</v>
      </c>
      <c r="Y10" s="130" t="inlineStr">
        <is>
          <t>Endress Hauser / PROMASS 80</t>
        </is>
      </c>
      <c r="Z10" s="130" t="inlineStr">
        <is>
          <t>HC000592000</t>
        </is>
      </c>
      <c r="AA10" s="130" t="inlineStr">
        <is>
          <t>Laboratório de Vazão</t>
        </is>
      </c>
      <c r="AB10" s="130" t="inlineStr">
        <is>
          <t>N/A</t>
        </is>
      </c>
    </row>
    <row r="11" ht="14.65" customFormat="1" customHeight="1" s="126" thickBot="1">
      <c r="A11" s="130" t="inlineStr">
        <is>
          <t>SAN-009</t>
        </is>
      </c>
      <c r="B11" s="130" t="inlineStr">
        <is>
          <t>Balança 100 kg</t>
        </is>
      </c>
      <c r="C11" s="801" t="n">
        <v>45604</v>
      </c>
      <c r="D11" s="130" t="inlineStr">
        <is>
          <t>CA-11005-24</t>
        </is>
      </c>
      <c r="E11" s="130" t="inlineStr">
        <is>
          <t>Balanças Vinhedo</t>
        </is>
      </c>
      <c r="F11" s="802" t="n">
        <v>46356</v>
      </c>
      <c r="G11" s="130" t="n">
        <v>0.01</v>
      </c>
      <c r="H11" s="130" t="inlineStr">
        <is>
          <t>CAL 0675</t>
        </is>
      </c>
      <c r="I11" s="803" t="n">
        <v>0.01</v>
      </c>
      <c r="J11" s="134" t="n">
        <v>2</v>
      </c>
      <c r="K11" s="145" t="n">
        <v>1000000</v>
      </c>
      <c r="L11" s="804" t="n">
        <v>0.00601382</v>
      </c>
      <c r="M11" s="130" t="n">
        <v>3</v>
      </c>
      <c r="N11" s="130" t="n">
        <v>0.01</v>
      </c>
      <c r="O11" s="130" t="n"/>
      <c r="P11" s="130" t="n"/>
      <c r="Q11" s="130" t="n">
        <v>2</v>
      </c>
      <c r="R11" s="130" t="n"/>
      <c r="S11" s="130" t="n"/>
      <c r="T11" s="804" t="n">
        <v>4.423e-05</v>
      </c>
      <c r="U11" s="804" t="n">
        <v>0.00170005</v>
      </c>
      <c r="V11" s="130" t="inlineStr">
        <is>
          <t>kg</t>
        </is>
      </c>
      <c r="W11" s="130" t="inlineStr">
        <is>
          <t>0 a 100</t>
        </is>
      </c>
      <c r="X11" s="130" t="n">
        <v>0.05</v>
      </c>
      <c r="Y11" s="130" t="inlineStr">
        <is>
          <t>Alfa / 3104C</t>
        </is>
      </c>
      <c r="Z11" s="130" t="inlineStr">
        <is>
          <t>11A663</t>
        </is>
      </c>
      <c r="AA11" s="130" t="inlineStr">
        <is>
          <t>Laboratório de Vazão</t>
        </is>
      </c>
      <c r="AB11" s="130" t="inlineStr">
        <is>
          <t>N/A</t>
        </is>
      </c>
    </row>
    <row r="12" ht="14.65" customFormat="1" customHeight="1" s="126" thickBot="1">
      <c r="A12" s="130" t="inlineStr">
        <is>
          <t>SAN-010</t>
        </is>
      </c>
      <c r="B12" s="130" t="inlineStr">
        <is>
          <t>Contador de Pulso</t>
        </is>
      </c>
      <c r="C12" s="801" t="n">
        <v>44713</v>
      </c>
      <c r="D12" s="130" t="inlineStr">
        <is>
          <t>Não se Aplica</t>
        </is>
      </c>
      <c r="E12" s="130" t="inlineStr">
        <is>
          <t>Sanesoluti</t>
        </is>
      </c>
      <c r="F12" s="802" t="n">
        <v>45809</v>
      </c>
      <c r="G12" s="130" t="n">
        <v>0.01</v>
      </c>
      <c r="H12" s="130" t="inlineStr">
        <is>
          <t>Não se aplica</t>
        </is>
      </c>
      <c r="I12" s="803" t="n">
        <v>3</v>
      </c>
      <c r="J12" s="134" t="n"/>
      <c r="K12" s="130" t="n"/>
      <c r="L12" s="804" t="n"/>
      <c r="M12" s="130" t="n"/>
      <c r="N12" s="130" t="n"/>
      <c r="O12" s="130" t="n"/>
      <c r="P12" s="130" t="n"/>
      <c r="Q12" s="130" t="n"/>
      <c r="R12" s="130" t="n"/>
      <c r="S12" s="130" t="n"/>
      <c r="T12" s="137" t="n"/>
      <c r="U12" s="804" t="n"/>
      <c r="V12" s="130" t="n"/>
      <c r="W12" s="130" t="n"/>
      <c r="X12" s="130" t="n"/>
      <c r="Y12" s="130" t="n"/>
      <c r="Z12" s="801" t="n"/>
      <c r="AA12" s="130" t="n"/>
      <c r="AB12" s="130" t="inlineStr">
        <is>
          <t>N/A</t>
        </is>
      </c>
    </row>
    <row r="13" ht="14.65" customFormat="1" customHeight="1" s="126" thickBot="1">
      <c r="A13" s="130" t="inlineStr">
        <is>
          <t>SAN-011</t>
        </is>
      </c>
      <c r="B13" s="130" t="inlineStr">
        <is>
          <t>Contador de Pulso</t>
        </is>
      </c>
      <c r="C13" s="801" t="n">
        <v>44713</v>
      </c>
      <c r="D13" s="130" t="inlineStr">
        <is>
          <t>Não se Aplica</t>
        </is>
      </c>
      <c r="E13" s="130" t="inlineStr">
        <is>
          <t>Sanesoluti</t>
        </is>
      </c>
      <c r="F13" s="802" t="n">
        <v>45809</v>
      </c>
      <c r="G13" s="130" t="n">
        <v>0.01</v>
      </c>
      <c r="H13" s="130" t="inlineStr">
        <is>
          <t>Não se aplica</t>
        </is>
      </c>
      <c r="I13" s="803" t="n">
        <v>3</v>
      </c>
      <c r="J13" s="134" t="n"/>
      <c r="K13" s="130" t="n"/>
      <c r="L13" s="804" t="n"/>
      <c r="M13" s="130" t="n"/>
      <c r="N13" s="130" t="n"/>
      <c r="O13" s="130" t="n"/>
      <c r="P13" s="130" t="n"/>
      <c r="Q13" s="130" t="n"/>
      <c r="R13" s="130" t="n"/>
      <c r="S13" s="130" t="n"/>
      <c r="T13" s="804" t="n"/>
      <c r="U13" s="804" t="n"/>
      <c r="V13" s="130" t="n"/>
      <c r="W13" s="130" t="n"/>
      <c r="X13" s="130" t="n"/>
      <c r="Y13" s="130" t="n"/>
      <c r="Z13" s="130" t="n"/>
      <c r="AA13" s="130" t="n"/>
      <c r="AB13" s="130" t="inlineStr">
        <is>
          <t>N/A</t>
        </is>
      </c>
    </row>
    <row r="14" ht="14.65" customFormat="1" customHeight="1" s="126" thickBot="1">
      <c r="A14" s="130" t="inlineStr">
        <is>
          <t>SAN-012</t>
        </is>
      </c>
      <c r="B14" s="130" t="inlineStr">
        <is>
          <t>Balança 2000 kg</t>
        </is>
      </c>
      <c r="C14" s="801" t="n">
        <v>45604</v>
      </c>
      <c r="D14" s="130" t="inlineStr">
        <is>
          <t>CA-11006-24</t>
        </is>
      </c>
      <c r="E14" s="130" t="inlineStr">
        <is>
          <t>Balanças Vinhedo</t>
        </is>
      </c>
      <c r="F14" s="802" t="n">
        <v>46356</v>
      </c>
      <c r="G14" s="130" t="n">
        <v>0.5</v>
      </c>
      <c r="H14" s="130" t="inlineStr">
        <is>
          <t>CAL 0675</t>
        </is>
      </c>
      <c r="I14" s="803" t="n">
        <v>0.5</v>
      </c>
      <c r="J14" s="134" t="n">
        <v>2</v>
      </c>
      <c r="K14" s="130" t="n">
        <v>1000000</v>
      </c>
      <c r="L14" s="804" t="n">
        <v>0</v>
      </c>
      <c r="M14" s="130" t="n">
        <v>3</v>
      </c>
      <c r="N14" s="130" t="n">
        <v>0</v>
      </c>
      <c r="O14" s="130" t="n"/>
      <c r="P14" s="130" t="n"/>
      <c r="Q14" s="130" t="n">
        <v>1</v>
      </c>
      <c r="R14" s="130" t="n"/>
      <c r="S14" s="130" t="n"/>
      <c r="T14" s="804" t="n">
        <v>0</v>
      </c>
      <c r="U14" s="804" t="n">
        <v>0</v>
      </c>
      <c r="V14" s="130" t="inlineStr">
        <is>
          <t>kg</t>
        </is>
      </c>
      <c r="W14" s="130" t="inlineStr">
        <is>
          <t>0 a 2000</t>
        </is>
      </c>
      <c r="X14" s="130" t="n">
        <v>0</v>
      </c>
      <c r="Y14" s="130" t="inlineStr">
        <is>
          <t>Alfa / 3104C</t>
        </is>
      </c>
      <c r="Z14" s="130" t="inlineStr">
        <is>
          <t>11A65F</t>
        </is>
      </c>
      <c r="AA14" s="130" t="inlineStr">
        <is>
          <t>Laboratório de Vazão</t>
        </is>
      </c>
      <c r="AB14" s="130" t="inlineStr">
        <is>
          <t>N/A</t>
        </is>
      </c>
    </row>
    <row r="15" ht="14.65" customFormat="1" customHeight="1" s="126" thickBot="1">
      <c r="A15" s="130" t="inlineStr">
        <is>
          <t>SAN-013-T</t>
        </is>
      </c>
      <c r="B15" s="130" t="inlineStr">
        <is>
          <t>Termohigrômetro Padrão</t>
        </is>
      </c>
      <c r="C15" s="801" t="n">
        <v>45195</v>
      </c>
      <c r="D15" s="130" t="inlineStr">
        <is>
          <t>CL-12638/23</t>
        </is>
      </c>
      <c r="E15" s="130" t="inlineStr">
        <is>
          <t>Lamesp</t>
        </is>
      </c>
      <c r="F15" s="802" t="n">
        <v>45926</v>
      </c>
      <c r="G15" s="130" t="n">
        <v>0.1</v>
      </c>
      <c r="H15" s="130" t="inlineStr">
        <is>
          <t>CAL 0690</t>
        </is>
      </c>
      <c r="I15" s="803" t="n">
        <v>0.3</v>
      </c>
      <c r="J15" s="134" t="n">
        <v>2</v>
      </c>
      <c r="K15" s="145" t="n">
        <v>1000000</v>
      </c>
      <c r="L15" s="804" t="n">
        <v>0.518875</v>
      </c>
      <c r="M15" s="130" t="n">
        <v>1</v>
      </c>
      <c r="N15" s="130" t="n">
        <v>3</v>
      </c>
      <c r="O15" s="130" t="n"/>
      <c r="P15" s="130" t="n"/>
      <c r="Q15" s="130" t="n">
        <v>1</v>
      </c>
      <c r="R15" s="130" t="n"/>
      <c r="S15" s="130" t="n"/>
      <c r="T15" s="804" t="n">
        <v>0.117204</v>
      </c>
      <c r="U15" s="804" t="n">
        <v>-2.852793</v>
      </c>
      <c r="V15" s="130" t="inlineStr">
        <is>
          <t>°C</t>
        </is>
      </c>
      <c r="W15" s="130" t="inlineStr">
        <is>
          <t>10 a 50</t>
        </is>
      </c>
      <c r="X15" s="130" t="n">
        <v>0.5</v>
      </c>
      <c r="Y15" s="130" t="inlineStr">
        <is>
          <t>Exbom/ não consta modelo</t>
        </is>
      </c>
      <c r="Z15" s="130" t="inlineStr">
        <is>
          <t>não consta</t>
        </is>
      </c>
      <c r="AA15" s="130" t="inlineStr">
        <is>
          <t>Laboratório de Vazão</t>
        </is>
      </c>
      <c r="AB15" s="130" t="inlineStr">
        <is>
          <t>N/A</t>
        </is>
      </c>
    </row>
    <row r="16" ht="14.65" customFormat="1" customHeight="1" s="126" thickBot="1">
      <c r="A16" s="130" t="inlineStr">
        <is>
          <t>SAN-013-U</t>
        </is>
      </c>
      <c r="B16" s="130" t="inlineStr">
        <is>
          <t>Termohigrômetro Padrão</t>
        </is>
      </c>
      <c r="C16" s="801" t="n">
        <v>45195</v>
      </c>
      <c r="D16" s="130" t="inlineStr">
        <is>
          <t>CL-12638/23</t>
        </is>
      </c>
      <c r="E16" s="130" t="inlineStr">
        <is>
          <t>Lamesp</t>
        </is>
      </c>
      <c r="F16" s="802" t="n">
        <v>45926</v>
      </c>
      <c r="G16" s="130" t="n">
        <v>0.1</v>
      </c>
      <c r="H16" s="130" t="inlineStr">
        <is>
          <t>CAL 0690</t>
        </is>
      </c>
      <c r="I16" s="803" t="n">
        <v>3</v>
      </c>
      <c r="J16" s="134" t="n">
        <v>2</v>
      </c>
      <c r="K16" s="145" t="n">
        <v>1000000</v>
      </c>
      <c r="L16" s="804" t="n">
        <v>1.986083</v>
      </c>
      <c r="M16" s="130" t="n">
        <v>1</v>
      </c>
      <c r="N16" s="130" t="n">
        <v>6.2</v>
      </c>
      <c r="O16" s="130" t="n"/>
      <c r="P16" s="130" t="n"/>
      <c r="Q16" s="130" t="n">
        <v>1</v>
      </c>
      <c r="R16" s="130" t="n"/>
      <c r="S16" s="130" t="n"/>
      <c r="T16" s="804" t="n">
        <v>0.160935</v>
      </c>
      <c r="U16" s="804" t="n">
        <v>-9.154089000000001</v>
      </c>
      <c r="V16" s="130" t="inlineStr">
        <is>
          <t>%</t>
        </is>
      </c>
      <c r="W16" s="130" t="inlineStr">
        <is>
          <t>15 a 90</t>
        </is>
      </c>
      <c r="X16" s="130" t="n">
        <v>1.5</v>
      </c>
      <c r="Y16" s="130" t="inlineStr">
        <is>
          <t>Exbom/ não consta modelo</t>
        </is>
      </c>
      <c r="Z16" s="130" t="inlineStr">
        <is>
          <t>não consta</t>
        </is>
      </c>
      <c r="AA16" s="130" t="inlineStr">
        <is>
          <t>Laboratório de Vazão</t>
        </is>
      </c>
      <c r="AB16" s="130" t="inlineStr">
        <is>
          <t>N/A</t>
        </is>
      </c>
    </row>
    <row r="17" ht="14.65" customFormat="1" customHeight="1" s="126" thickBot="1">
      <c r="A17" s="130" t="inlineStr">
        <is>
          <t>SAN-014-T</t>
        </is>
      </c>
      <c r="B17" s="130" t="inlineStr">
        <is>
          <t>Termohigrômetro Padrão</t>
        </is>
      </c>
      <c r="C17" s="801" t="n">
        <v>45195</v>
      </c>
      <c r="D17" s="130" t="inlineStr">
        <is>
          <t>CL-12639/23</t>
        </is>
      </c>
      <c r="E17" s="130" t="inlineStr">
        <is>
          <t>Lamesp</t>
        </is>
      </c>
      <c r="F17" s="802" t="n">
        <v>45926</v>
      </c>
      <c r="G17" s="130" t="n">
        <v>0.1</v>
      </c>
      <c r="H17" s="130" t="inlineStr">
        <is>
          <t>CAL 0690</t>
        </is>
      </c>
      <c r="I17" s="803" t="n">
        <v>0.3</v>
      </c>
      <c r="J17" s="134" t="n">
        <v>2</v>
      </c>
      <c r="K17" s="145" t="n">
        <v>1000000</v>
      </c>
      <c r="L17" s="804" t="n">
        <v>0.14989306</v>
      </c>
      <c r="M17" s="130" t="n">
        <v>1</v>
      </c>
      <c r="N17" s="130" t="n">
        <v>-0.3</v>
      </c>
      <c r="O17" s="130" t="n"/>
      <c r="P17" s="130" t="n"/>
      <c r="Q17" s="130" t="n">
        <v>1</v>
      </c>
      <c r="R17" s="130" t="n"/>
      <c r="S17" s="130" t="n"/>
      <c r="T17" s="130" t="n">
        <v>0.00624215</v>
      </c>
      <c r="U17" s="804" t="n">
        <v>-0.33166751</v>
      </c>
      <c r="V17" s="130" t="inlineStr">
        <is>
          <t>°C</t>
        </is>
      </c>
      <c r="W17" s="130" t="inlineStr">
        <is>
          <t>10 a 50</t>
        </is>
      </c>
      <c r="X17" s="130" t="n">
        <v>0.5</v>
      </c>
      <c r="Y17" s="130" t="inlineStr">
        <is>
          <t>Exbom/ não consta modelo</t>
        </is>
      </c>
      <c r="Z17" s="130" t="inlineStr">
        <is>
          <t>não consta</t>
        </is>
      </c>
      <c r="AA17" s="130" t="inlineStr">
        <is>
          <t>Laboratório de Vazão</t>
        </is>
      </c>
      <c r="AB17" s="130" t="inlineStr">
        <is>
          <t>N/A</t>
        </is>
      </c>
    </row>
    <row r="18" ht="14.65" customFormat="1" customHeight="1" s="126" thickBot="1">
      <c r="A18" s="130" t="inlineStr">
        <is>
          <t>SAN-014-U</t>
        </is>
      </c>
      <c r="B18" s="130" t="inlineStr">
        <is>
          <t>Termohigrômetro Padrão</t>
        </is>
      </c>
      <c r="C18" s="801" t="n">
        <v>45195</v>
      </c>
      <c r="D18" s="130" t="inlineStr">
        <is>
          <t>CL-12639/23</t>
        </is>
      </c>
      <c r="E18" s="130" t="inlineStr">
        <is>
          <t>Lamesp</t>
        </is>
      </c>
      <c r="F18" s="802" t="n">
        <v>45926</v>
      </c>
      <c r="G18" s="130" t="n">
        <v>0.1</v>
      </c>
      <c r="H18" s="130" t="inlineStr">
        <is>
          <t>CAL 0690</t>
        </is>
      </c>
      <c r="I18" s="803" t="n">
        <v>3</v>
      </c>
      <c r="J18" s="134" t="n">
        <v>2</v>
      </c>
      <c r="K18" s="145" t="n">
        <v>1000000</v>
      </c>
      <c r="L18" s="804" t="n">
        <v>1.48936207</v>
      </c>
      <c r="M18" s="130" t="n">
        <v>1</v>
      </c>
      <c r="N18" s="130" t="n">
        <v>-8.4</v>
      </c>
      <c r="O18" s="130" t="n"/>
      <c r="P18" s="130" t="n"/>
      <c r="Q18" s="130" t="n">
        <v>1</v>
      </c>
      <c r="R18" s="130" t="n"/>
      <c r="S18" s="130" t="n"/>
      <c r="T18" s="130" t="n">
        <v>0.20655116</v>
      </c>
      <c r="U18" s="804" t="n">
        <v>-11.52873992</v>
      </c>
      <c r="V18" s="130" t="inlineStr">
        <is>
          <t>%</t>
        </is>
      </c>
      <c r="W18" s="130" t="inlineStr">
        <is>
          <t>15 a 90</t>
        </is>
      </c>
      <c r="X18" s="130" t="n">
        <v>1.5</v>
      </c>
      <c r="Y18" s="130" t="inlineStr">
        <is>
          <t>Exbom/ não consta modelo</t>
        </is>
      </c>
      <c r="Z18" s="130" t="inlineStr">
        <is>
          <t>não consta</t>
        </is>
      </c>
      <c r="AA18" s="130" t="inlineStr">
        <is>
          <t>Laboratório de Vazão</t>
        </is>
      </c>
      <c r="AB18" s="130" t="inlineStr">
        <is>
          <t>N/A</t>
        </is>
      </c>
    </row>
    <row r="19" ht="14.65" customFormat="1" customHeight="1" s="126" thickBot="1">
      <c r="A19" s="130" t="inlineStr">
        <is>
          <t>SAN-015</t>
        </is>
      </c>
      <c r="B19" s="130" t="inlineStr">
        <is>
          <t>Cronômetro Digital</t>
        </is>
      </c>
      <c r="C19" s="801" t="n">
        <v>45238</v>
      </c>
      <c r="D19" s="130" t="inlineStr">
        <is>
          <t>CL-90/23-1</t>
        </is>
      </c>
      <c r="E19" s="130" t="inlineStr">
        <is>
          <t>Lamesp</t>
        </is>
      </c>
      <c r="F19" s="802" t="n">
        <v>45991</v>
      </c>
      <c r="G19" s="130" t="n">
        <v>0.01</v>
      </c>
      <c r="H19" s="130" t="inlineStr">
        <is>
          <t>CAL 0690</t>
        </is>
      </c>
      <c r="I19" s="803" t="n">
        <v>0.05</v>
      </c>
      <c r="J19" s="134" t="n">
        <v>2</v>
      </c>
      <c r="K19" s="145" t="n">
        <v>1000000</v>
      </c>
      <c r="L19" s="804" t="n">
        <v>0.00191865</v>
      </c>
      <c r="M19" s="130" t="n">
        <v>3</v>
      </c>
      <c r="N19" s="130" t="n">
        <v>0.04</v>
      </c>
      <c r="O19" s="130" t="n"/>
      <c r="P19" s="130" t="n"/>
      <c r="Q19" s="130" t="n">
        <v>2</v>
      </c>
      <c r="R19" s="130" t="n"/>
      <c r="S19" s="130" t="n"/>
      <c r="T19" s="130" t="n">
        <v>3.749e-05</v>
      </c>
      <c r="U19" s="804" t="n">
        <v>0.01767799</v>
      </c>
      <c r="V19" s="130" t="inlineStr">
        <is>
          <t>s</t>
        </is>
      </c>
      <c r="W19" s="130" t="inlineStr">
        <is>
          <t>0 a 600</t>
        </is>
      </c>
      <c r="X19" s="130" t="n">
        <v>0.01</v>
      </c>
      <c r="Y19" s="130" t="inlineStr">
        <is>
          <t>Blaster / BLIT</t>
        </is>
      </c>
      <c r="Z19" s="130" t="inlineStr">
        <is>
          <t>não consta</t>
        </is>
      </c>
      <c r="AA19" s="130" t="inlineStr">
        <is>
          <t>Laboratório de Vazão</t>
        </is>
      </c>
      <c r="AB19" s="130" t="inlineStr">
        <is>
          <t>N/A</t>
        </is>
      </c>
    </row>
    <row r="20" ht="14.65" customFormat="1" customHeight="1" s="126" thickBot="1">
      <c r="A20" s="130" t="inlineStr">
        <is>
          <t>SAN-016</t>
        </is>
      </c>
      <c r="B20" s="130" t="inlineStr">
        <is>
          <t>Cronômetro Digital</t>
        </is>
      </c>
      <c r="C20" s="801" t="n">
        <v>45238</v>
      </c>
      <c r="D20" s="130" t="inlineStr">
        <is>
          <t>CL-90/23-2</t>
        </is>
      </c>
      <c r="E20" s="130" t="inlineStr">
        <is>
          <t>Lamesp</t>
        </is>
      </c>
      <c r="F20" s="802" t="n">
        <v>45991</v>
      </c>
      <c r="G20" s="130" t="n">
        <v>0.01</v>
      </c>
      <c r="H20" s="130" t="inlineStr">
        <is>
          <t>CAL 0690</t>
        </is>
      </c>
      <c r="I20" s="803" t="n">
        <v>0.08</v>
      </c>
      <c r="J20" s="134" t="n">
        <v>2</v>
      </c>
      <c r="K20" s="145" t="n">
        <v>1000000</v>
      </c>
      <c r="L20" s="804" t="n">
        <v>0.007996430000000001</v>
      </c>
      <c r="M20" s="130" t="n">
        <v>3</v>
      </c>
      <c r="N20" s="130" t="n">
        <v>-0.04</v>
      </c>
      <c r="O20" s="130" t="n"/>
      <c r="P20" s="130" t="n"/>
      <c r="Q20" s="130" t="n">
        <v>2</v>
      </c>
      <c r="R20" s="130" t="n"/>
      <c r="S20" s="130" t="n"/>
      <c r="T20" s="130" t="n">
        <v>-2.4e-05</v>
      </c>
      <c r="U20" s="804" t="n">
        <v>-0.02067152</v>
      </c>
      <c r="V20" s="130" t="inlineStr">
        <is>
          <t>s</t>
        </is>
      </c>
      <c r="W20" s="130" t="inlineStr">
        <is>
          <t>0 a 600</t>
        </is>
      </c>
      <c r="X20" s="130" t="n">
        <v>0.01</v>
      </c>
      <c r="Y20" s="130" t="inlineStr">
        <is>
          <t>Blaster / BLIT</t>
        </is>
      </c>
      <c r="Z20" s="130" t="inlineStr">
        <is>
          <t>não consta</t>
        </is>
      </c>
      <c r="AA20" s="130" t="inlineStr">
        <is>
          <t>Laboratório de Vazão</t>
        </is>
      </c>
      <c r="AB20" s="130" t="inlineStr">
        <is>
          <t>N/A</t>
        </is>
      </c>
    </row>
    <row r="21" ht="14.65" customFormat="1" customHeight="1" s="126" thickBot="1">
      <c r="A21" s="130" t="inlineStr">
        <is>
          <t>SAN-017</t>
        </is>
      </c>
      <c r="B21" s="130" t="inlineStr">
        <is>
          <t>Totalizador de Volume de Água</t>
        </is>
      </c>
      <c r="C21" s="801" t="n">
        <v>45321</v>
      </c>
      <c r="D21" s="130" t="inlineStr">
        <is>
          <t>BLC019-24-1</t>
        </is>
      </c>
      <c r="E21" s="130" t="inlineStr">
        <is>
          <t>Blaster Controles</t>
        </is>
      </c>
      <c r="F21" s="802" t="n">
        <v>46052</v>
      </c>
      <c r="G21" s="130" t="n">
        <v>0.001</v>
      </c>
      <c r="H21" s="130" t="inlineStr">
        <is>
          <t>CAL 0667</t>
        </is>
      </c>
      <c r="I21" s="803" t="n">
        <v>0.15</v>
      </c>
      <c r="J21" s="134" t="n">
        <v>2</v>
      </c>
      <c r="K21" s="145" t="n">
        <v>1000000</v>
      </c>
      <c r="L21" s="804" t="n">
        <v>0.01870964</v>
      </c>
      <c r="M21" s="130" t="n">
        <v>3</v>
      </c>
      <c r="N21" s="130" t="n">
        <v>0.1</v>
      </c>
      <c r="O21" s="130" t="n">
        <v>28.5</v>
      </c>
      <c r="P21" s="130" t="n">
        <v>0.004</v>
      </c>
      <c r="Q21" s="130" t="n">
        <v>3</v>
      </c>
      <c r="R21" s="130" t="n"/>
      <c r="S21" s="130" t="n"/>
      <c r="T21" s="804" t="n">
        <v>-6.947838135295391e-05</v>
      </c>
      <c r="U21" s="804" t="n">
        <v>0.1127836943255519</v>
      </c>
      <c r="V21" s="130" t="inlineStr">
        <is>
          <t>l/h</t>
        </is>
      </c>
      <c r="W21" s="130" t="inlineStr">
        <is>
          <t>40 a 2000</t>
        </is>
      </c>
      <c r="X21" s="130">
        <f>N21/2</f>
        <v/>
      </c>
      <c r="Y21" s="130" t="inlineStr">
        <is>
          <t>MICRO MOTION / 2700B11ABAEZZZ / R025S113NQBAEZZZZ</t>
        </is>
      </c>
      <c r="Z21" s="130" t="inlineStr">
        <is>
          <t>3002498 / 758248</t>
        </is>
      </c>
      <c r="AA21" s="130" t="inlineStr">
        <is>
          <t>Laboratório de Vazão</t>
        </is>
      </c>
      <c r="AB21" s="130" t="inlineStr">
        <is>
          <t>N/A</t>
        </is>
      </c>
    </row>
    <row r="22" ht="14.65" customFormat="1" customHeight="1" s="126" thickBot="1">
      <c r="A22" s="130" t="inlineStr">
        <is>
          <t>SAN-018-A</t>
        </is>
      </c>
      <c r="B22" s="130" t="inlineStr">
        <is>
          <t>Tubo de Pitot</t>
        </is>
      </c>
      <c r="C22" s="801" t="n">
        <v>45677</v>
      </c>
      <c r="D22" s="130" t="inlineStr">
        <is>
          <t>207 164-101</t>
        </is>
      </c>
      <c r="E22" s="130" t="inlineStr">
        <is>
          <t>IPT</t>
        </is>
      </c>
      <c r="F22" s="802" t="n">
        <v>46407</v>
      </c>
      <c r="G22" s="130" t="n"/>
      <c r="H22" s="130" t="inlineStr">
        <is>
          <t>CAL 0162</t>
        </is>
      </c>
      <c r="I22" s="803" t="n">
        <v>0.008</v>
      </c>
      <c r="J22" s="134" t="n">
        <v>2</v>
      </c>
      <c r="K22" s="145" t="n">
        <v>1000000</v>
      </c>
      <c r="L22" s="804" t="n"/>
      <c r="M22" s="130" t="n"/>
      <c r="N22" s="130" t="n"/>
      <c r="O22" s="130" t="n"/>
      <c r="P22" s="130" t="n"/>
      <c r="Q22" s="130" t="n">
        <v>3</v>
      </c>
      <c r="R22" s="130" t="n"/>
      <c r="S22" s="130" t="n"/>
      <c r="T22" s="804" t="n"/>
      <c r="U22" s="804" t="n"/>
      <c r="V22" s="130" t="inlineStr">
        <is>
          <t>Admensional</t>
        </is>
      </c>
      <c r="W22" s="126" t="n">
        <v>0.879</v>
      </c>
      <c r="X22" s="130" t="n"/>
      <c r="Y22" s="130" t="inlineStr">
        <is>
          <t>Mecaltec</t>
        </is>
      </c>
      <c r="Z22" s="130" t="n">
        <v>3032</v>
      </c>
      <c r="AA22" s="130" t="inlineStr">
        <is>
          <t>Laboratório de Vazão</t>
        </is>
      </c>
      <c r="AB22" s="130" t="inlineStr">
        <is>
          <t>N/A</t>
        </is>
      </c>
    </row>
    <row r="23" ht="14.65" customFormat="1" customHeight="1" s="126" thickBot="1">
      <c r="A23" s="130" t="inlineStr">
        <is>
          <t>SAN-018-B</t>
        </is>
      </c>
      <c r="B23" s="130" t="inlineStr">
        <is>
          <t>Tubo de Pitot</t>
        </is>
      </c>
      <c r="C23" s="801" t="n">
        <v>45677</v>
      </c>
      <c r="D23" s="130" t="inlineStr">
        <is>
          <t>207 164-101</t>
        </is>
      </c>
      <c r="E23" s="130" t="inlineStr">
        <is>
          <t>IPT</t>
        </is>
      </c>
      <c r="F23" s="802" t="n">
        <v>46407</v>
      </c>
      <c r="G23" s="130" t="n"/>
      <c r="H23" s="130" t="inlineStr">
        <is>
          <t>CAL 0162</t>
        </is>
      </c>
      <c r="I23" s="803" t="n">
        <v>0.008</v>
      </c>
      <c r="J23" s="134" t="n">
        <v>2</v>
      </c>
      <c r="K23" s="145" t="n">
        <v>1000000</v>
      </c>
      <c r="L23" s="804" t="n"/>
      <c r="M23" s="130" t="n"/>
      <c r="N23" s="130" t="n"/>
      <c r="O23" s="130" t="n"/>
      <c r="P23" s="130" t="n"/>
      <c r="Q23" s="130" t="n">
        <v>3</v>
      </c>
      <c r="R23" s="130" t="n"/>
      <c r="S23" s="130" t="n"/>
      <c r="T23" s="804" t="n"/>
      <c r="U23" s="804" t="n"/>
      <c r="V23" s="130" t="inlineStr">
        <is>
          <t>Admensional</t>
        </is>
      </c>
      <c r="W23" s="130" t="n">
        <v>0.882</v>
      </c>
      <c r="X23" s="130" t="n"/>
      <c r="Y23" s="130" t="inlineStr">
        <is>
          <t>Mecaltec</t>
        </is>
      </c>
      <c r="Z23" s="130" t="n">
        <v>3032</v>
      </c>
      <c r="AA23" s="130" t="inlineStr">
        <is>
          <t>Laboratório de Vazão</t>
        </is>
      </c>
      <c r="AB23" s="130" t="inlineStr">
        <is>
          <t>N/A</t>
        </is>
      </c>
    </row>
    <row r="24" ht="14.65" customFormat="1" customHeight="1" s="126" thickBot="1">
      <c r="A24" s="130" t="inlineStr">
        <is>
          <t>SAN-019-A</t>
        </is>
      </c>
      <c r="B24" s="130" t="inlineStr">
        <is>
          <t>Tubo de Pitot</t>
        </is>
      </c>
      <c r="C24" s="801" t="n">
        <v>45677</v>
      </c>
      <c r="D24" s="130" t="inlineStr">
        <is>
          <t>207 163-101</t>
        </is>
      </c>
      <c r="E24" s="130" t="inlineStr">
        <is>
          <t>IPT</t>
        </is>
      </c>
      <c r="F24" s="802" t="n">
        <v>46407</v>
      </c>
      <c r="G24" s="130" t="n"/>
      <c r="H24" s="130" t="inlineStr">
        <is>
          <t>CAL 0162</t>
        </is>
      </c>
      <c r="I24" s="803" t="n">
        <v>0.008</v>
      </c>
      <c r="J24" s="134" t="n">
        <v>2</v>
      </c>
      <c r="K24" s="145" t="n">
        <v>1000000</v>
      </c>
      <c r="L24" s="804" t="n"/>
      <c r="M24" s="130" t="n"/>
      <c r="N24" s="130" t="n"/>
      <c r="O24" s="130" t="n"/>
      <c r="P24" s="130" t="n"/>
      <c r="Q24" s="130" t="n">
        <v>3</v>
      </c>
      <c r="R24" s="130" t="n"/>
      <c r="S24" s="130" t="n"/>
      <c r="T24" s="804" t="n"/>
      <c r="U24" s="804" t="n"/>
      <c r="V24" s="130" t="inlineStr">
        <is>
          <t>Admensional</t>
        </is>
      </c>
      <c r="W24" s="130" t="n">
        <v>0.867</v>
      </c>
      <c r="X24" s="130" t="n"/>
      <c r="Y24" s="130" t="inlineStr">
        <is>
          <t>Mecaltec</t>
        </is>
      </c>
      <c r="Z24" s="130" t="n">
        <v>3050</v>
      </c>
      <c r="AA24" s="130" t="inlineStr">
        <is>
          <t>Laboratório de Vazão</t>
        </is>
      </c>
      <c r="AB24" s="130" t="inlineStr">
        <is>
          <t>N/A</t>
        </is>
      </c>
    </row>
    <row r="25" ht="14.65" customFormat="1" customHeight="1" s="126" thickBot="1">
      <c r="A25" s="130" t="inlineStr">
        <is>
          <t>SAN-019-B</t>
        </is>
      </c>
      <c r="B25" s="130" t="inlineStr">
        <is>
          <t>Tubo de Pitot</t>
        </is>
      </c>
      <c r="C25" s="801" t="n">
        <v>45677</v>
      </c>
      <c r="D25" s="130" t="inlineStr">
        <is>
          <t>207 163-101</t>
        </is>
      </c>
      <c r="E25" s="130" t="inlineStr">
        <is>
          <t>IPT</t>
        </is>
      </c>
      <c r="F25" s="802" t="n">
        <v>46407</v>
      </c>
      <c r="G25" s="130" t="n"/>
      <c r="H25" s="130" t="inlineStr">
        <is>
          <t>CAL 0162</t>
        </is>
      </c>
      <c r="I25" s="803" t="n">
        <v>0.008</v>
      </c>
      <c r="J25" s="134" t="n">
        <v>2</v>
      </c>
      <c r="K25" s="145" t="n">
        <v>1000000</v>
      </c>
      <c r="L25" s="804" t="n"/>
      <c r="M25" s="130" t="n"/>
      <c r="N25" s="130" t="n"/>
      <c r="O25" s="130" t="n"/>
      <c r="P25" s="130" t="n"/>
      <c r="Q25" s="130" t="n">
        <v>3</v>
      </c>
      <c r="R25" s="130" t="n"/>
      <c r="S25" s="130" t="n"/>
      <c r="T25" s="804" t="n"/>
      <c r="U25" s="804" t="n"/>
      <c r="V25" s="130" t="inlineStr">
        <is>
          <t>Admensional</t>
        </is>
      </c>
      <c r="W25" s="130" t="n">
        <v>0.885</v>
      </c>
      <c r="X25" s="130" t="n"/>
      <c r="Y25" s="130" t="inlineStr">
        <is>
          <t>Mecaltec</t>
        </is>
      </c>
      <c r="Z25" s="130" t="n">
        <v>3050</v>
      </c>
      <c r="AA25" s="130" t="inlineStr">
        <is>
          <t>Laboratório de Vazão</t>
        </is>
      </c>
      <c r="AB25" s="130" t="inlineStr">
        <is>
          <t>N/A</t>
        </is>
      </c>
    </row>
    <row r="26" ht="14.65" customFormat="1" customHeight="1" s="126" thickBot="1">
      <c r="A26" s="130" t="inlineStr">
        <is>
          <t>SAN-021</t>
        </is>
      </c>
      <c r="B26" s="130" t="inlineStr">
        <is>
          <t>Manômetro Padrão</t>
        </is>
      </c>
      <c r="C26" s="801" t="n">
        <v>45533</v>
      </c>
      <c r="D26" s="130" t="inlineStr">
        <is>
          <t>CL-392-24-1</t>
        </is>
      </c>
      <c r="E26" s="130" t="inlineStr">
        <is>
          <t>Lamesp</t>
        </is>
      </c>
      <c r="F26" s="802" t="n">
        <v>45898</v>
      </c>
      <c r="G26" s="130" t="n">
        <v>0.01</v>
      </c>
      <c r="H26" s="130" t="inlineStr">
        <is>
          <t>CAL-0690</t>
        </is>
      </c>
      <c r="I26" s="803" t="n">
        <v>0.04</v>
      </c>
      <c r="J26" s="134" t="n">
        <v>2</v>
      </c>
      <c r="K26" s="130" t="n">
        <v>690</v>
      </c>
      <c r="L26" s="804" t="n">
        <v>0.00690066</v>
      </c>
      <c r="M26" s="130" t="n">
        <v>4</v>
      </c>
      <c r="N26" s="130" t="n">
        <v>0.02</v>
      </c>
      <c r="O26" s="130" t="n"/>
      <c r="P26" s="130" t="n"/>
      <c r="Q26" s="130" t="n">
        <v>2</v>
      </c>
      <c r="R26" s="130" t="n"/>
      <c r="S26" s="130" t="n"/>
      <c r="T26" s="804" t="n">
        <v>0.00047619</v>
      </c>
      <c r="U26" s="804" t="n">
        <v>0.009523810000000001</v>
      </c>
      <c r="V26" s="130" t="inlineStr">
        <is>
          <t>bar</t>
        </is>
      </c>
      <c r="W26" s="154" t="inlineStr">
        <is>
          <t>0 a 30</t>
        </is>
      </c>
      <c r="X26" s="130" t="n">
        <v>0.01</v>
      </c>
      <c r="Y26" s="130" t="inlineStr">
        <is>
          <t>Keller</t>
        </is>
      </c>
      <c r="Z26" s="130" t="n">
        <v>144449</v>
      </c>
      <c r="AA26" s="130" t="inlineStr">
        <is>
          <t>Laboratório de Pressão</t>
        </is>
      </c>
      <c r="AB26" s="130" t="inlineStr">
        <is>
          <t>N/A</t>
        </is>
      </c>
    </row>
    <row r="27" ht="14.65" customFormat="1" customHeight="1" s="126" thickBot="1">
      <c r="A27" s="130" t="inlineStr">
        <is>
          <t>SAN-022</t>
        </is>
      </c>
      <c r="B27" s="130" t="inlineStr">
        <is>
          <t>Totalizador de Volume de Água</t>
        </is>
      </c>
      <c r="C27" s="801" t="n">
        <v>45754</v>
      </c>
      <c r="D27" s="130" t="inlineStr">
        <is>
          <t>BCL0119-25-1</t>
        </is>
      </c>
      <c r="E27" s="130" t="inlineStr">
        <is>
          <t>Blaster Controles</t>
        </is>
      </c>
      <c r="F27" s="802" t="n">
        <v>46507</v>
      </c>
      <c r="G27" s="130" t="n">
        <v>0.01</v>
      </c>
      <c r="H27" s="130" t="inlineStr">
        <is>
          <t>CAL 0667</t>
        </is>
      </c>
      <c r="I27" s="803" t="n">
        <v>0.15</v>
      </c>
      <c r="J27" s="134" t="n">
        <v>2.01</v>
      </c>
      <c r="K27" s="130" t="n">
        <v>271</v>
      </c>
      <c r="L27" s="804" t="n">
        <v>0.03624903177979332</v>
      </c>
      <c r="M27" s="130" t="n">
        <v>5</v>
      </c>
      <c r="N27" s="130" t="n">
        <v>0.12</v>
      </c>
      <c r="O27" s="130" t="n">
        <v>26.6</v>
      </c>
      <c r="P27" s="130" t="n">
        <v>0.004</v>
      </c>
      <c r="Q27" s="130" t="n">
        <v>2</v>
      </c>
      <c r="R27" s="130" t="n"/>
      <c r="S27" s="130" t="n"/>
      <c r="T27" s="804" t="n">
        <v>1.575049994430058e-05</v>
      </c>
      <c r="U27" s="804" t="n">
        <v>0.07477868351688007</v>
      </c>
      <c r="V27" s="130" t="inlineStr">
        <is>
          <t>l/h</t>
        </is>
      </c>
      <c r="W27" s="130" t="inlineStr">
        <is>
          <t>0 a 100</t>
        </is>
      </c>
      <c r="X27" s="130" t="n">
        <v>0.04</v>
      </c>
      <c r="Y27" s="138" t="inlineStr">
        <is>
          <t>MICRO MOTION / 1700R11DBZPZZZ / CMF010M315NACZEZZZ</t>
        </is>
      </c>
      <c r="Z27" s="138" t="inlineStr">
        <is>
          <t>3764074 / 466712</t>
        </is>
      </c>
      <c r="AA27" s="130" t="inlineStr">
        <is>
          <t>Laboratório de Vazão</t>
        </is>
      </c>
      <c r="AB27" s="138" t="inlineStr">
        <is>
          <t>N/A</t>
        </is>
      </c>
    </row>
    <row r="28" ht="14.65" customFormat="1" customHeight="1" s="126" thickBot="1">
      <c r="A28" s="130" t="inlineStr">
        <is>
          <t>SAN-023</t>
        </is>
      </c>
      <c r="B28" s="130" t="inlineStr">
        <is>
          <t>Totalizador de Volume de Água</t>
        </is>
      </c>
      <c r="C28" s="801" t="n">
        <v>45754</v>
      </c>
      <c r="D28" s="130" t="inlineStr">
        <is>
          <t>BCL0119-25-2</t>
        </is>
      </c>
      <c r="E28" s="130" t="inlineStr">
        <is>
          <t>Blaster Controles</t>
        </is>
      </c>
      <c r="F28" s="802" t="n">
        <v>46507</v>
      </c>
      <c r="G28" s="130" t="n">
        <v>0.01</v>
      </c>
      <c r="H28" s="130" t="inlineStr">
        <is>
          <t>CAL 0667</t>
        </is>
      </c>
      <c r="I28" s="803" t="n">
        <v>0.15</v>
      </c>
      <c r="J28" s="134" t="n">
        <v>2</v>
      </c>
      <c r="K28" s="145" t="n">
        <v>1000000</v>
      </c>
      <c r="L28" s="804" t="n">
        <v>0.00282104586631987</v>
      </c>
      <c r="M28" s="130" t="n">
        <v>5</v>
      </c>
      <c r="N28" s="130" t="n">
        <v>0.16</v>
      </c>
      <c r="O28" s="130" t="n">
        <v>25.1</v>
      </c>
      <c r="P28" s="130" t="n">
        <v>0.004</v>
      </c>
      <c r="Q28" s="130" t="n">
        <v>2</v>
      </c>
      <c r="R28" s="130" t="n"/>
      <c r="S28" s="130" t="n"/>
      <c r="T28" s="804" t="n">
        <v>1.21438210583919e-07</v>
      </c>
      <c r="U28" s="804" t="n">
        <v>0.106114575788907</v>
      </c>
      <c r="V28" s="130" t="inlineStr">
        <is>
          <t>l/h</t>
        </is>
      </c>
      <c r="W28" s="130" t="inlineStr">
        <is>
          <t>25000 a 450000</t>
        </is>
      </c>
      <c r="X28" s="130" t="n">
        <v>0.065</v>
      </c>
      <c r="Y28" s="130" t="inlineStr">
        <is>
          <t>MICRO MOTION / 1700R11DBZPZZZ / CMF400M999NRAZPZZX</t>
        </is>
      </c>
      <c r="Z28" s="130" t="inlineStr">
        <is>
          <t>3763790 - 14102186</t>
        </is>
      </c>
      <c r="AA28" s="130" t="inlineStr">
        <is>
          <t>Laboratório de Vazão</t>
        </is>
      </c>
      <c r="AB28" s="138" t="inlineStr">
        <is>
          <t>N/A</t>
        </is>
      </c>
    </row>
    <row r="29" ht="14.65" customFormat="1" customHeight="1" s="126" thickBot="1">
      <c r="A29" s="130" t="n"/>
      <c r="B29" s="130" t="n"/>
      <c r="C29" s="801" t="n"/>
      <c r="D29" s="130" t="n"/>
      <c r="E29" s="130" t="n"/>
      <c r="F29" s="802" t="n"/>
      <c r="G29" s="130" t="n"/>
      <c r="H29" s="130" t="n"/>
      <c r="I29" s="803" t="n"/>
      <c r="J29" s="134" t="n"/>
      <c r="K29" s="130" t="n"/>
      <c r="L29" s="804" t="n"/>
      <c r="M29" s="130" t="n"/>
      <c r="N29" s="130" t="n"/>
      <c r="O29" s="130" t="n"/>
      <c r="P29" s="130" t="n"/>
      <c r="Q29" s="130" t="n"/>
      <c r="R29" s="130" t="n"/>
      <c r="S29" s="130" t="n"/>
      <c r="T29" s="804" t="n"/>
      <c r="U29" s="804" t="n"/>
      <c r="V29" s="130" t="n"/>
      <c r="W29" s="130" t="n"/>
      <c r="X29" s="130" t="n"/>
      <c r="Y29" s="130" t="n"/>
      <c r="Z29" s="130" t="n"/>
      <c r="AA29" s="130" t="n"/>
      <c r="AB29" s="130" t="n"/>
    </row>
    <row r="30" ht="14.65" customFormat="1" customHeight="1" s="126" thickBot="1">
      <c r="A30" s="130" t="n"/>
      <c r="B30" s="130" t="n"/>
      <c r="C30" s="801" t="n"/>
      <c r="D30" s="130" t="n"/>
      <c r="E30" s="130" t="n"/>
      <c r="F30" s="802" t="n"/>
      <c r="G30" s="130" t="n"/>
      <c r="H30" s="130" t="n"/>
      <c r="I30" s="803" t="n"/>
      <c r="J30" s="134" t="n"/>
      <c r="K30" s="130" t="n"/>
      <c r="L30" s="804" t="n"/>
      <c r="M30" s="130" t="n"/>
      <c r="N30" s="130" t="n"/>
      <c r="O30" s="130" t="n"/>
      <c r="P30" s="130" t="n"/>
      <c r="Q30" s="130" t="n"/>
      <c r="R30" s="130" t="n"/>
      <c r="S30" s="130" t="n"/>
      <c r="T30" s="804" t="n"/>
      <c r="U30" s="804" t="n"/>
      <c r="V30" s="130" t="n"/>
      <c r="W30" s="130" t="n"/>
      <c r="X30" s="130" t="n"/>
      <c r="Y30" s="130" t="n"/>
      <c r="Z30" s="130" t="n"/>
      <c r="AA30" s="130" t="n"/>
      <c r="AB30" s="130" t="n"/>
    </row>
    <row r="31" ht="14.65" customFormat="1" customHeight="1" s="126" thickBot="1">
      <c r="A31" s="130" t="n"/>
      <c r="B31" s="130" t="n"/>
      <c r="C31" s="801" t="n"/>
      <c r="D31" s="130" t="n"/>
      <c r="E31" s="130" t="n"/>
      <c r="F31" s="802" t="n"/>
      <c r="G31" s="130" t="n"/>
      <c r="H31" s="130" t="n"/>
      <c r="I31" s="803" t="n"/>
      <c r="J31" s="134" t="n"/>
      <c r="K31" s="130" t="n"/>
      <c r="L31" s="804" t="n"/>
      <c r="M31" s="130" t="n"/>
      <c r="N31" s="130" t="n"/>
      <c r="O31" s="130" t="n"/>
      <c r="P31" s="130" t="n"/>
      <c r="Q31" s="130" t="n"/>
      <c r="R31" s="130" t="n"/>
      <c r="S31" s="130" t="n"/>
      <c r="T31" s="804" t="n"/>
      <c r="U31" s="804" t="n"/>
      <c r="V31" s="130" t="n"/>
      <c r="W31" s="130" t="n"/>
      <c r="X31" s="130" t="n"/>
      <c r="Y31" s="130" t="n"/>
      <c r="Z31" s="130" t="n"/>
      <c r="AA31" s="130" t="n"/>
      <c r="AB31" s="130" t="n"/>
    </row>
    <row r="32" ht="14.65" customFormat="1" customHeight="1" s="126" thickBot="1">
      <c r="A32" s="130" t="n"/>
      <c r="B32" s="130" t="n"/>
      <c r="C32" s="801" t="n"/>
      <c r="D32" s="130" t="n"/>
      <c r="E32" s="130" t="n"/>
      <c r="F32" s="802" t="n"/>
      <c r="G32" s="130" t="n"/>
      <c r="H32" s="130" t="n"/>
      <c r="I32" s="803" t="n"/>
      <c r="J32" s="134" t="n"/>
      <c r="K32" s="130" t="n"/>
      <c r="L32" s="804" t="n"/>
      <c r="M32" s="130" t="n"/>
      <c r="N32" s="130" t="n"/>
      <c r="O32" s="130" t="n"/>
      <c r="P32" s="130" t="n"/>
      <c r="Q32" s="130" t="n"/>
      <c r="R32" s="130" t="n"/>
      <c r="S32" s="130" t="n"/>
      <c r="T32" s="804" t="n"/>
      <c r="U32" s="804" t="n"/>
      <c r="V32" s="130" t="n"/>
      <c r="W32" s="130" t="n"/>
      <c r="X32" s="130" t="n"/>
      <c r="Y32" s="130" t="n"/>
      <c r="Z32" s="130" t="n"/>
      <c r="AA32" s="130" t="n"/>
      <c r="AB32" s="130" t="n"/>
    </row>
    <row r="33" ht="14.65" customFormat="1" customHeight="1" s="126" thickBot="1">
      <c r="A33" s="130" t="n"/>
      <c r="B33" s="130" t="n"/>
      <c r="C33" s="801" t="n"/>
      <c r="D33" s="130" t="n"/>
      <c r="E33" s="130" t="n"/>
      <c r="F33" s="802" t="n"/>
      <c r="G33" s="130" t="n"/>
      <c r="H33" s="130" t="n"/>
      <c r="I33" s="803" t="n"/>
      <c r="J33" s="134" t="n"/>
      <c r="K33" s="130" t="n"/>
      <c r="L33" s="804" t="n"/>
      <c r="M33" s="130" t="n"/>
      <c r="N33" s="130" t="n"/>
      <c r="O33" s="130" t="n"/>
      <c r="P33" s="130" t="n"/>
      <c r="Q33" s="130" t="n"/>
      <c r="R33" s="130" t="n"/>
      <c r="S33" s="130" t="n"/>
      <c r="T33" s="804" t="n"/>
      <c r="U33" s="804" t="n"/>
      <c r="V33" s="130" t="n"/>
      <c r="W33" s="130" t="n"/>
      <c r="X33" s="130" t="n"/>
      <c r="Y33" s="130" t="n"/>
      <c r="Z33" s="130" t="n"/>
      <c r="AA33" s="130" t="n"/>
      <c r="AB33" s="130" t="n"/>
    </row>
    <row r="34" ht="14.65" customFormat="1" customHeight="1" s="126" thickBot="1">
      <c r="A34" s="130" t="n"/>
      <c r="B34" s="130" t="n"/>
      <c r="C34" s="801" t="n"/>
      <c r="D34" s="130" t="n"/>
      <c r="E34" s="130" t="n"/>
      <c r="F34" s="802" t="n"/>
      <c r="G34" s="130" t="n"/>
      <c r="H34" s="130" t="n"/>
      <c r="I34" s="803" t="n"/>
      <c r="J34" s="134" t="n"/>
      <c r="K34" s="130" t="n"/>
      <c r="L34" s="804" t="n"/>
      <c r="M34" s="130" t="n"/>
      <c r="N34" s="130" t="n"/>
      <c r="O34" s="130" t="n"/>
      <c r="P34" s="130" t="n"/>
      <c r="Q34" s="130" t="n"/>
      <c r="R34" s="130" t="n"/>
      <c r="S34" s="130" t="n"/>
      <c r="T34" s="804" t="n"/>
      <c r="U34" s="804" t="n"/>
      <c r="V34" s="130" t="n"/>
      <c r="W34" s="130" t="n"/>
      <c r="X34" s="130" t="n"/>
      <c r="Y34" s="130" t="n"/>
      <c r="Z34" s="130" t="n"/>
      <c r="AA34" s="130" t="n"/>
      <c r="AB34" s="130" t="n"/>
    </row>
    <row r="35" ht="14.65" customFormat="1" customHeight="1" s="144" thickBot="1">
      <c r="A35" s="138" t="n"/>
      <c r="B35" s="138" t="n"/>
      <c r="C35" s="805" t="n"/>
      <c r="D35" s="138" t="n"/>
      <c r="E35" s="138" t="n"/>
      <c r="F35" s="806" t="n"/>
      <c r="G35" s="138" t="n"/>
      <c r="H35" s="138" t="n"/>
      <c r="I35" s="807" t="n"/>
      <c r="J35" s="142" t="n"/>
      <c r="K35" s="138" t="n"/>
      <c r="L35" s="808" t="n"/>
      <c r="M35" s="138" t="n"/>
      <c r="N35" s="138" t="n"/>
      <c r="O35" s="138" t="n"/>
      <c r="P35" s="138" t="n"/>
      <c r="Q35" s="138" t="n"/>
      <c r="R35" s="138" t="n"/>
      <c r="S35" s="138" t="n"/>
      <c r="T35" s="808" t="n"/>
      <c r="U35" s="808" t="n"/>
      <c r="V35" s="138" t="n"/>
      <c r="W35" s="138" t="n"/>
      <c r="X35" s="138" t="n"/>
      <c r="Y35" s="130" t="n"/>
      <c r="Z35" s="801" t="n"/>
      <c r="AA35" s="130" t="n"/>
      <c r="AB35" s="130" t="n"/>
    </row>
    <row r="36" ht="14.65" customFormat="1" customHeight="1" s="126" thickBot="1">
      <c r="A36" s="130" t="n"/>
      <c r="B36" s="130" t="n"/>
      <c r="C36" s="801" t="n"/>
      <c r="D36" s="130" t="n"/>
      <c r="E36" s="130" t="n"/>
      <c r="F36" s="802" t="n"/>
      <c r="G36" s="130" t="n"/>
      <c r="H36" s="130" t="n"/>
      <c r="I36" s="803" t="n"/>
      <c r="J36" s="134" t="n"/>
      <c r="K36" s="130" t="n"/>
      <c r="L36" s="804" t="n"/>
      <c r="M36" s="130" t="n"/>
      <c r="N36" s="130" t="n"/>
      <c r="O36" s="130" t="n"/>
      <c r="P36" s="130" t="n"/>
      <c r="Q36" s="130" t="n"/>
      <c r="R36" s="130" t="n"/>
      <c r="S36" s="130" t="n"/>
      <c r="T36" s="804" t="n"/>
      <c r="U36" s="804" t="n"/>
      <c r="V36" s="130" t="n"/>
      <c r="W36" s="130" t="n"/>
      <c r="X36" s="130" t="n"/>
      <c r="Y36" s="130" t="n"/>
      <c r="Z36" s="801" t="n"/>
      <c r="AA36" s="130" t="n"/>
      <c r="AB36" s="130" t="n"/>
    </row>
    <row r="37" ht="14.65" customFormat="1" customHeight="1" s="126" thickBot="1">
      <c r="A37" s="130" t="n"/>
      <c r="B37" s="130" t="n"/>
      <c r="C37" s="801" t="n"/>
      <c r="D37" s="130" t="n"/>
      <c r="E37" s="130" t="n"/>
      <c r="F37" s="802" t="n"/>
      <c r="G37" s="130" t="n"/>
      <c r="H37" s="130" t="n"/>
      <c r="I37" s="803" t="n"/>
      <c r="J37" s="134" t="n"/>
      <c r="K37" s="130" t="n"/>
      <c r="L37" s="804" t="n"/>
      <c r="M37" s="130" t="n"/>
      <c r="N37" s="130" t="n"/>
      <c r="O37" s="130" t="n"/>
      <c r="P37" s="130" t="n"/>
      <c r="Q37" s="130" t="n"/>
      <c r="R37" s="130" t="n"/>
      <c r="S37" s="130" t="n"/>
      <c r="T37" s="804" t="n"/>
      <c r="U37" s="804" t="n"/>
      <c r="V37" s="130" t="n"/>
      <c r="W37" s="130" t="n"/>
      <c r="X37" s="130" t="n"/>
      <c r="Y37" s="130" t="n"/>
      <c r="Z37" s="801" t="n"/>
      <c r="AA37" s="130" t="n"/>
      <c r="AB37" s="130" t="n"/>
    </row>
    <row r="38" ht="14.65" customFormat="1" customHeight="1" s="144" thickBot="1">
      <c r="A38" s="138" t="n"/>
      <c r="B38" s="138" t="n"/>
      <c r="C38" s="805" t="n"/>
      <c r="D38" s="138" t="n"/>
      <c r="E38" s="138" t="n"/>
      <c r="F38" s="806" t="n"/>
      <c r="G38" s="138" t="n"/>
      <c r="H38" s="138" t="n"/>
      <c r="I38" s="807" t="n"/>
      <c r="J38" s="142" t="n"/>
      <c r="K38" s="138" t="n"/>
      <c r="L38" s="808" t="n"/>
      <c r="M38" s="138" t="n"/>
      <c r="N38" s="138" t="n"/>
      <c r="O38" s="138" t="n"/>
      <c r="P38" s="138" t="n"/>
      <c r="Q38" s="138" t="n"/>
      <c r="R38" s="138" t="n"/>
      <c r="S38" s="808" t="n"/>
      <c r="T38" s="808" t="n"/>
      <c r="U38" s="808" t="n"/>
      <c r="V38" s="138" t="n"/>
      <c r="W38" s="138" t="n"/>
      <c r="X38" s="138" t="n"/>
      <c r="Y38" s="130" t="n"/>
      <c r="Z38" s="801" t="n"/>
      <c r="AA38" s="130" t="n"/>
      <c r="AB38" s="130" t="n"/>
    </row>
    <row r="39" ht="14.65" customFormat="1" customHeight="1" s="144" thickBot="1">
      <c r="A39" s="138" t="n"/>
      <c r="B39" s="138" t="n"/>
      <c r="C39" s="805" t="n"/>
      <c r="D39" s="138" t="n"/>
      <c r="E39" s="138" t="n"/>
      <c r="F39" s="806" t="n"/>
      <c r="G39" s="138" t="n"/>
      <c r="H39" s="138" t="n"/>
      <c r="I39" s="807" t="n"/>
      <c r="J39" s="142" t="n"/>
      <c r="K39" s="138" t="n"/>
      <c r="L39" s="808" t="n"/>
      <c r="M39" s="138" t="n"/>
      <c r="N39" s="138" t="n"/>
      <c r="O39" s="138" t="n"/>
      <c r="P39" s="138" t="n"/>
      <c r="Q39" s="138" t="n"/>
      <c r="R39" s="138" t="n"/>
      <c r="S39" s="808" t="n"/>
      <c r="T39" s="808" t="n"/>
      <c r="U39" s="808" t="n"/>
      <c r="V39" s="138" t="n"/>
      <c r="W39" s="138" t="n"/>
      <c r="X39" s="138" t="n"/>
      <c r="Y39" s="130" t="n"/>
      <c r="Z39" s="801" t="n"/>
      <c r="AA39" s="130" t="n"/>
      <c r="AB39" s="130" t="n"/>
    </row>
    <row r="40" ht="14.65" customFormat="1" customHeight="1" s="126" thickBot="1">
      <c r="A40" s="130" t="n"/>
      <c r="B40" s="130" t="n"/>
      <c r="C40" s="801" t="n"/>
      <c r="D40" s="130" t="n"/>
      <c r="E40" s="130" t="n"/>
      <c r="F40" s="802" t="n"/>
      <c r="G40" s="130" t="n"/>
      <c r="H40" s="130" t="n"/>
      <c r="I40" s="803" t="n"/>
      <c r="J40" s="134" t="n"/>
      <c r="K40" s="130" t="n"/>
      <c r="L40" s="804" t="n"/>
      <c r="M40" s="130" t="n"/>
      <c r="N40" s="130" t="n"/>
      <c r="O40" s="130" t="n"/>
      <c r="P40" s="130" t="n"/>
      <c r="Q40" s="130" t="n"/>
      <c r="R40" s="130" t="n"/>
      <c r="S40" s="804" t="n"/>
      <c r="T40" s="804" t="n"/>
      <c r="U40" s="804" t="n"/>
      <c r="V40" s="130" t="n"/>
      <c r="W40" s="130" t="n"/>
      <c r="X40" s="130" t="n"/>
      <c r="Y40" s="130" t="n"/>
      <c r="Z40" s="801" t="n"/>
      <c r="AA40" s="130" t="n"/>
      <c r="AB40" s="130" t="n"/>
    </row>
    <row r="41" ht="14.65" customFormat="1" customHeight="1" s="126" thickBot="1">
      <c r="A41" s="130" t="n"/>
      <c r="B41" s="130" t="n"/>
      <c r="C41" s="801" t="n"/>
      <c r="D41" s="130" t="n"/>
      <c r="E41" s="130" t="n"/>
      <c r="F41" s="802" t="n"/>
      <c r="G41" s="130" t="n"/>
      <c r="H41" s="130" t="n"/>
      <c r="I41" s="803" t="n"/>
      <c r="J41" s="134" t="n"/>
      <c r="K41" s="145" t="n"/>
      <c r="L41" s="130" t="n"/>
      <c r="M41" s="130" t="n"/>
      <c r="N41" s="130" t="n"/>
      <c r="O41" s="130" t="n"/>
      <c r="P41" s="130" t="n"/>
      <c r="Q41" s="130" t="n"/>
      <c r="R41" s="130" t="n"/>
      <c r="S41" s="804" t="n"/>
      <c r="T41" s="804" t="n"/>
      <c r="U41" s="804" t="n"/>
      <c r="V41" s="130" t="n"/>
      <c r="W41" s="130" t="n"/>
      <c r="X41" s="130" t="n"/>
      <c r="Y41" s="130" t="n"/>
      <c r="Z41" s="801" t="n"/>
      <c r="AA41" s="130" t="n"/>
      <c r="AB41" s="130" t="n"/>
    </row>
    <row r="42" ht="14.65" customFormat="1" customHeight="1" s="126" thickBot="1">
      <c r="A42" s="130" t="n"/>
      <c r="B42" s="130" t="n"/>
      <c r="C42" s="801" t="n"/>
      <c r="D42" s="130" t="n"/>
      <c r="E42" s="130" t="n"/>
      <c r="F42" s="802" t="n"/>
      <c r="G42" s="130" t="n"/>
      <c r="H42" s="130" t="n"/>
      <c r="I42" s="803" t="n"/>
      <c r="J42" s="134" t="n"/>
      <c r="K42" s="145" t="n"/>
      <c r="L42" s="130" t="n"/>
      <c r="M42" s="130" t="n"/>
      <c r="N42" s="130" t="n"/>
      <c r="O42" s="130" t="n"/>
      <c r="P42" s="130" t="n"/>
      <c r="Q42" s="130" t="n"/>
      <c r="R42" s="130" t="n"/>
      <c r="S42" s="804" t="n"/>
      <c r="T42" s="804" t="n"/>
      <c r="U42" s="804" t="n"/>
      <c r="V42" s="130" t="n"/>
      <c r="W42" s="130" t="n"/>
      <c r="X42" s="130" t="n"/>
      <c r="Y42" s="130" t="n"/>
      <c r="Z42" s="130" t="n"/>
      <c r="AA42" s="130" t="n"/>
      <c r="AB42" s="130" t="n"/>
    </row>
    <row r="43" ht="14.65" customFormat="1" customHeight="1" s="126" thickBot="1">
      <c r="A43" s="130" t="n"/>
      <c r="B43" s="130" t="n"/>
      <c r="C43" s="801" t="n"/>
      <c r="D43" s="130" t="n"/>
      <c r="E43" s="130" t="n"/>
      <c r="F43" s="802" t="n"/>
      <c r="G43" s="130" t="n"/>
      <c r="H43" s="130" t="n"/>
      <c r="I43" s="803" t="n"/>
      <c r="J43" s="134" t="n"/>
      <c r="K43" s="145" t="n"/>
      <c r="L43" s="130" t="n"/>
      <c r="M43" s="130" t="n"/>
      <c r="N43" s="130" t="n"/>
      <c r="O43" s="130" t="n"/>
      <c r="P43" s="130" t="n"/>
      <c r="Q43" s="130" t="n"/>
      <c r="R43" s="130" t="n"/>
      <c r="S43" s="804" t="n"/>
      <c r="T43" s="804" t="n"/>
      <c r="U43" s="804" t="n"/>
      <c r="V43" s="130" t="n"/>
      <c r="W43" s="130" t="n"/>
      <c r="X43" s="130" t="n"/>
      <c r="Y43" s="130" t="n"/>
      <c r="Z43" s="130" t="n"/>
      <c r="AA43" s="130" t="n"/>
      <c r="AB43" s="130" t="n"/>
    </row>
    <row r="44" ht="14.65" customFormat="1" customHeight="1" s="126" thickBot="1">
      <c r="A44" s="130" t="n"/>
      <c r="B44" s="130" t="n"/>
      <c r="C44" s="801" t="n"/>
      <c r="D44" s="130" t="n"/>
      <c r="E44" s="130" t="n"/>
      <c r="F44" s="802" t="n"/>
      <c r="G44" s="130" t="n"/>
      <c r="H44" s="130" t="n"/>
      <c r="I44" s="803" t="n"/>
      <c r="J44" s="134" t="n"/>
      <c r="K44" s="130" t="n"/>
      <c r="L44" s="130" t="n"/>
      <c r="M44" s="130" t="n"/>
      <c r="N44" s="130" t="n"/>
      <c r="O44" s="130" t="n"/>
      <c r="P44" s="130" t="n"/>
      <c r="Q44" s="130" t="n"/>
      <c r="R44" s="130" t="n"/>
      <c r="S44" s="130" t="n"/>
      <c r="T44" s="804" t="n"/>
      <c r="U44" s="804" t="n"/>
      <c r="V44" s="130" t="n"/>
      <c r="W44" s="130" t="n"/>
      <c r="X44" s="130" t="n"/>
      <c r="Y44" s="130" t="n"/>
      <c r="Z44" s="130" t="n"/>
      <c r="AA44" s="130" t="n"/>
      <c r="AB44" s="130" t="n"/>
    </row>
    <row r="45" ht="14.65" customFormat="1" customHeight="1" s="126" thickBot="1">
      <c r="A45" s="130" t="n"/>
      <c r="B45" s="130" t="n"/>
      <c r="C45" s="801" t="n"/>
      <c r="D45" s="130" t="n"/>
      <c r="E45" s="130" t="n"/>
      <c r="F45" s="802" t="n"/>
      <c r="G45" s="130" t="n"/>
      <c r="H45" s="130" t="n"/>
      <c r="I45" s="803" t="n"/>
      <c r="J45" s="134" t="n"/>
      <c r="K45" s="130" t="n"/>
      <c r="L45" s="130" t="n"/>
      <c r="M45" s="130" t="n"/>
      <c r="N45" s="130" t="n"/>
      <c r="O45" s="130" t="n"/>
      <c r="P45" s="130" t="n"/>
      <c r="Q45" s="130" t="n"/>
      <c r="R45" s="130" t="n"/>
      <c r="S45" s="130" t="n"/>
      <c r="T45" s="804" t="n"/>
      <c r="U45" s="804" t="n"/>
      <c r="V45" s="130" t="n"/>
      <c r="W45" s="130" t="n"/>
      <c r="X45" s="130" t="n"/>
      <c r="Y45" s="130" t="n"/>
      <c r="Z45" s="130" t="n"/>
      <c r="AA45" s="130" t="n"/>
      <c r="AB45" s="130" t="n"/>
    </row>
    <row r="46" ht="14.65" customFormat="1" customHeight="1" s="126" thickBot="1">
      <c r="A46" s="130" t="n"/>
      <c r="B46" s="130" t="n"/>
      <c r="C46" s="801" t="n"/>
      <c r="D46" s="130" t="n"/>
      <c r="E46" s="130" t="n"/>
      <c r="F46" s="802" t="n"/>
      <c r="G46" s="130" t="n"/>
      <c r="H46" s="130" t="n"/>
      <c r="I46" s="803" t="n"/>
      <c r="J46" s="134" t="n"/>
      <c r="K46" s="130" t="n"/>
      <c r="L46" s="130" t="n"/>
      <c r="M46" s="130" t="n"/>
      <c r="N46" s="130" t="n"/>
      <c r="O46" s="130" t="n"/>
      <c r="P46" s="130" t="n"/>
      <c r="Q46" s="130" t="n"/>
      <c r="R46" s="130" t="n"/>
      <c r="S46" s="130" t="n"/>
      <c r="T46" s="804" t="n"/>
      <c r="U46" s="804" t="n"/>
      <c r="V46" s="130" t="n"/>
      <c r="W46" s="130" t="n"/>
      <c r="X46" s="130" t="n"/>
      <c r="Y46" s="130" t="n"/>
      <c r="Z46" s="801" t="n"/>
      <c r="AA46" s="130" t="n"/>
      <c r="AB46" s="130" t="n"/>
    </row>
    <row r="47" ht="14.65" customFormat="1" customHeight="1" s="126" thickBot="1">
      <c r="A47" s="130" t="n"/>
      <c r="B47" s="130" t="n"/>
      <c r="C47" s="801" t="n"/>
      <c r="D47" s="130" t="n"/>
      <c r="E47" s="130" t="n"/>
      <c r="F47" s="802" t="n"/>
      <c r="G47" s="130" t="n"/>
      <c r="H47" s="130" t="n"/>
      <c r="I47" s="803" t="n"/>
      <c r="J47" s="134" t="n"/>
      <c r="K47" s="130" t="n"/>
      <c r="L47" s="130" t="n"/>
      <c r="M47" s="130" t="n"/>
      <c r="N47" s="130" t="n"/>
      <c r="O47" s="130" t="n"/>
      <c r="P47" s="130" t="n"/>
      <c r="Q47" s="130" t="n"/>
      <c r="R47" s="130" t="n"/>
      <c r="S47" s="130" t="n"/>
      <c r="T47" s="804" t="n"/>
      <c r="U47" s="804" t="n"/>
      <c r="V47" s="130" t="n"/>
      <c r="W47" s="130" t="n"/>
      <c r="X47" s="130" t="n"/>
      <c r="Y47" s="130" t="n"/>
      <c r="Z47" s="801" t="n"/>
      <c r="AA47" s="130" t="n"/>
      <c r="AB47" s="130" t="n"/>
    </row>
    <row r="48" ht="14.65" customFormat="1" customHeight="1" s="126" thickBot="1">
      <c r="A48" s="130" t="n"/>
      <c r="B48" s="130" t="n"/>
      <c r="C48" s="801" t="n"/>
      <c r="D48" s="130" t="n"/>
      <c r="E48" s="130" t="n"/>
      <c r="F48" s="802" t="n"/>
      <c r="G48" s="130" t="n"/>
      <c r="H48" s="130" t="n"/>
      <c r="I48" s="803" t="n"/>
      <c r="J48" s="134" t="n"/>
      <c r="K48" s="130" t="n"/>
      <c r="L48" s="130" t="n"/>
      <c r="M48" s="130" t="n"/>
      <c r="N48" s="130" t="n"/>
      <c r="O48" s="130" t="n"/>
      <c r="P48" s="130" t="n"/>
      <c r="Q48" s="130" t="n"/>
      <c r="R48" s="130" t="n"/>
      <c r="S48" s="130" t="n"/>
      <c r="T48" s="804" t="n"/>
      <c r="U48" s="804" t="n"/>
      <c r="V48" s="130" t="n"/>
      <c r="W48" s="130" t="n"/>
      <c r="X48" s="130" t="n"/>
      <c r="Y48" s="130" t="n"/>
      <c r="Z48" s="801" t="n"/>
      <c r="AA48" s="130" t="n"/>
      <c r="AB48" s="130" t="n"/>
    </row>
    <row r="49" ht="14.65" customFormat="1" customHeight="1" s="126" thickBot="1">
      <c r="A49" s="130" t="n"/>
      <c r="B49" s="130" t="n"/>
      <c r="C49" s="801" t="n"/>
      <c r="D49" s="130" t="n"/>
      <c r="E49" s="130" t="n"/>
      <c r="F49" s="802" t="n"/>
      <c r="G49" s="130" t="n"/>
      <c r="H49" s="130" t="n"/>
      <c r="I49" s="803" t="n"/>
      <c r="J49" s="134" t="n"/>
      <c r="K49" s="130" t="n"/>
      <c r="L49" s="130" t="n"/>
      <c r="M49" s="130" t="n"/>
      <c r="N49" s="130" t="n"/>
      <c r="O49" s="130" t="n"/>
      <c r="P49" s="130" t="n"/>
      <c r="Q49" s="130" t="n"/>
      <c r="R49" s="130" t="n"/>
      <c r="S49" s="130" t="n"/>
      <c r="T49" s="130" t="n"/>
      <c r="U49" s="130" t="n"/>
      <c r="V49" s="130" t="n"/>
      <c r="W49" s="130" t="n"/>
      <c r="X49" s="130" t="n"/>
      <c r="Y49" s="130" t="n"/>
      <c r="Z49" s="130" t="n"/>
      <c r="AA49" s="130" t="n"/>
      <c r="AB49" s="130" t="n"/>
    </row>
    <row r="50" ht="14.65" customFormat="1" customHeight="1" s="126" thickBot="1">
      <c r="A50" s="130" t="n"/>
      <c r="B50" s="130" t="n"/>
      <c r="C50" s="801" t="n"/>
      <c r="D50" s="130" t="n"/>
      <c r="E50" s="130" t="n"/>
      <c r="F50" s="802" t="n"/>
      <c r="G50" s="130" t="n"/>
      <c r="H50" s="130" t="n"/>
      <c r="I50" s="803" t="n"/>
      <c r="J50" s="134" t="n"/>
      <c r="K50" s="130" t="n"/>
      <c r="L50" s="130" t="n"/>
      <c r="M50" s="130" t="n"/>
      <c r="N50" s="130" t="n"/>
      <c r="O50" s="130" t="n"/>
      <c r="P50" s="130" t="n"/>
      <c r="Q50" s="130" t="n"/>
      <c r="R50" s="130" t="n"/>
      <c r="S50" s="130" t="n"/>
      <c r="T50" s="130" t="n"/>
      <c r="U50" s="130" t="n"/>
      <c r="V50" s="130" t="n"/>
      <c r="W50" s="130" t="n"/>
      <c r="X50" s="130" t="n"/>
      <c r="Y50" s="130" t="n"/>
      <c r="Z50" s="130" t="n"/>
      <c r="AA50" s="130" t="n"/>
      <c r="AB50" s="130" t="n"/>
    </row>
    <row r="51" ht="14.65" customFormat="1" customHeight="1" s="126" thickBot="1">
      <c r="A51" s="130" t="n"/>
      <c r="B51" s="130" t="n"/>
      <c r="C51" s="801" t="n"/>
      <c r="D51" s="130" t="n"/>
      <c r="E51" s="130" t="n"/>
      <c r="F51" s="802" t="n"/>
      <c r="G51" s="130" t="n"/>
      <c r="H51" s="130" t="n"/>
      <c r="I51" s="803" t="n"/>
      <c r="J51" s="134" t="n"/>
      <c r="K51" s="130" t="n"/>
      <c r="L51" s="130" t="n"/>
      <c r="M51" s="130" t="n"/>
      <c r="N51" s="130" t="n"/>
      <c r="O51" s="130" t="n"/>
      <c r="P51" s="130" t="n"/>
      <c r="Q51" s="130" t="n"/>
      <c r="R51" s="130" t="n"/>
      <c r="S51" s="130" t="n"/>
      <c r="T51" s="804" t="n"/>
      <c r="U51" s="804" t="n"/>
      <c r="V51" s="130" t="n"/>
      <c r="W51" s="130" t="n"/>
      <c r="X51" s="130" t="n"/>
      <c r="Y51" s="130" t="n"/>
      <c r="Z51" s="801" t="n"/>
      <c r="AA51" s="130" t="n"/>
      <c r="AB51" s="130" t="n"/>
    </row>
    <row r="52" ht="14.65" customFormat="1" customHeight="1" s="126" thickBot="1">
      <c r="A52" s="130" t="n"/>
      <c r="B52" s="130" t="n"/>
      <c r="C52" s="801" t="n"/>
      <c r="D52" s="130" t="n"/>
      <c r="E52" s="130" t="n"/>
      <c r="F52" s="802" t="n"/>
      <c r="G52" s="130" t="n"/>
      <c r="H52" s="130" t="n"/>
      <c r="I52" s="803" t="n"/>
      <c r="J52" s="134" t="n"/>
      <c r="K52" s="130" t="n"/>
      <c r="L52" s="130" t="n"/>
      <c r="M52" s="130" t="n"/>
      <c r="N52" s="130" t="n"/>
      <c r="O52" s="130" t="n"/>
      <c r="P52" s="130" t="n"/>
      <c r="Q52" s="130" t="n"/>
      <c r="R52" s="130" t="n"/>
      <c r="S52" s="130" t="n"/>
      <c r="T52" s="804" t="n"/>
      <c r="U52" s="804" t="n"/>
      <c r="V52" s="130" t="n"/>
      <c r="W52" s="130" t="n"/>
      <c r="X52" s="130" t="n"/>
      <c r="Y52" s="130" t="n"/>
      <c r="Z52" s="801" t="n"/>
      <c r="AA52" s="130" t="n"/>
      <c r="AB52" s="130" t="n"/>
    </row>
    <row r="53" ht="14.65" customFormat="1" customHeight="1" s="126" thickBot="1">
      <c r="A53" s="130" t="n"/>
      <c r="B53" s="130" t="n"/>
      <c r="C53" s="801" t="n"/>
      <c r="D53" s="130" t="n"/>
      <c r="E53" s="130" t="n"/>
      <c r="F53" s="802" t="n"/>
      <c r="G53" s="130" t="n"/>
      <c r="H53" s="130" t="n"/>
      <c r="I53" s="803" t="n"/>
      <c r="J53" s="134" t="n"/>
      <c r="K53" s="130" t="n"/>
      <c r="L53" s="130" t="n"/>
      <c r="M53" s="130" t="n"/>
      <c r="N53" s="130" t="n"/>
      <c r="O53" s="130" t="n"/>
      <c r="P53" s="130" t="n"/>
      <c r="Q53" s="130" t="n"/>
      <c r="R53" s="130" t="n"/>
      <c r="S53" s="130" t="n"/>
      <c r="T53" s="804" t="n"/>
      <c r="U53" s="804" t="n"/>
      <c r="V53" s="130" t="n"/>
      <c r="W53" s="130" t="n"/>
      <c r="X53" s="130" t="n"/>
      <c r="Y53" s="130" t="n"/>
      <c r="Z53" s="801" t="n"/>
      <c r="AA53" s="130" t="n"/>
      <c r="AB53" s="130" t="n"/>
    </row>
    <row r="54" ht="14.65" customFormat="1" customHeight="1" s="126" thickBot="1">
      <c r="A54" s="130" t="n"/>
      <c r="B54" s="130" t="n"/>
      <c r="C54" s="801" t="n"/>
      <c r="D54" s="130" t="n"/>
      <c r="E54" s="130" t="n"/>
      <c r="F54" s="802" t="n"/>
      <c r="G54" s="130" t="n"/>
      <c r="H54" s="130" t="n"/>
      <c r="I54" s="803" t="n"/>
      <c r="J54" s="134" t="n"/>
      <c r="K54" s="130" t="n"/>
      <c r="L54" s="130" t="n"/>
      <c r="M54" s="130" t="n"/>
      <c r="N54" s="130" t="n"/>
      <c r="O54" s="130" t="n"/>
      <c r="P54" s="130" t="n"/>
      <c r="Q54" s="130" t="n"/>
      <c r="R54" s="130" t="n"/>
      <c r="S54" s="804" t="n"/>
      <c r="T54" s="804" t="n"/>
      <c r="U54" s="804" t="n"/>
      <c r="V54" s="130" t="n"/>
      <c r="W54" s="130" t="n"/>
      <c r="X54" s="130" t="n"/>
      <c r="Y54" s="130" t="n"/>
      <c r="Z54" s="130" t="n"/>
      <c r="AA54" s="130" t="n"/>
      <c r="AB54" s="130" t="n"/>
    </row>
    <row r="55" ht="14.65" customFormat="1" customHeight="1" s="126" thickBot="1">
      <c r="A55" s="130" t="n"/>
      <c r="B55" s="130" t="n"/>
      <c r="C55" s="801" t="n"/>
      <c r="D55" s="130" t="n"/>
      <c r="E55" s="130" t="n"/>
      <c r="F55" s="802" t="n"/>
      <c r="G55" s="130" t="n"/>
      <c r="H55" s="130" t="n"/>
      <c r="I55" s="803" t="n"/>
      <c r="J55" s="134" t="n"/>
      <c r="K55" s="130" t="n"/>
      <c r="L55" s="130" t="n"/>
      <c r="M55" s="130" t="n"/>
      <c r="N55" s="130" t="n"/>
      <c r="O55" s="130" t="n"/>
      <c r="P55" s="130" t="n"/>
      <c r="Q55" s="130" t="n"/>
      <c r="R55" s="130" t="n"/>
      <c r="S55" s="804" t="n"/>
      <c r="T55" s="804" t="n"/>
      <c r="U55" s="804" t="n"/>
      <c r="V55" s="130" t="n"/>
      <c r="W55" s="130" t="n"/>
      <c r="X55" s="130" t="n"/>
      <c r="Y55" s="130" t="n"/>
      <c r="Z55" s="130" t="n"/>
      <c r="AA55" s="130" t="n"/>
      <c r="AB55" s="130" t="n"/>
    </row>
    <row r="56" ht="14.65" customFormat="1" customHeight="1" s="126" thickBot="1">
      <c r="A56" s="130" t="n"/>
      <c r="B56" s="130" t="n"/>
      <c r="C56" s="801" t="n"/>
      <c r="D56" s="130" t="n"/>
      <c r="E56" s="130" t="n"/>
      <c r="F56" s="802" t="n"/>
      <c r="G56" s="130" t="n"/>
      <c r="H56" s="130" t="n"/>
      <c r="I56" s="803" t="n"/>
      <c r="J56" s="134" t="n"/>
      <c r="K56" s="145" t="n"/>
      <c r="L56" s="130" t="n"/>
      <c r="M56" s="130" t="n"/>
      <c r="N56" s="130" t="n"/>
      <c r="O56" s="130" t="n"/>
      <c r="P56" s="130" t="n"/>
      <c r="Q56" s="130" t="n"/>
      <c r="R56" s="130" t="n"/>
      <c r="S56" s="804" t="n"/>
      <c r="T56" s="804" t="n"/>
      <c r="U56" s="804" t="n"/>
      <c r="V56" s="130" t="n"/>
      <c r="W56" s="130" t="n"/>
      <c r="X56" s="130" t="n"/>
      <c r="Y56" s="130" t="n"/>
      <c r="Z56" s="130" t="n"/>
      <c r="AA56" s="130" t="n"/>
      <c r="AB56" s="130" t="n"/>
    </row>
    <row r="57" ht="14.65" customFormat="1" customHeight="1" s="126" thickBot="1">
      <c r="A57" s="130" t="n"/>
      <c r="B57" s="130" t="n"/>
      <c r="C57" s="801" t="n"/>
      <c r="D57" s="130" t="n"/>
      <c r="E57" s="130" t="n"/>
      <c r="F57" s="802" t="n"/>
      <c r="G57" s="130" t="n"/>
      <c r="H57" s="130" t="n"/>
      <c r="I57" s="803" t="n"/>
      <c r="J57" s="134" t="n"/>
      <c r="K57" s="130" t="n"/>
      <c r="L57" s="130" t="n"/>
      <c r="M57" s="130" t="n"/>
      <c r="N57" s="130" t="n"/>
      <c r="O57" s="130" t="n"/>
      <c r="P57" s="130" t="n"/>
      <c r="Q57" s="130" t="n"/>
      <c r="R57" s="130" t="n"/>
      <c r="S57" s="130" t="n"/>
      <c r="T57" s="804" t="n"/>
      <c r="U57" s="804" t="n"/>
      <c r="V57" s="130" t="n"/>
      <c r="W57" s="130" t="n"/>
      <c r="X57" s="130" t="n"/>
      <c r="Y57" s="130" t="n"/>
      <c r="Z57" s="130" t="n"/>
      <c r="AA57" s="130" t="n"/>
      <c r="AB57" s="130" t="n"/>
    </row>
    <row r="58" ht="14.65" customFormat="1" customHeight="1" s="126" thickBot="1">
      <c r="A58" s="130" t="n"/>
      <c r="B58" s="130" t="n"/>
      <c r="C58" s="801" t="n"/>
      <c r="D58" s="130" t="n"/>
      <c r="E58" s="130" t="n"/>
      <c r="F58" s="802" t="n"/>
      <c r="G58" s="130" t="n"/>
      <c r="H58" s="130" t="n"/>
      <c r="I58" s="803" t="n"/>
      <c r="J58" s="134" t="n"/>
      <c r="K58" s="145" t="n"/>
      <c r="L58" s="130" t="n"/>
      <c r="M58" s="130" t="n"/>
      <c r="N58" s="130" t="n"/>
      <c r="O58" s="130" t="n"/>
      <c r="P58" s="130" t="n"/>
      <c r="Q58" s="130" t="n"/>
      <c r="R58" s="130" t="n"/>
      <c r="S58" s="130" t="n"/>
      <c r="T58" s="804" t="n"/>
      <c r="U58" s="804" t="n"/>
      <c r="V58" s="130" t="n"/>
      <c r="W58" s="130" t="n"/>
      <c r="X58" s="130" t="n"/>
      <c r="Y58" s="130" t="n"/>
      <c r="Z58" s="130" t="n"/>
      <c r="AA58" s="130" t="n"/>
      <c r="AB58" s="130" t="n"/>
    </row>
    <row r="59" ht="14.65" customFormat="1" customHeight="1" s="126" thickBot="1">
      <c r="A59" s="130" t="n"/>
      <c r="B59" s="130" t="n"/>
      <c r="C59" s="801" t="n"/>
      <c r="D59" s="130" t="n"/>
      <c r="E59" s="130" t="n"/>
      <c r="F59" s="802" t="n"/>
      <c r="G59" s="130" t="n"/>
      <c r="H59" s="130" t="n"/>
      <c r="I59" s="803" t="n"/>
      <c r="J59" s="134" t="n"/>
      <c r="K59" s="145" t="n"/>
      <c r="L59" s="130" t="n"/>
      <c r="M59" s="130" t="n"/>
      <c r="N59" s="130" t="n"/>
      <c r="O59" s="130" t="n"/>
      <c r="P59" s="130" t="n"/>
      <c r="Q59" s="130" t="n"/>
      <c r="R59" s="130" t="n"/>
      <c r="S59" s="130" t="n"/>
      <c r="T59" s="804" t="n"/>
      <c r="U59" s="804" t="n"/>
      <c r="V59" s="130" t="n"/>
      <c r="W59" s="130" t="n"/>
      <c r="X59" s="130" t="n"/>
      <c r="Y59" s="130" t="n"/>
      <c r="Z59" s="130" t="n"/>
      <c r="AA59" s="130" t="n"/>
      <c r="AB59" s="130" t="n"/>
    </row>
    <row r="60" ht="14.65" customFormat="1" customHeight="1" s="126" thickBot="1">
      <c r="A60" s="130" t="n"/>
      <c r="B60" s="130" t="n"/>
      <c r="C60" s="801" t="n"/>
      <c r="D60" s="130" t="n"/>
      <c r="E60" s="130" t="n"/>
      <c r="F60" s="802" t="n"/>
      <c r="G60" s="130" t="n"/>
      <c r="H60" s="130" t="n"/>
      <c r="I60" s="803" t="n"/>
      <c r="J60" s="134" t="n"/>
      <c r="K60" s="130" t="n"/>
      <c r="L60" s="804" t="n"/>
      <c r="M60" s="130" t="n"/>
      <c r="N60" s="130" t="n"/>
      <c r="O60" s="130" t="n"/>
      <c r="P60" s="130" t="n"/>
      <c r="Q60" s="130" t="n"/>
      <c r="R60" s="130" t="n"/>
      <c r="S60" s="130" t="n"/>
      <c r="T60" s="804" t="n"/>
      <c r="U60" s="804" t="n"/>
      <c r="V60" s="130" t="n"/>
      <c r="W60" s="130" t="n"/>
      <c r="X60" s="130" t="n"/>
      <c r="Y60" s="130" t="n"/>
      <c r="Z60" s="130" t="n"/>
      <c r="AA60" s="130" t="n"/>
      <c r="AB60" s="130" t="n"/>
    </row>
    <row r="61" ht="14.65" customFormat="1" customHeight="1" s="126" thickBot="1">
      <c r="A61" s="130" t="n"/>
      <c r="B61" s="130" t="n"/>
      <c r="C61" s="801" t="n"/>
      <c r="D61" s="130" t="n"/>
      <c r="E61" s="130" t="n"/>
      <c r="F61" s="802" t="n"/>
      <c r="G61" s="130" t="n"/>
      <c r="H61" s="130" t="n"/>
      <c r="I61" s="803" t="n"/>
      <c r="J61" s="134" t="n"/>
      <c r="K61" s="130" t="n"/>
      <c r="L61" s="804" t="n"/>
      <c r="M61" s="130" t="n"/>
      <c r="N61" s="130" t="n"/>
      <c r="O61" s="130" t="n"/>
      <c r="P61" s="130" t="n"/>
      <c r="Q61" s="130" t="n"/>
      <c r="R61" s="130" t="n"/>
      <c r="S61" s="130" t="n"/>
      <c r="T61" s="804" t="n"/>
      <c r="U61" s="804" t="n"/>
      <c r="V61" s="130" t="n"/>
      <c r="W61" s="130" t="n"/>
      <c r="X61" s="130" t="n"/>
      <c r="Y61" s="130" t="n"/>
      <c r="Z61" s="130" t="n"/>
      <c r="AA61" s="130" t="n"/>
      <c r="AB61" s="130" t="n"/>
    </row>
    <row r="62" ht="14.65" customFormat="1" customHeight="1" s="126" thickBot="1">
      <c r="A62" s="130" t="n"/>
      <c r="B62" s="130" t="n"/>
      <c r="C62" s="801" t="n"/>
      <c r="D62" s="130" t="n"/>
      <c r="E62" s="130" t="n"/>
      <c r="F62" s="802" t="n"/>
      <c r="G62" s="130" t="n"/>
      <c r="H62" s="130" t="n"/>
      <c r="I62" s="803" t="n"/>
      <c r="J62" s="134" t="n"/>
      <c r="K62" s="130" t="n"/>
      <c r="L62" s="130" t="n"/>
      <c r="M62" s="130" t="n"/>
      <c r="N62" s="130" t="n"/>
      <c r="O62" s="130" t="n"/>
      <c r="P62" s="130" t="n"/>
      <c r="Q62" s="130" t="n"/>
      <c r="R62" s="130" t="n"/>
      <c r="S62" s="130" t="n"/>
      <c r="T62" s="130" t="n"/>
      <c r="U62" s="130" t="n"/>
      <c r="V62" s="130" t="n"/>
      <c r="W62" s="130" t="n"/>
      <c r="X62" s="130" t="n"/>
      <c r="Y62" s="130" t="n"/>
      <c r="Z62" s="130" t="n"/>
      <c r="AA62" s="130" t="n"/>
      <c r="AB62" s="130" t="n"/>
    </row>
    <row r="63" ht="14.65" customFormat="1" customHeight="1" s="126" thickBot="1">
      <c r="A63" s="130" t="n"/>
      <c r="B63" s="130" t="n"/>
      <c r="C63" s="801" t="n"/>
      <c r="D63" s="130" t="n"/>
      <c r="E63" s="130" t="n"/>
      <c r="F63" s="802" t="n"/>
      <c r="G63" s="130" t="n"/>
      <c r="H63" s="130" t="n"/>
      <c r="I63" s="803" t="n"/>
      <c r="J63" s="134" t="n"/>
      <c r="K63" s="145" t="n"/>
      <c r="L63" s="130" t="n"/>
      <c r="M63" s="130" t="n"/>
      <c r="N63" s="130" t="n"/>
      <c r="O63" s="130" t="n"/>
      <c r="P63" s="130" t="n"/>
      <c r="Q63" s="130" t="n"/>
      <c r="R63" s="130" t="n"/>
      <c r="S63" s="130" t="n"/>
      <c r="T63" s="130" t="n"/>
      <c r="U63" s="130" t="n"/>
      <c r="V63" s="130" t="n"/>
      <c r="W63" s="130" t="n"/>
      <c r="X63" s="130" t="n"/>
      <c r="Y63" s="130" t="n"/>
      <c r="Z63" s="130" t="n"/>
      <c r="AA63" s="130" t="n"/>
      <c r="AB63" s="130" t="n"/>
    </row>
    <row r="64" ht="12.75" customFormat="1" customHeight="1" s="126" thickBot="1">
      <c r="A64" s="130" t="n"/>
      <c r="B64" s="130" t="n"/>
      <c r="C64" s="801" t="n"/>
      <c r="D64" s="130" t="n"/>
      <c r="E64" s="130" t="n"/>
      <c r="F64" s="802" t="n"/>
      <c r="G64" s="130" t="n"/>
      <c r="H64" s="130" t="n"/>
      <c r="I64" s="803" t="n"/>
      <c r="J64" s="134" t="n"/>
      <c r="K64" s="130" t="n"/>
      <c r="L64" s="130" t="n"/>
      <c r="M64" s="130" t="n"/>
      <c r="N64" s="130" t="n"/>
      <c r="O64" s="130" t="n"/>
      <c r="P64" s="130" t="n"/>
      <c r="Q64" s="130" t="n"/>
      <c r="R64" s="130" t="n"/>
      <c r="S64" s="130" t="n"/>
      <c r="T64" s="130" t="n"/>
      <c r="U64" s="130" t="n"/>
      <c r="V64" s="130" t="n"/>
      <c r="W64" s="130" t="n"/>
      <c r="X64" s="130" t="n"/>
      <c r="Y64" s="130" t="n"/>
      <c r="Z64" s="130" t="n"/>
      <c r="AA64" s="130" t="n"/>
      <c r="AB64" s="130" t="n"/>
    </row>
    <row r="65" ht="12.75" customFormat="1" customHeight="1" s="126" thickBot="1">
      <c r="A65" s="130" t="n"/>
      <c r="B65" s="130" t="n"/>
      <c r="C65" s="801" t="n"/>
      <c r="D65" s="130" t="n"/>
      <c r="E65" s="130" t="n"/>
      <c r="F65" s="802" t="n"/>
      <c r="G65" s="130" t="n"/>
      <c r="H65" s="130" t="n"/>
      <c r="I65" s="803" t="n"/>
      <c r="J65" s="134" t="n"/>
      <c r="K65" s="130" t="n"/>
      <c r="L65" s="130" t="n"/>
      <c r="M65" s="130" t="n"/>
      <c r="N65" s="130" t="n"/>
      <c r="O65" s="130" t="n"/>
      <c r="P65" s="130" t="n"/>
      <c r="Q65" s="130" t="n"/>
      <c r="R65" s="130" t="n"/>
      <c r="S65" s="130" t="n"/>
      <c r="T65" s="130" t="n"/>
      <c r="U65" s="130" t="n"/>
      <c r="V65" s="130" t="n"/>
      <c r="W65" s="130" t="n"/>
      <c r="X65" s="130" t="n"/>
      <c r="Y65" s="130" t="n"/>
      <c r="Z65" s="130" t="n"/>
      <c r="AA65" s="130" t="n"/>
      <c r="AB65" s="130" t="n"/>
    </row>
    <row r="66" ht="12.75" customFormat="1" customHeight="1" s="126" thickBot="1">
      <c r="A66" s="130" t="n"/>
      <c r="B66" s="130" t="n"/>
      <c r="C66" s="801" t="n"/>
      <c r="D66" s="130" t="n"/>
      <c r="E66" s="130" t="n"/>
      <c r="F66" s="802" t="n"/>
      <c r="G66" s="130" t="n"/>
      <c r="H66" s="130" t="n"/>
      <c r="I66" s="803" t="n"/>
      <c r="J66" s="134" t="n"/>
      <c r="K66" s="130" t="n"/>
      <c r="L66" s="130" t="n"/>
      <c r="M66" s="130" t="n"/>
      <c r="N66" s="130" t="n"/>
      <c r="O66" s="130" t="n"/>
      <c r="P66" s="130" t="n"/>
      <c r="Q66" s="130" t="n"/>
      <c r="R66" s="130" t="n"/>
      <c r="S66" s="130" t="n"/>
      <c r="T66" s="130" t="n"/>
      <c r="U66" s="130" t="n"/>
      <c r="V66" s="130" t="n"/>
      <c r="W66" s="130" t="n"/>
      <c r="X66" s="130" t="n"/>
      <c r="Y66" s="130" t="n"/>
      <c r="Z66" s="130" t="n"/>
      <c r="AA66" s="130" t="n"/>
      <c r="AB66" s="130" t="n"/>
    </row>
    <row r="67" ht="12.75" customFormat="1" customHeight="1" s="126" thickBot="1">
      <c r="A67" s="130" t="n"/>
      <c r="B67" s="130" t="n"/>
      <c r="C67" s="801" t="n"/>
      <c r="D67" s="130" t="n"/>
      <c r="E67" s="130" t="n"/>
      <c r="F67" s="802" t="n"/>
      <c r="G67" s="130" t="n"/>
      <c r="H67" s="130" t="n"/>
      <c r="I67" s="803" t="n"/>
      <c r="J67" s="134" t="n"/>
      <c r="K67" s="130" t="n"/>
      <c r="L67" s="130" t="n"/>
      <c r="M67" s="130" t="n"/>
      <c r="N67" s="130" t="n"/>
      <c r="O67" s="130" t="n"/>
      <c r="P67" s="130" t="n"/>
      <c r="Q67" s="130" t="n"/>
      <c r="R67" s="130" t="n"/>
      <c r="S67" s="130" t="n"/>
      <c r="T67" s="130" t="n"/>
      <c r="U67" s="130" t="n"/>
      <c r="V67" s="130" t="n"/>
      <c r="W67" s="130" t="n"/>
      <c r="X67" s="130" t="n"/>
      <c r="Y67" s="130" t="n"/>
      <c r="Z67" s="130" t="n"/>
      <c r="AA67" s="130" t="n"/>
      <c r="AB67" s="130" t="n"/>
    </row>
    <row r="68" ht="12.75" customFormat="1" customHeight="1" s="126" thickBot="1">
      <c r="A68" s="130" t="n"/>
      <c r="B68" s="130" t="n"/>
      <c r="C68" s="801" t="n"/>
      <c r="D68" s="130" t="n"/>
      <c r="E68" s="130" t="n"/>
      <c r="F68" s="802" t="n"/>
      <c r="G68" s="130" t="n"/>
      <c r="H68" s="130" t="n"/>
      <c r="I68" s="803" t="n"/>
      <c r="J68" s="134" t="n"/>
      <c r="K68" s="130" t="n"/>
      <c r="L68" s="130" t="n"/>
      <c r="M68" s="130" t="n"/>
      <c r="N68" s="130" t="n"/>
      <c r="O68" s="130" t="n"/>
      <c r="P68" s="130" t="n"/>
      <c r="Q68" s="130" t="n"/>
      <c r="R68" s="130" t="n"/>
      <c r="S68" s="130" t="n"/>
      <c r="T68" s="130" t="n"/>
      <c r="U68" s="130" t="n"/>
      <c r="V68" s="130" t="n"/>
      <c r="W68" s="130" t="n"/>
      <c r="X68" s="130" t="n"/>
      <c r="Y68" s="130" t="n"/>
      <c r="Z68" s="130" t="n"/>
      <c r="AA68" s="130" t="n"/>
      <c r="AB68" s="130" t="n"/>
    </row>
    <row r="69" ht="12.75" customFormat="1" customHeight="1" s="126" thickBot="1">
      <c r="A69" s="130" t="n"/>
      <c r="B69" s="130" t="n"/>
      <c r="C69" s="801" t="n"/>
      <c r="D69" s="130" t="n"/>
      <c r="E69" s="130" t="n"/>
      <c r="F69" s="802" t="n"/>
      <c r="G69" s="130" t="n"/>
      <c r="H69" s="130" t="n"/>
      <c r="I69" s="803" t="n"/>
      <c r="J69" s="134" t="n"/>
      <c r="K69" s="130" t="n"/>
      <c r="L69" s="130" t="n"/>
      <c r="M69" s="130" t="n"/>
      <c r="N69" s="130" t="n"/>
      <c r="O69" s="130" t="n"/>
      <c r="P69" s="130" t="n"/>
      <c r="Q69" s="130" t="n"/>
      <c r="R69" s="130" t="n"/>
      <c r="S69" s="130" t="n"/>
      <c r="T69" s="804" t="n"/>
      <c r="U69" s="804" t="n"/>
      <c r="V69" s="130" t="n"/>
      <c r="W69" s="130" t="n"/>
      <c r="X69" s="130" t="n"/>
      <c r="Y69" s="130" t="n"/>
      <c r="Z69" s="130" t="n"/>
      <c r="AA69" s="130" t="n"/>
      <c r="AB69" s="130" t="n"/>
    </row>
    <row r="70" ht="12.75" customFormat="1" customHeight="1" s="126" thickBot="1">
      <c r="A70" s="130" t="n"/>
      <c r="B70" s="130" t="n"/>
      <c r="C70" s="801" t="n"/>
      <c r="D70" s="130" t="n"/>
      <c r="E70" s="130" t="n"/>
      <c r="F70" s="802" t="n"/>
      <c r="G70" s="130" t="n"/>
      <c r="H70" s="130" t="n"/>
      <c r="I70" s="803" t="n"/>
      <c r="J70" s="134" t="n"/>
      <c r="K70" s="130" t="n"/>
      <c r="L70" s="130" t="n"/>
      <c r="M70" s="130" t="n"/>
      <c r="N70" s="130" t="n"/>
      <c r="O70" s="130" t="n"/>
      <c r="P70" s="130" t="n"/>
      <c r="Q70" s="130" t="n"/>
      <c r="R70" s="130" t="n"/>
      <c r="S70" s="130" t="n"/>
      <c r="T70" s="804" t="n"/>
      <c r="U70" s="804" t="n"/>
      <c r="V70" s="130" t="n"/>
      <c r="W70" s="130" t="n"/>
      <c r="X70" s="130" t="n"/>
      <c r="Y70" s="130" t="n"/>
      <c r="Z70" s="130" t="n"/>
      <c r="AA70" s="130" t="n"/>
      <c r="AB70" s="130" t="n"/>
    </row>
    <row r="71" ht="12.75" customFormat="1" customHeight="1" s="126" thickBot="1">
      <c r="A71" s="130" t="n"/>
      <c r="B71" s="130" t="n"/>
      <c r="C71" s="801" t="n"/>
      <c r="D71" s="130" t="n"/>
      <c r="E71" s="130" t="n"/>
      <c r="F71" s="802" t="n"/>
      <c r="G71" s="130" t="n"/>
      <c r="H71" s="130" t="n"/>
      <c r="I71" s="803" t="n"/>
      <c r="J71" s="134" t="n"/>
      <c r="K71" s="130" t="n"/>
      <c r="L71" s="130" t="n"/>
      <c r="M71" s="130" t="n"/>
      <c r="N71" s="130" t="n"/>
      <c r="O71" s="130" t="n"/>
      <c r="P71" s="130" t="n"/>
      <c r="Q71" s="130" t="n"/>
      <c r="R71" s="130" t="n"/>
      <c r="S71" s="130" t="n"/>
      <c r="T71" s="804" t="n"/>
      <c r="U71" s="804" t="n"/>
      <c r="V71" s="130" t="n"/>
      <c r="W71" s="130" t="n"/>
      <c r="X71" s="130" t="n"/>
      <c r="Y71" s="130" t="n"/>
      <c r="Z71" s="130" t="n"/>
      <c r="AA71" s="130" t="n"/>
      <c r="AB71" s="130" t="n"/>
    </row>
    <row r="72" ht="12.75" customFormat="1" customHeight="1" s="126" thickBot="1">
      <c r="A72" s="130" t="n"/>
      <c r="B72" s="130" t="n"/>
      <c r="C72" s="801" t="n"/>
      <c r="D72" s="130" t="n"/>
      <c r="E72" s="130" t="n"/>
      <c r="F72" s="802" t="n"/>
      <c r="G72" s="130" t="n"/>
      <c r="H72" s="130" t="n"/>
      <c r="I72" s="803" t="n"/>
      <c r="J72" s="134" t="n"/>
      <c r="K72" s="130" t="n"/>
      <c r="L72" s="130" t="n"/>
      <c r="M72" s="130" t="n"/>
      <c r="N72" s="130" t="n"/>
      <c r="O72" s="130" t="n"/>
      <c r="P72" s="130" t="n"/>
      <c r="Q72" s="130" t="n"/>
      <c r="R72" s="130" t="n"/>
      <c r="S72" s="130" t="n"/>
      <c r="T72" s="804" t="n"/>
      <c r="U72" s="804" t="n"/>
      <c r="V72" s="130" t="n"/>
      <c r="W72" s="130" t="n"/>
      <c r="X72" s="130" t="n"/>
      <c r="Y72" s="130" t="n"/>
      <c r="Z72" s="130" t="n"/>
      <c r="AA72" s="130" t="n"/>
      <c r="AB72" s="130" t="n"/>
    </row>
    <row r="73" ht="12.75" customFormat="1" customHeight="1" s="126" thickBot="1">
      <c r="A73" s="130" t="n"/>
      <c r="B73" s="130" t="n"/>
      <c r="C73" s="801" t="n"/>
      <c r="D73" s="130" t="n"/>
      <c r="E73" s="130" t="n"/>
      <c r="F73" s="802" t="n"/>
      <c r="G73" s="130" t="n"/>
      <c r="H73" s="130" t="n"/>
      <c r="I73" s="803" t="n"/>
      <c r="J73" s="134" t="n"/>
      <c r="K73" s="130" t="n"/>
      <c r="L73" s="130" t="n"/>
      <c r="M73" s="130" t="n"/>
      <c r="N73" s="130" t="n"/>
      <c r="O73" s="130" t="n"/>
      <c r="P73" s="130" t="n"/>
      <c r="Q73" s="130" t="n"/>
      <c r="R73" s="130" t="n"/>
      <c r="S73" s="130" t="n"/>
      <c r="T73" s="804" t="n"/>
      <c r="U73" s="804" t="n"/>
      <c r="V73" s="130" t="n"/>
      <c r="W73" s="130" t="n"/>
      <c r="X73" s="130" t="n"/>
      <c r="Y73" s="130" t="n"/>
      <c r="Z73" s="130" t="n"/>
      <c r="AA73" s="130" t="n"/>
      <c r="AB73" s="130" t="n"/>
    </row>
    <row r="74" ht="12.75" customFormat="1" customHeight="1" s="126" thickBot="1">
      <c r="A74" s="130" t="n"/>
      <c r="B74" s="130" t="n"/>
      <c r="C74" s="801" t="n"/>
      <c r="D74" s="130" t="n"/>
      <c r="E74" s="130" t="n"/>
      <c r="F74" s="802" t="n"/>
      <c r="G74" s="130" t="n"/>
      <c r="H74" s="130" t="n"/>
      <c r="I74" s="803" t="n"/>
      <c r="J74" s="134" t="n"/>
      <c r="K74" s="130" t="n"/>
      <c r="L74" s="130" t="n"/>
      <c r="M74" s="130" t="n"/>
      <c r="N74" s="130" t="n"/>
      <c r="O74" s="130" t="n"/>
      <c r="P74" s="130" t="n"/>
      <c r="Q74" s="130" t="n"/>
      <c r="R74" s="130" t="n"/>
      <c r="S74" s="130" t="n"/>
      <c r="T74" s="804" t="n"/>
      <c r="U74" s="804" t="n"/>
      <c r="V74" s="130" t="n"/>
      <c r="W74" s="130" t="n"/>
      <c r="X74" s="130" t="n"/>
      <c r="Y74" s="130" t="n"/>
      <c r="Z74" s="130" t="n"/>
      <c r="AA74" s="130" t="n"/>
      <c r="AB74" s="130" t="n"/>
    </row>
    <row r="75" ht="12.75" customFormat="1" customHeight="1" s="126" thickBot="1">
      <c r="A75" s="130" t="n"/>
      <c r="B75" s="130" t="n"/>
      <c r="C75" s="801" t="n"/>
      <c r="D75" s="130" t="n"/>
      <c r="E75" s="130" t="n"/>
      <c r="F75" s="802" t="n"/>
      <c r="G75" s="130" t="n"/>
      <c r="H75" s="130" t="n"/>
      <c r="I75" s="803" t="n"/>
      <c r="J75" s="134" t="n"/>
      <c r="K75" s="130" t="n"/>
      <c r="L75" s="130" t="n"/>
      <c r="M75" s="130" t="n"/>
      <c r="N75" s="130" t="n"/>
      <c r="O75" s="130" t="n"/>
      <c r="P75" s="130" t="n"/>
      <c r="Q75" s="130" t="n"/>
      <c r="R75" s="130" t="n"/>
      <c r="S75" s="130" t="n"/>
      <c r="T75" s="130" t="n"/>
      <c r="U75" s="130" t="n"/>
      <c r="V75" s="130" t="n"/>
      <c r="W75" s="130" t="n"/>
      <c r="X75" s="130" t="n"/>
      <c r="Y75" s="130" t="n"/>
      <c r="Z75" s="130" t="n"/>
      <c r="AA75" s="130" t="n"/>
      <c r="AB75" s="130" t="n"/>
    </row>
    <row r="76" ht="12.75" customFormat="1" customHeight="1" s="126" thickBot="1">
      <c r="A76" s="130" t="n"/>
      <c r="B76" s="130" t="n"/>
      <c r="C76" s="801" t="n"/>
      <c r="D76" s="130" t="n"/>
      <c r="E76" s="130" t="n"/>
      <c r="F76" s="802" t="n"/>
      <c r="G76" s="130" t="n"/>
      <c r="H76" s="130" t="n"/>
      <c r="I76" s="803" t="n"/>
      <c r="J76" s="134" t="n"/>
      <c r="K76" s="130" t="n"/>
      <c r="L76" s="130" t="n"/>
      <c r="M76" s="130" t="n"/>
      <c r="N76" s="130" t="n"/>
      <c r="O76" s="130" t="n"/>
      <c r="P76" s="130" t="n"/>
      <c r="Q76" s="130" t="n"/>
      <c r="R76" s="130" t="n"/>
      <c r="S76" s="130" t="n"/>
      <c r="T76" s="130" t="n"/>
      <c r="U76" s="130" t="n"/>
      <c r="V76" s="130" t="n"/>
      <c r="W76" s="130" t="n"/>
      <c r="X76" s="130" t="n"/>
      <c r="Y76" s="130" t="n"/>
      <c r="Z76" s="130" t="n"/>
      <c r="AA76" s="130" t="n"/>
      <c r="AB76" s="130" t="n"/>
    </row>
    <row r="77" ht="12.75" customFormat="1" customHeight="1" s="126" thickBot="1">
      <c r="A77" s="130" t="n"/>
      <c r="B77" s="130" t="n"/>
      <c r="C77" s="801" t="n"/>
      <c r="D77" s="130" t="n"/>
      <c r="E77" s="130" t="n"/>
      <c r="F77" s="802" t="n"/>
      <c r="G77" s="130" t="n"/>
      <c r="H77" s="130" t="n"/>
      <c r="I77" s="803" t="n"/>
      <c r="J77" s="134" t="n"/>
      <c r="K77" s="130" t="n"/>
      <c r="L77" s="130" t="n"/>
      <c r="M77" s="130" t="n"/>
      <c r="N77" s="130" t="n"/>
      <c r="O77" s="130" t="n"/>
      <c r="P77" s="130" t="n"/>
      <c r="Q77" s="130" t="n"/>
      <c r="R77" s="130" t="n"/>
      <c r="S77" s="130" t="n"/>
      <c r="T77" s="130" t="n"/>
      <c r="U77" s="130" t="n"/>
      <c r="V77" s="130" t="n"/>
      <c r="W77" s="130" t="n"/>
      <c r="X77" s="130" t="n"/>
      <c r="Y77" s="130" t="n"/>
      <c r="Z77" s="130" t="n"/>
      <c r="AA77" s="130" t="n"/>
      <c r="AB77" s="130" t="n"/>
    </row>
    <row r="78" ht="12.75" customFormat="1" customHeight="1" s="126" thickBot="1">
      <c r="A78" s="130" t="n"/>
      <c r="B78" s="130" t="n"/>
      <c r="C78" s="801" t="n"/>
      <c r="D78" s="130" t="n"/>
      <c r="E78" s="130" t="n"/>
      <c r="F78" s="802" t="n"/>
      <c r="G78" s="130" t="n"/>
      <c r="H78" s="130" t="n"/>
      <c r="I78" s="803" t="n"/>
      <c r="J78" s="134" t="n"/>
      <c r="K78" s="130" t="n"/>
      <c r="L78" s="130" t="n"/>
      <c r="M78" s="130" t="n"/>
      <c r="N78" s="130" t="n"/>
      <c r="O78" s="130" t="n"/>
      <c r="P78" s="130" t="n"/>
      <c r="Q78" s="130" t="n"/>
      <c r="R78" s="130" t="n"/>
      <c r="S78" s="130" t="n"/>
      <c r="T78" s="130" t="n"/>
      <c r="U78" s="130" t="n"/>
      <c r="V78" s="130" t="n"/>
      <c r="W78" s="130" t="n"/>
      <c r="X78" s="130" t="n"/>
      <c r="Y78" s="130" t="n"/>
      <c r="Z78" s="130" t="n"/>
      <c r="AA78" s="130" t="n"/>
      <c r="AB78" s="130" t="n"/>
    </row>
    <row r="79" ht="12.75" customFormat="1" customHeight="1" s="126" thickBot="1">
      <c r="A79" s="130" t="n"/>
      <c r="B79" s="130" t="n"/>
      <c r="C79" s="801" t="n"/>
      <c r="D79" s="130" t="n"/>
      <c r="E79" s="130" t="n"/>
      <c r="F79" s="802" t="n"/>
      <c r="G79" s="130" t="n"/>
      <c r="H79" s="130" t="n"/>
      <c r="I79" s="803" t="n"/>
      <c r="J79" s="134" t="n"/>
      <c r="K79" s="130" t="n"/>
      <c r="L79" s="130" t="n"/>
      <c r="M79" s="130" t="n"/>
      <c r="N79" s="130" t="n"/>
      <c r="O79" s="130" t="n"/>
      <c r="P79" s="130" t="n"/>
      <c r="Q79" s="130" t="n"/>
      <c r="R79" s="130" t="n"/>
      <c r="S79" s="130" t="n"/>
      <c r="T79" s="130" t="n"/>
      <c r="U79" s="130" t="n"/>
      <c r="V79" s="130" t="n"/>
      <c r="W79" s="130" t="n"/>
      <c r="X79" s="130" t="n"/>
      <c r="Y79" s="130" t="n"/>
      <c r="Z79" s="130" t="n"/>
      <c r="AA79" s="130" t="n"/>
      <c r="AB79" s="130" t="n"/>
    </row>
    <row r="80" ht="12.75" customFormat="1" customHeight="1" s="126" thickBot="1">
      <c r="A80" s="130" t="n"/>
      <c r="B80" s="130" t="n"/>
      <c r="C80" s="801" t="n"/>
      <c r="D80" s="130" t="n"/>
      <c r="E80" s="130" t="n"/>
      <c r="F80" s="802" t="n"/>
      <c r="G80" s="130" t="n"/>
      <c r="H80" s="130" t="n"/>
      <c r="I80" s="803" t="n"/>
      <c r="J80" s="134" t="n"/>
      <c r="K80" s="130" t="n"/>
      <c r="L80" s="130" t="n"/>
      <c r="M80" s="130" t="n"/>
      <c r="N80" s="130" t="n"/>
      <c r="O80" s="130" t="n"/>
      <c r="P80" s="130" t="n"/>
      <c r="Q80" s="130" t="n"/>
      <c r="R80" s="130" t="n"/>
      <c r="S80" s="130" t="n"/>
      <c r="T80" s="130" t="n"/>
      <c r="U80" s="130" t="n"/>
      <c r="V80" s="130" t="n"/>
      <c r="W80" s="130" t="n"/>
      <c r="X80" s="130" t="n"/>
      <c r="Y80" s="130" t="n"/>
      <c r="Z80" s="130" t="n"/>
      <c r="AA80" s="130" t="n"/>
      <c r="AB80" s="130" t="n"/>
    </row>
    <row r="81" ht="12.75" customFormat="1" customHeight="1" s="126" thickBot="1">
      <c r="A81" s="130" t="n"/>
      <c r="B81" s="130" t="n"/>
      <c r="C81" s="801" t="n"/>
      <c r="D81" s="130" t="n"/>
      <c r="E81" s="130" t="n"/>
      <c r="F81" s="802" t="n"/>
      <c r="G81" s="130" t="n"/>
      <c r="H81" s="130" t="n"/>
      <c r="I81" s="803" t="n"/>
      <c r="J81" s="134" t="n"/>
      <c r="K81" s="130" t="n"/>
      <c r="L81" s="130" t="n"/>
      <c r="M81" s="130" t="n"/>
      <c r="N81" s="130" t="n"/>
      <c r="O81" s="130" t="n"/>
      <c r="P81" s="130" t="n"/>
      <c r="Q81" s="130" t="n"/>
      <c r="R81" s="130" t="n"/>
      <c r="S81" s="130" t="n"/>
      <c r="T81" s="130" t="n"/>
      <c r="U81" s="130" t="n"/>
      <c r="V81" s="130" t="n"/>
      <c r="W81" s="130" t="n"/>
      <c r="X81" s="130" t="n"/>
      <c r="Y81" s="130" t="n"/>
      <c r="Z81" s="130" t="n"/>
      <c r="AA81" s="130" t="n"/>
      <c r="AB81" s="130" t="n"/>
    </row>
    <row r="82" ht="12.75" customFormat="1" customHeight="1" s="126" thickBot="1">
      <c r="A82" s="130" t="n"/>
      <c r="B82" s="130" t="n"/>
      <c r="C82" s="801" t="n"/>
      <c r="D82" s="130" t="n"/>
      <c r="E82" s="130" t="n"/>
      <c r="F82" s="802" t="n"/>
      <c r="G82" s="130" t="n"/>
      <c r="H82" s="130" t="n"/>
      <c r="I82" s="803" t="n"/>
      <c r="J82" s="134" t="n"/>
      <c r="K82" s="130" t="n"/>
      <c r="L82" s="130" t="n"/>
      <c r="M82" s="130" t="n"/>
      <c r="N82" s="130" t="n"/>
      <c r="O82" s="130" t="n"/>
      <c r="P82" s="130" t="n"/>
      <c r="Q82" s="130" t="n"/>
      <c r="R82" s="130" t="n"/>
      <c r="S82" s="130" t="n"/>
      <c r="T82" s="130" t="n"/>
      <c r="U82" s="130" t="n"/>
      <c r="V82" s="130" t="n"/>
      <c r="W82" s="130" t="n"/>
      <c r="X82" s="130" t="n"/>
      <c r="Y82" s="130" t="n"/>
      <c r="Z82" s="130" t="n"/>
      <c r="AA82" s="130" t="n"/>
      <c r="AB82" s="130" t="n"/>
    </row>
    <row r="83" ht="12.75" customFormat="1" customHeight="1" s="126" thickBot="1">
      <c r="A83" s="130" t="n"/>
      <c r="B83" s="130" t="n"/>
      <c r="C83" s="801" t="n"/>
      <c r="D83" s="130" t="n"/>
      <c r="E83" s="130" t="n"/>
      <c r="F83" s="802" t="n"/>
      <c r="G83" s="130" t="n"/>
      <c r="H83" s="130" t="n"/>
      <c r="I83" s="803" t="n"/>
      <c r="J83" s="134" t="n"/>
      <c r="K83" s="145" t="n"/>
      <c r="L83" s="130" t="n"/>
      <c r="M83" s="130" t="n"/>
      <c r="N83" s="130" t="n"/>
      <c r="O83" s="130" t="n"/>
      <c r="P83" s="130" t="n"/>
      <c r="Q83" s="130" t="n"/>
      <c r="R83" s="130" t="n"/>
      <c r="S83" s="130" t="n"/>
      <c r="T83" s="804" t="n"/>
      <c r="U83" s="804" t="n"/>
      <c r="V83" s="130" t="n"/>
      <c r="W83" s="130" t="n"/>
      <c r="X83" s="130" t="n"/>
      <c r="Y83" s="130" t="n"/>
      <c r="Z83" s="130" t="n"/>
      <c r="AA83" s="130" t="n"/>
      <c r="AB83" s="130" t="n"/>
    </row>
    <row r="84" ht="12.75" customFormat="1" customHeight="1" s="126" thickBot="1">
      <c r="A84" s="130" t="n"/>
      <c r="B84" s="130" t="n"/>
      <c r="C84" s="801" t="n"/>
      <c r="D84" s="130" t="n"/>
      <c r="E84" s="130" t="n"/>
      <c r="F84" s="802" t="n"/>
      <c r="G84" s="130" t="n"/>
      <c r="H84" s="130" t="n"/>
      <c r="I84" s="803" t="n"/>
      <c r="J84" s="134" t="n"/>
      <c r="K84" s="145" t="n"/>
      <c r="L84" s="130" t="n"/>
      <c r="M84" s="130" t="n"/>
      <c r="N84" s="130" t="n"/>
      <c r="O84" s="130" t="n"/>
      <c r="P84" s="130" t="n"/>
      <c r="Q84" s="130" t="n"/>
      <c r="R84" s="130" t="n"/>
      <c r="S84" s="130" t="n"/>
      <c r="T84" s="804" t="n"/>
      <c r="U84" s="804" t="n"/>
      <c r="V84" s="130" t="n"/>
      <c r="W84" s="130" t="n"/>
      <c r="X84" s="130" t="n"/>
      <c r="Y84" s="130" t="n"/>
      <c r="Z84" s="130" t="n"/>
      <c r="AA84" s="130" t="n"/>
      <c r="AB84" s="130" t="n"/>
    </row>
    <row r="85" hidden="1" ht="12.75" customFormat="1" customHeight="1" s="126" thickBot="1">
      <c r="A85" s="130" t="n"/>
      <c r="B85" s="130" t="n"/>
      <c r="C85" s="801" t="n"/>
      <c r="D85" s="130" t="n"/>
      <c r="E85" s="130" t="n"/>
      <c r="F85" s="802" t="n"/>
      <c r="G85" s="130" t="n"/>
      <c r="H85" s="130" t="n"/>
      <c r="I85" s="803" t="n"/>
      <c r="J85" s="134" t="n"/>
      <c r="K85" s="130" t="n"/>
      <c r="L85" s="130" t="n"/>
      <c r="M85" s="130" t="n"/>
      <c r="N85" s="130" t="n"/>
      <c r="O85" s="130" t="n"/>
      <c r="P85" s="130" t="n"/>
      <c r="Q85" s="130" t="n"/>
      <c r="R85" s="130" t="n"/>
      <c r="S85" s="130" t="n"/>
      <c r="T85" s="130" t="n"/>
      <c r="U85" s="130" t="n"/>
      <c r="V85" s="130" t="n"/>
      <c r="W85" s="130" t="n"/>
      <c r="X85" s="130" t="n"/>
      <c r="Y85" s="130" t="n"/>
      <c r="Z85" s="130" t="n"/>
      <c r="AA85" s="130" t="n"/>
      <c r="AB85" s="130" t="n"/>
    </row>
    <row r="86" hidden="1" ht="12.75" customFormat="1" customHeight="1" s="126" thickBot="1">
      <c r="A86" s="130" t="n"/>
      <c r="B86" s="130" t="n"/>
      <c r="C86" s="801" t="n"/>
      <c r="D86" s="130" t="n"/>
      <c r="E86" s="130" t="n"/>
      <c r="F86" s="802" t="n"/>
      <c r="G86" s="130" t="n"/>
      <c r="H86" s="130" t="n"/>
      <c r="I86" s="803" t="n"/>
      <c r="J86" s="134" t="n"/>
      <c r="K86" s="130" t="n"/>
      <c r="L86" s="130" t="n"/>
      <c r="M86" s="130" t="n"/>
      <c r="N86" s="130" t="n"/>
      <c r="O86" s="130" t="n"/>
      <c r="P86" s="130" t="n"/>
      <c r="Q86" s="130" t="n"/>
      <c r="R86" s="130" t="n"/>
      <c r="S86" s="130" t="n"/>
      <c r="T86" s="130" t="n"/>
      <c r="U86" s="130" t="n"/>
      <c r="V86" s="130" t="n"/>
      <c r="W86" s="130" t="n"/>
      <c r="X86" s="130" t="n"/>
      <c r="Y86" s="130" t="n"/>
      <c r="Z86" s="130" t="n"/>
      <c r="AA86" s="130" t="n"/>
      <c r="AB86" s="130" t="n"/>
    </row>
    <row r="87" hidden="1" ht="12.75" customFormat="1" customHeight="1" s="126" thickBot="1">
      <c r="A87" s="130" t="n"/>
      <c r="B87" s="130" t="n"/>
      <c r="C87" s="801" t="n"/>
      <c r="D87" s="130" t="n"/>
      <c r="E87" s="130" t="n"/>
      <c r="F87" s="802" t="n"/>
      <c r="G87" s="130" t="n"/>
      <c r="H87" s="130" t="n"/>
      <c r="I87" s="803" t="n"/>
      <c r="J87" s="134" t="n"/>
      <c r="K87" s="130" t="n"/>
      <c r="L87" s="130" t="n"/>
      <c r="M87" s="130" t="n"/>
      <c r="N87" s="130" t="n"/>
      <c r="O87" s="130" t="n"/>
      <c r="P87" s="130" t="n"/>
      <c r="Q87" s="130" t="n"/>
      <c r="R87" s="130" t="n"/>
      <c r="S87" s="130" t="n"/>
      <c r="T87" s="130" t="n"/>
      <c r="U87" s="130" t="n"/>
      <c r="V87" s="130" t="n"/>
      <c r="W87" s="130" t="n"/>
      <c r="X87" s="130" t="n"/>
      <c r="Y87" s="130" t="n"/>
      <c r="Z87" s="130" t="n"/>
      <c r="AA87" s="130" t="n"/>
      <c r="AB87" s="130" t="n"/>
    </row>
    <row r="88" ht="12.75" customFormat="1" customHeight="1" s="126" thickBot="1">
      <c r="A88" s="130" t="n"/>
      <c r="B88" s="130" t="n"/>
      <c r="C88" s="801" t="n"/>
      <c r="D88" s="130" t="n"/>
      <c r="E88" s="130" t="n"/>
      <c r="F88" s="802" t="n"/>
      <c r="G88" s="130" t="n"/>
      <c r="H88" s="130" t="n"/>
      <c r="I88" s="130" t="n"/>
      <c r="J88" s="134" t="n"/>
      <c r="K88" s="130" t="n"/>
      <c r="L88" s="130" t="n"/>
      <c r="M88" s="130" t="n"/>
      <c r="N88" s="130" t="n"/>
      <c r="O88" s="130" t="n"/>
      <c r="P88" s="130" t="n"/>
      <c r="Q88" s="130" t="n"/>
      <c r="R88" s="130" t="n"/>
      <c r="S88" s="130" t="n"/>
      <c r="T88" s="130" t="n"/>
      <c r="U88" s="130" t="n"/>
      <c r="V88" s="130" t="n"/>
      <c r="W88" s="130" t="n"/>
      <c r="X88" s="130" t="n"/>
      <c r="Y88" s="130" t="n"/>
      <c r="Z88" s="130" t="n"/>
      <c r="AA88" s="130" t="n"/>
      <c r="AB88" s="130" t="n"/>
    </row>
    <row r="89" ht="12.75" customFormat="1" customHeight="1" s="126" thickBot="1">
      <c r="A89" s="130" t="n"/>
      <c r="B89" s="130" t="n"/>
      <c r="C89" s="801" t="n"/>
      <c r="D89" s="130" t="n"/>
      <c r="E89" s="130" t="n"/>
      <c r="F89" s="802" t="n"/>
      <c r="G89" s="130" t="n"/>
      <c r="H89" s="130" t="n"/>
      <c r="I89" s="130" t="n"/>
      <c r="J89" s="134" t="n"/>
      <c r="K89" s="130" t="n"/>
      <c r="L89" s="130" t="n"/>
      <c r="M89" s="130" t="n"/>
      <c r="N89" s="130" t="n"/>
      <c r="O89" s="130" t="n"/>
      <c r="P89" s="130" t="n"/>
      <c r="Q89" s="130" t="n"/>
      <c r="R89" s="130" t="n"/>
      <c r="S89" s="130" t="n"/>
      <c r="T89" s="130" t="n"/>
      <c r="U89" s="130" t="n"/>
      <c r="V89" s="130" t="n"/>
      <c r="W89" s="130" t="n"/>
      <c r="X89" s="130" t="n"/>
      <c r="Y89" s="130" t="n"/>
      <c r="Z89" s="130" t="n"/>
      <c r="AA89" s="130" t="n"/>
      <c r="AB89" s="130" t="n"/>
    </row>
    <row r="90" ht="12.75" customFormat="1" customHeight="1" s="126" thickBot="1">
      <c r="A90" s="130" t="n"/>
      <c r="B90" s="130" t="n"/>
      <c r="C90" s="130" t="n"/>
      <c r="D90" s="130" t="n"/>
      <c r="E90" s="130" t="n"/>
      <c r="F90" s="130" t="n"/>
      <c r="G90" s="130" t="n"/>
      <c r="H90" s="130" t="n"/>
      <c r="I90" s="130" t="n"/>
      <c r="J90" s="134" t="n"/>
      <c r="K90" s="130" t="n"/>
      <c r="L90" s="130" t="n"/>
      <c r="M90" s="130" t="n"/>
      <c r="N90" s="130" t="n"/>
      <c r="O90" s="130" t="n"/>
      <c r="P90" s="130" t="n"/>
      <c r="Q90" s="130" t="n"/>
      <c r="R90" s="130" t="n"/>
      <c r="S90" s="130" t="n"/>
      <c r="T90" s="130" t="n"/>
      <c r="U90" s="130" t="n"/>
      <c r="V90" s="130" t="n"/>
      <c r="W90" s="130" t="n"/>
      <c r="X90" s="130" t="n"/>
      <c r="Y90" s="130" t="n"/>
      <c r="Z90" s="130" t="n"/>
      <c r="AA90" s="130" t="n"/>
      <c r="AB90" s="130" t="n"/>
    </row>
    <row r="91" ht="12.75" customFormat="1" customHeight="1" s="126" thickBot="1">
      <c r="A91" s="130" t="n"/>
      <c r="B91" s="130" t="n"/>
      <c r="C91" s="130" t="n"/>
      <c r="D91" s="130" t="n"/>
      <c r="E91" s="130" t="n"/>
      <c r="F91" s="130" t="n"/>
      <c r="G91" s="130" t="n"/>
      <c r="H91" s="130" t="n"/>
      <c r="I91" s="130" t="n"/>
      <c r="J91" s="134" t="n"/>
      <c r="K91" s="130" t="n"/>
      <c r="L91" s="130" t="n"/>
      <c r="M91" s="130" t="n"/>
      <c r="N91" s="130" t="n"/>
      <c r="O91" s="130" t="n"/>
      <c r="P91" s="130" t="n"/>
      <c r="Q91" s="130" t="n"/>
      <c r="R91" s="130" t="n"/>
      <c r="S91" s="130" t="n"/>
      <c r="T91" s="130" t="n"/>
      <c r="U91" s="130" t="n"/>
      <c r="V91" s="130" t="n"/>
      <c r="W91" s="130" t="n"/>
      <c r="X91" s="130" t="n"/>
      <c r="Y91" s="130" t="n"/>
      <c r="Z91" s="130" t="n"/>
      <c r="AA91" s="130" t="n"/>
      <c r="AB91" s="130" t="n"/>
    </row>
    <row r="92" ht="12.75" customFormat="1" customHeight="1" s="126" thickBot="1">
      <c r="A92" s="130" t="n"/>
      <c r="B92" s="130" t="n"/>
      <c r="C92" s="130" t="n"/>
      <c r="D92" s="130" t="n"/>
      <c r="E92" s="130" t="n"/>
      <c r="F92" s="130" t="n"/>
      <c r="G92" s="130" t="n"/>
      <c r="H92" s="130" t="n"/>
      <c r="I92" s="130" t="n"/>
      <c r="J92" s="134" t="n"/>
      <c r="K92" s="130" t="n"/>
      <c r="L92" s="130" t="n"/>
      <c r="M92" s="130" t="n"/>
      <c r="N92" s="130" t="n"/>
      <c r="O92" s="130" t="n"/>
      <c r="P92" s="130" t="n"/>
      <c r="Q92" s="130" t="n"/>
      <c r="R92" s="130" t="n"/>
      <c r="S92" s="130" t="n"/>
      <c r="T92" s="130" t="n"/>
      <c r="U92" s="130" t="n"/>
      <c r="V92" s="130" t="n"/>
      <c r="W92" s="130" t="n"/>
      <c r="X92" s="130" t="n"/>
      <c r="Y92" s="130" t="n"/>
      <c r="Z92" s="130" t="n"/>
      <c r="AA92" s="130" t="n"/>
      <c r="AB92" s="130" t="n"/>
    </row>
    <row r="93" ht="12.75" customFormat="1" customHeight="1" s="126" thickBot="1">
      <c r="A93" s="130" t="n"/>
      <c r="B93" s="130" t="n"/>
      <c r="C93" s="130" t="n"/>
      <c r="D93" s="130" t="n"/>
      <c r="E93" s="130" t="n"/>
      <c r="F93" s="130" t="n"/>
      <c r="G93" s="130" t="n"/>
      <c r="H93" s="130" t="n"/>
      <c r="I93" s="130" t="n"/>
      <c r="J93" s="134" t="n"/>
      <c r="K93" s="130" t="n"/>
      <c r="L93" s="130" t="n"/>
      <c r="M93" s="130" t="n"/>
      <c r="N93" s="130" t="n"/>
      <c r="O93" s="130" t="n"/>
      <c r="P93" s="130" t="n"/>
      <c r="Q93" s="130" t="n"/>
      <c r="R93" s="130" t="n"/>
      <c r="S93" s="130" t="n"/>
      <c r="T93" s="130" t="n"/>
      <c r="U93" s="130" t="n"/>
      <c r="V93" s="130" t="n"/>
      <c r="W93" s="130" t="n"/>
      <c r="X93" s="130" t="n"/>
      <c r="Y93" s="130" t="n"/>
      <c r="Z93" s="130" t="n"/>
      <c r="AA93" s="130" t="n"/>
      <c r="AB93" s="130" t="n"/>
    </row>
    <row r="94" ht="12.75" customFormat="1" customHeight="1" s="126" thickBot="1">
      <c r="A94" s="130" t="n"/>
      <c r="B94" s="130" t="n"/>
      <c r="C94" s="130" t="n"/>
      <c r="D94" s="130" t="n"/>
      <c r="E94" s="130" t="n"/>
      <c r="F94" s="130" t="n"/>
      <c r="G94" s="130" t="n"/>
      <c r="H94" s="130" t="n"/>
      <c r="I94" s="130" t="n"/>
      <c r="J94" s="134" t="n"/>
      <c r="K94" s="130" t="n"/>
      <c r="L94" s="130" t="n"/>
      <c r="M94" s="130" t="n"/>
      <c r="N94" s="130" t="n"/>
      <c r="O94" s="130" t="n"/>
      <c r="P94" s="130" t="n"/>
      <c r="Q94" s="130" t="n"/>
      <c r="R94" s="130" t="n"/>
      <c r="S94" s="130" t="n"/>
      <c r="T94" s="130" t="n"/>
      <c r="U94" s="130" t="n"/>
      <c r="V94" s="130" t="n"/>
      <c r="W94" s="130" t="n"/>
      <c r="X94" s="130" t="n"/>
      <c r="Y94" s="130" t="n"/>
      <c r="Z94" s="130" t="n"/>
      <c r="AA94" s="130" t="n"/>
      <c r="AB94" s="130" t="n"/>
    </row>
    <row r="95" ht="12.75" customFormat="1" customHeight="1" s="126" thickBot="1">
      <c r="A95" s="130" t="n"/>
      <c r="B95" s="130" t="n"/>
      <c r="C95" s="130" t="n"/>
      <c r="D95" s="130" t="n"/>
      <c r="E95" s="130" t="n"/>
      <c r="F95" s="130" t="n"/>
      <c r="G95" s="130" t="n"/>
      <c r="H95" s="130" t="n"/>
      <c r="I95" s="130" t="n"/>
      <c r="J95" s="134" t="n"/>
      <c r="K95" s="130" t="n"/>
      <c r="L95" s="130" t="n"/>
      <c r="M95" s="130" t="n"/>
      <c r="N95" s="130" t="n"/>
      <c r="O95" s="130" t="n"/>
      <c r="P95" s="130" t="n"/>
      <c r="Q95" s="130" t="n"/>
      <c r="R95" s="130" t="n"/>
      <c r="S95" s="130" t="n"/>
      <c r="T95" s="130" t="n"/>
      <c r="U95" s="130" t="n"/>
      <c r="V95" s="130" t="n"/>
      <c r="W95" s="130" t="n"/>
      <c r="X95" s="130" t="n"/>
      <c r="Y95" s="130" t="n"/>
      <c r="Z95" s="130" t="n"/>
      <c r="AA95" s="130" t="n"/>
      <c r="AB95" s="130" t="n"/>
    </row>
    <row r="96" ht="12.75" customFormat="1" customHeight="1" s="126" thickBot="1">
      <c r="A96" s="130" t="n"/>
      <c r="B96" s="130" t="n"/>
      <c r="C96" s="130" t="n"/>
      <c r="D96" s="130" t="n"/>
      <c r="E96" s="130" t="n"/>
      <c r="F96" s="130" t="n"/>
      <c r="G96" s="130" t="n"/>
      <c r="H96" s="130" t="n"/>
      <c r="I96" s="130" t="n"/>
      <c r="J96" s="134" t="n"/>
      <c r="K96" s="130" t="n"/>
      <c r="L96" s="130" t="n"/>
      <c r="M96" s="130" t="n"/>
      <c r="N96" s="130" t="n"/>
      <c r="O96" s="130" t="n"/>
      <c r="P96" s="130" t="n"/>
      <c r="Q96" s="130" t="n"/>
      <c r="R96" s="130" t="n"/>
      <c r="S96" s="130" t="n"/>
      <c r="T96" s="130" t="n"/>
      <c r="U96" s="130" t="n"/>
      <c r="V96" s="130" t="n"/>
      <c r="W96" s="130" t="n"/>
      <c r="X96" s="130" t="n"/>
      <c r="Y96" s="130" t="n"/>
      <c r="Z96" s="130" t="n"/>
      <c r="AA96" s="130" t="n"/>
      <c r="AB96" s="130" t="n"/>
    </row>
    <row r="97" ht="12.75" customFormat="1" customHeight="1" s="126" thickBot="1">
      <c r="A97" s="130" t="n"/>
      <c r="B97" s="130" t="n"/>
      <c r="C97" s="130" t="n"/>
      <c r="D97" s="130" t="n"/>
      <c r="E97" s="130" t="n"/>
      <c r="F97" s="130" t="n"/>
      <c r="G97" s="130" t="n"/>
      <c r="H97" s="130" t="n"/>
      <c r="I97" s="803" t="n"/>
      <c r="J97" s="134" t="n"/>
      <c r="K97" s="130" t="n"/>
      <c r="L97" s="130" t="n"/>
      <c r="M97" s="130" t="n"/>
      <c r="N97" s="130" t="n"/>
      <c r="O97" s="130" t="n"/>
      <c r="P97" s="130" t="n"/>
      <c r="Q97" s="130" t="n"/>
      <c r="R97" s="130" t="n"/>
      <c r="S97" s="130" t="n"/>
      <c r="T97" s="130" t="n"/>
      <c r="U97" s="130" t="n"/>
      <c r="V97" s="130" t="n"/>
      <c r="W97" s="130" t="n"/>
      <c r="X97" s="130" t="n"/>
      <c r="Y97" s="130" t="n"/>
      <c r="Z97" s="130" t="n"/>
      <c r="AA97" s="130" t="n"/>
      <c r="AB97" s="130" t="n"/>
    </row>
    <row r="98" ht="12.75" customFormat="1" customHeight="1" s="126" thickBot="1">
      <c r="A98" s="130" t="n"/>
      <c r="B98" s="130" t="n"/>
      <c r="C98" s="130" t="n"/>
      <c r="D98" s="130" t="n"/>
      <c r="E98" s="130" t="n"/>
      <c r="F98" s="130" t="n"/>
      <c r="G98" s="130" t="n"/>
      <c r="H98" s="130" t="n"/>
      <c r="I98" s="803" t="n"/>
      <c r="J98" s="134" t="n"/>
      <c r="K98" s="130" t="n"/>
      <c r="L98" s="130" t="n"/>
      <c r="M98" s="130" t="n"/>
      <c r="N98" s="130" t="n"/>
      <c r="O98" s="130" t="n"/>
      <c r="P98" s="130" t="n"/>
      <c r="Q98" s="130" t="n"/>
      <c r="R98" s="130" t="n"/>
      <c r="S98" s="130" t="n"/>
      <c r="T98" s="130" t="n"/>
      <c r="U98" s="130" t="n"/>
      <c r="V98" s="130" t="n"/>
      <c r="W98" s="130" t="n"/>
      <c r="X98" s="130" t="n"/>
      <c r="Y98" s="130" t="n"/>
      <c r="Z98" s="130" t="n"/>
      <c r="AA98" s="130" t="n"/>
      <c r="AB98" s="130" t="n"/>
    </row>
    <row r="99" ht="12.75" customFormat="1" customHeight="1" s="126" thickBot="1">
      <c r="A99" s="130" t="n"/>
      <c r="B99" s="130" t="n"/>
      <c r="C99" s="130" t="n"/>
      <c r="D99" s="130" t="n"/>
      <c r="E99" s="130" t="n"/>
      <c r="F99" s="130" t="n"/>
      <c r="G99" s="130" t="n"/>
      <c r="H99" s="130" t="n"/>
      <c r="I99" s="803" t="n"/>
      <c r="J99" s="134" t="n"/>
      <c r="K99" s="130" t="n"/>
      <c r="L99" s="130" t="n"/>
      <c r="M99" s="130" t="n"/>
      <c r="N99" s="130" t="n"/>
      <c r="O99" s="130" t="n"/>
      <c r="P99" s="130" t="n"/>
      <c r="Q99" s="130" t="n"/>
      <c r="R99" s="130" t="n"/>
      <c r="S99" s="130" t="n"/>
      <c r="T99" s="130" t="n"/>
      <c r="U99" s="130" t="n"/>
      <c r="V99" s="130" t="n"/>
      <c r="W99" s="130" t="n"/>
      <c r="X99" s="130" t="n"/>
      <c r="Y99" s="130" t="n"/>
      <c r="Z99" s="130" t="n"/>
      <c r="AA99" s="130" t="n"/>
      <c r="AB99" s="130" t="n"/>
    </row>
    <row r="100" ht="12.75" customFormat="1" customHeight="1" s="126" thickBot="1">
      <c r="A100" s="130" t="n"/>
      <c r="B100" s="130" t="n"/>
      <c r="C100" s="130" t="n"/>
      <c r="D100" s="130" t="n"/>
      <c r="E100" s="130" t="n"/>
      <c r="F100" s="130" t="n"/>
      <c r="G100" s="130" t="n"/>
      <c r="H100" s="130" t="n"/>
      <c r="I100" s="803" t="n"/>
      <c r="J100" s="134" t="n"/>
      <c r="K100" s="130" t="n"/>
      <c r="L100" s="130" t="n"/>
      <c r="M100" s="130" t="n"/>
      <c r="N100" s="130" t="n"/>
      <c r="O100" s="130" t="n"/>
      <c r="P100" s="130" t="n"/>
      <c r="Q100" s="130" t="n"/>
      <c r="R100" s="130" t="n"/>
      <c r="S100" s="130" t="n"/>
      <c r="T100" s="130" t="n"/>
      <c r="U100" s="130" t="n"/>
      <c r="V100" s="130" t="n"/>
      <c r="W100" s="130" t="n"/>
      <c r="X100" s="130" t="n"/>
      <c r="Y100" s="130" t="n"/>
      <c r="Z100" s="130" t="n"/>
      <c r="AA100" s="130" t="n"/>
      <c r="AB100" s="130" t="n"/>
    </row>
    <row r="101" ht="12.75" customFormat="1" customHeight="1" s="126" thickBot="1">
      <c r="A101" s="130" t="n"/>
      <c r="B101" s="130" t="n"/>
      <c r="C101" s="130" t="n"/>
      <c r="D101" s="130" t="n"/>
      <c r="E101" s="130" t="n"/>
      <c r="F101" s="130" t="n"/>
      <c r="G101" s="130" t="n"/>
      <c r="H101" s="130" t="n"/>
      <c r="I101" s="803" t="n"/>
      <c r="J101" s="134" t="n"/>
      <c r="K101" s="130" t="n"/>
      <c r="L101" s="130" t="n"/>
      <c r="M101" s="130" t="n"/>
      <c r="N101" s="130" t="n"/>
      <c r="O101" s="130" t="n"/>
      <c r="P101" s="130" t="n"/>
      <c r="Q101" s="130" t="n"/>
      <c r="R101" s="130" t="n"/>
      <c r="S101" s="130" t="n"/>
      <c r="T101" s="130" t="n"/>
      <c r="U101" s="130" t="n"/>
      <c r="V101" s="130" t="n"/>
      <c r="W101" s="130" t="n"/>
      <c r="X101" s="130" t="n"/>
      <c r="Y101" s="130" t="n"/>
      <c r="Z101" s="130" t="n"/>
      <c r="AA101" s="130" t="n"/>
      <c r="AB101" s="130" t="n"/>
    </row>
    <row r="102" ht="12.75" customFormat="1" customHeight="1" s="126" thickBot="1">
      <c r="A102" s="130" t="n"/>
      <c r="B102" s="130" t="n"/>
      <c r="C102" s="130" t="n"/>
      <c r="D102" s="130" t="n"/>
      <c r="E102" s="130" t="n"/>
      <c r="F102" s="130" t="n"/>
      <c r="G102" s="130" t="n"/>
      <c r="H102" s="130" t="n"/>
      <c r="I102" s="803" t="n"/>
      <c r="J102" s="134" t="n"/>
      <c r="K102" s="130" t="n"/>
      <c r="L102" s="130" t="n"/>
      <c r="M102" s="130" t="n"/>
      <c r="N102" s="130" t="n"/>
      <c r="O102" s="130" t="n"/>
      <c r="P102" s="130" t="n"/>
      <c r="Q102" s="130" t="n"/>
      <c r="R102" s="130" t="n"/>
      <c r="S102" s="130" t="n"/>
      <c r="T102" s="130" t="n"/>
      <c r="U102" s="130" t="n"/>
      <c r="V102" s="130" t="n"/>
      <c r="W102" s="130" t="n"/>
      <c r="X102" s="130" t="n"/>
      <c r="Y102" s="130" t="n"/>
      <c r="Z102" s="130" t="n"/>
      <c r="AA102" s="130" t="n"/>
      <c r="AB102" s="130" t="n"/>
    </row>
    <row r="103" ht="12.75" customFormat="1" customHeight="1" s="126" thickBot="1">
      <c r="A103" s="130" t="n"/>
      <c r="B103" s="130" t="n"/>
      <c r="C103" s="130" t="n"/>
      <c r="D103" s="130" t="n"/>
      <c r="E103" s="130" t="n"/>
      <c r="F103" s="130" t="n"/>
      <c r="G103" s="130" t="n"/>
      <c r="H103" s="130" t="n"/>
      <c r="I103" s="803" t="n"/>
      <c r="J103" s="134" t="n"/>
      <c r="K103" s="130" t="n"/>
      <c r="L103" s="130" t="n"/>
      <c r="M103" s="130" t="n"/>
      <c r="N103" s="130" t="n"/>
      <c r="O103" s="130" t="n"/>
      <c r="P103" s="130" t="n"/>
      <c r="Q103" s="130" t="n"/>
      <c r="R103" s="130" t="n"/>
      <c r="S103" s="130" t="n"/>
      <c r="T103" s="130" t="n"/>
      <c r="U103" s="130" t="n"/>
      <c r="V103" s="130" t="n"/>
      <c r="W103" s="130" t="n"/>
      <c r="X103" s="130" t="n"/>
      <c r="Y103" s="130" t="n"/>
      <c r="Z103" s="130" t="n"/>
      <c r="AA103" s="130" t="n"/>
      <c r="AB103" s="130" t="n"/>
    </row>
    <row r="104" ht="12.75" customFormat="1" customHeight="1" s="126" thickBot="1">
      <c r="A104" s="130" t="n"/>
      <c r="B104" s="130" t="n"/>
      <c r="C104" s="130" t="n"/>
      <c r="D104" s="130" t="n"/>
      <c r="E104" s="130" t="n"/>
      <c r="F104" s="130" t="n"/>
      <c r="G104" s="130" t="n"/>
      <c r="H104" s="130" t="n"/>
      <c r="I104" s="803" t="n"/>
      <c r="J104" s="134" t="n"/>
      <c r="K104" s="130" t="n"/>
      <c r="L104" s="130" t="n"/>
      <c r="M104" s="130" t="n"/>
      <c r="N104" s="130" t="n"/>
      <c r="O104" s="130" t="n"/>
      <c r="P104" s="130" t="n"/>
      <c r="Q104" s="130" t="n"/>
      <c r="R104" s="130" t="n"/>
      <c r="S104" s="130" t="n"/>
      <c r="T104" s="130" t="n"/>
      <c r="U104" s="130" t="n"/>
      <c r="V104" s="130" t="n"/>
      <c r="W104" s="130" t="n"/>
      <c r="X104" s="130" t="n"/>
      <c r="Y104" s="130" t="n"/>
      <c r="Z104" s="130" t="n"/>
      <c r="AA104" s="130" t="n"/>
      <c r="AB104" s="130" t="n"/>
    </row>
    <row r="105" ht="12.75" customFormat="1" customHeight="1" s="126" thickBot="1">
      <c r="A105" s="130" t="n"/>
      <c r="B105" s="130" t="n"/>
      <c r="C105" s="130" t="n"/>
      <c r="D105" s="130" t="n"/>
      <c r="E105" s="130" t="n"/>
      <c r="F105" s="130" t="n"/>
      <c r="G105" s="130" t="n"/>
      <c r="H105" s="130" t="n"/>
      <c r="I105" s="803" t="n"/>
      <c r="J105" s="134" t="n"/>
      <c r="K105" s="130" t="n"/>
      <c r="L105" s="130" t="n"/>
      <c r="M105" s="130" t="n"/>
      <c r="N105" s="130" t="n"/>
      <c r="O105" s="130" t="n"/>
      <c r="P105" s="130" t="n"/>
      <c r="Q105" s="130" t="n"/>
      <c r="R105" s="130" t="n"/>
      <c r="S105" s="130" t="n"/>
      <c r="T105" s="130" t="n"/>
      <c r="U105" s="130" t="n"/>
      <c r="V105" s="130" t="n"/>
      <c r="W105" s="130" t="n"/>
      <c r="X105" s="130" t="n"/>
      <c r="Y105" s="130" t="n"/>
      <c r="Z105" s="130" t="n"/>
      <c r="AA105" s="130" t="n"/>
      <c r="AB105" s="130" t="n"/>
    </row>
    <row r="106" ht="12.75" customFormat="1" customHeight="1" s="126" thickBot="1">
      <c r="A106" s="130" t="n"/>
      <c r="B106" s="130" t="n"/>
      <c r="C106" s="130" t="n"/>
      <c r="D106" s="130" t="n"/>
      <c r="E106" s="130" t="n"/>
      <c r="F106" s="130" t="n"/>
      <c r="G106" s="130" t="n"/>
      <c r="H106" s="130" t="n"/>
      <c r="I106" s="803" t="n"/>
      <c r="J106" s="130" t="n"/>
      <c r="K106" s="130" t="n"/>
      <c r="L106" s="130" t="n"/>
      <c r="M106" s="130" t="n"/>
      <c r="N106" s="130" t="n"/>
      <c r="O106" s="130" t="n"/>
      <c r="P106" s="130" t="n"/>
      <c r="Q106" s="130" t="n"/>
      <c r="R106" s="130" t="n"/>
      <c r="S106" s="130" t="n"/>
      <c r="T106" s="130" t="n"/>
      <c r="U106" s="130" t="n"/>
      <c r="V106" s="130" t="n"/>
      <c r="W106" s="130" t="n"/>
      <c r="X106" s="130" t="n"/>
      <c r="Y106" s="130" t="n"/>
      <c r="Z106" s="130" t="n"/>
      <c r="AA106" s="130" t="n"/>
      <c r="AB106" s="130" t="n"/>
    </row>
    <row r="107" ht="12.75" customFormat="1" customHeight="1" s="126" thickBot="1">
      <c r="A107" s="130" t="n"/>
      <c r="B107" s="130" t="n"/>
      <c r="C107" s="130" t="n"/>
      <c r="D107" s="130" t="n"/>
      <c r="E107" s="130" t="n"/>
      <c r="F107" s="130" t="n"/>
      <c r="G107" s="130" t="n"/>
      <c r="H107" s="130" t="n"/>
      <c r="I107" s="803" t="n"/>
      <c r="J107" s="130" t="n"/>
      <c r="K107" s="130" t="n"/>
      <c r="L107" s="130" t="n"/>
      <c r="M107" s="130" t="n"/>
      <c r="N107" s="130" t="n"/>
      <c r="O107" s="130" t="n"/>
      <c r="P107" s="130" t="n"/>
      <c r="Q107" s="130" t="n"/>
      <c r="R107" s="130" t="n"/>
      <c r="S107" s="130" t="n"/>
      <c r="T107" s="130" t="n"/>
      <c r="U107" s="130" t="n"/>
      <c r="V107" s="130" t="n"/>
      <c r="W107" s="130" t="n"/>
      <c r="X107" s="130" t="n"/>
      <c r="Y107" s="130" t="n"/>
      <c r="Z107" s="130" t="n"/>
      <c r="AA107" s="130" t="n"/>
      <c r="AB107" s="130" t="n"/>
    </row>
    <row r="108" ht="12.75" customFormat="1" customHeight="1" s="126" thickBot="1">
      <c r="A108" s="130" t="n"/>
      <c r="B108" s="130" t="n"/>
      <c r="C108" s="130" t="n"/>
      <c r="D108" s="130" t="n"/>
      <c r="E108" s="130" t="n"/>
      <c r="F108" s="130" t="n"/>
      <c r="G108" s="130" t="n"/>
      <c r="H108" s="130" t="n"/>
      <c r="I108" s="803" t="n"/>
      <c r="J108" s="130" t="n"/>
      <c r="K108" s="130" t="n"/>
      <c r="L108" s="130" t="n"/>
      <c r="M108" s="130" t="n"/>
      <c r="N108" s="130" t="n"/>
      <c r="O108" s="130" t="n"/>
      <c r="P108" s="130" t="n"/>
      <c r="Q108" s="130" t="n"/>
      <c r="R108" s="130" t="n"/>
      <c r="S108" s="130" t="n"/>
      <c r="T108" s="130" t="n"/>
      <c r="U108" s="130" t="n"/>
      <c r="V108" s="130" t="n"/>
      <c r="W108" s="130" t="n"/>
      <c r="X108" s="130" t="n"/>
      <c r="Y108" s="130" t="n"/>
      <c r="Z108" s="130" t="n"/>
      <c r="AA108" s="130" t="n"/>
      <c r="AB108" s="130" t="n"/>
    </row>
    <row r="109" ht="12.75" customFormat="1" customHeight="1" s="126" thickBot="1">
      <c r="A109" s="130" t="n"/>
      <c r="B109" s="130" t="n"/>
      <c r="C109" s="130" t="n"/>
      <c r="D109" s="130" t="n"/>
      <c r="E109" s="130" t="n"/>
      <c r="F109" s="130" t="n"/>
      <c r="G109" s="130" t="n"/>
      <c r="H109" s="130" t="n"/>
      <c r="I109" s="803" t="n"/>
      <c r="J109" s="130" t="n"/>
      <c r="K109" s="130" t="n"/>
      <c r="L109" s="130" t="n"/>
      <c r="M109" s="130" t="n"/>
      <c r="N109" s="130" t="n"/>
      <c r="O109" s="130" t="n"/>
      <c r="P109" s="130" t="n"/>
      <c r="Q109" s="130" t="n"/>
      <c r="R109" s="130" t="n"/>
      <c r="S109" s="130" t="n"/>
      <c r="T109" s="130" t="n"/>
      <c r="U109" s="130" t="n"/>
      <c r="V109" s="130" t="n"/>
      <c r="W109" s="130" t="n"/>
      <c r="X109" s="130" t="n"/>
      <c r="Y109" s="130" t="n"/>
      <c r="Z109" s="130" t="n"/>
      <c r="AA109" s="130" t="n"/>
      <c r="AB109" s="130" t="n"/>
    </row>
    <row r="110" ht="12.75" customFormat="1" customHeight="1" s="126" thickBot="1">
      <c r="A110" s="130" t="n"/>
      <c r="B110" s="130" t="n"/>
      <c r="C110" s="130" t="n"/>
      <c r="D110" s="130" t="n"/>
      <c r="E110" s="130" t="n"/>
      <c r="F110" s="130" t="n"/>
      <c r="G110" s="130" t="n"/>
      <c r="H110" s="130" t="n"/>
      <c r="I110" s="803" t="n"/>
      <c r="J110" s="130" t="n"/>
      <c r="K110" s="130" t="n"/>
      <c r="L110" s="130" t="n"/>
      <c r="M110" s="130" t="n"/>
      <c r="N110" s="130" t="n"/>
      <c r="O110" s="130" t="n"/>
      <c r="P110" s="130" t="n"/>
      <c r="Q110" s="130" t="n"/>
      <c r="R110" s="130" t="n"/>
      <c r="S110" s="130" t="n"/>
      <c r="T110" s="130" t="n"/>
      <c r="U110" s="130" t="n"/>
      <c r="V110" s="130" t="n"/>
      <c r="W110" s="130" t="n"/>
      <c r="X110" s="130" t="n"/>
      <c r="Y110" s="130" t="n"/>
      <c r="Z110" s="130" t="n"/>
      <c r="AA110" s="130" t="n"/>
      <c r="AB110" s="130" t="n"/>
    </row>
    <row r="111" ht="12.75" customFormat="1" customHeight="1" s="126" thickBot="1">
      <c r="A111" s="130" t="n"/>
      <c r="B111" s="130" t="n"/>
      <c r="C111" s="130" t="n"/>
      <c r="D111" s="130" t="n"/>
      <c r="E111" s="130" t="n"/>
      <c r="F111" s="130" t="n"/>
      <c r="G111" s="130" t="n"/>
      <c r="H111" s="130" t="n"/>
      <c r="I111" s="803" t="n"/>
      <c r="J111" s="130" t="n"/>
      <c r="K111" s="130" t="n"/>
      <c r="L111" s="130" t="n"/>
      <c r="M111" s="130" t="n"/>
      <c r="N111" s="130" t="n"/>
      <c r="O111" s="130" t="n"/>
      <c r="P111" s="130" t="n"/>
      <c r="Q111" s="130" t="n"/>
      <c r="R111" s="130" t="n"/>
      <c r="S111" s="130" t="n"/>
      <c r="T111" s="130" t="n"/>
      <c r="U111" s="130" t="n"/>
      <c r="V111" s="130" t="n"/>
      <c r="W111" s="130" t="n"/>
      <c r="X111" s="130" t="n"/>
      <c r="Y111" s="130" t="n"/>
      <c r="Z111" s="130" t="n"/>
      <c r="AA111" s="130" t="n"/>
      <c r="AB111" s="130" t="n"/>
    </row>
    <row r="112" ht="12.75" customFormat="1" customHeight="1" s="126" thickBot="1">
      <c r="A112" s="130" t="n"/>
      <c r="B112" s="130" t="n"/>
      <c r="C112" s="130" t="n"/>
      <c r="D112" s="130" t="n"/>
      <c r="E112" s="130" t="n"/>
      <c r="F112" s="130" t="n"/>
      <c r="G112" s="130" t="n"/>
      <c r="H112" s="130" t="n"/>
      <c r="I112" s="803" t="n"/>
      <c r="J112" s="130" t="n"/>
      <c r="K112" s="130" t="n"/>
      <c r="L112" s="130" t="n"/>
      <c r="M112" s="130" t="n"/>
      <c r="N112" s="130" t="n"/>
      <c r="O112" s="130" t="n"/>
      <c r="P112" s="130" t="n"/>
      <c r="Q112" s="130" t="n"/>
      <c r="R112" s="130" t="n"/>
      <c r="S112" s="130" t="n"/>
      <c r="T112" s="130" t="n"/>
      <c r="U112" s="130" t="n"/>
      <c r="V112" s="130" t="n"/>
      <c r="W112" s="130" t="n"/>
      <c r="X112" s="130" t="n"/>
      <c r="Y112" s="130" t="n"/>
      <c r="Z112" s="130" t="n"/>
      <c r="AA112" s="130" t="n"/>
      <c r="AB112" s="130" t="n"/>
    </row>
    <row r="113" ht="12.75" customFormat="1" customHeight="1" s="126" thickBot="1">
      <c r="A113" s="130" t="n"/>
      <c r="B113" s="130" t="n"/>
      <c r="C113" s="130" t="n"/>
      <c r="D113" s="130" t="n"/>
      <c r="E113" s="130" t="n"/>
      <c r="F113" s="130" t="n"/>
      <c r="G113" s="130" t="n"/>
      <c r="H113" s="130" t="n"/>
      <c r="I113" s="803" t="n"/>
      <c r="J113" s="130" t="n"/>
      <c r="K113" s="130" t="n"/>
      <c r="L113" s="130" t="n"/>
      <c r="M113" s="130" t="n"/>
      <c r="N113" s="130" t="n"/>
      <c r="O113" s="130" t="n"/>
      <c r="P113" s="130" t="n"/>
      <c r="Q113" s="130" t="n"/>
      <c r="R113" s="130" t="n"/>
      <c r="S113" s="130" t="n"/>
      <c r="T113" s="130" t="n"/>
      <c r="U113" s="130" t="n"/>
      <c r="V113" s="130" t="n"/>
      <c r="W113" s="130" t="n"/>
      <c r="X113" s="130" t="n"/>
      <c r="Y113" s="130" t="n"/>
      <c r="Z113" s="130" t="n"/>
      <c r="AA113" s="130" t="n"/>
      <c r="AB113" s="130" t="n"/>
    </row>
    <row r="114" ht="12.75" customFormat="1" customHeight="1" s="126" thickBot="1">
      <c r="A114" s="130" t="n"/>
      <c r="B114" s="130" t="n"/>
      <c r="C114" s="130" t="n"/>
      <c r="D114" s="130" t="n"/>
      <c r="E114" s="130" t="n"/>
      <c r="F114" s="130" t="n"/>
      <c r="G114" s="130" t="n"/>
      <c r="H114" s="130" t="n"/>
      <c r="I114" s="803" t="n"/>
      <c r="J114" s="130" t="n"/>
      <c r="K114" s="130" t="n"/>
      <c r="L114" s="130" t="n"/>
      <c r="M114" s="130" t="n"/>
      <c r="N114" s="130" t="n"/>
      <c r="O114" s="130" t="n"/>
      <c r="P114" s="130" t="n"/>
      <c r="Q114" s="130" t="n"/>
      <c r="R114" s="130" t="n"/>
      <c r="S114" s="130" t="n"/>
      <c r="T114" s="130" t="n"/>
      <c r="U114" s="130" t="n"/>
      <c r="V114" s="130" t="n"/>
      <c r="W114" s="130" t="n"/>
      <c r="X114" s="130" t="n"/>
      <c r="Y114" s="130" t="n"/>
      <c r="Z114" s="130" t="n"/>
      <c r="AA114" s="130" t="n"/>
      <c r="AB114" s="130" t="n"/>
    </row>
    <row r="115" ht="12.75" customFormat="1" customHeight="1" s="126" thickBot="1">
      <c r="A115" s="130" t="n"/>
      <c r="B115" s="130" t="n"/>
      <c r="C115" s="130" t="n"/>
      <c r="D115" s="130" t="n"/>
      <c r="E115" s="130" t="n"/>
      <c r="F115" s="130" t="n"/>
      <c r="G115" s="130" t="n"/>
      <c r="H115" s="130" t="n"/>
      <c r="I115" s="803" t="n"/>
      <c r="J115" s="130" t="n"/>
      <c r="K115" s="130" t="n"/>
      <c r="L115" s="130" t="n"/>
      <c r="M115" s="130" t="n"/>
      <c r="N115" s="130" t="n"/>
      <c r="O115" s="130" t="n"/>
      <c r="P115" s="130" t="n"/>
      <c r="Q115" s="130" t="n"/>
      <c r="R115" s="130" t="n"/>
      <c r="S115" s="130" t="n"/>
      <c r="T115" s="130" t="n"/>
      <c r="U115" s="130" t="n"/>
      <c r="V115" s="130" t="n"/>
      <c r="W115" s="130" t="n"/>
      <c r="X115" s="130" t="n"/>
      <c r="Y115" s="130" t="n"/>
      <c r="Z115" s="130" t="n"/>
      <c r="AA115" s="130" t="n"/>
      <c r="AB115" s="130" t="n"/>
    </row>
    <row r="116" ht="12.75" customFormat="1" customHeight="1" s="126" thickBot="1">
      <c r="A116" s="130" t="n"/>
      <c r="B116" s="130" t="n"/>
      <c r="C116" s="130" t="n"/>
      <c r="D116" s="130" t="n"/>
      <c r="E116" s="130" t="n"/>
      <c r="F116" s="130" t="n"/>
      <c r="G116" s="130" t="n"/>
      <c r="H116" s="130" t="n"/>
      <c r="I116" s="803" t="n"/>
      <c r="J116" s="130" t="n"/>
      <c r="K116" s="130" t="n"/>
      <c r="L116" s="130" t="n"/>
      <c r="M116" s="130" t="n"/>
      <c r="N116" s="130" t="n"/>
      <c r="O116" s="130" t="n"/>
      <c r="P116" s="130" t="n"/>
      <c r="Q116" s="130" t="n"/>
      <c r="R116" s="130" t="n"/>
      <c r="S116" s="130" t="n"/>
      <c r="T116" s="130" t="n"/>
      <c r="U116" s="130" t="n"/>
      <c r="V116" s="130" t="n"/>
      <c r="W116" s="130" t="n"/>
      <c r="X116" s="130" t="n"/>
      <c r="Y116" s="130" t="n"/>
      <c r="Z116" s="130" t="n"/>
      <c r="AA116" s="130" t="n"/>
      <c r="AB116" s="130" t="n"/>
    </row>
    <row r="117" ht="12.75" customFormat="1" customHeight="1" s="126" thickBot="1">
      <c r="A117" s="130" t="n"/>
      <c r="B117" s="130" t="n"/>
      <c r="C117" s="130" t="n"/>
      <c r="D117" s="130" t="n"/>
      <c r="E117" s="130" t="n"/>
      <c r="F117" s="130" t="n"/>
      <c r="G117" s="130" t="n"/>
      <c r="H117" s="130" t="n"/>
      <c r="I117" s="803" t="n"/>
      <c r="J117" s="130" t="n"/>
      <c r="K117" s="130" t="n"/>
      <c r="L117" s="130" t="n"/>
      <c r="M117" s="130" t="n"/>
      <c r="N117" s="130" t="n"/>
      <c r="O117" s="130" t="n"/>
      <c r="P117" s="130" t="n"/>
      <c r="Q117" s="130" t="n"/>
      <c r="R117" s="130" t="n"/>
      <c r="S117" s="130" t="n"/>
      <c r="T117" s="130" t="n"/>
      <c r="U117" s="130" t="n"/>
      <c r="V117" s="130" t="n"/>
      <c r="W117" s="130" t="n"/>
      <c r="X117" s="130" t="n"/>
      <c r="Y117" s="130" t="n"/>
      <c r="Z117" s="130" t="n"/>
      <c r="AA117" s="130" t="n"/>
      <c r="AB117" s="130" t="n"/>
    </row>
    <row r="118" ht="12.75" customFormat="1" customHeight="1" s="126" thickBot="1">
      <c r="A118" s="130" t="n"/>
      <c r="B118" s="130" t="n"/>
      <c r="C118" s="130" t="n"/>
      <c r="D118" s="130" t="n"/>
      <c r="E118" s="130" t="n"/>
      <c r="F118" s="130" t="n"/>
      <c r="G118" s="130" t="n"/>
      <c r="H118" s="130" t="n"/>
      <c r="I118" s="803" t="n"/>
      <c r="J118" s="130" t="n"/>
      <c r="K118" s="130" t="n"/>
      <c r="L118" s="130" t="n"/>
      <c r="M118" s="130" t="n"/>
      <c r="N118" s="130" t="n"/>
      <c r="O118" s="130" t="n"/>
      <c r="P118" s="130" t="n"/>
      <c r="Q118" s="130" t="n"/>
      <c r="R118" s="130" t="n"/>
      <c r="S118" s="130" t="n"/>
      <c r="T118" s="130" t="n"/>
      <c r="U118" s="130" t="n"/>
      <c r="V118" s="130" t="n"/>
      <c r="W118" s="130" t="n"/>
      <c r="X118" s="130" t="n"/>
      <c r="Y118" s="130" t="n"/>
      <c r="Z118" s="130" t="n"/>
      <c r="AA118" s="130" t="n"/>
      <c r="AB118" s="130" t="n"/>
    </row>
    <row r="119" ht="12.75" customFormat="1" customHeight="1" s="126" thickBot="1">
      <c r="A119" s="130" t="n"/>
      <c r="B119" s="130" t="n"/>
      <c r="C119" s="130" t="n"/>
      <c r="D119" s="130" t="n"/>
      <c r="E119" s="130" t="n"/>
      <c r="F119" s="130" t="n"/>
      <c r="G119" s="130" t="n"/>
      <c r="H119" s="130" t="n"/>
      <c r="I119" s="803" t="n"/>
      <c r="J119" s="130" t="n"/>
      <c r="K119" s="130" t="n"/>
      <c r="L119" s="130" t="n"/>
      <c r="M119" s="130" t="n"/>
      <c r="N119" s="130" t="n"/>
      <c r="O119" s="130" t="n"/>
      <c r="P119" s="130" t="n"/>
      <c r="Q119" s="130" t="n"/>
      <c r="R119" s="130" t="n"/>
      <c r="S119" s="130" t="n"/>
      <c r="T119" s="130" t="n"/>
      <c r="U119" s="130" t="n"/>
      <c r="V119" s="130" t="n"/>
      <c r="W119" s="130" t="n"/>
      <c r="X119" s="130" t="n"/>
      <c r="Y119" s="130" t="n"/>
      <c r="Z119" s="130" t="n"/>
      <c r="AA119" s="130" t="n"/>
      <c r="AB119" s="130" t="n"/>
    </row>
    <row r="120" ht="12.75" customFormat="1" customHeight="1" s="126" thickBot="1">
      <c r="A120" s="130" t="n"/>
      <c r="B120" s="130" t="n"/>
      <c r="C120" s="130" t="n"/>
      <c r="D120" s="130" t="n"/>
      <c r="E120" s="130" t="n"/>
      <c r="F120" s="130" t="n"/>
      <c r="G120" s="130" t="n"/>
      <c r="H120" s="130" t="n"/>
      <c r="I120" s="803" t="n"/>
      <c r="J120" s="130" t="n"/>
      <c r="K120" s="130" t="n"/>
      <c r="L120" s="130" t="n"/>
      <c r="M120" s="130" t="n"/>
      <c r="N120" s="130" t="n"/>
      <c r="O120" s="130" t="n"/>
      <c r="P120" s="130" t="n"/>
      <c r="Q120" s="130" t="n"/>
      <c r="R120" s="130" t="n"/>
      <c r="S120" s="130" t="n"/>
      <c r="T120" s="130" t="n"/>
      <c r="U120" s="130" t="n"/>
      <c r="V120" s="130" t="n"/>
      <c r="W120" s="130" t="n"/>
      <c r="X120" s="130" t="n"/>
      <c r="Y120" s="130" t="n"/>
      <c r="Z120" s="130" t="n"/>
      <c r="AA120" s="130" t="n"/>
      <c r="AB120" s="130" t="n"/>
    </row>
    <row r="121" ht="12.75" customFormat="1" customHeight="1" s="126" thickBot="1">
      <c r="A121" s="130" t="n"/>
      <c r="B121" s="130" t="n"/>
      <c r="C121" s="130" t="n"/>
      <c r="D121" s="130" t="n"/>
      <c r="E121" s="130" t="n"/>
      <c r="F121" s="130" t="n"/>
      <c r="G121" s="130" t="n"/>
      <c r="H121" s="130" t="n"/>
      <c r="I121" s="803" t="n"/>
      <c r="J121" s="130" t="n"/>
      <c r="K121" s="130" t="n"/>
      <c r="L121" s="130" t="n"/>
      <c r="M121" s="130" t="n"/>
      <c r="N121" s="130" t="n"/>
      <c r="O121" s="130" t="n"/>
      <c r="P121" s="130" t="n"/>
      <c r="Q121" s="130" t="n"/>
      <c r="R121" s="130" t="n"/>
      <c r="S121" s="130" t="n"/>
      <c r="T121" s="130" t="n"/>
      <c r="U121" s="130" t="n"/>
      <c r="V121" s="130" t="n"/>
      <c r="W121" s="130" t="n"/>
      <c r="X121" s="130" t="n"/>
      <c r="Y121" s="130" t="n"/>
      <c r="Z121" s="130" t="n"/>
      <c r="AA121" s="130" t="n"/>
      <c r="AB121" s="130" t="n"/>
    </row>
    <row r="122" ht="12.75" customFormat="1" customHeight="1" s="126" thickBot="1">
      <c r="A122" s="130" t="n"/>
      <c r="B122" s="130" t="n"/>
      <c r="C122" s="130" t="n"/>
      <c r="D122" s="130" t="n"/>
      <c r="E122" s="130" t="n"/>
      <c r="F122" s="130" t="n"/>
      <c r="G122" s="130" t="n"/>
      <c r="H122" s="130" t="n"/>
      <c r="I122" s="803" t="n"/>
      <c r="J122" s="130" t="n"/>
      <c r="K122" s="130" t="n"/>
      <c r="L122" s="130" t="n"/>
      <c r="M122" s="130" t="n"/>
      <c r="N122" s="130" t="n"/>
      <c r="O122" s="130" t="n"/>
      <c r="P122" s="130" t="n"/>
      <c r="Q122" s="130" t="n"/>
      <c r="R122" s="130" t="n"/>
      <c r="S122" s="130" t="n"/>
      <c r="T122" s="130" t="n"/>
      <c r="U122" s="130" t="n"/>
      <c r="V122" s="130" t="n"/>
      <c r="W122" s="130" t="n"/>
      <c r="X122" s="130" t="n"/>
      <c r="Y122" s="130" t="n"/>
      <c r="Z122" s="130" t="n"/>
      <c r="AA122" s="130" t="n"/>
      <c r="AB122" s="130" t="n"/>
    </row>
    <row r="123" ht="12.75" customFormat="1" customHeight="1" s="126" thickBot="1">
      <c r="A123" s="130" t="n"/>
      <c r="B123" s="130" t="n"/>
      <c r="C123" s="130" t="n"/>
      <c r="D123" s="130" t="n"/>
      <c r="E123" s="130" t="n"/>
      <c r="F123" s="130" t="n"/>
      <c r="G123" s="130" t="n"/>
      <c r="H123" s="130" t="n"/>
      <c r="I123" s="803" t="n"/>
      <c r="J123" s="130" t="n"/>
      <c r="K123" s="130" t="n"/>
      <c r="L123" s="130" t="n"/>
      <c r="M123" s="130" t="n"/>
      <c r="N123" s="130" t="n"/>
      <c r="O123" s="130" t="n"/>
      <c r="P123" s="130" t="n"/>
      <c r="Q123" s="130" t="n"/>
      <c r="R123" s="130" t="n"/>
      <c r="S123" s="130" t="n"/>
      <c r="T123" s="130" t="n"/>
      <c r="U123" s="130" t="n"/>
      <c r="V123" s="130" t="n"/>
      <c r="W123" s="130" t="n"/>
      <c r="X123" s="130" t="n"/>
      <c r="Y123" s="130" t="n"/>
      <c r="Z123" s="130" t="n"/>
      <c r="AA123" s="130" t="n"/>
      <c r="AB123" s="130" t="n"/>
    </row>
    <row r="124" ht="12.75" customFormat="1" customHeight="1" s="126" thickBot="1">
      <c r="A124" s="130" t="n"/>
      <c r="B124" s="130" t="n"/>
      <c r="C124" s="130" t="n"/>
      <c r="D124" s="130" t="n"/>
      <c r="E124" s="130" t="n"/>
      <c r="F124" s="130" t="n"/>
      <c r="G124" s="130" t="n"/>
      <c r="H124" s="130" t="n"/>
      <c r="I124" s="803" t="n"/>
      <c r="J124" s="130" t="n"/>
      <c r="K124" s="130" t="n"/>
      <c r="L124" s="130" t="n"/>
      <c r="M124" s="130" t="n"/>
      <c r="N124" s="130" t="n"/>
      <c r="O124" s="130" t="n"/>
      <c r="P124" s="130" t="n"/>
      <c r="Q124" s="130" t="n"/>
      <c r="R124" s="130" t="n"/>
      <c r="S124" s="130" t="n"/>
      <c r="T124" s="130" t="n"/>
      <c r="U124" s="130" t="n"/>
      <c r="V124" s="130" t="n"/>
      <c r="W124" s="130" t="n"/>
      <c r="X124" s="130" t="n"/>
      <c r="Y124" s="130" t="n"/>
      <c r="Z124" s="130" t="n"/>
      <c r="AA124" s="130" t="n"/>
      <c r="AB124" s="130" t="n"/>
    </row>
    <row r="125" ht="12.75" customFormat="1" customHeight="1" s="126" thickBot="1">
      <c r="A125" s="130" t="n"/>
      <c r="B125" s="130" t="n"/>
      <c r="C125" s="130" t="n"/>
      <c r="D125" s="130" t="n"/>
      <c r="E125" s="130" t="n"/>
      <c r="F125" s="130" t="n"/>
      <c r="G125" s="130" t="n"/>
      <c r="H125" s="130" t="n"/>
      <c r="I125" s="803" t="n"/>
      <c r="J125" s="130" t="n"/>
      <c r="K125" s="130" t="n"/>
      <c r="L125" s="130" t="n"/>
      <c r="M125" s="130" t="n"/>
      <c r="N125" s="130" t="n"/>
      <c r="O125" s="130" t="n"/>
      <c r="P125" s="130" t="n"/>
      <c r="Q125" s="130" t="n"/>
      <c r="R125" s="130" t="n"/>
      <c r="S125" s="130" t="n"/>
      <c r="T125" s="130" t="n"/>
      <c r="U125" s="130" t="n"/>
      <c r="V125" s="130" t="n"/>
      <c r="W125" s="130" t="n"/>
      <c r="X125" s="130" t="n"/>
      <c r="Y125" s="130" t="n"/>
      <c r="Z125" s="130" t="n"/>
      <c r="AA125" s="130" t="n"/>
      <c r="AB125" s="130" t="n"/>
    </row>
    <row r="126" ht="12.75" customFormat="1" customHeight="1" s="126" thickBot="1">
      <c r="A126" s="130" t="n"/>
      <c r="B126" s="130" t="n"/>
      <c r="C126" s="130" t="n"/>
      <c r="D126" s="130" t="n"/>
      <c r="E126" s="130" t="n"/>
      <c r="F126" s="130" t="n"/>
      <c r="G126" s="130" t="n"/>
      <c r="H126" s="130" t="n"/>
      <c r="I126" s="803" t="n"/>
      <c r="J126" s="130" t="n"/>
      <c r="K126" s="130" t="n"/>
      <c r="L126" s="130" t="n"/>
      <c r="M126" s="130" t="n"/>
      <c r="N126" s="130" t="n"/>
      <c r="O126" s="130" t="n"/>
      <c r="P126" s="130" t="n"/>
      <c r="Q126" s="130" t="n"/>
      <c r="R126" s="130" t="n"/>
      <c r="S126" s="130" t="n"/>
      <c r="T126" s="130" t="n"/>
      <c r="U126" s="130" t="n"/>
      <c r="V126" s="130" t="n"/>
      <c r="W126" s="130" t="n"/>
      <c r="X126" s="130" t="n"/>
      <c r="Y126" s="130" t="n"/>
      <c r="Z126" s="130" t="n"/>
      <c r="AA126" s="130" t="n"/>
      <c r="AB126" s="130" t="n"/>
    </row>
    <row r="127" ht="12.75" customFormat="1" customHeight="1" s="126" thickBot="1">
      <c r="A127" s="130" t="n"/>
      <c r="B127" s="130" t="n"/>
      <c r="C127" s="130" t="n"/>
      <c r="D127" s="130" t="n"/>
      <c r="E127" s="130" t="n"/>
      <c r="F127" s="130" t="n"/>
      <c r="G127" s="130" t="n"/>
      <c r="H127" s="130" t="n"/>
      <c r="I127" s="803" t="n"/>
      <c r="J127" s="130" t="n"/>
      <c r="K127" s="130" t="n"/>
      <c r="L127" s="130" t="n"/>
      <c r="M127" s="130" t="n"/>
      <c r="N127" s="130" t="n"/>
      <c r="O127" s="130" t="n"/>
      <c r="P127" s="130" t="n"/>
      <c r="Q127" s="130" t="n"/>
      <c r="R127" s="130" t="n"/>
      <c r="S127" s="130" t="n"/>
      <c r="T127" s="130" t="n"/>
      <c r="U127" s="130" t="n"/>
      <c r="V127" s="130" t="n"/>
      <c r="W127" s="130" t="n"/>
      <c r="X127" s="130" t="n"/>
      <c r="Y127" s="130" t="n"/>
      <c r="Z127" s="130" t="n"/>
      <c r="AA127" s="130" t="n"/>
      <c r="AB127" s="130" t="n"/>
    </row>
    <row r="128" ht="12.75" customFormat="1" customHeight="1" s="126" thickBot="1">
      <c r="A128" s="130" t="n"/>
      <c r="B128" s="130" t="n"/>
      <c r="C128" s="130" t="n"/>
      <c r="D128" s="130" t="n"/>
      <c r="E128" s="130" t="n"/>
      <c r="F128" s="130" t="n"/>
      <c r="G128" s="130" t="n"/>
      <c r="H128" s="130" t="n"/>
      <c r="I128" s="803" t="n"/>
      <c r="J128" s="130" t="n"/>
      <c r="K128" s="130" t="n"/>
      <c r="L128" s="130" t="n"/>
      <c r="M128" s="130" t="n"/>
      <c r="N128" s="130" t="n"/>
      <c r="O128" s="130" t="n"/>
      <c r="P128" s="130" t="n"/>
      <c r="Q128" s="130" t="n"/>
      <c r="R128" s="130" t="n"/>
      <c r="S128" s="130" t="n"/>
      <c r="T128" s="130" t="n"/>
      <c r="U128" s="130" t="n"/>
      <c r="V128" s="130" t="n"/>
      <c r="W128" s="130" t="n"/>
      <c r="X128" s="130" t="n"/>
      <c r="Y128" s="130" t="n"/>
      <c r="Z128" s="130" t="n"/>
      <c r="AA128" s="130" t="n"/>
      <c r="AB128" s="130" t="n"/>
    </row>
    <row r="129" ht="12.75" customFormat="1" customHeight="1" s="126" thickBot="1">
      <c r="A129" s="130" t="n"/>
      <c r="B129" s="130" t="n"/>
      <c r="C129" s="130" t="n"/>
      <c r="D129" s="130" t="n"/>
      <c r="E129" s="130" t="n"/>
      <c r="F129" s="130" t="n"/>
      <c r="G129" s="130" t="n"/>
      <c r="H129" s="130" t="n"/>
      <c r="I129" s="803" t="n"/>
      <c r="J129" s="130" t="n"/>
      <c r="K129" s="130" t="n"/>
      <c r="L129" s="130" t="n"/>
      <c r="M129" s="130" t="n"/>
      <c r="N129" s="130" t="n"/>
      <c r="O129" s="130" t="n"/>
      <c r="P129" s="130" t="n"/>
      <c r="Q129" s="130" t="n"/>
      <c r="R129" s="130" t="n"/>
      <c r="S129" s="130" t="n"/>
      <c r="T129" s="130" t="n"/>
      <c r="U129" s="130" t="n"/>
      <c r="V129" s="130" t="n"/>
      <c r="W129" s="130" t="n"/>
      <c r="X129" s="130" t="n"/>
      <c r="Y129" s="130" t="n"/>
      <c r="Z129" s="130" t="n"/>
      <c r="AA129" s="130" t="n"/>
      <c r="AB129" s="130" t="n"/>
    </row>
    <row r="130" ht="12.75" customFormat="1" customHeight="1" s="126" thickBot="1">
      <c r="A130" s="130" t="n"/>
      <c r="B130" s="130" t="n"/>
      <c r="C130" s="130" t="n"/>
      <c r="D130" s="130" t="n"/>
      <c r="E130" s="130" t="n"/>
      <c r="F130" s="130" t="n"/>
      <c r="G130" s="130" t="n"/>
      <c r="H130" s="130" t="n"/>
      <c r="I130" s="803" t="n"/>
      <c r="J130" s="130" t="n"/>
      <c r="K130" s="130" t="n"/>
      <c r="L130" s="130" t="n"/>
      <c r="M130" s="130" t="n"/>
      <c r="N130" s="130" t="n"/>
      <c r="O130" s="130" t="n"/>
      <c r="P130" s="130" t="n"/>
      <c r="Q130" s="130" t="n"/>
      <c r="R130" s="130" t="n"/>
      <c r="S130" s="130" t="n"/>
      <c r="T130" s="130" t="n"/>
      <c r="U130" s="130" t="n"/>
      <c r="V130" s="130" t="n"/>
      <c r="W130" s="130" t="n"/>
      <c r="X130" s="130" t="n"/>
      <c r="Y130" s="130" t="n"/>
      <c r="Z130" s="130" t="n"/>
      <c r="AA130" s="130" t="n"/>
      <c r="AB130" s="130" t="n"/>
    </row>
    <row r="131" ht="12.75" customFormat="1" customHeight="1" s="126" thickBot="1">
      <c r="A131" s="130" t="n"/>
      <c r="B131" s="130" t="n"/>
      <c r="C131" s="130" t="n"/>
      <c r="D131" s="130" t="n"/>
      <c r="E131" s="130" t="n"/>
      <c r="F131" s="130" t="n"/>
      <c r="G131" s="130" t="n"/>
      <c r="H131" s="130" t="n"/>
      <c r="I131" s="803" t="n"/>
      <c r="J131" s="130" t="n"/>
      <c r="K131" s="130" t="n"/>
      <c r="L131" s="130" t="n"/>
      <c r="M131" s="130" t="n"/>
      <c r="N131" s="130" t="n"/>
      <c r="O131" s="130" t="n"/>
      <c r="P131" s="130" t="n"/>
      <c r="Q131" s="130" t="n"/>
      <c r="R131" s="130" t="n"/>
      <c r="S131" s="130" t="n"/>
      <c r="T131" s="130" t="n"/>
      <c r="U131" s="130" t="n"/>
      <c r="V131" s="130" t="n"/>
      <c r="W131" s="130" t="n"/>
      <c r="X131" s="130" t="n"/>
      <c r="Y131" s="130" t="n"/>
      <c r="Z131" s="130" t="n"/>
      <c r="AA131" s="130" t="n"/>
      <c r="AB131" s="130" t="n"/>
    </row>
    <row r="132" ht="12.75" customFormat="1" customHeight="1" s="126" thickBot="1">
      <c r="A132" s="130" t="n"/>
      <c r="B132" s="130" t="n"/>
      <c r="C132" s="130" t="n"/>
      <c r="D132" s="130" t="n"/>
      <c r="E132" s="130" t="n"/>
      <c r="F132" s="130" t="n"/>
      <c r="G132" s="130" t="n"/>
      <c r="H132" s="130" t="n"/>
      <c r="I132" s="803" t="n"/>
      <c r="J132" s="130" t="n"/>
      <c r="K132" s="130" t="n"/>
      <c r="L132" s="130" t="n"/>
      <c r="M132" s="130" t="n"/>
      <c r="N132" s="130" t="n"/>
      <c r="O132" s="130" t="n"/>
      <c r="P132" s="130" t="n"/>
      <c r="Q132" s="130" t="n"/>
      <c r="R132" s="130" t="n"/>
      <c r="S132" s="130" t="n"/>
      <c r="T132" s="130" t="n"/>
      <c r="U132" s="130" t="n"/>
      <c r="V132" s="130" t="n"/>
      <c r="W132" s="130" t="n"/>
      <c r="X132" s="130" t="n"/>
      <c r="Y132" s="130" t="n"/>
      <c r="Z132" s="130" t="n"/>
      <c r="AA132" s="130" t="n"/>
      <c r="AB132" s="130" t="n"/>
    </row>
    <row r="133" ht="12.75" customFormat="1" customHeight="1" s="126" thickBot="1">
      <c r="A133" s="130" t="n"/>
      <c r="B133" s="130" t="n"/>
      <c r="C133" s="130" t="n"/>
      <c r="D133" s="130" t="n"/>
      <c r="E133" s="130" t="n"/>
      <c r="F133" s="130" t="n"/>
      <c r="G133" s="130" t="n"/>
      <c r="H133" s="130" t="n"/>
      <c r="I133" s="803" t="n"/>
      <c r="J133" s="130" t="n"/>
      <c r="K133" s="130" t="n"/>
      <c r="L133" s="130" t="n"/>
      <c r="M133" s="130" t="n"/>
      <c r="N133" s="130" t="n"/>
      <c r="O133" s="130" t="n"/>
      <c r="P133" s="130" t="n"/>
      <c r="Q133" s="130" t="n"/>
      <c r="R133" s="130" t="n"/>
      <c r="S133" s="130" t="n"/>
      <c r="T133" s="130" t="n"/>
      <c r="U133" s="130" t="n"/>
      <c r="V133" s="130" t="n"/>
      <c r="W133" s="130" t="n"/>
      <c r="X133" s="130" t="n"/>
      <c r="Y133" s="130" t="n"/>
      <c r="Z133" s="130" t="n"/>
      <c r="AA133" s="130" t="n"/>
      <c r="AB133" s="130" t="n"/>
    </row>
    <row r="134" ht="12.75" customFormat="1" customHeight="1" s="126" thickBot="1">
      <c r="A134" s="130" t="n"/>
      <c r="B134" s="130" t="n"/>
      <c r="C134" s="130" t="n"/>
      <c r="D134" s="130" t="n"/>
      <c r="E134" s="130" t="n"/>
      <c r="F134" s="130" t="n"/>
      <c r="G134" s="130" t="n"/>
      <c r="H134" s="130" t="n"/>
      <c r="I134" s="803" t="n"/>
      <c r="J134" s="130" t="n"/>
      <c r="K134" s="130" t="n"/>
      <c r="L134" s="130" t="n"/>
      <c r="M134" s="130" t="n"/>
      <c r="N134" s="130" t="n"/>
      <c r="O134" s="130" t="n"/>
      <c r="P134" s="130" t="n"/>
      <c r="Q134" s="130" t="n"/>
      <c r="R134" s="130" t="n"/>
      <c r="S134" s="130" t="n"/>
      <c r="T134" s="130" t="n"/>
      <c r="U134" s="130" t="n"/>
      <c r="V134" s="130" t="n"/>
      <c r="W134" s="130" t="n"/>
      <c r="X134" s="130" t="n"/>
      <c r="Y134" s="130" t="n"/>
      <c r="Z134" s="130" t="n"/>
      <c r="AA134" s="130" t="n"/>
      <c r="AB134" s="130" t="n"/>
    </row>
    <row r="135" ht="12.75" customFormat="1" customHeight="1" s="126" thickBot="1">
      <c r="A135" s="130" t="n"/>
      <c r="B135" s="130" t="n"/>
      <c r="C135" s="130" t="n"/>
      <c r="D135" s="130" t="n"/>
      <c r="E135" s="130" t="n"/>
      <c r="F135" s="130" t="n"/>
      <c r="G135" s="130" t="n"/>
      <c r="H135" s="130" t="n"/>
      <c r="I135" s="803" t="n"/>
      <c r="J135" s="130" t="n"/>
      <c r="K135" s="130" t="n"/>
      <c r="L135" s="130" t="n"/>
      <c r="M135" s="130" t="n"/>
      <c r="N135" s="130" t="n"/>
      <c r="O135" s="130" t="n"/>
      <c r="P135" s="130" t="n"/>
      <c r="Q135" s="130" t="n"/>
      <c r="R135" s="130" t="n"/>
      <c r="S135" s="130" t="n"/>
      <c r="T135" s="130" t="n"/>
      <c r="U135" s="130" t="n"/>
      <c r="V135" s="130" t="n"/>
      <c r="W135" s="130" t="n"/>
      <c r="X135" s="130" t="n"/>
      <c r="Y135" s="130" t="n"/>
      <c r="Z135" s="130" t="n"/>
      <c r="AA135" s="130" t="n"/>
      <c r="AB135" s="130" t="n"/>
    </row>
    <row r="136" ht="12.75" customFormat="1" customHeight="1" s="126" thickBot="1">
      <c r="A136" s="130" t="n"/>
      <c r="B136" s="130" t="n"/>
      <c r="C136" s="130" t="n"/>
      <c r="D136" s="130" t="n"/>
      <c r="E136" s="130" t="n"/>
      <c r="F136" s="130" t="n"/>
      <c r="G136" s="130" t="n"/>
      <c r="H136" s="130" t="n"/>
      <c r="I136" s="803" t="n"/>
      <c r="J136" s="130" t="n"/>
      <c r="K136" s="130" t="n"/>
      <c r="L136" s="130" t="n"/>
      <c r="M136" s="130" t="n"/>
      <c r="N136" s="130" t="n"/>
      <c r="O136" s="130" t="n"/>
      <c r="P136" s="130" t="n"/>
      <c r="Q136" s="130" t="n"/>
      <c r="R136" s="130" t="n"/>
      <c r="S136" s="130" t="n"/>
      <c r="T136" s="130" t="n"/>
      <c r="U136" s="130" t="n"/>
      <c r="V136" s="130" t="n"/>
      <c r="W136" s="130" t="n"/>
      <c r="X136" s="130" t="n"/>
      <c r="Y136" s="130" t="n"/>
      <c r="Z136" s="130" t="n"/>
      <c r="AA136" s="130" t="n"/>
      <c r="AB136" s="130" t="n"/>
    </row>
    <row r="137" ht="12.75" customFormat="1" customHeight="1" s="126" thickBot="1">
      <c r="A137" s="130" t="n"/>
      <c r="B137" s="130" t="n"/>
      <c r="C137" s="130" t="n"/>
      <c r="D137" s="130" t="n"/>
      <c r="E137" s="130" t="n"/>
      <c r="F137" s="130" t="n"/>
      <c r="G137" s="130" t="n"/>
      <c r="H137" s="130" t="n"/>
      <c r="I137" s="803" t="n"/>
      <c r="J137" s="130" t="n"/>
      <c r="K137" s="130" t="n"/>
      <c r="L137" s="130" t="n"/>
      <c r="M137" s="130" t="n"/>
      <c r="N137" s="130" t="n"/>
      <c r="O137" s="130" t="n"/>
      <c r="P137" s="130" t="n"/>
      <c r="Q137" s="130" t="n"/>
      <c r="R137" s="130" t="n"/>
      <c r="S137" s="130" t="n"/>
      <c r="T137" s="130" t="n"/>
      <c r="U137" s="130" t="n"/>
      <c r="V137" s="130" t="n"/>
      <c r="W137" s="130" t="n"/>
      <c r="X137" s="130" t="n"/>
      <c r="Y137" s="130" t="n"/>
      <c r="Z137" s="130" t="n"/>
      <c r="AA137" s="130" t="n"/>
      <c r="AB137" s="130" t="n"/>
    </row>
    <row r="138" ht="12.75" customFormat="1" customHeight="1" s="126" thickBot="1">
      <c r="A138" s="130" t="n"/>
      <c r="B138" s="130" t="n"/>
      <c r="C138" s="130" t="n"/>
      <c r="D138" s="130" t="n"/>
      <c r="E138" s="130" t="n"/>
      <c r="F138" s="130" t="n"/>
      <c r="G138" s="130" t="n"/>
      <c r="H138" s="130" t="n"/>
      <c r="I138" s="803" t="n"/>
      <c r="J138" s="130" t="n"/>
      <c r="K138" s="130" t="n"/>
      <c r="L138" s="130" t="n"/>
      <c r="M138" s="130" t="n"/>
      <c r="N138" s="130" t="n"/>
      <c r="O138" s="130" t="n"/>
      <c r="P138" s="130" t="n"/>
      <c r="Q138" s="130" t="n"/>
      <c r="R138" s="130" t="n"/>
      <c r="S138" s="130" t="n"/>
      <c r="T138" s="130" t="n"/>
      <c r="U138" s="130" t="n"/>
      <c r="V138" s="130" t="n"/>
      <c r="W138" s="130" t="n"/>
      <c r="X138" s="130" t="n"/>
      <c r="Y138" s="130" t="n"/>
      <c r="Z138" s="130" t="n"/>
      <c r="AA138" s="130" t="n"/>
      <c r="AB138" s="130" t="n"/>
    </row>
    <row r="139" ht="12.75" customFormat="1" customHeight="1" s="126" thickBot="1">
      <c r="A139" s="130" t="n"/>
      <c r="B139" s="130" t="n"/>
      <c r="C139" s="130" t="n"/>
      <c r="D139" s="130" t="n"/>
      <c r="E139" s="130" t="n"/>
      <c r="F139" s="130" t="n"/>
      <c r="G139" s="130" t="n"/>
      <c r="H139" s="130" t="n"/>
      <c r="I139" s="803" t="n"/>
      <c r="J139" s="130" t="n"/>
      <c r="K139" s="130" t="n"/>
      <c r="L139" s="130" t="n"/>
      <c r="M139" s="130" t="n"/>
      <c r="N139" s="130" t="n"/>
      <c r="O139" s="130" t="n"/>
      <c r="P139" s="130" t="n"/>
      <c r="Q139" s="130" t="n"/>
      <c r="R139" s="130" t="n"/>
      <c r="S139" s="130" t="n"/>
      <c r="T139" s="130" t="n"/>
      <c r="U139" s="130" t="n"/>
      <c r="V139" s="130" t="n"/>
      <c r="W139" s="130" t="n"/>
      <c r="X139" s="130" t="n"/>
      <c r="Y139" s="130" t="n"/>
      <c r="Z139" s="130" t="n"/>
      <c r="AA139" s="130" t="n"/>
      <c r="AB139" s="130" t="n"/>
    </row>
    <row r="140" ht="12.75" customFormat="1" customHeight="1" s="126" thickBot="1">
      <c r="A140" s="130" t="n"/>
      <c r="B140" s="130" t="n"/>
      <c r="C140" s="130" t="n"/>
      <c r="D140" s="130" t="n"/>
      <c r="E140" s="130" t="n"/>
      <c r="F140" s="130" t="n"/>
      <c r="G140" s="130" t="n"/>
      <c r="H140" s="130" t="n"/>
      <c r="I140" s="803" t="n"/>
      <c r="J140" s="130" t="n"/>
      <c r="K140" s="130" t="n"/>
      <c r="L140" s="130" t="n"/>
      <c r="M140" s="130" t="n"/>
      <c r="N140" s="130" t="n"/>
      <c r="O140" s="130" t="n"/>
      <c r="P140" s="130" t="n"/>
      <c r="Q140" s="130" t="n"/>
      <c r="R140" s="130" t="n"/>
      <c r="S140" s="130" t="n"/>
      <c r="T140" s="130" t="n"/>
      <c r="U140" s="130" t="n"/>
      <c r="V140" s="130" t="n"/>
      <c r="W140" s="130" t="n"/>
      <c r="X140" s="130" t="n"/>
      <c r="Y140" s="130" t="n"/>
      <c r="Z140" s="130" t="n"/>
      <c r="AA140" s="130" t="n"/>
      <c r="AB140" s="130" t="n"/>
    </row>
    <row r="141" ht="12.75" customFormat="1" customHeight="1" s="126" thickBot="1">
      <c r="A141" s="130" t="n"/>
      <c r="B141" s="130" t="n"/>
      <c r="C141" s="130" t="n"/>
      <c r="D141" s="130" t="n"/>
      <c r="E141" s="130" t="n"/>
      <c r="F141" s="130" t="n"/>
      <c r="G141" s="130" t="n"/>
      <c r="H141" s="130" t="n"/>
      <c r="I141" s="803" t="n"/>
      <c r="J141" s="130" t="n"/>
      <c r="K141" s="130" t="n"/>
      <c r="L141" s="130" t="n"/>
      <c r="M141" s="130" t="n"/>
      <c r="N141" s="130" t="n"/>
      <c r="O141" s="130" t="n"/>
      <c r="P141" s="130" t="n"/>
      <c r="Q141" s="130" t="n"/>
      <c r="R141" s="130" t="n"/>
      <c r="S141" s="130" t="n"/>
      <c r="T141" s="130" t="n"/>
      <c r="U141" s="130" t="n"/>
      <c r="V141" s="130" t="n"/>
      <c r="W141" s="130" t="n"/>
      <c r="X141" s="130" t="n"/>
      <c r="Y141" s="130" t="n"/>
      <c r="Z141" s="130" t="n"/>
      <c r="AA141" s="130" t="n"/>
      <c r="AB141" s="130" t="n"/>
    </row>
    <row r="142" ht="12.75" customFormat="1" customHeight="1" s="126" thickBot="1">
      <c r="A142" s="130" t="n"/>
      <c r="B142" s="130" t="n"/>
      <c r="C142" s="130" t="n"/>
      <c r="D142" s="130" t="n"/>
      <c r="E142" s="130" t="n"/>
      <c r="F142" s="130" t="n"/>
      <c r="G142" s="130" t="n"/>
      <c r="H142" s="130" t="n"/>
      <c r="I142" s="803" t="n"/>
      <c r="J142" s="130" t="n"/>
      <c r="K142" s="130" t="n"/>
      <c r="L142" s="130" t="n"/>
      <c r="M142" s="130" t="n"/>
      <c r="N142" s="130" t="n"/>
      <c r="O142" s="130" t="n"/>
      <c r="P142" s="130" t="n"/>
      <c r="Q142" s="130" t="n"/>
      <c r="R142" s="130" t="n"/>
      <c r="S142" s="130" t="n"/>
      <c r="T142" s="130" t="n"/>
      <c r="U142" s="130" t="n"/>
      <c r="V142" s="130" t="n"/>
      <c r="W142" s="130" t="n"/>
      <c r="X142" s="130" t="n"/>
      <c r="Y142" s="130" t="n"/>
      <c r="Z142" s="130" t="n"/>
      <c r="AA142" s="130" t="n"/>
      <c r="AB142" s="130" t="n"/>
    </row>
    <row r="143" ht="12.75" customFormat="1" customHeight="1" s="126" thickBot="1">
      <c r="A143" s="130" t="n"/>
      <c r="B143" s="130" t="n"/>
      <c r="C143" s="130" t="n"/>
      <c r="D143" s="130" t="n"/>
      <c r="E143" s="130" t="n"/>
      <c r="F143" s="130" t="n"/>
      <c r="G143" s="130" t="n"/>
      <c r="H143" s="130" t="n"/>
      <c r="I143" s="803" t="n"/>
      <c r="J143" s="130" t="n"/>
      <c r="K143" s="130" t="n"/>
      <c r="L143" s="130" t="n"/>
      <c r="M143" s="130" t="n"/>
      <c r="N143" s="130" t="n"/>
      <c r="O143" s="130" t="n"/>
      <c r="P143" s="130" t="n"/>
      <c r="Q143" s="130" t="n"/>
      <c r="R143" s="130" t="n"/>
      <c r="S143" s="130" t="n"/>
      <c r="T143" s="130" t="n"/>
      <c r="U143" s="130" t="n"/>
      <c r="V143" s="130" t="n"/>
      <c r="W143" s="130" t="n"/>
      <c r="X143" s="130" t="n"/>
      <c r="Y143" s="130" t="n"/>
      <c r="Z143" s="130" t="n"/>
      <c r="AA143" s="130" t="n"/>
      <c r="AB143" s="130" t="n"/>
    </row>
    <row r="144" ht="12.75" customFormat="1" customHeight="1" s="126" thickBot="1">
      <c r="A144" s="130" t="n"/>
      <c r="B144" s="130" t="n"/>
      <c r="C144" s="130" t="n"/>
      <c r="D144" s="130" t="n"/>
      <c r="E144" s="130" t="n"/>
      <c r="F144" s="130" t="n"/>
      <c r="G144" s="130" t="n"/>
      <c r="H144" s="130" t="n"/>
      <c r="I144" s="803" t="n"/>
      <c r="J144" s="130" t="n"/>
      <c r="K144" s="130" t="n"/>
      <c r="L144" s="130" t="n"/>
      <c r="M144" s="130" t="n"/>
      <c r="N144" s="130" t="n"/>
      <c r="O144" s="130" t="n"/>
      <c r="P144" s="130" t="n"/>
      <c r="Q144" s="130" t="n"/>
      <c r="R144" s="130" t="n"/>
      <c r="S144" s="130" t="n"/>
      <c r="T144" s="130" t="n"/>
      <c r="U144" s="130" t="n"/>
      <c r="V144" s="130" t="n"/>
      <c r="W144" s="130" t="n"/>
      <c r="X144" s="130" t="n"/>
      <c r="Y144" s="130" t="n"/>
      <c r="Z144" s="130" t="n"/>
      <c r="AA144" s="130" t="n"/>
      <c r="AB144" s="130" t="n"/>
    </row>
    <row r="145" ht="12.75" customFormat="1" customHeight="1" s="126" thickBot="1">
      <c r="A145" s="130" t="n"/>
      <c r="B145" s="130" t="n"/>
      <c r="C145" s="130" t="n"/>
      <c r="D145" s="130" t="n"/>
      <c r="E145" s="130" t="n"/>
      <c r="F145" s="130" t="n"/>
      <c r="G145" s="130" t="n"/>
      <c r="H145" s="130" t="n"/>
      <c r="I145" s="803" t="n"/>
      <c r="J145" s="130" t="n"/>
      <c r="K145" s="130" t="n"/>
      <c r="L145" s="130" t="n"/>
      <c r="M145" s="130" t="n"/>
      <c r="N145" s="130" t="n"/>
      <c r="O145" s="130" t="n"/>
      <c r="P145" s="130" t="n"/>
      <c r="Q145" s="130" t="n"/>
      <c r="R145" s="130" t="n"/>
      <c r="S145" s="130" t="n"/>
      <c r="T145" s="130" t="n"/>
      <c r="U145" s="130" t="n"/>
      <c r="V145" s="130" t="n"/>
      <c r="W145" s="130" t="n"/>
      <c r="X145" s="130" t="n"/>
      <c r="Y145" s="130" t="n"/>
      <c r="Z145" s="130" t="n"/>
      <c r="AA145" s="130" t="n"/>
      <c r="AB145" s="130" t="n"/>
    </row>
    <row r="146" ht="12.75" customFormat="1" customHeight="1" s="126" thickBot="1">
      <c r="A146" s="130" t="n"/>
      <c r="B146" s="130" t="n"/>
      <c r="C146" s="130" t="n"/>
      <c r="D146" s="130" t="n"/>
      <c r="E146" s="130" t="n"/>
      <c r="F146" s="130" t="n"/>
      <c r="G146" s="130" t="n"/>
      <c r="H146" s="130" t="n"/>
      <c r="I146" s="803" t="n"/>
      <c r="J146" s="130" t="n"/>
      <c r="K146" s="130" t="n"/>
      <c r="L146" s="130" t="n"/>
      <c r="M146" s="130" t="n"/>
      <c r="N146" s="130" t="n"/>
      <c r="O146" s="130" t="n"/>
      <c r="P146" s="130" t="n"/>
      <c r="Q146" s="130" t="n"/>
      <c r="R146" s="130" t="n"/>
      <c r="S146" s="130" t="n"/>
      <c r="T146" s="130" t="n"/>
      <c r="U146" s="130" t="n"/>
      <c r="V146" s="130" t="n"/>
      <c r="W146" s="130" t="n"/>
      <c r="X146" s="130" t="n"/>
      <c r="Y146" s="130" t="n"/>
      <c r="Z146" s="130" t="n"/>
      <c r="AA146" s="130" t="n"/>
      <c r="AB146" s="130" t="n"/>
    </row>
    <row r="147" ht="12.75" customFormat="1" customHeight="1" s="126" thickBot="1">
      <c r="A147" s="130" t="n"/>
      <c r="B147" s="130" t="n"/>
      <c r="C147" s="130" t="n"/>
      <c r="D147" s="130" t="n"/>
      <c r="E147" s="130" t="n"/>
      <c r="F147" s="130" t="n"/>
      <c r="G147" s="130" t="n"/>
      <c r="H147" s="130" t="n"/>
      <c r="I147" s="803" t="n"/>
      <c r="J147" s="130" t="n"/>
      <c r="K147" s="130" t="n"/>
      <c r="L147" s="130" t="n"/>
      <c r="M147" s="130" t="n"/>
      <c r="N147" s="130" t="n"/>
      <c r="O147" s="130" t="n"/>
      <c r="P147" s="130" t="n"/>
      <c r="Q147" s="130" t="n"/>
      <c r="R147" s="130" t="n"/>
      <c r="S147" s="130" t="n"/>
      <c r="T147" s="130" t="n"/>
      <c r="U147" s="130" t="n"/>
      <c r="V147" s="130" t="n"/>
      <c r="W147" s="130" t="n"/>
      <c r="X147" s="130" t="n"/>
      <c r="Y147" s="130" t="n"/>
      <c r="Z147" s="130" t="n"/>
      <c r="AA147" s="130" t="n"/>
      <c r="AB147" s="130" t="n"/>
    </row>
    <row r="148" ht="12.75" customFormat="1" customHeight="1" s="126" thickBot="1">
      <c r="A148" s="130" t="n"/>
      <c r="B148" s="130" t="n"/>
      <c r="C148" s="130" t="n"/>
      <c r="D148" s="130" t="n"/>
      <c r="E148" s="130" t="n"/>
      <c r="F148" s="130" t="n"/>
      <c r="G148" s="130" t="n"/>
      <c r="H148" s="130" t="n"/>
      <c r="I148" s="803" t="n"/>
      <c r="J148" s="130" t="n"/>
      <c r="K148" s="130" t="n"/>
      <c r="L148" s="130" t="n"/>
      <c r="M148" s="130" t="n"/>
      <c r="N148" s="130" t="n"/>
      <c r="O148" s="130" t="n"/>
      <c r="P148" s="130" t="n"/>
      <c r="Q148" s="130" t="n"/>
      <c r="R148" s="130" t="n"/>
      <c r="S148" s="130" t="n"/>
      <c r="T148" s="130" t="n"/>
      <c r="U148" s="130" t="n"/>
      <c r="V148" s="130" t="n"/>
      <c r="W148" s="130" t="n"/>
      <c r="X148" s="130" t="n"/>
      <c r="Y148" s="130" t="n"/>
      <c r="Z148" s="130" t="n"/>
      <c r="AA148" s="130" t="n"/>
      <c r="AB148" s="130" t="n"/>
    </row>
    <row r="149" ht="12.75" customFormat="1" customHeight="1" s="126" thickBot="1">
      <c r="A149" s="130" t="n"/>
      <c r="B149" s="130" t="n"/>
      <c r="C149" s="130" t="n"/>
      <c r="D149" s="130" t="n"/>
      <c r="E149" s="130" t="n"/>
      <c r="F149" s="130" t="n"/>
      <c r="G149" s="130" t="n"/>
      <c r="H149" s="130" t="n"/>
      <c r="I149" s="803" t="n"/>
      <c r="J149" s="130" t="n"/>
      <c r="K149" s="130" t="n"/>
      <c r="L149" s="130" t="n"/>
      <c r="M149" s="130" t="n"/>
      <c r="N149" s="130" t="n"/>
      <c r="O149" s="130" t="n"/>
      <c r="P149" s="130" t="n"/>
      <c r="Q149" s="130" t="n"/>
      <c r="R149" s="130" t="n"/>
      <c r="S149" s="130" t="n"/>
      <c r="T149" s="130" t="n"/>
      <c r="U149" s="130" t="n"/>
      <c r="V149" s="130" t="n"/>
      <c r="W149" s="130" t="n"/>
      <c r="X149" s="130" t="n"/>
      <c r="Y149" s="130" t="n"/>
      <c r="Z149" s="130" t="n"/>
      <c r="AA149" s="130" t="n"/>
      <c r="AB149" s="130" t="n"/>
    </row>
    <row r="150" ht="12.75" customFormat="1" customHeight="1" s="126" thickBot="1">
      <c r="A150" s="130" t="n"/>
      <c r="B150" s="130" t="n"/>
      <c r="C150" s="130" t="n"/>
      <c r="D150" s="130" t="n"/>
      <c r="E150" s="130" t="n"/>
      <c r="F150" s="130" t="n"/>
      <c r="G150" s="130" t="n"/>
      <c r="H150" s="130" t="n"/>
      <c r="I150" s="803" t="n"/>
      <c r="J150" s="130" t="n"/>
      <c r="K150" s="130" t="n"/>
      <c r="L150" s="130" t="n"/>
      <c r="M150" s="130" t="n"/>
      <c r="N150" s="130" t="n"/>
      <c r="O150" s="130" t="n"/>
      <c r="P150" s="130" t="n"/>
      <c r="Q150" s="130" t="n"/>
      <c r="R150" s="130" t="n"/>
      <c r="S150" s="130" t="n"/>
      <c r="T150" s="130" t="n"/>
      <c r="U150" s="130" t="n"/>
      <c r="V150" s="130" t="n"/>
      <c r="W150" s="130" t="n"/>
      <c r="X150" s="130" t="n"/>
      <c r="Y150" s="130" t="n"/>
      <c r="Z150" s="130" t="n"/>
      <c r="AA150" s="130" t="n"/>
      <c r="AB150" s="130" t="n"/>
    </row>
    <row r="151" ht="12.75" customFormat="1" customHeight="1" s="126" thickBot="1">
      <c r="A151" s="130" t="n"/>
      <c r="B151" s="130" t="n"/>
      <c r="C151" s="130" t="n"/>
      <c r="D151" s="130" t="n"/>
      <c r="E151" s="130" t="n"/>
      <c r="F151" s="130" t="n"/>
      <c r="G151" s="130" t="n"/>
      <c r="H151" s="130" t="n"/>
      <c r="I151" s="803" t="n"/>
      <c r="J151" s="130" t="n"/>
      <c r="K151" s="130" t="n"/>
      <c r="L151" s="130" t="n"/>
      <c r="M151" s="130" t="n"/>
      <c r="N151" s="130" t="n"/>
      <c r="O151" s="130" t="n"/>
      <c r="P151" s="130" t="n"/>
      <c r="Q151" s="130" t="n"/>
      <c r="R151" s="130" t="n"/>
      <c r="S151" s="130" t="n"/>
      <c r="T151" s="130" t="n"/>
      <c r="U151" s="130" t="n"/>
      <c r="V151" s="130" t="n"/>
      <c r="W151" s="130" t="n"/>
      <c r="X151" s="130" t="n"/>
      <c r="Y151" s="130" t="n"/>
      <c r="Z151" s="130" t="n"/>
      <c r="AA151" s="130" t="n"/>
      <c r="AB151" s="130" t="n"/>
    </row>
    <row r="152" ht="12.75" customFormat="1" customHeight="1" s="126" thickBot="1">
      <c r="A152" s="130" t="n"/>
      <c r="B152" s="130" t="n"/>
      <c r="C152" s="130" t="n"/>
      <c r="D152" s="130" t="n"/>
      <c r="E152" s="130" t="n"/>
      <c r="F152" s="130" t="n"/>
      <c r="G152" s="130" t="n"/>
      <c r="H152" s="130" t="n"/>
      <c r="I152" s="803" t="n"/>
      <c r="J152" s="130" t="n"/>
      <c r="K152" s="130" t="n"/>
      <c r="L152" s="130" t="n"/>
      <c r="M152" s="130" t="n"/>
      <c r="N152" s="130" t="n"/>
      <c r="O152" s="130" t="n"/>
      <c r="P152" s="130" t="n"/>
      <c r="Q152" s="130" t="n"/>
      <c r="R152" s="130" t="n"/>
      <c r="S152" s="130" t="n"/>
      <c r="T152" s="130" t="n"/>
      <c r="U152" s="130" t="n"/>
      <c r="V152" s="130" t="n"/>
      <c r="W152" s="130" t="n"/>
      <c r="X152" s="130" t="n"/>
      <c r="Y152" s="130" t="n"/>
      <c r="Z152" s="130" t="n"/>
      <c r="AA152" s="130" t="n"/>
      <c r="AB152" s="130" t="n"/>
    </row>
    <row r="153" ht="12.75" customFormat="1" customHeight="1" s="126" thickBot="1">
      <c r="A153" s="130" t="n"/>
      <c r="B153" s="130" t="n"/>
      <c r="C153" s="130" t="n"/>
      <c r="D153" s="130" t="n"/>
      <c r="E153" s="130" t="n"/>
      <c r="F153" s="130" t="n"/>
      <c r="G153" s="130" t="n"/>
      <c r="H153" s="130" t="n"/>
      <c r="I153" s="803" t="n"/>
      <c r="J153" s="130" t="n"/>
      <c r="K153" s="130" t="n"/>
      <c r="L153" s="130" t="n"/>
      <c r="M153" s="130" t="n"/>
      <c r="N153" s="130" t="n"/>
      <c r="O153" s="130" t="n"/>
      <c r="P153" s="130" t="n"/>
      <c r="Q153" s="130" t="n"/>
      <c r="R153" s="130" t="n"/>
      <c r="S153" s="130" t="n"/>
      <c r="T153" s="130" t="n"/>
      <c r="U153" s="130" t="n"/>
      <c r="V153" s="130" t="n"/>
      <c r="W153" s="130" t="n"/>
      <c r="X153" s="130" t="n"/>
      <c r="Y153" s="130" t="n"/>
      <c r="Z153" s="130" t="n"/>
      <c r="AA153" s="130" t="n"/>
      <c r="AB153" s="130" t="n"/>
    </row>
    <row r="154" ht="12.75" customFormat="1" customHeight="1" s="126" thickBot="1">
      <c r="A154" s="130" t="n"/>
      <c r="B154" s="130" t="n"/>
      <c r="C154" s="130" t="n"/>
      <c r="D154" s="130" t="n"/>
      <c r="E154" s="130" t="n"/>
      <c r="F154" s="130" t="n"/>
      <c r="G154" s="130" t="n"/>
      <c r="H154" s="130" t="n"/>
      <c r="I154" s="803" t="n"/>
      <c r="J154" s="130" t="n"/>
      <c r="K154" s="130" t="n"/>
      <c r="L154" s="130" t="n"/>
      <c r="M154" s="130" t="n"/>
      <c r="N154" s="130" t="n"/>
      <c r="O154" s="130" t="n"/>
      <c r="P154" s="130" t="n"/>
      <c r="Q154" s="130" t="n"/>
      <c r="R154" s="130" t="n"/>
      <c r="S154" s="130" t="n"/>
      <c r="T154" s="130" t="n"/>
      <c r="U154" s="130" t="n"/>
      <c r="V154" s="130" t="n"/>
      <c r="W154" s="130" t="n"/>
      <c r="X154" s="130" t="n"/>
      <c r="Y154" s="130" t="n"/>
      <c r="Z154" s="130" t="n"/>
      <c r="AA154" s="130" t="n"/>
      <c r="AB154" s="130" t="n"/>
    </row>
    <row r="155" ht="12.75" customFormat="1" customHeight="1" s="126" thickBot="1">
      <c r="A155" s="130" t="n"/>
      <c r="B155" s="130" t="n"/>
      <c r="C155" s="130" t="n"/>
      <c r="D155" s="130" t="n"/>
      <c r="E155" s="130" t="n"/>
      <c r="F155" s="130" t="n"/>
      <c r="G155" s="130" t="n"/>
      <c r="H155" s="130" t="n"/>
      <c r="I155" s="803" t="n"/>
      <c r="J155" s="130" t="n"/>
      <c r="K155" s="130" t="n"/>
      <c r="L155" s="130" t="n"/>
      <c r="M155" s="130" t="n"/>
      <c r="N155" s="130" t="n"/>
      <c r="O155" s="130" t="n"/>
      <c r="P155" s="130" t="n"/>
      <c r="Q155" s="130" t="n"/>
      <c r="R155" s="130" t="n"/>
      <c r="S155" s="130" t="n"/>
      <c r="T155" s="130" t="n"/>
      <c r="U155" s="130" t="n"/>
      <c r="V155" s="130" t="n"/>
      <c r="W155" s="130" t="n"/>
      <c r="X155" s="130" t="n"/>
      <c r="Y155" s="130" t="n"/>
      <c r="Z155" s="130" t="n"/>
      <c r="AA155" s="130" t="n"/>
      <c r="AB155" s="130" t="n"/>
    </row>
    <row r="156" ht="12.75" customFormat="1" customHeight="1" s="126" thickBot="1">
      <c r="A156" s="130" t="n"/>
      <c r="B156" s="130" t="n"/>
      <c r="C156" s="130" t="n"/>
      <c r="D156" s="130" t="n"/>
      <c r="E156" s="130" t="n"/>
      <c r="F156" s="130" t="n"/>
      <c r="G156" s="130" t="n"/>
      <c r="H156" s="130" t="n"/>
      <c r="I156" s="803" t="n"/>
      <c r="J156" s="130" t="n"/>
      <c r="K156" s="130" t="n"/>
      <c r="L156" s="130" t="n"/>
      <c r="M156" s="130" t="n"/>
      <c r="N156" s="130" t="n"/>
      <c r="O156" s="130" t="n"/>
      <c r="P156" s="130" t="n"/>
      <c r="Q156" s="130" t="n"/>
      <c r="R156" s="130" t="n"/>
      <c r="S156" s="130" t="n"/>
      <c r="T156" s="130" t="n"/>
      <c r="U156" s="130" t="n"/>
      <c r="V156" s="130" t="n"/>
      <c r="W156" s="130" t="n"/>
      <c r="X156" s="130" t="n"/>
      <c r="Y156" s="130" t="n"/>
      <c r="Z156" s="130" t="n"/>
      <c r="AA156" s="130" t="n"/>
      <c r="AB156" s="130" t="n"/>
    </row>
    <row r="157" ht="12.75" customFormat="1" customHeight="1" s="126" thickBot="1">
      <c r="A157" s="130" t="n"/>
      <c r="B157" s="130" t="n"/>
      <c r="C157" s="130" t="n"/>
      <c r="D157" s="130" t="n"/>
      <c r="E157" s="130" t="n"/>
      <c r="F157" s="130" t="n"/>
      <c r="G157" s="130" t="n"/>
      <c r="H157" s="130" t="n"/>
      <c r="I157" s="803" t="n"/>
      <c r="J157" s="130" t="n"/>
      <c r="K157" s="130" t="n"/>
      <c r="L157" s="130" t="n"/>
      <c r="M157" s="130" t="n"/>
      <c r="N157" s="130" t="n"/>
      <c r="O157" s="130" t="n"/>
      <c r="P157" s="130" t="n"/>
      <c r="Q157" s="130" t="n"/>
      <c r="R157" s="130" t="n"/>
      <c r="S157" s="130" t="n"/>
      <c r="T157" s="130" t="n"/>
      <c r="U157" s="130" t="n"/>
      <c r="V157" s="130" t="n"/>
      <c r="W157" s="130" t="n"/>
      <c r="X157" s="130" t="n"/>
      <c r="Y157" s="130" t="n"/>
      <c r="Z157" s="130" t="n"/>
      <c r="AA157" s="130" t="n"/>
      <c r="AB157" s="130" t="n"/>
    </row>
    <row r="158" ht="12.75" customFormat="1" customHeight="1" s="126" thickBot="1">
      <c r="A158" s="130" t="n"/>
      <c r="B158" s="130" t="n"/>
      <c r="C158" s="130" t="n"/>
      <c r="D158" s="130" t="n"/>
      <c r="E158" s="130" t="n"/>
      <c r="F158" s="130" t="n"/>
      <c r="G158" s="130" t="n"/>
      <c r="H158" s="130" t="n"/>
      <c r="I158" s="803" t="n"/>
      <c r="J158" s="130" t="n"/>
      <c r="K158" s="130" t="n"/>
      <c r="L158" s="130" t="n"/>
      <c r="M158" s="130" t="n"/>
      <c r="N158" s="130" t="n"/>
      <c r="O158" s="130" t="n"/>
      <c r="P158" s="130" t="n"/>
      <c r="Q158" s="130" t="n"/>
      <c r="R158" s="130" t="n"/>
      <c r="S158" s="130" t="n"/>
      <c r="T158" s="130" t="n"/>
      <c r="U158" s="130" t="n"/>
      <c r="V158" s="130" t="n"/>
      <c r="W158" s="130" t="n"/>
      <c r="X158" s="130" t="n"/>
      <c r="Y158" s="130" t="n"/>
      <c r="Z158" s="130" t="n"/>
      <c r="AA158" s="130" t="n"/>
      <c r="AB158" s="130" t="n"/>
    </row>
    <row r="159" ht="12.75" customFormat="1" customHeight="1" s="126" thickBot="1">
      <c r="A159" s="130" t="n"/>
      <c r="B159" s="130" t="n"/>
      <c r="C159" s="130" t="n"/>
      <c r="D159" s="130" t="n"/>
      <c r="E159" s="130" t="n"/>
      <c r="F159" s="130" t="n"/>
      <c r="G159" s="130" t="n"/>
      <c r="H159" s="130" t="n"/>
      <c r="I159" s="803" t="n"/>
      <c r="J159" s="130" t="n"/>
      <c r="K159" s="130" t="n"/>
      <c r="L159" s="130" t="n"/>
      <c r="M159" s="130" t="n"/>
      <c r="N159" s="130" t="n"/>
      <c r="O159" s="130" t="n"/>
      <c r="P159" s="130" t="n"/>
      <c r="Q159" s="130" t="n"/>
      <c r="R159" s="130" t="n"/>
      <c r="S159" s="130" t="n"/>
      <c r="T159" s="130" t="n"/>
      <c r="U159" s="130" t="n"/>
      <c r="V159" s="130" t="n"/>
      <c r="W159" s="130" t="n"/>
      <c r="X159" s="130" t="n"/>
      <c r="Y159" s="130" t="n"/>
      <c r="Z159" s="130" t="n"/>
      <c r="AA159" s="130" t="n"/>
      <c r="AB159" s="130" t="n"/>
    </row>
    <row r="160" ht="12.75" customFormat="1" customHeight="1" s="126" thickBot="1">
      <c r="A160" s="130" t="n"/>
      <c r="B160" s="130" t="n"/>
      <c r="C160" s="130" t="n"/>
      <c r="D160" s="130" t="n"/>
      <c r="E160" s="130" t="n"/>
      <c r="F160" s="130" t="n"/>
      <c r="G160" s="130" t="n"/>
      <c r="H160" s="130" t="n"/>
      <c r="I160" s="803" t="n"/>
      <c r="J160" s="130" t="n"/>
      <c r="K160" s="130" t="n"/>
      <c r="L160" s="130" t="n"/>
      <c r="M160" s="130" t="n"/>
      <c r="N160" s="130" t="n"/>
      <c r="O160" s="130" t="n"/>
      <c r="P160" s="130" t="n"/>
      <c r="Q160" s="130" t="n"/>
      <c r="R160" s="130" t="n"/>
      <c r="S160" s="130" t="n"/>
      <c r="T160" s="130" t="n"/>
      <c r="U160" s="130" t="n"/>
      <c r="V160" s="130" t="n"/>
      <c r="W160" s="130" t="n"/>
      <c r="X160" s="130" t="n"/>
      <c r="Y160" s="130" t="n"/>
      <c r="Z160" s="130" t="n"/>
      <c r="AA160" s="130" t="n"/>
      <c r="AB160" s="130" t="n"/>
    </row>
    <row r="161" ht="12.75" customFormat="1" customHeight="1" s="126" thickBot="1">
      <c r="A161" s="130" t="n"/>
      <c r="B161" s="130" t="n"/>
      <c r="C161" s="130" t="n"/>
      <c r="D161" s="130" t="n"/>
      <c r="E161" s="130" t="n"/>
      <c r="F161" s="130" t="n"/>
      <c r="G161" s="130" t="n"/>
      <c r="H161" s="130" t="n"/>
      <c r="I161" s="803" t="n"/>
      <c r="J161" s="130" t="n"/>
      <c r="K161" s="130" t="n"/>
      <c r="L161" s="130" t="n"/>
      <c r="M161" s="130" t="n"/>
      <c r="N161" s="130" t="n"/>
      <c r="O161" s="130" t="n"/>
      <c r="P161" s="130" t="n"/>
      <c r="Q161" s="130" t="n"/>
      <c r="R161" s="130" t="n"/>
      <c r="S161" s="130" t="n"/>
      <c r="T161" s="130" t="n"/>
      <c r="U161" s="130" t="n"/>
      <c r="V161" s="130" t="n"/>
      <c r="W161" s="130" t="n"/>
      <c r="X161" s="130" t="n"/>
      <c r="Y161" s="130" t="n"/>
      <c r="Z161" s="130" t="n"/>
      <c r="AA161" s="130" t="n"/>
      <c r="AB161" s="130" t="n"/>
    </row>
    <row r="162" ht="12.75" customFormat="1" customHeight="1" s="126" thickBot="1">
      <c r="A162" s="130" t="n"/>
      <c r="B162" s="130" t="n"/>
      <c r="C162" s="130" t="n"/>
      <c r="D162" s="130" t="n"/>
      <c r="E162" s="130" t="n"/>
      <c r="F162" s="130" t="n"/>
      <c r="G162" s="130" t="n"/>
      <c r="H162" s="130" t="n"/>
      <c r="I162" s="803" t="n"/>
      <c r="J162" s="130" t="n"/>
      <c r="K162" s="130" t="n"/>
      <c r="L162" s="130" t="n"/>
      <c r="M162" s="130" t="n"/>
      <c r="N162" s="130" t="n"/>
      <c r="O162" s="130" t="n"/>
      <c r="P162" s="130" t="n"/>
      <c r="Q162" s="130" t="n"/>
      <c r="R162" s="130" t="n"/>
      <c r="S162" s="130" t="n"/>
      <c r="T162" s="130" t="n"/>
      <c r="U162" s="130" t="n"/>
      <c r="V162" s="130" t="n"/>
      <c r="W162" s="130" t="n"/>
      <c r="X162" s="130" t="n"/>
      <c r="Y162" s="130" t="n"/>
      <c r="Z162" s="130" t="n"/>
      <c r="AA162" s="130" t="n"/>
      <c r="AB162" s="130" t="n"/>
    </row>
    <row r="163" ht="12.75" customFormat="1" customHeight="1" s="126" thickBot="1">
      <c r="A163" s="130" t="n"/>
      <c r="B163" s="130" t="n"/>
      <c r="C163" s="130" t="n"/>
      <c r="D163" s="130" t="n"/>
      <c r="E163" s="130" t="n"/>
      <c r="F163" s="130" t="n"/>
      <c r="G163" s="130" t="n"/>
      <c r="H163" s="130" t="n"/>
      <c r="I163" s="803" t="n"/>
      <c r="J163" s="130" t="n"/>
      <c r="K163" s="130" t="n"/>
      <c r="L163" s="130" t="n"/>
      <c r="M163" s="130" t="n"/>
      <c r="N163" s="130" t="n"/>
      <c r="O163" s="130" t="n"/>
      <c r="P163" s="130" t="n"/>
      <c r="Q163" s="130" t="n"/>
      <c r="R163" s="130" t="n"/>
      <c r="S163" s="130" t="n"/>
      <c r="T163" s="130" t="n"/>
      <c r="U163" s="130" t="n"/>
      <c r="V163" s="130" t="n"/>
      <c r="W163" s="130" t="n"/>
      <c r="X163" s="130" t="n"/>
      <c r="Y163" s="130" t="n"/>
      <c r="Z163" s="130" t="n"/>
      <c r="AA163" s="130" t="n"/>
      <c r="AB163" s="130" t="n"/>
    </row>
    <row r="164" ht="12.75" customFormat="1" customHeight="1" s="126" thickBot="1">
      <c r="A164" s="130" t="n"/>
      <c r="B164" s="130" t="n"/>
      <c r="C164" s="130" t="n"/>
      <c r="D164" s="130" t="n"/>
      <c r="E164" s="130" t="n"/>
      <c r="F164" s="130" t="n"/>
      <c r="G164" s="130" t="n"/>
      <c r="H164" s="130" t="n"/>
      <c r="I164" s="803" t="n"/>
      <c r="J164" s="130" t="n"/>
      <c r="K164" s="130" t="n"/>
      <c r="L164" s="130" t="n"/>
      <c r="M164" s="130" t="n"/>
      <c r="N164" s="130" t="n"/>
      <c r="O164" s="130" t="n"/>
      <c r="P164" s="130" t="n"/>
      <c r="Q164" s="130" t="n"/>
      <c r="R164" s="130" t="n"/>
      <c r="S164" s="130" t="n"/>
      <c r="T164" s="130" t="n"/>
      <c r="U164" s="130" t="n"/>
      <c r="V164" s="130" t="n"/>
      <c r="W164" s="130" t="n"/>
      <c r="X164" s="130" t="n"/>
      <c r="Y164" s="130" t="n"/>
      <c r="Z164" s="130" t="n"/>
      <c r="AA164" s="130" t="n"/>
      <c r="AB164" s="130" t="n"/>
    </row>
    <row r="165" ht="12.75" customFormat="1" customHeight="1" s="126" thickBot="1">
      <c r="A165" s="130" t="n"/>
      <c r="B165" s="130" t="n"/>
      <c r="C165" s="130" t="n"/>
      <c r="D165" s="130" t="n"/>
      <c r="E165" s="130" t="n"/>
      <c r="F165" s="130" t="n"/>
      <c r="G165" s="130" t="n"/>
      <c r="H165" s="130" t="n"/>
      <c r="I165" s="803" t="n"/>
      <c r="J165" s="130" t="n"/>
      <c r="K165" s="130" t="n"/>
      <c r="L165" s="130" t="n"/>
      <c r="M165" s="130" t="n"/>
      <c r="N165" s="130" t="n"/>
      <c r="O165" s="130" t="n"/>
      <c r="P165" s="130" t="n"/>
      <c r="Q165" s="130" t="n"/>
      <c r="R165" s="130" t="n"/>
      <c r="S165" s="130" t="n"/>
      <c r="T165" s="130" t="n"/>
      <c r="U165" s="130" t="n"/>
      <c r="V165" s="130" t="n"/>
      <c r="W165" s="130" t="n"/>
      <c r="X165" s="130" t="n"/>
      <c r="Y165" s="130" t="n"/>
      <c r="Z165" s="130" t="n"/>
      <c r="AA165" s="130" t="n"/>
      <c r="AB165" s="130" t="n"/>
    </row>
    <row r="166" ht="12.75" customFormat="1" customHeight="1" s="126" thickBot="1">
      <c r="A166" s="130" t="n"/>
      <c r="B166" s="130" t="n"/>
      <c r="C166" s="130" t="n"/>
      <c r="D166" s="130" t="n"/>
      <c r="E166" s="130" t="n"/>
      <c r="F166" s="130" t="n"/>
      <c r="G166" s="130" t="n"/>
      <c r="H166" s="130" t="n"/>
      <c r="I166" s="803" t="n"/>
      <c r="J166" s="130" t="n"/>
      <c r="K166" s="130" t="n"/>
      <c r="L166" s="130" t="n"/>
      <c r="M166" s="130" t="n"/>
      <c r="N166" s="130" t="n"/>
      <c r="O166" s="130" t="n"/>
      <c r="P166" s="130" t="n"/>
      <c r="Q166" s="130" t="n"/>
      <c r="R166" s="130" t="n"/>
      <c r="S166" s="130" t="n"/>
      <c r="T166" s="130" t="n"/>
      <c r="U166" s="130" t="n"/>
      <c r="V166" s="130" t="n"/>
      <c r="W166" s="130" t="n"/>
      <c r="X166" s="130" t="n"/>
      <c r="Y166" s="130" t="n"/>
      <c r="Z166" s="130" t="n"/>
      <c r="AA166" s="130" t="n"/>
      <c r="AB166" s="130" t="n"/>
    </row>
    <row r="167" ht="12.75" customFormat="1" customHeight="1" s="126" thickBot="1">
      <c r="A167" s="130" t="n"/>
      <c r="B167" s="130" t="n"/>
      <c r="C167" s="130" t="n"/>
      <c r="D167" s="130" t="n"/>
      <c r="E167" s="130" t="n"/>
      <c r="F167" s="130" t="n"/>
      <c r="G167" s="130" t="n"/>
      <c r="H167" s="130" t="n"/>
      <c r="I167" s="803" t="n"/>
      <c r="J167" s="130" t="n"/>
      <c r="K167" s="130" t="n"/>
      <c r="L167" s="130" t="n"/>
      <c r="M167" s="130" t="n"/>
      <c r="N167" s="130" t="n"/>
      <c r="O167" s="130" t="n"/>
      <c r="P167" s="130" t="n"/>
      <c r="Q167" s="130" t="n"/>
      <c r="R167" s="130" t="n"/>
      <c r="S167" s="130" t="n"/>
      <c r="T167" s="130" t="n"/>
      <c r="U167" s="130" t="n"/>
      <c r="V167" s="130" t="n"/>
      <c r="W167" s="130" t="n"/>
      <c r="X167" s="130" t="n"/>
      <c r="Y167" s="130" t="n"/>
      <c r="Z167" s="130" t="n"/>
      <c r="AA167" s="130" t="n"/>
      <c r="AB167" s="130" t="n"/>
    </row>
    <row r="168" ht="12.75" customFormat="1" customHeight="1" s="126" thickBot="1">
      <c r="A168" s="130" t="n"/>
      <c r="B168" s="130" t="n"/>
      <c r="C168" s="130" t="n"/>
      <c r="D168" s="130" t="n"/>
      <c r="E168" s="130" t="n"/>
      <c r="F168" s="130" t="n"/>
      <c r="G168" s="130" t="n"/>
      <c r="H168" s="130" t="n"/>
      <c r="I168" s="803" t="n"/>
      <c r="J168" s="130" t="n"/>
      <c r="K168" s="130" t="n"/>
      <c r="L168" s="130" t="n"/>
      <c r="M168" s="130" t="n"/>
      <c r="N168" s="130" t="n"/>
      <c r="O168" s="130" t="n"/>
      <c r="P168" s="130" t="n"/>
      <c r="Q168" s="130" t="n"/>
      <c r="R168" s="130" t="n"/>
      <c r="S168" s="130" t="n"/>
      <c r="T168" s="130" t="n"/>
      <c r="U168" s="130" t="n"/>
      <c r="V168" s="130" t="n"/>
      <c r="W168" s="130" t="n"/>
      <c r="X168" s="130" t="n"/>
      <c r="Y168" s="130" t="n"/>
      <c r="Z168" s="130" t="n"/>
      <c r="AA168" s="130" t="n"/>
      <c r="AB168" s="130" t="n"/>
    </row>
    <row r="169" ht="12.75" customFormat="1" customHeight="1" s="126" thickBot="1">
      <c r="A169" s="130" t="n"/>
      <c r="B169" s="130" t="n"/>
      <c r="C169" s="130" t="n"/>
      <c r="D169" s="130" t="n"/>
      <c r="E169" s="130" t="n"/>
      <c r="F169" s="130" t="n"/>
      <c r="G169" s="130" t="n"/>
      <c r="H169" s="130" t="n"/>
      <c r="I169" s="803" t="n"/>
      <c r="J169" s="130" t="n"/>
      <c r="K169" s="130" t="n"/>
      <c r="L169" s="130" t="n"/>
      <c r="M169" s="130" t="n"/>
      <c r="N169" s="130" t="n"/>
      <c r="O169" s="130" t="n"/>
      <c r="P169" s="130" t="n"/>
      <c r="Q169" s="130" t="n"/>
      <c r="R169" s="130" t="n"/>
      <c r="S169" s="130" t="n"/>
      <c r="T169" s="130" t="n"/>
      <c r="U169" s="130" t="n"/>
      <c r="V169" s="130" t="n"/>
      <c r="W169" s="130" t="n"/>
      <c r="X169" s="130" t="n"/>
      <c r="Y169" s="130" t="n"/>
      <c r="Z169" s="130" t="n"/>
      <c r="AA169" s="130" t="n"/>
      <c r="AB169" s="130" t="n"/>
    </row>
    <row r="170" ht="12.75" customFormat="1" customHeight="1" s="126" thickBot="1">
      <c r="A170" s="130" t="n"/>
      <c r="B170" s="130" t="n"/>
      <c r="C170" s="130" t="n"/>
      <c r="D170" s="130" t="n"/>
      <c r="E170" s="130" t="n"/>
      <c r="F170" s="130" t="n"/>
      <c r="G170" s="130" t="n"/>
      <c r="H170" s="130" t="n"/>
      <c r="I170" s="803" t="n"/>
      <c r="J170" s="130" t="n"/>
      <c r="K170" s="130" t="n"/>
      <c r="L170" s="130" t="n"/>
      <c r="M170" s="130" t="n"/>
      <c r="N170" s="130" t="n"/>
      <c r="O170" s="130" t="n"/>
      <c r="P170" s="130" t="n"/>
      <c r="Q170" s="130" t="n"/>
      <c r="R170" s="130" t="n"/>
      <c r="S170" s="130" t="n"/>
      <c r="T170" s="130" t="n"/>
      <c r="U170" s="130" t="n"/>
      <c r="V170" s="130" t="n"/>
      <c r="W170" s="130" t="n"/>
      <c r="X170" s="130" t="n"/>
      <c r="Y170" s="130" t="n"/>
      <c r="Z170" s="130" t="n"/>
      <c r="AA170" s="130" t="n"/>
      <c r="AB170" s="130" t="n"/>
    </row>
    <row r="171" ht="12.75" customFormat="1" customHeight="1" s="126" thickBot="1">
      <c r="A171" s="130" t="n"/>
      <c r="B171" s="130" t="n"/>
      <c r="C171" s="130" t="n"/>
      <c r="D171" s="130" t="n"/>
      <c r="E171" s="130" t="n"/>
      <c r="F171" s="130" t="n"/>
      <c r="G171" s="130" t="n"/>
      <c r="H171" s="130" t="n"/>
      <c r="I171" s="803" t="n"/>
      <c r="J171" s="130" t="n"/>
      <c r="K171" s="130" t="n"/>
      <c r="L171" s="130" t="n"/>
      <c r="M171" s="130" t="n"/>
      <c r="N171" s="130" t="n"/>
      <c r="O171" s="130" t="n"/>
      <c r="P171" s="130" t="n"/>
      <c r="Q171" s="130" t="n"/>
      <c r="R171" s="130" t="n"/>
      <c r="S171" s="130" t="n"/>
      <c r="T171" s="130" t="n"/>
      <c r="U171" s="130" t="n"/>
      <c r="V171" s="130" t="n"/>
      <c r="W171" s="130" t="n"/>
      <c r="X171" s="130" t="n"/>
      <c r="Y171" s="130" t="n"/>
      <c r="Z171" s="130" t="n"/>
      <c r="AA171" s="130" t="n"/>
      <c r="AB171" s="130" t="n"/>
    </row>
    <row r="172" ht="12.75" customFormat="1" customHeight="1" s="126" thickBot="1">
      <c r="A172" s="130" t="n"/>
      <c r="B172" s="130" t="n"/>
      <c r="C172" s="130" t="n"/>
      <c r="D172" s="130" t="n"/>
      <c r="E172" s="130" t="n"/>
      <c r="F172" s="130" t="n"/>
      <c r="G172" s="130" t="n"/>
      <c r="H172" s="130" t="n"/>
      <c r="I172" s="803" t="n"/>
      <c r="J172" s="130" t="n"/>
      <c r="K172" s="130" t="n"/>
      <c r="L172" s="130" t="n"/>
      <c r="M172" s="130" t="n"/>
      <c r="N172" s="130" t="n"/>
      <c r="O172" s="130" t="n"/>
      <c r="P172" s="130" t="n"/>
      <c r="Q172" s="130" t="n"/>
      <c r="R172" s="130" t="n"/>
      <c r="S172" s="130" t="n"/>
      <c r="T172" s="130" t="n"/>
      <c r="U172" s="130" t="n"/>
      <c r="V172" s="130" t="n"/>
      <c r="W172" s="130" t="n"/>
      <c r="X172" s="130" t="n"/>
      <c r="Y172" s="130" t="n"/>
      <c r="Z172" s="130" t="n"/>
      <c r="AA172" s="130" t="n"/>
      <c r="AB172" s="130" t="n"/>
    </row>
    <row r="173" ht="12.75" customFormat="1" customHeight="1" s="126" thickBot="1">
      <c r="A173" s="130" t="n"/>
      <c r="B173" s="130" t="n"/>
      <c r="C173" s="130" t="n"/>
      <c r="D173" s="130" t="n"/>
      <c r="E173" s="130" t="n"/>
      <c r="F173" s="130" t="n"/>
      <c r="G173" s="130" t="n"/>
      <c r="H173" s="130" t="n"/>
      <c r="I173" s="803" t="n"/>
      <c r="J173" s="130" t="n"/>
      <c r="K173" s="130" t="n"/>
      <c r="L173" s="130" t="n"/>
      <c r="M173" s="130" t="n"/>
      <c r="N173" s="130" t="n"/>
      <c r="O173" s="130" t="n"/>
      <c r="P173" s="130" t="n"/>
      <c r="Q173" s="130" t="n"/>
      <c r="R173" s="130" t="n"/>
      <c r="S173" s="130" t="n"/>
      <c r="T173" s="130" t="n"/>
      <c r="U173" s="130" t="n"/>
      <c r="V173" s="130" t="n"/>
      <c r="W173" s="130" t="n"/>
      <c r="X173" s="130" t="n"/>
      <c r="Y173" s="130" t="n"/>
      <c r="Z173" s="130" t="n"/>
      <c r="AA173" s="130" t="n"/>
      <c r="AB173" s="130" t="n"/>
    </row>
    <row r="174" ht="12.75" customFormat="1" customHeight="1" s="126" thickBot="1">
      <c r="A174" s="130" t="n"/>
      <c r="B174" s="130" t="n"/>
      <c r="C174" s="130" t="n"/>
      <c r="D174" s="130" t="n"/>
      <c r="E174" s="130" t="n"/>
      <c r="F174" s="130" t="n"/>
      <c r="G174" s="130" t="n"/>
      <c r="H174" s="130" t="n"/>
      <c r="I174" s="803" t="n"/>
      <c r="J174" s="130" t="n"/>
      <c r="K174" s="130" t="n"/>
      <c r="L174" s="130" t="n"/>
      <c r="M174" s="130" t="n"/>
      <c r="N174" s="130" t="n"/>
      <c r="O174" s="130" t="n"/>
      <c r="P174" s="130" t="n"/>
      <c r="Q174" s="130" t="n"/>
      <c r="R174" s="130" t="n"/>
      <c r="S174" s="130" t="n"/>
      <c r="T174" s="130" t="n"/>
      <c r="U174" s="130" t="n"/>
      <c r="V174" s="130" t="n"/>
      <c r="W174" s="130" t="n"/>
      <c r="X174" s="130" t="n"/>
      <c r="Y174" s="130" t="n"/>
      <c r="Z174" s="130" t="n"/>
      <c r="AA174" s="130" t="n"/>
      <c r="AB174" s="130" t="n"/>
    </row>
    <row r="175" ht="12.75" customFormat="1" customHeight="1" s="126" thickBot="1">
      <c r="A175" s="130" t="n"/>
      <c r="B175" s="130" t="n"/>
      <c r="C175" s="130" t="n"/>
      <c r="D175" s="130" t="n"/>
      <c r="E175" s="130" t="n"/>
      <c r="F175" s="130" t="n"/>
      <c r="G175" s="130" t="n"/>
      <c r="H175" s="130" t="n"/>
      <c r="I175" s="803" t="n"/>
      <c r="J175" s="130" t="n"/>
      <c r="K175" s="130" t="n"/>
      <c r="L175" s="130" t="n"/>
      <c r="M175" s="130" t="n"/>
      <c r="N175" s="130" t="n"/>
      <c r="O175" s="130" t="n"/>
      <c r="P175" s="130" t="n"/>
      <c r="Q175" s="130" t="n"/>
      <c r="R175" s="130" t="n"/>
      <c r="S175" s="130" t="n"/>
      <c r="T175" s="130" t="n"/>
      <c r="U175" s="130" t="n"/>
      <c r="V175" s="130" t="n"/>
      <c r="W175" s="130" t="n"/>
      <c r="X175" s="130" t="n"/>
      <c r="Y175" s="130" t="n"/>
      <c r="Z175" s="130" t="n"/>
      <c r="AA175" s="130" t="n"/>
      <c r="AB175" s="130" t="n"/>
    </row>
    <row r="176" ht="12.75" customFormat="1" customHeight="1" s="126" thickBot="1">
      <c r="A176" s="130" t="n"/>
      <c r="B176" s="130" t="n"/>
      <c r="C176" s="130" t="n"/>
      <c r="D176" s="130" t="n"/>
      <c r="E176" s="130" t="n"/>
      <c r="F176" s="130" t="n"/>
      <c r="G176" s="130" t="n"/>
      <c r="H176" s="130" t="n"/>
      <c r="I176" s="803" t="n"/>
      <c r="J176" s="130" t="n"/>
      <c r="K176" s="130" t="n"/>
      <c r="L176" s="130" t="n"/>
      <c r="M176" s="130" t="n"/>
      <c r="N176" s="130" t="n"/>
      <c r="O176" s="130" t="n"/>
      <c r="P176" s="130" t="n"/>
      <c r="Q176" s="130" t="n"/>
      <c r="R176" s="130" t="n"/>
      <c r="S176" s="130" t="n"/>
      <c r="T176" s="130" t="n"/>
      <c r="U176" s="130" t="n"/>
      <c r="V176" s="130" t="n"/>
      <c r="W176" s="130" t="n"/>
      <c r="X176" s="130" t="n"/>
      <c r="Y176" s="130" t="n"/>
      <c r="Z176" s="130" t="n"/>
      <c r="AA176" s="130" t="n"/>
      <c r="AB176" s="130" t="n"/>
    </row>
    <row r="177" ht="12.75" customFormat="1" customHeight="1" s="126" thickBot="1">
      <c r="A177" s="130" t="n"/>
      <c r="B177" s="130" t="n"/>
      <c r="C177" s="130" t="n"/>
      <c r="D177" s="130" t="n"/>
      <c r="E177" s="130" t="n"/>
      <c r="F177" s="130" t="n"/>
      <c r="G177" s="130" t="n"/>
      <c r="H177" s="130" t="n"/>
      <c r="I177" s="803" t="n"/>
      <c r="J177" s="130" t="n"/>
      <c r="K177" s="130" t="n"/>
      <c r="L177" s="130" t="n"/>
      <c r="M177" s="130" t="n"/>
      <c r="N177" s="130" t="n"/>
      <c r="O177" s="130" t="n"/>
      <c r="P177" s="130" t="n"/>
      <c r="Q177" s="130" t="n"/>
      <c r="R177" s="130" t="n"/>
      <c r="S177" s="130" t="n"/>
      <c r="T177" s="130" t="n"/>
      <c r="U177" s="130" t="n"/>
      <c r="V177" s="130" t="n"/>
      <c r="W177" s="130" t="n"/>
      <c r="X177" s="130" t="n"/>
      <c r="Y177" s="130" t="n"/>
      <c r="Z177" s="130" t="n"/>
      <c r="AA177" s="130" t="n"/>
      <c r="AB177" s="130" t="n"/>
    </row>
    <row r="178" ht="12.75" customFormat="1" customHeight="1" s="126" thickBot="1">
      <c r="A178" s="130" t="n"/>
      <c r="B178" s="130" t="n"/>
      <c r="C178" s="130" t="n"/>
      <c r="D178" s="130" t="n"/>
      <c r="E178" s="130" t="n"/>
      <c r="F178" s="130" t="n"/>
      <c r="G178" s="130" t="n"/>
      <c r="H178" s="130" t="n"/>
      <c r="I178" s="803" t="n"/>
      <c r="J178" s="130" t="n"/>
      <c r="K178" s="130" t="n"/>
      <c r="L178" s="130" t="n"/>
      <c r="M178" s="130" t="n"/>
      <c r="N178" s="130" t="n"/>
      <c r="O178" s="130" t="n"/>
      <c r="P178" s="130" t="n"/>
      <c r="Q178" s="130" t="n"/>
      <c r="R178" s="130" t="n"/>
      <c r="S178" s="130" t="n"/>
      <c r="T178" s="130" t="n"/>
      <c r="U178" s="130" t="n"/>
      <c r="V178" s="130" t="n"/>
      <c r="W178" s="130" t="n"/>
      <c r="X178" s="130" t="n"/>
      <c r="Y178" s="130" t="n"/>
      <c r="Z178" s="130" t="n"/>
      <c r="AA178" s="130" t="n"/>
      <c r="AB178" s="130" t="n"/>
    </row>
    <row r="179" ht="12.75" customFormat="1" customHeight="1" s="126" thickBot="1">
      <c r="A179" s="130" t="n"/>
      <c r="B179" s="130" t="n"/>
      <c r="C179" s="130" t="n"/>
      <c r="D179" s="130" t="n"/>
      <c r="E179" s="130" t="n"/>
      <c r="F179" s="130" t="n"/>
      <c r="G179" s="130" t="n"/>
      <c r="H179" s="130" t="n"/>
      <c r="I179" s="803" t="n"/>
      <c r="J179" s="130" t="n"/>
      <c r="K179" s="130" t="n"/>
      <c r="L179" s="130" t="n"/>
      <c r="M179" s="130" t="n"/>
      <c r="N179" s="130" t="n"/>
      <c r="O179" s="130" t="n"/>
      <c r="P179" s="130" t="n"/>
      <c r="Q179" s="130" t="n"/>
      <c r="R179" s="130" t="n"/>
      <c r="S179" s="130" t="n"/>
      <c r="T179" s="130" t="n"/>
      <c r="U179" s="130" t="n"/>
      <c r="V179" s="130" t="n"/>
      <c r="W179" s="130" t="n"/>
      <c r="X179" s="130" t="n"/>
      <c r="Y179" s="130" t="n"/>
      <c r="Z179" s="130" t="n"/>
      <c r="AA179" s="130" t="n"/>
      <c r="AB179" s="130" t="n"/>
    </row>
    <row r="180" ht="12.75" customFormat="1" customHeight="1" s="126" thickBot="1">
      <c r="A180" s="130" t="n"/>
      <c r="B180" s="130" t="n"/>
      <c r="C180" s="130" t="n"/>
      <c r="D180" s="130" t="n"/>
      <c r="E180" s="130" t="n"/>
      <c r="F180" s="130" t="n"/>
      <c r="G180" s="130" t="n"/>
      <c r="H180" s="130" t="n"/>
      <c r="I180" s="803" t="n"/>
      <c r="J180" s="130" t="n"/>
      <c r="K180" s="130" t="n"/>
      <c r="L180" s="130" t="n"/>
      <c r="M180" s="130" t="n"/>
      <c r="N180" s="130" t="n"/>
      <c r="O180" s="130" t="n"/>
      <c r="P180" s="130" t="n"/>
      <c r="Q180" s="130" t="n"/>
      <c r="R180" s="130" t="n"/>
      <c r="S180" s="130" t="n"/>
      <c r="T180" s="130" t="n"/>
      <c r="U180" s="130" t="n"/>
      <c r="V180" s="130" t="n"/>
      <c r="W180" s="130" t="n"/>
      <c r="X180" s="130" t="n"/>
      <c r="Y180" s="130" t="n"/>
      <c r="Z180" s="130" t="n"/>
      <c r="AA180" s="130" t="n"/>
      <c r="AB180" s="130" t="n"/>
    </row>
    <row r="181" ht="12.75" customFormat="1" customHeight="1" s="126" thickBot="1">
      <c r="A181" s="130" t="n"/>
      <c r="B181" s="130" t="n"/>
      <c r="C181" s="130" t="n"/>
      <c r="D181" s="130" t="n"/>
      <c r="E181" s="130" t="n"/>
      <c r="F181" s="130" t="n"/>
      <c r="G181" s="130" t="n"/>
      <c r="H181" s="130" t="n"/>
      <c r="I181" s="803" t="n"/>
      <c r="J181" s="130" t="n"/>
      <c r="K181" s="130" t="n"/>
      <c r="L181" s="130" t="n"/>
      <c r="M181" s="130" t="n"/>
      <c r="N181" s="130" t="n"/>
      <c r="O181" s="130" t="n"/>
      <c r="P181" s="130" t="n"/>
      <c r="Q181" s="130" t="n"/>
      <c r="R181" s="130" t="n"/>
      <c r="S181" s="130" t="n"/>
      <c r="T181" s="130" t="n"/>
      <c r="U181" s="130" t="n"/>
      <c r="V181" s="130" t="n"/>
      <c r="W181" s="130" t="n"/>
      <c r="X181" s="130" t="n"/>
      <c r="Y181" s="130" t="n"/>
      <c r="Z181" s="130" t="n"/>
      <c r="AA181" s="130" t="n"/>
      <c r="AB181" s="130" t="n"/>
    </row>
    <row r="182" ht="12.75" customFormat="1" customHeight="1" s="126" thickBot="1">
      <c r="A182" s="130" t="n"/>
      <c r="B182" s="130" t="n"/>
      <c r="C182" s="130" t="n"/>
      <c r="D182" s="130" t="n"/>
      <c r="E182" s="130" t="n"/>
      <c r="F182" s="130" t="n"/>
      <c r="G182" s="130" t="n"/>
      <c r="H182" s="130" t="n"/>
      <c r="I182" s="803" t="n"/>
      <c r="J182" s="130" t="n"/>
      <c r="K182" s="130" t="n"/>
      <c r="L182" s="130" t="n"/>
      <c r="M182" s="130" t="n"/>
      <c r="N182" s="130" t="n"/>
      <c r="O182" s="130" t="n"/>
      <c r="P182" s="130" t="n"/>
      <c r="Q182" s="130" t="n"/>
      <c r="R182" s="130" t="n"/>
      <c r="S182" s="130" t="n"/>
      <c r="T182" s="130" t="n"/>
      <c r="U182" s="130" t="n"/>
      <c r="V182" s="130" t="n"/>
      <c r="W182" s="130" t="n"/>
      <c r="X182" s="130" t="n"/>
      <c r="Y182" s="130" t="n"/>
      <c r="Z182" s="130" t="n"/>
      <c r="AA182" s="130" t="n"/>
      <c r="AB182" s="130" t="n"/>
    </row>
    <row r="183" ht="12.75" customFormat="1" customHeight="1" s="126" thickBot="1">
      <c r="A183" s="130" t="n"/>
      <c r="B183" s="130" t="n"/>
      <c r="C183" s="130" t="n"/>
      <c r="D183" s="130" t="n"/>
      <c r="E183" s="130" t="n"/>
      <c r="F183" s="130" t="n"/>
      <c r="G183" s="130" t="n"/>
      <c r="H183" s="130" t="n"/>
      <c r="I183" s="803" t="n"/>
      <c r="J183" s="130" t="n"/>
      <c r="K183" s="130" t="n"/>
      <c r="L183" s="130" t="n"/>
      <c r="M183" s="130" t="n"/>
      <c r="N183" s="130" t="n"/>
      <c r="O183" s="130" t="n"/>
      <c r="P183" s="130" t="n"/>
      <c r="Q183" s="130" t="n"/>
      <c r="R183" s="130" t="n"/>
      <c r="S183" s="130" t="n"/>
      <c r="T183" s="130" t="n"/>
      <c r="U183" s="130" t="n"/>
      <c r="V183" s="130" t="n"/>
      <c r="W183" s="130" t="n"/>
      <c r="X183" s="130" t="n"/>
      <c r="Y183" s="130" t="n"/>
      <c r="Z183" s="130" t="n"/>
      <c r="AA183" s="130" t="n"/>
      <c r="AB183" s="130" t="n"/>
    </row>
    <row r="184" ht="12.75" customFormat="1" customHeight="1" s="126" thickBot="1">
      <c r="A184" s="130" t="n"/>
      <c r="B184" s="130" t="n"/>
      <c r="C184" s="130" t="n"/>
      <c r="D184" s="130" t="n"/>
      <c r="E184" s="130" t="n"/>
      <c r="F184" s="130" t="n"/>
      <c r="G184" s="130" t="n"/>
      <c r="H184" s="130" t="n"/>
      <c r="I184" s="803" t="n"/>
      <c r="J184" s="130" t="n"/>
      <c r="K184" s="130" t="n"/>
      <c r="L184" s="130" t="n"/>
      <c r="M184" s="130" t="n"/>
      <c r="N184" s="130" t="n"/>
      <c r="O184" s="130" t="n"/>
      <c r="P184" s="130" t="n"/>
      <c r="Q184" s="130" t="n"/>
      <c r="R184" s="130" t="n"/>
      <c r="S184" s="130" t="n"/>
      <c r="T184" s="130" t="n"/>
      <c r="U184" s="130" t="n"/>
      <c r="V184" s="130" t="n"/>
      <c r="W184" s="130" t="n"/>
      <c r="X184" s="130" t="n"/>
      <c r="Y184" s="130" t="n"/>
      <c r="Z184" s="130" t="n"/>
      <c r="AA184" s="130" t="n"/>
      <c r="AB184" s="130" t="n"/>
    </row>
    <row r="185" ht="12.75" customFormat="1" customHeight="1" s="126" thickBot="1">
      <c r="A185" s="130" t="n"/>
      <c r="B185" s="130" t="n"/>
      <c r="C185" s="130" t="n"/>
      <c r="D185" s="130" t="n"/>
      <c r="E185" s="130" t="n"/>
      <c r="F185" s="130" t="n"/>
      <c r="G185" s="130" t="n"/>
      <c r="H185" s="130" t="n"/>
      <c r="I185" s="803" t="n"/>
      <c r="J185" s="130" t="n"/>
      <c r="K185" s="130" t="n"/>
      <c r="L185" s="130" t="n"/>
      <c r="M185" s="130" t="n"/>
      <c r="N185" s="130" t="n"/>
      <c r="O185" s="130" t="n"/>
      <c r="P185" s="130" t="n"/>
      <c r="Q185" s="130" t="n"/>
      <c r="R185" s="130" t="n"/>
      <c r="S185" s="130" t="n"/>
      <c r="T185" s="130" t="n"/>
      <c r="U185" s="130" t="n"/>
      <c r="V185" s="130" t="n"/>
      <c r="W185" s="130" t="n"/>
      <c r="X185" s="130" t="n"/>
      <c r="Y185" s="130" t="n"/>
      <c r="Z185" s="130" t="n"/>
      <c r="AA185" s="130" t="n"/>
      <c r="AB185" s="130" t="n"/>
    </row>
    <row r="186" ht="12.75" customFormat="1" customHeight="1" s="126" thickBot="1">
      <c r="A186" s="130" t="n"/>
      <c r="B186" s="130" t="n"/>
      <c r="C186" s="130" t="n"/>
      <c r="D186" s="130" t="n"/>
      <c r="E186" s="130" t="n"/>
      <c r="F186" s="130" t="n"/>
      <c r="G186" s="130" t="n"/>
      <c r="H186" s="130" t="n"/>
      <c r="I186" s="803" t="n"/>
      <c r="J186" s="130" t="n"/>
      <c r="K186" s="130" t="n"/>
      <c r="L186" s="130" t="n"/>
      <c r="M186" s="130" t="n"/>
      <c r="N186" s="130" t="n"/>
      <c r="O186" s="130" t="n"/>
      <c r="P186" s="130" t="n"/>
      <c r="Q186" s="130" t="n"/>
      <c r="R186" s="130" t="n"/>
      <c r="S186" s="130" t="n"/>
      <c r="T186" s="130" t="n"/>
      <c r="U186" s="130" t="n"/>
      <c r="V186" s="130" t="n"/>
      <c r="W186" s="130" t="n"/>
      <c r="X186" s="130" t="n"/>
      <c r="Y186" s="130" t="n"/>
      <c r="Z186" s="130" t="n"/>
      <c r="AA186" s="130" t="n"/>
      <c r="AB186" s="130" t="n"/>
    </row>
    <row r="187" ht="12.75" customFormat="1" customHeight="1" s="126" thickBot="1">
      <c r="A187" s="130" t="n"/>
      <c r="B187" s="130" t="n"/>
      <c r="C187" s="130" t="n"/>
      <c r="D187" s="130" t="n"/>
      <c r="E187" s="130" t="n"/>
      <c r="F187" s="130" t="n"/>
      <c r="G187" s="130" t="n"/>
      <c r="H187" s="130" t="n"/>
      <c r="I187" s="803" t="n"/>
      <c r="J187" s="130" t="n"/>
      <c r="K187" s="130" t="n"/>
      <c r="L187" s="130" t="n"/>
      <c r="M187" s="130" t="n"/>
      <c r="N187" s="130" t="n"/>
      <c r="O187" s="130" t="n"/>
      <c r="P187" s="130" t="n"/>
      <c r="Q187" s="130" t="n"/>
      <c r="R187" s="130" t="n"/>
      <c r="S187" s="130" t="n"/>
      <c r="T187" s="130" t="n"/>
      <c r="U187" s="130" t="n"/>
      <c r="V187" s="130" t="n"/>
      <c r="W187" s="130" t="n"/>
      <c r="X187" s="130" t="n"/>
      <c r="Y187" s="130" t="n"/>
      <c r="Z187" s="130" t="n"/>
      <c r="AA187" s="130" t="n"/>
      <c r="AB187" s="130" t="n"/>
    </row>
    <row r="188" ht="12.75" customFormat="1" customHeight="1" s="126" thickBot="1">
      <c r="A188" s="130" t="n"/>
      <c r="B188" s="130" t="n"/>
      <c r="C188" s="130" t="n"/>
      <c r="D188" s="130" t="n"/>
      <c r="E188" s="130" t="n"/>
      <c r="F188" s="130" t="n"/>
      <c r="G188" s="130" t="n"/>
      <c r="H188" s="130" t="n"/>
      <c r="I188" s="803" t="n"/>
      <c r="J188" s="130" t="n"/>
      <c r="K188" s="130" t="n"/>
      <c r="L188" s="130" t="n"/>
      <c r="M188" s="130" t="n"/>
      <c r="N188" s="130" t="n"/>
      <c r="O188" s="130" t="n"/>
      <c r="P188" s="130" t="n"/>
      <c r="Q188" s="130" t="n"/>
      <c r="R188" s="130" t="n"/>
      <c r="S188" s="130" t="n"/>
      <c r="T188" s="130" t="n"/>
      <c r="U188" s="130" t="n"/>
      <c r="V188" s="130" t="n"/>
      <c r="W188" s="130" t="n"/>
      <c r="X188" s="130" t="n"/>
      <c r="Y188" s="130" t="n"/>
      <c r="Z188" s="130" t="n"/>
      <c r="AA188" s="130" t="n"/>
      <c r="AB188" s="130" t="n"/>
    </row>
    <row r="189" ht="12.75" customFormat="1" customHeight="1" s="126" thickBot="1">
      <c r="A189" s="130" t="n"/>
      <c r="B189" s="130" t="n"/>
      <c r="C189" s="130" t="n"/>
      <c r="D189" s="130" t="n"/>
      <c r="E189" s="130" t="n"/>
      <c r="F189" s="130" t="n"/>
      <c r="G189" s="130" t="n"/>
      <c r="H189" s="130" t="n"/>
      <c r="I189" s="803" t="n"/>
      <c r="J189" s="130" t="n"/>
      <c r="K189" s="130" t="n"/>
      <c r="L189" s="130" t="n"/>
      <c r="M189" s="130" t="n"/>
      <c r="N189" s="130" t="n"/>
      <c r="O189" s="130" t="n"/>
      <c r="P189" s="130" t="n"/>
      <c r="Q189" s="130" t="n"/>
      <c r="R189" s="130" t="n"/>
      <c r="S189" s="130" t="n"/>
      <c r="T189" s="130" t="n"/>
      <c r="U189" s="130" t="n"/>
      <c r="V189" s="130" t="n"/>
      <c r="W189" s="130" t="n"/>
      <c r="X189" s="130" t="n"/>
      <c r="Y189" s="130" t="n"/>
      <c r="Z189" s="130" t="n"/>
      <c r="AA189" s="130" t="n"/>
      <c r="AB189" s="130" t="n"/>
    </row>
    <row r="190" ht="12.75" customFormat="1" customHeight="1" s="126" thickBot="1">
      <c r="A190" s="130" t="n"/>
      <c r="B190" s="130" t="n"/>
      <c r="C190" s="130" t="n"/>
      <c r="D190" s="130" t="n"/>
      <c r="E190" s="130" t="n"/>
      <c r="F190" s="130" t="n"/>
      <c r="G190" s="130" t="n"/>
      <c r="H190" s="130" t="n"/>
      <c r="I190" s="803" t="n"/>
      <c r="J190" s="130" t="n"/>
      <c r="K190" s="130" t="n"/>
      <c r="L190" s="130" t="n"/>
      <c r="M190" s="130" t="n"/>
      <c r="N190" s="130" t="n"/>
      <c r="O190" s="130" t="n"/>
      <c r="P190" s="130" t="n"/>
      <c r="Q190" s="130" t="n"/>
      <c r="R190" s="130" t="n"/>
      <c r="S190" s="130" t="n"/>
      <c r="T190" s="130" t="n"/>
      <c r="U190" s="130" t="n"/>
      <c r="V190" s="130" t="n"/>
      <c r="W190" s="130" t="n"/>
      <c r="X190" s="130" t="n"/>
      <c r="Y190" s="130" t="n"/>
      <c r="Z190" s="130" t="n"/>
      <c r="AA190" s="130" t="n"/>
      <c r="AB190" s="130" t="n"/>
    </row>
    <row r="191" ht="12.75" customFormat="1" customHeight="1" s="126" thickBot="1">
      <c r="A191" s="130" t="n"/>
      <c r="B191" s="130" t="n"/>
      <c r="C191" s="130" t="n"/>
      <c r="D191" s="130" t="n"/>
      <c r="E191" s="130" t="n"/>
      <c r="F191" s="130" t="n"/>
      <c r="G191" s="130" t="n"/>
      <c r="H191" s="130" t="n"/>
      <c r="I191" s="803" t="n"/>
      <c r="J191" s="130" t="n"/>
      <c r="K191" s="130" t="n"/>
      <c r="L191" s="130" t="n"/>
      <c r="M191" s="130" t="n"/>
      <c r="N191" s="130" t="n"/>
      <c r="O191" s="130" t="n"/>
      <c r="P191" s="130" t="n"/>
      <c r="Q191" s="130" t="n"/>
      <c r="R191" s="130" t="n"/>
      <c r="S191" s="130" t="n"/>
      <c r="T191" s="130" t="n"/>
      <c r="U191" s="130" t="n"/>
      <c r="V191" s="130" t="n"/>
      <c r="W191" s="130" t="n"/>
      <c r="X191" s="130" t="n"/>
      <c r="Y191" s="130" t="n"/>
      <c r="Z191" s="130" t="n"/>
      <c r="AA191" s="130" t="n"/>
      <c r="AB191" s="130" t="n"/>
    </row>
    <row r="192" ht="12.75" customFormat="1" customHeight="1" s="126" thickBot="1">
      <c r="A192" s="130" t="n"/>
      <c r="B192" s="130" t="n"/>
      <c r="C192" s="130" t="n"/>
      <c r="D192" s="130" t="n"/>
      <c r="E192" s="130" t="n"/>
      <c r="F192" s="130" t="n"/>
      <c r="G192" s="130" t="n"/>
      <c r="H192" s="130" t="n"/>
      <c r="I192" s="803" t="n"/>
      <c r="J192" s="130" t="n"/>
      <c r="K192" s="130" t="n"/>
      <c r="L192" s="130" t="n"/>
      <c r="M192" s="130" t="n"/>
      <c r="N192" s="130" t="n"/>
      <c r="O192" s="130" t="n"/>
      <c r="P192" s="130" t="n"/>
      <c r="Q192" s="130" t="n"/>
      <c r="R192" s="130" t="n"/>
      <c r="S192" s="130" t="n"/>
      <c r="T192" s="130" t="n"/>
      <c r="U192" s="130" t="n"/>
      <c r="V192" s="130" t="n"/>
      <c r="W192" s="130" t="n"/>
      <c r="X192" s="130" t="n"/>
      <c r="Y192" s="130" t="n"/>
      <c r="Z192" s="130" t="n"/>
      <c r="AA192" s="130" t="n"/>
      <c r="AB192" s="130" t="n"/>
    </row>
    <row r="193" ht="12.75" customFormat="1" customHeight="1" s="126" thickBot="1">
      <c r="A193" s="130" t="n"/>
      <c r="B193" s="130" t="n"/>
      <c r="C193" s="130" t="n"/>
      <c r="D193" s="130" t="n"/>
      <c r="E193" s="130" t="n"/>
      <c r="F193" s="130" t="n"/>
      <c r="G193" s="130" t="n"/>
      <c r="H193" s="130" t="n"/>
      <c r="I193" s="803" t="n"/>
      <c r="J193" s="130" t="n"/>
      <c r="K193" s="130" t="n"/>
      <c r="L193" s="130" t="n"/>
      <c r="M193" s="130" t="n"/>
      <c r="N193" s="130" t="n"/>
      <c r="O193" s="130" t="n"/>
      <c r="P193" s="130" t="n"/>
      <c r="Q193" s="130" t="n"/>
      <c r="R193" s="130" t="n"/>
      <c r="S193" s="130" t="n"/>
      <c r="T193" s="130" t="n"/>
      <c r="U193" s="130" t="n"/>
      <c r="V193" s="130" t="n"/>
      <c r="W193" s="130" t="n"/>
      <c r="X193" s="130" t="n"/>
      <c r="Y193" s="130" t="n"/>
      <c r="Z193" s="130" t="n"/>
      <c r="AA193" s="130" t="n"/>
      <c r="AB193" s="130" t="n"/>
    </row>
    <row r="194" ht="12.75" customFormat="1" customHeight="1" s="126" thickBot="1">
      <c r="A194" s="130" t="n"/>
      <c r="B194" s="130" t="n"/>
      <c r="C194" s="130" t="n"/>
      <c r="D194" s="130" t="n"/>
      <c r="E194" s="130" t="n"/>
      <c r="F194" s="130" t="n"/>
      <c r="G194" s="130" t="n"/>
      <c r="H194" s="130" t="n"/>
      <c r="I194" s="803" t="n"/>
      <c r="J194" s="130" t="n"/>
      <c r="K194" s="130" t="n"/>
      <c r="L194" s="130" t="n"/>
      <c r="M194" s="130" t="n"/>
      <c r="N194" s="130" t="n"/>
      <c r="O194" s="130" t="n"/>
      <c r="P194" s="130" t="n"/>
      <c r="Q194" s="130" t="n"/>
      <c r="R194" s="130" t="n"/>
      <c r="S194" s="130" t="n"/>
      <c r="T194" s="130" t="n"/>
      <c r="U194" s="130" t="n"/>
      <c r="V194" s="130" t="n"/>
      <c r="W194" s="130" t="n"/>
      <c r="X194" s="130" t="n"/>
      <c r="Y194" s="130" t="n"/>
      <c r="Z194" s="130" t="n"/>
      <c r="AA194" s="130" t="n"/>
      <c r="AB194" s="130" t="n"/>
    </row>
    <row r="195" ht="12.75" customFormat="1" customHeight="1" s="126" thickBot="1">
      <c r="A195" s="130" t="n"/>
      <c r="B195" s="130" t="n"/>
      <c r="C195" s="130" t="n"/>
      <c r="D195" s="130" t="n"/>
      <c r="E195" s="130" t="n"/>
      <c r="F195" s="130" t="n"/>
      <c r="G195" s="130" t="n"/>
      <c r="H195" s="130" t="n"/>
      <c r="I195" s="803" t="n"/>
      <c r="J195" s="130" t="n"/>
      <c r="K195" s="130" t="n"/>
      <c r="L195" s="130" t="n"/>
      <c r="M195" s="130" t="n"/>
      <c r="N195" s="130" t="n"/>
      <c r="O195" s="130" t="n"/>
      <c r="P195" s="130" t="n"/>
      <c r="Q195" s="130" t="n"/>
      <c r="R195" s="130" t="n"/>
      <c r="S195" s="130" t="n"/>
      <c r="T195" s="130" t="n"/>
      <c r="U195" s="130" t="n"/>
      <c r="V195" s="130" t="n"/>
      <c r="W195" s="130" t="n"/>
      <c r="X195" s="130" t="n"/>
      <c r="Y195" s="130" t="n"/>
      <c r="Z195" s="130" t="n"/>
      <c r="AA195" s="130" t="n"/>
      <c r="AB195" s="130" t="n"/>
    </row>
    <row r="196" ht="12.75" customFormat="1" customHeight="1" s="126" thickBot="1">
      <c r="A196" s="130" t="n"/>
      <c r="B196" s="130" t="n"/>
      <c r="C196" s="130" t="n"/>
      <c r="D196" s="130" t="n"/>
      <c r="E196" s="130" t="n"/>
      <c r="F196" s="130" t="n"/>
      <c r="G196" s="130" t="n"/>
      <c r="H196" s="130" t="n"/>
      <c r="I196" s="803" t="n"/>
      <c r="J196" s="130" t="n"/>
      <c r="K196" s="130" t="n"/>
      <c r="L196" s="130" t="n"/>
      <c r="M196" s="130" t="n"/>
      <c r="N196" s="130" t="n"/>
      <c r="O196" s="130" t="n"/>
      <c r="P196" s="130" t="n"/>
      <c r="Q196" s="130" t="n"/>
      <c r="R196" s="130" t="n"/>
      <c r="S196" s="130" t="n"/>
      <c r="T196" s="130" t="n"/>
      <c r="U196" s="130" t="n"/>
      <c r="V196" s="130" t="n"/>
      <c r="W196" s="130" t="n"/>
      <c r="X196" s="130" t="n"/>
      <c r="Y196" s="130" t="n"/>
      <c r="Z196" s="130" t="n"/>
      <c r="AA196" s="130" t="n"/>
      <c r="AB196" s="130" t="n"/>
    </row>
    <row r="197" ht="12.75" customFormat="1" customHeight="1" s="126" thickBot="1">
      <c r="A197" s="130" t="n"/>
      <c r="B197" s="130" t="n"/>
      <c r="C197" s="130" t="n"/>
      <c r="D197" s="130" t="n"/>
      <c r="E197" s="130" t="n"/>
      <c r="F197" s="130" t="n"/>
      <c r="G197" s="130" t="n"/>
      <c r="H197" s="130" t="n"/>
      <c r="I197" s="803" t="n"/>
      <c r="J197" s="130" t="n"/>
      <c r="K197" s="130" t="n"/>
      <c r="L197" s="130" t="n"/>
      <c r="M197" s="130" t="n"/>
      <c r="N197" s="130" t="n"/>
      <c r="O197" s="130" t="n"/>
      <c r="P197" s="130" t="n"/>
      <c r="Q197" s="130" t="n"/>
      <c r="R197" s="130" t="n"/>
      <c r="S197" s="130" t="n"/>
      <c r="T197" s="130" t="n"/>
      <c r="U197" s="130" t="n"/>
      <c r="V197" s="130" t="n"/>
      <c r="W197" s="130" t="n"/>
      <c r="X197" s="130" t="n"/>
      <c r="Y197" s="130" t="n"/>
      <c r="Z197" s="130" t="n"/>
      <c r="AA197" s="130" t="n"/>
      <c r="AB197" s="130" t="n"/>
    </row>
    <row r="198" ht="12.75" customFormat="1" customHeight="1" s="126" thickBot="1">
      <c r="A198" s="130" t="n"/>
      <c r="B198" s="130" t="n"/>
      <c r="C198" s="130" t="n"/>
      <c r="D198" s="130" t="n"/>
      <c r="E198" s="130" t="n"/>
      <c r="F198" s="130" t="n"/>
      <c r="G198" s="130" t="n"/>
      <c r="H198" s="130" t="n"/>
      <c r="I198" s="803" t="n"/>
      <c r="J198" s="130" t="n"/>
      <c r="K198" s="130" t="n"/>
      <c r="L198" s="130" t="n"/>
      <c r="M198" s="130" t="n"/>
      <c r="N198" s="130" t="n"/>
      <c r="O198" s="130" t="n"/>
      <c r="P198" s="130" t="n"/>
      <c r="Q198" s="130" t="n"/>
      <c r="R198" s="130" t="n"/>
      <c r="S198" s="130" t="n"/>
      <c r="T198" s="130" t="n"/>
      <c r="U198" s="130" t="n"/>
      <c r="V198" s="130" t="n"/>
      <c r="W198" s="130" t="n"/>
      <c r="X198" s="130" t="n"/>
      <c r="Y198" s="130" t="n"/>
      <c r="Z198" s="130" t="n"/>
      <c r="AA198" s="130" t="n"/>
      <c r="AB198" s="130" t="n"/>
    </row>
    <row r="199" ht="12.75" customFormat="1" customHeight="1" s="126" thickBot="1">
      <c r="A199" s="130" t="n"/>
      <c r="B199" s="130" t="n"/>
      <c r="C199" s="130" t="n"/>
      <c r="D199" s="130" t="n"/>
      <c r="E199" s="130" t="n"/>
      <c r="F199" s="130" t="n"/>
      <c r="G199" s="130" t="n"/>
      <c r="H199" s="130" t="n"/>
      <c r="I199" s="803" t="n"/>
      <c r="J199" s="130" t="n"/>
      <c r="K199" s="130" t="n"/>
      <c r="L199" s="130" t="n"/>
      <c r="M199" s="130" t="n"/>
      <c r="N199" s="130" t="n"/>
      <c r="O199" s="130" t="n"/>
      <c r="P199" s="130" t="n"/>
      <c r="Q199" s="130" t="n"/>
      <c r="R199" s="130" t="n"/>
      <c r="S199" s="130" t="n"/>
      <c r="T199" s="130" t="n"/>
      <c r="U199" s="130" t="n"/>
      <c r="V199" s="130" t="n"/>
      <c r="W199" s="130" t="n"/>
      <c r="X199" s="130" t="n"/>
      <c r="Y199" s="130" t="n"/>
      <c r="Z199" s="130" t="n"/>
      <c r="AA199" s="130" t="n"/>
      <c r="AB199" s="130" t="n"/>
    </row>
    <row r="200" ht="12.75" customFormat="1" customHeight="1" s="126" thickBot="1">
      <c r="A200" s="130" t="n"/>
      <c r="B200" s="130" t="n"/>
      <c r="C200" s="130" t="n"/>
      <c r="D200" s="130" t="n"/>
      <c r="E200" s="130" t="n"/>
      <c r="F200" s="130" t="n"/>
      <c r="G200" s="130" t="n"/>
      <c r="H200" s="130" t="n"/>
      <c r="I200" s="803" t="n"/>
      <c r="J200" s="130" t="n"/>
      <c r="K200" s="130" t="n"/>
      <c r="L200" s="130" t="n"/>
      <c r="M200" s="130" t="n"/>
      <c r="N200" s="130" t="n"/>
      <c r="O200" s="130" t="n"/>
      <c r="P200" s="130" t="n"/>
      <c r="Q200" s="130" t="n"/>
      <c r="R200" s="130" t="n"/>
      <c r="S200" s="130" t="n"/>
      <c r="T200" s="130" t="n"/>
      <c r="U200" s="130" t="n"/>
      <c r="V200" s="130" t="n"/>
      <c r="W200" s="130" t="n"/>
      <c r="X200" s="130" t="n"/>
      <c r="Y200" s="130" t="n"/>
      <c r="Z200" s="130" t="n"/>
      <c r="AA200" s="130" t="n"/>
      <c r="AB200" s="130" t="n"/>
    </row>
    <row r="201" ht="12.75" customFormat="1" customHeight="1" s="126" thickBot="1">
      <c r="A201" s="130" t="n"/>
      <c r="B201" s="130" t="n"/>
      <c r="C201" s="130" t="n"/>
      <c r="D201" s="130" t="n"/>
      <c r="E201" s="130" t="n"/>
      <c r="F201" s="130" t="n"/>
      <c r="G201" s="130" t="n"/>
      <c r="H201" s="130" t="n"/>
      <c r="I201" s="803" t="n"/>
      <c r="J201" s="130" t="n"/>
      <c r="K201" s="130" t="n"/>
      <c r="L201" s="130" t="n"/>
      <c r="M201" s="130" t="n"/>
      <c r="N201" s="130" t="n"/>
      <c r="O201" s="130" t="n"/>
      <c r="P201" s="130" t="n"/>
      <c r="Q201" s="130" t="n"/>
      <c r="R201" s="130" t="n"/>
      <c r="S201" s="130" t="n"/>
      <c r="T201" s="130" t="n"/>
      <c r="U201" s="130" t="n"/>
      <c r="V201" s="130" t="n"/>
      <c r="W201" s="130" t="n"/>
      <c r="X201" s="130" t="n"/>
      <c r="Y201" s="130" t="n"/>
      <c r="Z201" s="130" t="n"/>
      <c r="AA201" s="130" t="n"/>
      <c r="AB201" s="130" t="n"/>
    </row>
    <row r="202" ht="12.75" customFormat="1" customHeight="1" s="126" thickBot="1">
      <c r="A202" s="130" t="n"/>
      <c r="B202" s="130" t="n"/>
      <c r="C202" s="130" t="n"/>
      <c r="D202" s="130" t="n"/>
      <c r="E202" s="130" t="n"/>
      <c r="F202" s="130" t="n"/>
      <c r="G202" s="130" t="n"/>
      <c r="H202" s="130" t="n"/>
      <c r="I202" s="803" t="n"/>
      <c r="J202" s="130" t="n"/>
      <c r="K202" s="130" t="n"/>
      <c r="L202" s="130" t="n"/>
      <c r="M202" s="130" t="n"/>
      <c r="N202" s="130" t="n"/>
      <c r="O202" s="130" t="n"/>
      <c r="P202" s="130" t="n"/>
      <c r="Q202" s="130" t="n"/>
      <c r="R202" s="130" t="n"/>
      <c r="S202" s="130" t="n"/>
      <c r="T202" s="130" t="n"/>
      <c r="U202" s="130" t="n"/>
      <c r="V202" s="130" t="n"/>
      <c r="W202" s="130" t="n"/>
      <c r="X202" s="130" t="n"/>
      <c r="Y202" s="130" t="n"/>
      <c r="Z202" s="130" t="n"/>
      <c r="AA202" s="130" t="n"/>
      <c r="AB202" s="130" t="n"/>
    </row>
    <row r="203" ht="12" customFormat="1" customHeight="1" s="126">
      <c r="I203" s="809" t="n"/>
    </row>
    <row r="204" ht="12" customFormat="1" customHeight="1" s="126">
      <c r="I204" s="809" t="n"/>
    </row>
    <row r="205" ht="12" customFormat="1" customHeight="1" s="126">
      <c r="I205" s="809" t="n"/>
    </row>
  </sheetData>
  <sheetProtection selectLockedCells="1" selectUnlockedCells="0" sheet="1" objects="1" insertRows="1" insertHyperlinks="1" autoFilter="1" scenarios="1" formatColumns="1" deleteColumns="1" insertColumns="1" pivotTables="1" deleteRows="1" formatCells="1" formatRows="1" sort="1"/>
  <mergeCells count="5">
    <mergeCell ref="G1:I2"/>
    <mergeCell ref="B1:F2"/>
    <mergeCell ref="K1:K2"/>
    <mergeCell ref="L1:AB2"/>
    <mergeCell ref="J1:J2"/>
  </mergeCells>
  <conditionalFormatting sqref="F5:F756">
    <cfRule type="cellIs" priority="1" operator="lessThan" dxfId="0">
      <formula>$K$1</formula>
    </cfRule>
  </conditionalFormatting>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colBreaks count="1" manualBreakCount="1">
    <brk id="32" min="0" max="1048575" man="1"/>
  </colBreaks>
  <legacyDrawing xmlns:r="http://schemas.openxmlformats.org/officeDocument/2006/relationships" r:id="anysvml"/>
</worksheet>
</file>

<file path=xl/worksheets/sheet5.xml><?xml version="1.0" encoding="utf-8"?>
<worksheet xmlns="http://schemas.openxmlformats.org/spreadsheetml/2006/main">
  <sheetPr codeName="Planilha5">
    <outlinePr summaryBelow="1" summaryRight="1"/>
    <pageSetUpPr/>
  </sheetPr>
  <dimension ref="A1:CQ84"/>
  <sheetViews>
    <sheetView showGridLines="0" zoomScale="70" zoomScaleNormal="70" zoomScalePageLayoutView="90" workbookViewId="0">
      <selection activeCell="J5" sqref="J5"/>
    </sheetView>
  </sheetViews>
  <sheetFormatPr baseColWidth="8" defaultColWidth="3.7109375" defaultRowHeight="12.75"/>
  <cols>
    <col width="3.7109375" customWidth="1" style="111" min="1" max="16384"/>
  </cols>
  <sheetData>
    <row r="1" ht="13.9" customHeight="1">
      <c r="A1" s="568" t="e">
        <v>#VALUE!</v>
      </c>
      <c r="B1" s="736" t="n"/>
      <c r="C1" s="736" t="n"/>
      <c r="D1" s="736" t="n"/>
      <c r="E1" s="736" t="n"/>
      <c r="F1" s="736" t="n"/>
      <c r="G1" s="736" t="n"/>
      <c r="H1" s="736" t="n"/>
      <c r="I1" s="743" t="n"/>
      <c r="J1" s="580" t="inlineStr">
        <is>
          <t>REGISTROS TÉCNICOS</t>
        </is>
      </c>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8" t="n"/>
      <c r="AE1" s="658" t="n"/>
      <c r="AF1" s="658" t="n"/>
      <c r="AG1" s="658" t="n"/>
      <c r="AH1" s="658" t="n"/>
      <c r="AI1" s="658" t="n"/>
      <c r="AJ1" s="658" t="n"/>
      <c r="AK1" s="658" t="n"/>
      <c r="AL1" s="658" t="n"/>
      <c r="AM1" s="658" t="n"/>
      <c r="AN1" s="658" t="n"/>
      <c r="AO1" s="658" t="n"/>
      <c r="AP1" s="658" t="n"/>
      <c r="AQ1" s="658" t="n"/>
      <c r="AR1" s="658" t="n"/>
      <c r="AS1" s="658" t="n"/>
      <c r="AT1" s="658" t="n"/>
      <c r="AU1" s="658" t="n"/>
      <c r="AV1" s="658" t="n"/>
      <c r="AW1" s="658" t="n"/>
      <c r="AX1" s="658" t="n"/>
      <c r="AY1" s="810" t="n"/>
      <c r="AZ1" s="586" t="inlineStr">
        <is>
          <t>Código:</t>
        </is>
      </c>
      <c r="BA1" s="738" t="n"/>
      <c r="BB1" s="738" t="n"/>
      <c r="BC1" s="738" t="n"/>
      <c r="BD1" s="811" t="inlineStr">
        <is>
          <t>FM-7.2-01</t>
        </is>
      </c>
      <c r="BE1" s="738" t="n"/>
      <c r="BF1" s="738" t="n"/>
      <c r="BG1" s="788" t="n"/>
    </row>
    <row r="2" ht="13.9" customHeight="1">
      <c r="A2" s="748" t="n"/>
      <c r="I2" s="725" t="n"/>
      <c r="J2" s="661" t="n"/>
      <c r="AY2" s="812" t="n"/>
      <c r="AZ2" s="590" t="inlineStr">
        <is>
          <t>Revisão:</t>
        </is>
      </c>
      <c r="BA2" s="790" t="n"/>
      <c r="BB2" s="790" t="n"/>
      <c r="BC2" s="790" t="n"/>
      <c r="BD2" s="813" t="n">
        <v>3</v>
      </c>
      <c r="BE2" s="730" t="n"/>
      <c r="BF2" s="730" t="n"/>
      <c r="BG2" s="814" t="n"/>
    </row>
    <row r="3" ht="13.9" customHeight="1">
      <c r="A3" s="748" t="n"/>
      <c r="I3" s="725" t="n"/>
      <c r="J3" s="598" t="inlineStr">
        <is>
          <t>REGISTRO DE MEDIÇÃO DE VAZÃO</t>
        </is>
      </c>
      <c r="AY3" s="812" t="n"/>
      <c r="AZ3" s="590" t="inlineStr">
        <is>
          <t>Data:</t>
        </is>
      </c>
      <c r="BA3" s="790" t="n"/>
      <c r="BB3" s="790" t="n"/>
      <c r="BC3" s="790" t="n"/>
      <c r="BD3" s="815" t="n">
        <v>45474</v>
      </c>
      <c r="BE3" s="730" t="n"/>
      <c r="BF3" s="730" t="n"/>
      <c r="BG3" s="814" t="n"/>
    </row>
    <row r="4" ht="14.45" customHeight="1" thickBot="1">
      <c r="A4" s="816" t="n"/>
      <c r="B4" s="727" t="n"/>
      <c r="C4" s="727" t="n"/>
      <c r="D4" s="727" t="n"/>
      <c r="E4" s="727" t="n"/>
      <c r="F4" s="727" t="n"/>
      <c r="G4" s="727" t="n"/>
      <c r="H4" s="727" t="n"/>
      <c r="I4" s="728" t="n"/>
      <c r="J4" s="663" t="n"/>
      <c r="K4" s="664" t="n"/>
      <c r="L4" s="664" t="n"/>
      <c r="M4" s="664" t="n"/>
      <c r="N4" s="664" t="n"/>
      <c r="O4" s="664" t="n"/>
      <c r="P4" s="664" t="n"/>
      <c r="Q4" s="664" t="n"/>
      <c r="R4" s="664" t="n"/>
      <c r="S4" s="664" t="n"/>
      <c r="T4" s="664" t="n"/>
      <c r="U4" s="664" t="n"/>
      <c r="V4" s="664" t="n"/>
      <c r="W4" s="664" t="n"/>
      <c r="X4" s="664" t="n"/>
      <c r="Y4" s="664" t="n"/>
      <c r="Z4" s="664" t="n"/>
      <c r="AA4" s="664" t="n"/>
      <c r="AB4" s="664" t="n"/>
      <c r="AC4" s="664" t="n"/>
      <c r="AD4" s="664" t="n"/>
      <c r="AE4" s="664" t="n"/>
      <c r="AF4" s="664" t="n"/>
      <c r="AG4" s="664" t="n"/>
      <c r="AH4" s="664" t="n"/>
      <c r="AI4" s="664" t="n"/>
      <c r="AJ4" s="664" t="n"/>
      <c r="AK4" s="664" t="n"/>
      <c r="AL4" s="664" t="n"/>
      <c r="AM4" s="664" t="n"/>
      <c r="AN4" s="664" t="n"/>
      <c r="AO4" s="664" t="n"/>
      <c r="AP4" s="664" t="n"/>
      <c r="AQ4" s="664" t="n"/>
      <c r="AR4" s="664" t="n"/>
      <c r="AS4" s="664" t="n"/>
      <c r="AT4" s="664" t="n"/>
      <c r="AU4" s="664" t="n"/>
      <c r="AV4" s="664" t="n"/>
      <c r="AW4" s="664" t="n"/>
      <c r="AX4" s="664" t="n"/>
      <c r="AY4" s="817" t="n"/>
      <c r="AZ4" s="574" t="n"/>
      <c r="BA4" s="756" t="n"/>
      <c r="BB4" s="756" t="n"/>
      <c r="BC4" s="756" t="n"/>
      <c r="BD4" s="756" t="n"/>
      <c r="BE4" s="756" t="n"/>
      <c r="BF4" s="756" t="n"/>
      <c r="BG4" s="757" t="n"/>
    </row>
    <row r="5" ht="15" customHeight="1" thickBot="1">
      <c r="A5" s="119" t="n"/>
      <c r="B5" s="119" t="n"/>
      <c r="C5" s="119" t="n"/>
      <c r="D5" s="119" t="n"/>
      <c r="E5" s="119" t="n"/>
      <c r="F5" s="119" t="n"/>
      <c r="G5" s="119" t="n"/>
      <c r="H5" s="119" t="n"/>
      <c r="I5" s="119" t="n"/>
      <c r="J5" s="119" t="n"/>
      <c r="K5" s="119" t="n"/>
      <c r="L5" s="119" t="n"/>
      <c r="M5" s="119" t="n"/>
      <c r="N5" s="119" t="n"/>
      <c r="O5" s="119" t="n"/>
      <c r="P5" s="119" t="n"/>
      <c r="Q5" s="119" t="n"/>
      <c r="R5" s="119" t="n"/>
      <c r="S5" s="119" t="n"/>
      <c r="T5" s="119" t="n"/>
      <c r="U5" s="119" t="n"/>
      <c r="V5" s="119" t="n"/>
      <c r="W5" s="119" t="n"/>
      <c r="X5" s="119" t="n"/>
      <c r="Y5" s="119" t="n"/>
      <c r="Z5" s="119" t="n"/>
      <c r="AA5" s="119" t="n"/>
      <c r="AB5" s="119" t="n"/>
      <c r="AC5" s="119" t="n"/>
      <c r="AD5" s="119" t="n"/>
      <c r="AE5" s="119" t="n"/>
      <c r="AF5" s="119" t="n"/>
      <c r="AG5" s="119" t="n"/>
      <c r="AH5" s="119" t="n"/>
      <c r="AI5" s="119" t="n"/>
      <c r="AJ5" s="119" t="n"/>
      <c r="AK5" s="119" t="n"/>
      <c r="AL5" s="119" t="n"/>
      <c r="AM5" s="119" t="n"/>
      <c r="AN5" s="119" t="n"/>
      <c r="AO5" s="119" t="n"/>
      <c r="AP5" s="119" t="n"/>
      <c r="AQ5" s="119" t="n"/>
      <c r="AR5" s="119" t="n"/>
      <c r="AS5" s="119" t="n"/>
      <c r="AT5" s="119" t="n"/>
      <c r="AU5" s="119" t="n"/>
      <c r="AV5" s="119" t="n"/>
      <c r="AW5" s="119" t="n"/>
      <c r="AX5" s="119" t="n"/>
      <c r="AY5" s="119" t="n"/>
      <c r="AZ5" s="119" t="n"/>
      <c r="BA5" s="119" t="n"/>
      <c r="BB5" s="119" t="n"/>
      <c r="BC5" s="119" t="n"/>
      <c r="BD5" s="119" t="n"/>
      <c r="BE5" s="119" t="n"/>
      <c r="BF5" s="119" t="n"/>
      <c r="BG5" s="119" t="n"/>
      <c r="BL5" s="153" t="n"/>
    </row>
    <row r="6" ht="13.9" customHeight="1" thickBot="1">
      <c r="A6" s="577" t="inlineStr">
        <is>
          <t>HISTÓRICO DE REVISÕES DO FORMULÁRIO</t>
        </is>
      </c>
      <c r="B6" s="666" t="n"/>
      <c r="C6" s="666" t="n"/>
      <c r="D6" s="666" t="n"/>
      <c r="E6" s="666" t="n"/>
      <c r="F6" s="666" t="n"/>
      <c r="G6" s="666" t="n"/>
      <c r="H6" s="666" t="n"/>
      <c r="I6" s="666" t="n"/>
      <c r="J6" s="666" t="n"/>
      <c r="K6" s="666" t="n"/>
      <c r="L6" s="666" t="n"/>
      <c r="M6" s="666" t="n"/>
      <c r="N6" s="666" t="n"/>
      <c r="O6" s="666" t="n"/>
      <c r="P6" s="666" t="n"/>
      <c r="Q6" s="666" t="n"/>
      <c r="R6" s="666" t="n"/>
      <c r="S6" s="666" t="n"/>
      <c r="T6" s="666" t="n"/>
      <c r="U6" s="666" t="n"/>
      <c r="V6" s="666" t="n"/>
      <c r="W6" s="666" t="n"/>
      <c r="X6" s="666" t="n"/>
      <c r="Y6" s="666" t="n"/>
      <c r="Z6" s="666" t="n"/>
      <c r="AA6" s="666" t="n"/>
      <c r="AB6" s="666" t="n"/>
      <c r="AC6" s="666" t="n"/>
      <c r="AD6" s="666" t="n"/>
      <c r="AE6" s="666" t="n"/>
      <c r="AF6" s="666" t="n"/>
      <c r="AG6" s="666" t="n"/>
      <c r="AH6" s="666" t="n"/>
      <c r="AI6" s="666" t="n"/>
      <c r="AJ6" s="666" t="n"/>
      <c r="AK6" s="666" t="n"/>
      <c r="AL6" s="666" t="n"/>
      <c r="AM6" s="666" t="n"/>
      <c r="AN6" s="666" t="n"/>
      <c r="AO6" s="666" t="n"/>
      <c r="AP6" s="666" t="n"/>
      <c r="AQ6" s="666" t="n"/>
      <c r="AR6" s="666" t="n"/>
      <c r="AS6" s="666" t="n"/>
      <c r="AT6" s="666" t="n"/>
      <c r="AU6" s="666" t="n"/>
      <c r="AV6" s="666" t="n"/>
      <c r="AW6" s="666" t="n"/>
      <c r="AX6" s="666" t="n"/>
      <c r="AY6" s="666" t="n"/>
      <c r="AZ6" s="666" t="n"/>
      <c r="BA6" s="666" t="n"/>
      <c r="BB6" s="666" t="n"/>
      <c r="BC6" s="666" t="n"/>
      <c r="BD6" s="666" t="n"/>
      <c r="BE6" s="666" t="n"/>
      <c r="BF6" s="666" t="n"/>
      <c r="BG6" s="818" t="n"/>
    </row>
    <row r="7" ht="13.9" customHeight="1" thickBot="1">
      <c r="A7" s="577" t="inlineStr">
        <is>
          <t>DATA</t>
        </is>
      </c>
      <c r="B7" s="666" t="n"/>
      <c r="C7" s="666" t="n"/>
      <c r="D7" s="666" t="n"/>
      <c r="E7" s="666" t="n"/>
      <c r="F7" s="666" t="n"/>
      <c r="G7" s="666" t="n"/>
      <c r="H7" s="666" t="n"/>
      <c r="I7" s="818" t="n"/>
      <c r="J7" s="578" t="inlineStr">
        <is>
          <t>REVISÃO</t>
        </is>
      </c>
      <c r="K7" s="666" t="n"/>
      <c r="L7" s="666" t="n"/>
      <c r="M7" s="818" t="n"/>
      <c r="N7" s="578" t="inlineStr">
        <is>
          <t>DESCRIÇÃO DA ALTERAÇÃO</t>
        </is>
      </c>
      <c r="O7" s="666" t="n"/>
      <c r="P7" s="666" t="n"/>
      <c r="Q7" s="666" t="n"/>
      <c r="R7" s="666" t="n"/>
      <c r="S7" s="666" t="n"/>
      <c r="T7" s="666" t="n"/>
      <c r="U7" s="666" t="n"/>
      <c r="V7" s="666" t="n"/>
      <c r="W7" s="666" t="n"/>
      <c r="X7" s="666" t="n"/>
      <c r="Y7" s="666" t="n"/>
      <c r="Z7" s="666" t="n"/>
      <c r="AA7" s="666" t="n"/>
      <c r="AB7" s="666" t="n"/>
      <c r="AC7" s="666" t="n"/>
      <c r="AD7" s="666" t="n"/>
      <c r="AE7" s="818" t="n"/>
      <c r="AF7" s="578" t="inlineStr">
        <is>
          <t>RAZÃO DA ALTERAÇÃO</t>
        </is>
      </c>
      <c r="AG7" s="666" t="n"/>
      <c r="AH7" s="666" t="n"/>
      <c r="AI7" s="666" t="n"/>
      <c r="AJ7" s="666" t="n"/>
      <c r="AK7" s="666" t="n"/>
      <c r="AL7" s="666" t="n"/>
      <c r="AM7" s="666" t="n"/>
      <c r="AN7" s="666" t="n"/>
      <c r="AO7" s="666" t="n"/>
      <c r="AP7" s="666" t="n"/>
      <c r="AQ7" s="818" t="n"/>
      <c r="AR7" s="578" t="inlineStr">
        <is>
          <t>REALIZADO POR</t>
        </is>
      </c>
      <c r="AS7" s="666" t="n"/>
      <c r="AT7" s="666" t="n"/>
      <c r="AU7" s="666" t="n"/>
      <c r="AV7" s="666" t="n"/>
      <c r="AW7" s="666" t="n"/>
      <c r="AX7" s="666" t="n"/>
      <c r="AY7" s="818" t="n"/>
      <c r="AZ7" s="578" t="inlineStr">
        <is>
          <t>APROVADO POR</t>
        </is>
      </c>
      <c r="BA7" s="666" t="n"/>
      <c r="BB7" s="666" t="n"/>
      <c r="BC7" s="666" t="n"/>
      <c r="BD7" s="666" t="n"/>
      <c r="BE7" s="666" t="n"/>
      <c r="BF7" s="666" t="n"/>
      <c r="BG7" s="818" t="n"/>
    </row>
    <row r="8" ht="13.9" customHeight="1">
      <c r="A8" s="635" t="inlineStr">
        <is>
          <t>---</t>
        </is>
      </c>
      <c r="B8" s="658" t="n"/>
      <c r="C8" s="658" t="n"/>
      <c r="D8" s="658" t="n"/>
      <c r="E8" s="658" t="n"/>
      <c r="F8" s="658" t="n"/>
      <c r="G8" s="658" t="n"/>
      <c r="H8" s="658" t="n"/>
      <c r="I8" s="810" t="n"/>
      <c r="J8" s="819" t="inlineStr">
        <is>
          <t>---</t>
        </is>
      </c>
      <c r="K8" s="658" t="n"/>
      <c r="L8" s="658" t="n"/>
      <c r="M8" s="810" t="n"/>
      <c r="N8" s="607" t="inlineStr">
        <is>
          <t>---</t>
        </is>
      </c>
      <c r="O8" s="658" t="n"/>
      <c r="P8" s="658" t="n"/>
      <c r="Q8" s="658" t="n"/>
      <c r="R8" s="658" t="n"/>
      <c r="S8" s="658" t="n"/>
      <c r="T8" s="658" t="n"/>
      <c r="U8" s="658" t="n"/>
      <c r="V8" s="658" t="n"/>
      <c r="W8" s="658" t="n"/>
      <c r="X8" s="658" t="n"/>
      <c r="Y8" s="658" t="n"/>
      <c r="Z8" s="658" t="n"/>
      <c r="AA8" s="658" t="n"/>
      <c r="AB8" s="658" t="n"/>
      <c r="AC8" s="658" t="n"/>
      <c r="AD8" s="658" t="n"/>
      <c r="AE8" s="810" t="n"/>
      <c r="AF8" s="607" t="inlineStr">
        <is>
          <t>---</t>
        </is>
      </c>
      <c r="AG8" s="658" t="n"/>
      <c r="AH8" s="658" t="n"/>
      <c r="AI8" s="658" t="n"/>
      <c r="AJ8" s="658" t="n"/>
      <c r="AK8" s="658" t="n"/>
      <c r="AL8" s="658" t="n"/>
      <c r="AM8" s="658" t="n"/>
      <c r="AN8" s="658" t="n"/>
      <c r="AO8" s="658" t="n"/>
      <c r="AP8" s="658" t="n"/>
      <c r="AQ8" s="810" t="n"/>
      <c r="AR8" s="604" t="inlineStr">
        <is>
          <t>---</t>
        </is>
      </c>
      <c r="AS8" s="658" t="n"/>
      <c r="AT8" s="658" t="n"/>
      <c r="AU8" s="658" t="n"/>
      <c r="AV8" s="658" t="n"/>
      <c r="AW8" s="658" t="n"/>
      <c r="AX8" s="658" t="n"/>
      <c r="AY8" s="810" t="n"/>
      <c r="AZ8" s="604" t="inlineStr">
        <is>
          <t>---</t>
        </is>
      </c>
      <c r="BA8" s="658" t="n"/>
      <c r="BB8" s="658" t="n"/>
      <c r="BC8" s="658" t="n"/>
      <c r="BD8" s="658" t="n"/>
      <c r="BE8" s="658" t="n"/>
      <c r="BF8" s="658" t="n"/>
      <c r="BG8" s="810" t="n"/>
    </row>
    <row r="9" ht="30" customHeight="1">
      <c r="A9" s="609" t="n">
        <v>45555</v>
      </c>
      <c r="B9" s="730" t="n"/>
      <c r="C9" s="730" t="n"/>
      <c r="D9" s="730" t="n"/>
      <c r="E9" s="730" t="n"/>
      <c r="F9" s="730" t="n"/>
      <c r="G9" s="730" t="n"/>
      <c r="H9" s="730" t="n"/>
      <c r="I9" s="731" t="n"/>
      <c r="J9" s="820" t="n">
        <v>4</v>
      </c>
      <c r="K9" s="730" t="n"/>
      <c r="L9" s="730" t="n"/>
      <c r="M9" s="731" t="n"/>
      <c r="N9" s="613" t="inlineStr">
        <is>
          <t>Inclusão do símbolo de acreditação do laboratório e notas referentes. Devido ao teor da alteração não se faz necessário uma nova validação.</t>
        </is>
      </c>
      <c r="O9" s="730" t="n"/>
      <c r="P9" s="730" t="n"/>
      <c r="Q9" s="730" t="n"/>
      <c r="R9" s="730" t="n"/>
      <c r="S9" s="730" t="n"/>
      <c r="T9" s="730" t="n"/>
      <c r="U9" s="730" t="n"/>
      <c r="V9" s="730" t="n"/>
      <c r="W9" s="730" t="n"/>
      <c r="X9" s="730" t="n"/>
      <c r="Y9" s="730" t="n"/>
      <c r="Z9" s="730" t="n"/>
      <c r="AA9" s="730" t="n"/>
      <c r="AB9" s="730" t="n"/>
      <c r="AC9" s="730" t="n"/>
      <c r="AD9" s="730" t="n"/>
      <c r="AE9" s="731" t="n"/>
      <c r="AF9" s="613" t="inlineStr">
        <is>
          <t>Formalização da acreditação do laboratório pela Cgcre</t>
        </is>
      </c>
      <c r="AG9" s="730" t="n"/>
      <c r="AH9" s="730" t="n"/>
      <c r="AI9" s="730" t="n"/>
      <c r="AJ9" s="730" t="n"/>
      <c r="AK9" s="730" t="n"/>
      <c r="AL9" s="730" t="n"/>
      <c r="AM9" s="730" t="n"/>
      <c r="AN9" s="730" t="n"/>
      <c r="AO9" s="730" t="n"/>
      <c r="AP9" s="730" t="n"/>
      <c r="AQ9" s="731" t="n"/>
      <c r="AR9" s="615" t="inlineStr">
        <is>
          <t>Luiz Henrique</t>
        </is>
      </c>
      <c r="AS9" s="730" t="n"/>
      <c r="AT9" s="730" t="n"/>
      <c r="AU9" s="730" t="n"/>
      <c r="AV9" s="730" t="n"/>
      <c r="AW9" s="730" t="n"/>
      <c r="AX9" s="730" t="n"/>
      <c r="AY9" s="731" t="n"/>
      <c r="AZ9" s="615" t="inlineStr">
        <is>
          <t>Fernando Dezan</t>
        </is>
      </c>
      <c r="BA9" s="730" t="n"/>
      <c r="BB9" s="730" t="n"/>
      <c r="BC9" s="730" t="n"/>
      <c r="BD9" s="730" t="n"/>
      <c r="BE9" s="730" t="n"/>
      <c r="BF9" s="730" t="n"/>
      <c r="BG9" s="731" t="n"/>
    </row>
    <row r="10" ht="409.6" customHeight="1">
      <c r="A10" s="626" t="n">
        <v>45474</v>
      </c>
      <c r="B10" s="721" t="n"/>
      <c r="C10" s="721" t="n"/>
      <c r="D10" s="721" t="n"/>
      <c r="E10" s="721" t="n"/>
      <c r="F10" s="721" t="n"/>
      <c r="G10" s="721" t="n"/>
      <c r="H10" s="721" t="n"/>
      <c r="I10" s="722" t="n"/>
      <c r="J10" s="820" t="n">
        <v>3</v>
      </c>
      <c r="K10" s="721" t="n"/>
      <c r="L10" s="721" t="n"/>
      <c r="M10" s="722" t="n"/>
      <c r="N10" s="821" t="inlineStr">
        <is>
          <t>1) Incluido mais 3 pontos de calibração, totalizando 10 pontos na planilha.
2) Revisado a expressão da incerteza de medição de maneira a incluir as fontes de incerteza do FM-7.2-02 fazendo com que ela seja acrescida ao cálculo de forma automática quando selecionado o item respectivo a calibração de medidores de vazão.
3) Revisado a formatação de cores da planilha.
4) Inserido a equação lógica que compatibiliza de maneira automática a quantidade de algarismos significaticos para 1 ou 2 e na sequência compatibiliza os resultados com a mesma quantidade de casas decimais da incerteza de maneira automática.
5) Inserido uma equação lógica que compara a incerteza cálculada pela planilha com a CMC do laboratório a fim de realizar o intertravamento dos dados e não permitir que seja declarado no certificado de calibração incertezas menores do que o CMC.
6) Inserido fórmulas para que quando as células estejam vazias, não apareça nada na célula.
7) Aplicado a correção dos erros obtidos na calibração do termômetro padrão as suas leituras reais coletadas durante a calibração.
8) Aplicado a correção dos erros obtidos na calibração do cronômetro padrão as suas leituras reais coletadas durante a calibração.
9) No campo de condições ambientais, foram retirados os campos "Massa Espec. Água (20 °C)", "Dependência da Temperatura". Esses campos não eram levados em consideração em nenhum cálculo da planilha.
10) No campo de Padrões utilizados, foi incluido um campo a mais para o preenchimento do cronômetro, quando a calibração for de medidor de vazão. Ele some automaticamente quando o item for Totalizador.
11) Na aba de coleta de dados, foram retirados as tabelas de "Densidade Corrigida" e "Total. Vol. do Padrão", e inlcuidos as tabelas de "Tempo de Coleta Corrigido" e "Temperatura da Água Corrigida".
12) Na aba de Emissão do Certificado foram automatizadas as informações do "Objeto da Calibração", "Procedimento e Método/Calibração", as tabelas de resultados e as legendas.
13) O campo de emissão do certificado foi excluído e passado a informação para o campo de assinatura com a frase "Aprovação e Emissão do Certificado". Neste campo foram colocados condições para que quando o técnico não realize o preenchimento das condições ambientais finais apareça uma frase em vermelho informando a falta do preenchimento os campos.
14) Realizado a correção dos valores de temperatura, umidade e pressão através da equação de correção do padrão.</t>
        </is>
      </c>
      <c r="O10" s="721" t="n"/>
      <c r="P10" s="721" t="n"/>
      <c r="Q10" s="721" t="n"/>
      <c r="R10" s="721" t="n"/>
      <c r="S10" s="721" t="n"/>
      <c r="T10" s="721" t="n"/>
      <c r="U10" s="721" t="n"/>
      <c r="V10" s="721" t="n"/>
      <c r="W10" s="721" t="n"/>
      <c r="X10" s="721" t="n"/>
      <c r="Y10" s="721" t="n"/>
      <c r="Z10" s="721" t="n"/>
      <c r="AA10" s="721" t="n"/>
      <c r="AB10" s="721" t="n"/>
      <c r="AC10" s="721" t="n"/>
      <c r="AD10" s="721" t="n"/>
      <c r="AE10" s="722" t="n"/>
      <c r="AF10" s="821" t="inlineStr">
        <is>
          <t xml:space="preserve">1) Atendimento as necessidadesde clientes que venham a pedir mais de 7 pontos na calibração.
2) Simplificação e automatização das planilhas de calibração.
3) Padronização dos documentos
4) Atendimento aos requisitos estabelecidos no NIT-Dicla-021.
5) Atendimento as políticas internas e da Cgcre.
6) Realizado para melhorar a visualização da planilha.
7) Abrangência da NC 11 do RAV 0581-24.
8) Resolução da NC 11 do RAV 0581-24.
9) Os campos retirados não eram utilizados nos cálculos das planilhas, visto que os medidores padrão são calibrados já em volume. Só seria utilizado se os padrões fossem calibrados em massa e utilizasse a densidade para converter para volume.
10) Incluido o campo de cronometro para atendimento da calibração Medidor de Vazão, devido a unificação.
11) As tabelas foram retiradas porque estavam duplicadas. As tabelas incluidas são abrangências da não conformidade NC11 do RAV 0581-24.
12) Foram automatizados para adequação da unificação do FM-7.2-02 no FM-7.2-01.
13) Automatizado para otimização do tempo de conferência do signatário.
14) Melhoria e adequação da planilha.
</t>
        </is>
      </c>
      <c r="AG10" s="721" t="n"/>
      <c r="AH10" s="721" t="n"/>
      <c r="AI10" s="721" t="n"/>
      <c r="AJ10" s="721" t="n"/>
      <c r="AK10" s="721" t="n"/>
      <c r="AL10" s="721" t="n"/>
      <c r="AM10" s="721" t="n"/>
      <c r="AN10" s="721" t="n"/>
      <c r="AO10" s="721" t="n"/>
      <c r="AP10" s="721" t="n"/>
      <c r="AQ10" s="722" t="n"/>
      <c r="AR10" s="572" t="inlineStr">
        <is>
          <t>Luiz Henrique</t>
        </is>
      </c>
      <c r="AS10" s="721" t="n"/>
      <c r="AT10" s="721" t="n"/>
      <c r="AU10" s="721" t="n"/>
      <c r="AV10" s="721" t="n"/>
      <c r="AW10" s="721" t="n"/>
      <c r="AX10" s="721" t="n"/>
      <c r="AY10" s="722" t="n"/>
      <c r="AZ10" s="573" t="inlineStr">
        <is>
          <t>Fernando Dezan</t>
        </is>
      </c>
      <c r="BA10" s="721" t="n"/>
      <c r="BB10" s="721" t="n"/>
      <c r="BC10" s="721" t="n"/>
      <c r="BD10" s="721" t="n"/>
      <c r="BE10" s="721" t="n"/>
      <c r="BF10" s="721" t="n"/>
      <c r="BG10" s="822" t="n"/>
    </row>
    <row r="11" ht="156" customHeight="1">
      <c r="A11" s="816" t="n"/>
      <c r="B11" s="727" t="n"/>
      <c r="C11" s="727" t="n"/>
      <c r="D11" s="727" t="n"/>
      <c r="E11" s="727" t="n"/>
      <c r="F11" s="727" t="n"/>
      <c r="G11" s="727" t="n"/>
      <c r="H11" s="727" t="n"/>
      <c r="I11" s="728" t="n"/>
      <c r="J11" s="726" t="n"/>
      <c r="K11" s="727" t="n"/>
      <c r="L11" s="727" t="n"/>
      <c r="M11" s="728" t="n"/>
      <c r="N11" s="726" t="n"/>
      <c r="O11" s="727" t="n"/>
      <c r="P11" s="727" t="n"/>
      <c r="Q11" s="727" t="n"/>
      <c r="R11" s="727" t="n"/>
      <c r="S11" s="727" t="n"/>
      <c r="T11" s="727" t="n"/>
      <c r="U11" s="727" t="n"/>
      <c r="V11" s="727" t="n"/>
      <c r="W11" s="727" t="n"/>
      <c r="X11" s="727" t="n"/>
      <c r="Y11" s="727" t="n"/>
      <c r="Z11" s="727" t="n"/>
      <c r="AA11" s="727" t="n"/>
      <c r="AB11" s="727" t="n"/>
      <c r="AC11" s="727" t="n"/>
      <c r="AD11" s="727" t="n"/>
      <c r="AE11" s="728" t="n"/>
      <c r="AF11" s="726" t="n"/>
      <c r="AG11" s="727" t="n"/>
      <c r="AH11" s="727" t="n"/>
      <c r="AI11" s="727" t="n"/>
      <c r="AJ11" s="727" t="n"/>
      <c r="AK11" s="727" t="n"/>
      <c r="AL11" s="727" t="n"/>
      <c r="AM11" s="727" t="n"/>
      <c r="AN11" s="727" t="n"/>
      <c r="AO11" s="727" t="n"/>
      <c r="AP11" s="727" t="n"/>
      <c r="AQ11" s="728" t="n"/>
      <c r="AR11" s="726" t="n"/>
      <c r="AS11" s="727" t="n"/>
      <c r="AT11" s="727" t="n"/>
      <c r="AU11" s="727" t="n"/>
      <c r="AV11" s="727" t="n"/>
      <c r="AW11" s="727" t="n"/>
      <c r="AX11" s="727" t="n"/>
      <c r="AY11" s="728" t="n"/>
      <c r="AZ11" s="726" t="n"/>
      <c r="BA11" s="727" t="n"/>
      <c r="BB11" s="727" t="n"/>
      <c r="BC11" s="727" t="n"/>
      <c r="BD11" s="727" t="n"/>
      <c r="BE11" s="727" t="n"/>
      <c r="BF11" s="727" t="n"/>
      <c r="BG11" s="823" t="n"/>
    </row>
    <row r="12" ht="118.15" customHeight="1">
      <c r="A12" s="626" t="n">
        <v>45450</v>
      </c>
      <c r="B12" s="730" t="n"/>
      <c r="C12" s="730" t="n"/>
      <c r="D12" s="730" t="n"/>
      <c r="E12" s="730" t="n"/>
      <c r="F12" s="730" t="n"/>
      <c r="G12" s="730" t="n"/>
      <c r="H12" s="730" t="n"/>
      <c r="I12" s="731" t="n"/>
      <c r="J12" s="820" t="n">
        <v>2</v>
      </c>
      <c r="K12" s="730" t="n"/>
      <c r="L12" s="730" t="n"/>
      <c r="M12" s="731" t="n"/>
      <c r="N12" s="656" t="inlineStr">
        <is>
          <t>• Revisado a expressão do resultado de repetibilidade do certificado de calibração.
• Revisado a expressão do resultado das condições ambientais.
• Incluido a forma de calibração no certificado de calibração
A validação será realizada na versão 3 da planilha. As ações de correção imediata foram realizadas para que a não conformidade não se repita nas novas calibrações que forem realizadas no período pelo laboratório.</t>
        </is>
      </c>
      <c r="O12" s="730" t="n"/>
      <c r="P12" s="730" t="n"/>
      <c r="Q12" s="730" t="n"/>
      <c r="R12" s="730" t="n"/>
      <c r="S12" s="730" t="n"/>
      <c r="T12" s="730" t="n"/>
      <c r="U12" s="730" t="n"/>
      <c r="V12" s="730" t="n"/>
      <c r="W12" s="730" t="n"/>
      <c r="X12" s="730" t="n"/>
      <c r="Y12" s="730" t="n"/>
      <c r="Z12" s="730" t="n"/>
      <c r="AA12" s="730" t="n"/>
      <c r="AB12" s="730" t="n"/>
      <c r="AC12" s="730" t="n"/>
      <c r="AD12" s="730" t="n"/>
      <c r="AE12" s="731" t="n"/>
      <c r="AF12" s="614" t="inlineStr">
        <is>
          <t>Ação de correção da não conformidade 07 e 10 do RAV 0581-2</t>
        </is>
      </c>
      <c r="AG12" s="730" t="n"/>
      <c r="AH12" s="730" t="n"/>
      <c r="AI12" s="730" t="n"/>
      <c r="AJ12" s="730" t="n"/>
      <c r="AK12" s="730" t="n"/>
      <c r="AL12" s="730" t="n"/>
      <c r="AM12" s="730" t="n"/>
      <c r="AN12" s="730" t="n"/>
      <c r="AO12" s="730" t="n"/>
      <c r="AP12" s="730" t="n"/>
      <c r="AQ12" s="731" t="n"/>
      <c r="AR12" s="572" t="inlineStr">
        <is>
          <t>Luiz Henrique</t>
        </is>
      </c>
      <c r="AS12" s="730" t="n"/>
      <c r="AT12" s="730" t="n"/>
      <c r="AU12" s="730" t="n"/>
      <c r="AV12" s="730" t="n"/>
      <c r="AW12" s="730" t="n"/>
      <c r="AX12" s="730" t="n"/>
      <c r="AY12" s="731" t="n"/>
      <c r="AZ12" s="572" t="inlineStr">
        <is>
          <t>Fernando Dezan</t>
        </is>
      </c>
      <c r="BA12" s="730" t="n"/>
      <c r="BB12" s="730" t="n"/>
      <c r="BC12" s="730" t="n"/>
      <c r="BD12" s="730" t="n"/>
      <c r="BE12" s="730" t="n"/>
      <c r="BF12" s="730" t="n"/>
      <c r="BG12" s="731" t="n"/>
    </row>
    <row r="13" ht="13.9" customHeight="1">
      <c r="A13" s="626" t="n">
        <v>45190</v>
      </c>
      <c r="B13" s="730" t="n"/>
      <c r="C13" s="730" t="n"/>
      <c r="D13" s="730" t="n"/>
      <c r="E13" s="730" t="n"/>
      <c r="F13" s="730" t="n"/>
      <c r="G13" s="730" t="n"/>
      <c r="H13" s="730" t="n"/>
      <c r="I13" s="731" t="n"/>
      <c r="J13" s="820" t="n">
        <v>1</v>
      </c>
      <c r="K13" s="730" t="n"/>
      <c r="L13" s="730" t="n"/>
      <c r="M13" s="731" t="n"/>
      <c r="N13" s="614" t="inlineStr">
        <is>
          <t>Formatação dos campos do registro</t>
        </is>
      </c>
      <c r="O13" s="730" t="n"/>
      <c r="P13" s="730" t="n"/>
      <c r="Q13" s="730" t="n"/>
      <c r="R13" s="730" t="n"/>
      <c r="S13" s="730" t="n"/>
      <c r="T13" s="730" t="n"/>
      <c r="U13" s="730" t="n"/>
      <c r="V13" s="730" t="n"/>
      <c r="W13" s="730" t="n"/>
      <c r="X13" s="730" t="n"/>
      <c r="Y13" s="730" t="n"/>
      <c r="Z13" s="730" t="n"/>
      <c r="AA13" s="730" t="n"/>
      <c r="AB13" s="730" t="n"/>
      <c r="AC13" s="730" t="n"/>
      <c r="AD13" s="730" t="n"/>
      <c r="AE13" s="731" t="n"/>
      <c r="AF13" s="614" t="inlineStr">
        <is>
          <t>Melhoria da planilha</t>
        </is>
      </c>
      <c r="AG13" s="730" t="n"/>
      <c r="AH13" s="730" t="n"/>
      <c r="AI13" s="730" t="n"/>
      <c r="AJ13" s="730" t="n"/>
      <c r="AK13" s="730" t="n"/>
      <c r="AL13" s="730" t="n"/>
      <c r="AM13" s="730" t="n"/>
      <c r="AN13" s="730" t="n"/>
      <c r="AO13" s="730" t="n"/>
      <c r="AP13" s="730" t="n"/>
      <c r="AQ13" s="731" t="n"/>
      <c r="AR13" s="572" t="inlineStr">
        <is>
          <t>Camila Dezan</t>
        </is>
      </c>
      <c r="AS13" s="730" t="n"/>
      <c r="AT13" s="730" t="n"/>
      <c r="AU13" s="730" t="n"/>
      <c r="AV13" s="730" t="n"/>
      <c r="AW13" s="730" t="n"/>
      <c r="AX13" s="730" t="n"/>
      <c r="AY13" s="731" t="n"/>
      <c r="AZ13" s="572" t="inlineStr">
        <is>
          <t>Fernando Dezan</t>
        </is>
      </c>
      <c r="BA13" s="730" t="n"/>
      <c r="BB13" s="730" t="n"/>
      <c r="BC13" s="730" t="n"/>
      <c r="BD13" s="730" t="n"/>
      <c r="BE13" s="730" t="n"/>
      <c r="BF13" s="730" t="n"/>
      <c r="BG13" s="731" t="n"/>
    </row>
    <row r="14" ht="13.9" customHeight="1" thickBot="1">
      <c r="A14" s="639" t="n">
        <v>44550</v>
      </c>
      <c r="B14" s="756" t="n"/>
      <c r="C14" s="756" t="n"/>
      <c r="D14" s="756" t="n"/>
      <c r="E14" s="756" t="n"/>
      <c r="F14" s="756" t="n"/>
      <c r="G14" s="756" t="n"/>
      <c r="H14" s="756" t="n"/>
      <c r="I14" s="757" t="n"/>
      <c r="J14" s="824" t="n">
        <v>0</v>
      </c>
      <c r="K14" s="756" t="n"/>
      <c r="L14" s="756" t="n"/>
      <c r="M14" s="757" t="n"/>
      <c r="N14" s="634" t="inlineStr">
        <is>
          <t>Criação do Documento</t>
        </is>
      </c>
      <c r="O14" s="756" t="n"/>
      <c r="P14" s="756" t="n"/>
      <c r="Q14" s="756" t="n"/>
      <c r="R14" s="756" t="n"/>
      <c r="S14" s="756" t="n"/>
      <c r="T14" s="756" t="n"/>
      <c r="U14" s="756" t="n"/>
      <c r="V14" s="756" t="n"/>
      <c r="W14" s="756" t="n"/>
      <c r="X14" s="756" t="n"/>
      <c r="Y14" s="756" t="n"/>
      <c r="Z14" s="756" t="n"/>
      <c r="AA14" s="756" t="n"/>
      <c r="AB14" s="756" t="n"/>
      <c r="AC14" s="756" t="n"/>
      <c r="AD14" s="756" t="n"/>
      <c r="AE14" s="757" t="n"/>
      <c r="AF14" s="633" t="inlineStr">
        <is>
          <t>Elaboração Inicial</t>
        </is>
      </c>
      <c r="AG14" s="756" t="n"/>
      <c r="AH14" s="756" t="n"/>
      <c r="AI14" s="756" t="n"/>
      <c r="AJ14" s="756" t="n"/>
      <c r="AK14" s="756" t="n"/>
      <c r="AL14" s="756" t="n"/>
      <c r="AM14" s="756" t="n"/>
      <c r="AN14" s="756" t="n"/>
      <c r="AO14" s="756" t="n"/>
      <c r="AP14" s="756" t="n"/>
      <c r="AQ14" s="757" t="n"/>
      <c r="AR14" s="655" t="inlineStr">
        <is>
          <t>Camila Dezan</t>
        </is>
      </c>
      <c r="AS14" s="756" t="n"/>
      <c r="AT14" s="756" t="n"/>
      <c r="AU14" s="756" t="n"/>
      <c r="AV14" s="756" t="n"/>
      <c r="AW14" s="756" t="n"/>
      <c r="AX14" s="756" t="n"/>
      <c r="AY14" s="757" t="n"/>
      <c r="AZ14" s="655" t="inlineStr">
        <is>
          <t>Fernando Dezan</t>
        </is>
      </c>
      <c r="BA14" s="756" t="n"/>
      <c r="BB14" s="756" t="n"/>
      <c r="BC14" s="756" t="n"/>
      <c r="BD14" s="756" t="n"/>
      <c r="BE14" s="756" t="n"/>
      <c r="BF14" s="756" t="n"/>
      <c r="BG14" s="757" t="n"/>
    </row>
    <row r="22" ht="15" customHeight="1">
      <c r="A22" s="616" t="n"/>
      <c r="B22" s="616" t="n"/>
      <c r="C22" s="616" t="n"/>
      <c r="D22" s="616" t="n"/>
      <c r="E22" s="616" t="n"/>
      <c r="F22" s="616" t="n"/>
      <c r="G22" s="616" t="n"/>
      <c r="H22" s="616" t="n"/>
      <c r="I22" s="616" t="n"/>
      <c r="J22" s="616" t="n"/>
      <c r="K22" s="616" t="n"/>
      <c r="L22" s="616" t="n"/>
      <c r="M22" s="616" t="n"/>
      <c r="N22" s="616" t="n"/>
      <c r="O22" s="616" t="n"/>
      <c r="P22" s="616" t="n"/>
      <c r="Q22" s="616" t="n"/>
      <c r="R22" s="616" t="n"/>
      <c r="S22" s="616" t="n"/>
      <c r="T22" s="616" t="n"/>
      <c r="U22" s="616" t="n"/>
      <c r="V22" s="616" t="n"/>
      <c r="W22" s="616" t="n"/>
      <c r="X22" s="616" t="n"/>
      <c r="Y22" s="616" t="n"/>
      <c r="Z22" s="616" t="n"/>
      <c r="AA22" s="616" t="n"/>
      <c r="AB22" s="616" t="n"/>
      <c r="AC22" s="616" t="n"/>
      <c r="AD22" s="616" t="n"/>
      <c r="AE22" s="616" t="n"/>
      <c r="AF22" s="616" t="n"/>
      <c r="AG22" s="616" t="n"/>
      <c r="AH22" s="616" t="n"/>
      <c r="AI22" s="616" t="n"/>
      <c r="AJ22" s="616" t="n"/>
      <c r="AK22" s="616" t="n"/>
      <c r="AL22" s="616" t="n"/>
    </row>
    <row r="23" ht="15" customHeight="1">
      <c r="A23" s="616" t="n"/>
      <c r="B23" s="616" t="n"/>
      <c r="C23" s="616" t="n"/>
      <c r="D23" s="616" t="n"/>
      <c r="E23" s="616" t="n"/>
      <c r="F23" s="616" t="n"/>
      <c r="G23" s="616" t="n"/>
      <c r="H23" s="616" t="n"/>
      <c r="I23" s="616" t="n"/>
      <c r="J23" s="616" t="n"/>
      <c r="K23" s="616" t="n"/>
      <c r="L23" s="616" t="n"/>
      <c r="M23" s="616" t="n"/>
      <c r="N23" s="616" t="n"/>
      <c r="O23" s="616" t="n"/>
      <c r="P23" s="616" t="n"/>
      <c r="Q23" s="616" t="n"/>
      <c r="R23" s="616" t="n"/>
      <c r="S23" s="616" t="n"/>
      <c r="T23" s="616" t="n"/>
      <c r="U23" s="616" t="n"/>
      <c r="V23" s="616" t="n"/>
      <c r="W23" s="616" t="n"/>
      <c r="X23" s="616" t="n"/>
      <c r="Y23" s="616" t="n"/>
      <c r="Z23" s="616" t="n"/>
      <c r="AA23" s="616" t="n"/>
      <c r="AB23" s="616" t="n"/>
      <c r="AC23" s="616" t="n"/>
      <c r="AD23" s="616" t="n"/>
      <c r="AE23" s="616" t="n"/>
      <c r="AF23" s="616" t="n"/>
      <c r="AG23" s="616" t="n"/>
      <c r="AH23" s="616" t="n"/>
      <c r="AI23" s="616" t="n"/>
      <c r="AJ23" s="616" t="n"/>
      <c r="AK23" s="616" t="n"/>
      <c r="AL23" s="616" t="n"/>
    </row>
    <row r="24" ht="15" customHeight="1">
      <c r="A24" s="616" t="n"/>
      <c r="B24" s="616" t="n"/>
      <c r="C24" s="616" t="n"/>
      <c r="D24" s="616" t="n"/>
      <c r="E24" s="616" t="n"/>
      <c r="F24" s="616" t="n"/>
      <c r="G24" s="616" t="n"/>
      <c r="H24" s="616" t="n"/>
      <c r="I24" s="616" t="n"/>
      <c r="J24" s="616" t="n"/>
      <c r="K24" s="616" t="n"/>
      <c r="L24" s="616" t="n"/>
      <c r="M24" s="616" t="n"/>
      <c r="N24" s="616" t="n"/>
      <c r="O24" s="616" t="n"/>
      <c r="P24" s="616" t="n"/>
      <c r="Q24" s="616" t="n"/>
      <c r="R24" s="616" t="n"/>
      <c r="S24" s="616" t="n"/>
      <c r="T24" s="616" t="n"/>
      <c r="U24" s="616" t="n"/>
      <c r="V24" s="616" t="n"/>
      <c r="W24" s="616" t="n"/>
      <c r="X24" s="616" t="n"/>
      <c r="Y24" s="616" t="n"/>
      <c r="Z24" s="616" t="n"/>
      <c r="AA24" s="616" t="n"/>
      <c r="AB24" s="616" t="n"/>
      <c r="AC24" s="616" t="n"/>
      <c r="AD24" s="616" t="n"/>
      <c r="AE24" s="616" t="n"/>
      <c r="AF24" s="616" t="n"/>
      <c r="AG24" s="616" t="n"/>
      <c r="AH24" s="616" t="n"/>
      <c r="AI24" s="616" t="n"/>
      <c r="AJ24" s="616" t="n"/>
      <c r="AK24" s="616" t="n"/>
      <c r="AL24" s="616" t="n"/>
    </row>
    <row r="25" ht="15" customHeight="1">
      <c r="A25" s="616" t="n"/>
      <c r="B25" s="616" t="n"/>
      <c r="C25" s="616" t="n"/>
      <c r="D25" s="616" t="n"/>
      <c r="E25" s="616" t="n"/>
      <c r="F25" s="616" t="n"/>
      <c r="G25" s="616" t="n"/>
      <c r="H25" s="616" t="n"/>
      <c r="I25" s="616" t="n"/>
      <c r="J25" s="616" t="n"/>
      <c r="K25" s="616" t="n"/>
      <c r="L25" s="616" t="n"/>
      <c r="M25" s="616" t="n"/>
      <c r="N25" s="616" t="n"/>
      <c r="O25" s="616" t="n"/>
      <c r="P25" s="616" t="n"/>
      <c r="Q25" s="616" t="n"/>
      <c r="R25" s="616" t="n"/>
      <c r="S25" s="616" t="n"/>
      <c r="T25" s="616" t="n"/>
      <c r="U25" s="616" t="n"/>
      <c r="V25" s="616" t="n"/>
      <c r="W25" s="616" t="n"/>
      <c r="X25" s="616" t="n"/>
      <c r="Y25" s="616" t="n"/>
      <c r="Z25" s="616" t="n"/>
      <c r="AA25" s="616" t="n"/>
      <c r="AB25" s="616" t="n"/>
      <c r="AC25" s="616" t="n"/>
      <c r="AD25" s="616" t="n"/>
      <c r="AE25" s="616" t="n"/>
      <c r="AF25" s="616" t="n"/>
      <c r="AG25" s="616" t="n"/>
      <c r="AH25" s="616" t="n"/>
      <c r="AI25" s="616" t="n"/>
      <c r="AJ25" s="616" t="n"/>
      <c r="AK25" s="616" t="n"/>
      <c r="AL25" s="616" t="n"/>
    </row>
    <row r="26" ht="19.9" customFormat="1" customHeight="1" s="121">
      <c r="A26" s="616" t="n"/>
      <c r="B26" s="616" t="n"/>
      <c r="C26" s="616" t="n"/>
      <c r="D26" s="616" t="n"/>
      <c r="E26" s="616" t="n"/>
      <c r="F26" s="616" t="n"/>
      <c r="G26" s="616" t="n"/>
      <c r="H26" s="616" t="n"/>
      <c r="I26" s="616" t="n"/>
      <c r="J26" s="616" t="n"/>
      <c r="K26" s="616" t="n"/>
      <c r="L26" s="616" t="n"/>
      <c r="M26" s="616" t="n"/>
      <c r="N26" s="616" t="n"/>
      <c r="O26" s="616" t="n"/>
      <c r="P26" s="616" t="n"/>
      <c r="Q26" s="616" t="n"/>
      <c r="R26" s="616" t="n"/>
      <c r="S26" s="616" t="n"/>
      <c r="T26" s="616" t="n"/>
      <c r="U26" s="616" t="n"/>
      <c r="V26" s="616" t="n"/>
      <c r="W26" s="616" t="n"/>
      <c r="X26" s="616" t="n"/>
      <c r="Y26" s="616" t="n"/>
      <c r="Z26" s="616" t="n"/>
      <c r="AA26" s="616" t="n"/>
      <c r="AB26" s="616" t="n"/>
      <c r="AC26" s="616" t="n"/>
      <c r="AD26" s="616" t="n"/>
      <c r="AE26" s="616" t="n"/>
      <c r="AF26" s="616" t="n"/>
      <c r="AG26" s="616" t="n"/>
      <c r="AH26" s="616" t="n"/>
      <c r="AI26" s="616" t="n"/>
      <c r="AJ26" s="616" t="n"/>
      <c r="AK26" s="616" t="n"/>
      <c r="AL26" s="616" t="n"/>
    </row>
    <row r="27" ht="25.15" customHeight="1">
      <c r="A27" s="616" t="n"/>
      <c r="B27" s="616" t="n"/>
      <c r="C27" s="616" t="n"/>
      <c r="D27" s="616" t="n"/>
      <c r="E27" s="616" t="n"/>
      <c r="F27" s="616" t="n"/>
      <c r="G27" s="616" t="n"/>
      <c r="H27" s="616" t="n"/>
      <c r="I27" s="616" t="n"/>
      <c r="J27" s="616" t="n"/>
      <c r="K27" s="616" t="n"/>
      <c r="L27" s="616" t="n"/>
      <c r="M27" s="616" t="n"/>
      <c r="N27" s="616" t="n"/>
      <c r="O27" s="616" t="n"/>
      <c r="P27" s="616" t="n"/>
      <c r="Q27" s="616" t="n"/>
      <c r="R27" s="616" t="n"/>
      <c r="S27" s="616" t="n"/>
      <c r="T27" s="616" t="n"/>
      <c r="U27" s="616" t="n"/>
      <c r="V27" s="616" t="n"/>
      <c r="W27" s="616" t="n"/>
      <c r="X27" s="616" t="n"/>
      <c r="Y27" s="616" t="n"/>
      <c r="Z27" s="616" t="n"/>
      <c r="AA27" s="616" t="n"/>
      <c r="AB27" s="616" t="n"/>
      <c r="AC27" s="616" t="n"/>
      <c r="AD27" s="616" t="n"/>
      <c r="AE27" s="616" t="n"/>
      <c r="AF27" s="616" t="n"/>
      <c r="AG27" s="616" t="n"/>
      <c r="AH27" s="616" t="n"/>
      <c r="AI27" s="616" t="n"/>
      <c r="AJ27" s="616" t="n"/>
      <c r="AK27" s="616" t="n"/>
      <c r="AL27" s="616" t="n"/>
      <c r="AM27" s="616" t="n"/>
      <c r="AN27" s="616" t="n"/>
      <c r="AO27" s="616" t="n"/>
      <c r="AP27" s="616" t="n"/>
      <c r="AQ27" s="616" t="n"/>
      <c r="AR27" s="616" t="n"/>
      <c r="AS27" s="616" t="n"/>
      <c r="AT27" s="616" t="n"/>
      <c r="AU27" s="616" t="n"/>
      <c r="AV27" s="616" t="n"/>
      <c r="AW27" s="616" t="n"/>
      <c r="AX27" s="616" t="n"/>
      <c r="AY27" s="616" t="n"/>
      <c r="AZ27" s="616" t="n"/>
      <c r="BA27" s="616" t="n"/>
      <c r="BB27" s="616" t="n"/>
      <c r="BC27" s="616" t="n"/>
      <c r="BD27" s="616" t="n"/>
      <c r="BE27" s="616" t="n"/>
      <c r="BF27" s="616" t="n"/>
      <c r="BG27" s="616" t="n"/>
      <c r="BH27" s="616" t="n"/>
      <c r="BI27" s="616" t="n"/>
      <c r="BJ27" s="616" t="n"/>
      <c r="BK27" s="616" t="n"/>
      <c r="BL27" s="616" t="n"/>
      <c r="BM27" s="616" t="n"/>
      <c r="BN27" s="616" t="n"/>
      <c r="BO27" s="616" t="n"/>
      <c r="BP27" s="616" t="n"/>
      <c r="BQ27" s="616" t="n"/>
      <c r="BR27" s="616" t="n"/>
      <c r="BS27" s="616" t="n"/>
      <c r="BT27" s="616" t="n"/>
      <c r="BU27" s="616" t="n"/>
      <c r="BV27" s="616" t="n"/>
      <c r="BW27" s="616" t="n"/>
      <c r="BX27" s="616" t="n"/>
      <c r="BY27" s="616" t="n"/>
      <c r="BZ27" s="616" t="n"/>
      <c r="CA27" s="616" t="n"/>
      <c r="CB27" s="616" t="n"/>
      <c r="CC27" s="616" t="n"/>
      <c r="CD27" s="616" t="n"/>
      <c r="CE27" s="616" t="n"/>
      <c r="CF27" s="616" t="n"/>
      <c r="CG27" s="616" t="n"/>
      <c r="CH27" s="616" t="n"/>
      <c r="CI27" s="616" t="n"/>
      <c r="CJ27" s="616" t="n"/>
      <c r="CK27" s="616" t="n"/>
      <c r="CL27" s="616" t="n"/>
      <c r="CM27" s="616" t="n"/>
      <c r="CN27" s="616" t="n"/>
      <c r="CO27" s="616" t="n"/>
      <c r="CP27" s="616" t="n"/>
      <c r="CQ27" s="616" t="n"/>
    </row>
    <row r="28" ht="25.15" customHeight="1">
      <c r="A28" s="616" t="n"/>
      <c r="B28" s="616" t="n"/>
      <c r="C28" s="616" t="n"/>
      <c r="D28" s="616" t="n"/>
      <c r="E28" s="616" t="n"/>
      <c r="F28" s="616" t="n"/>
      <c r="G28" s="616" t="n"/>
      <c r="H28" s="616" t="n"/>
      <c r="I28" s="616" t="n"/>
      <c r="J28" s="616" t="n"/>
      <c r="K28" s="616" t="n"/>
      <c r="L28" s="616" t="n"/>
      <c r="M28" s="616" t="n"/>
      <c r="N28" s="616" t="n"/>
      <c r="O28" s="616" t="n"/>
      <c r="P28" s="616" t="n"/>
      <c r="Q28" s="616" t="n"/>
      <c r="R28" s="616" t="n"/>
      <c r="S28" s="616" t="n"/>
      <c r="T28" s="616" t="n"/>
      <c r="U28" s="616" t="n"/>
      <c r="V28" s="616" t="n"/>
      <c r="W28" s="616" t="n"/>
      <c r="X28" s="616" t="n"/>
      <c r="Y28" s="616" t="n"/>
      <c r="Z28" s="616" t="n"/>
      <c r="AA28" s="616" t="n"/>
      <c r="AB28" s="616" t="n"/>
      <c r="AC28" s="616" t="n"/>
      <c r="AD28" s="616" t="n"/>
      <c r="AE28" s="616" t="n"/>
      <c r="AF28" s="616" t="n"/>
      <c r="AG28" s="616" t="n"/>
      <c r="AH28" s="616" t="n"/>
      <c r="AI28" s="616" t="n"/>
      <c r="AJ28" s="616" t="n"/>
      <c r="AK28" s="616" t="n"/>
      <c r="AL28" s="616" t="n"/>
      <c r="AM28" s="616" t="n"/>
      <c r="AN28" s="616" t="n"/>
      <c r="AO28" s="616" t="n"/>
      <c r="AP28" s="616" t="n"/>
      <c r="AQ28" s="616" t="n"/>
      <c r="AR28" s="616" t="n"/>
      <c r="AS28" s="616" t="n"/>
      <c r="AT28" s="616" t="n"/>
      <c r="AU28" s="616" t="n"/>
      <c r="AV28" s="616" t="n"/>
      <c r="AW28" s="616" t="n"/>
      <c r="AX28" s="616" t="n"/>
      <c r="AY28" s="616" t="n"/>
      <c r="AZ28" s="616" t="n"/>
      <c r="BA28" s="616" t="n"/>
      <c r="BB28" s="616" t="n"/>
      <c r="BC28" s="616" t="n"/>
      <c r="BD28" s="616" t="n"/>
      <c r="BE28" s="616" t="n"/>
      <c r="BF28" s="616" t="n"/>
      <c r="BG28" s="616" t="n"/>
      <c r="BH28" s="616" t="n"/>
      <c r="BI28" s="616" t="n"/>
      <c r="BJ28" s="616" t="n"/>
      <c r="BK28" s="616" t="n"/>
      <c r="BL28" s="616" t="n"/>
      <c r="BM28" s="616" t="n"/>
      <c r="BN28" s="616" t="n"/>
      <c r="BO28" s="616" t="n"/>
      <c r="BP28" s="616" t="n"/>
      <c r="BQ28" s="616" t="n"/>
      <c r="BR28" s="616" t="n"/>
      <c r="BS28" s="616" t="n"/>
      <c r="BT28" s="616" t="n"/>
      <c r="BU28" s="616" t="n"/>
      <c r="BV28" s="616" t="n"/>
      <c r="BW28" s="616" t="n"/>
      <c r="BX28" s="616" t="n"/>
      <c r="BY28" s="616" t="n"/>
      <c r="BZ28" s="616" t="n"/>
      <c r="CA28" s="616" t="n"/>
      <c r="CB28" s="616" t="n"/>
      <c r="CC28" s="616" t="n"/>
      <c r="CD28" s="616" t="n"/>
      <c r="CE28" s="616" t="n"/>
      <c r="CF28" s="616" t="n"/>
      <c r="CG28" s="616" t="n"/>
      <c r="CH28" s="616" t="n"/>
      <c r="CI28" s="616" t="n"/>
      <c r="CJ28" s="616" t="n"/>
      <c r="CK28" s="616" t="n"/>
      <c r="CL28" s="616" t="n"/>
      <c r="CM28" s="616" t="n"/>
      <c r="CN28" s="616" t="n"/>
      <c r="CO28" s="616" t="n"/>
      <c r="CP28" s="616" t="n"/>
      <c r="CQ28" s="616" t="n"/>
    </row>
    <row r="29" ht="79.90000000000001" customHeight="1">
      <c r="A29" s="616" t="n"/>
      <c r="B29" s="616" t="n"/>
      <c r="C29" s="616" t="n"/>
      <c r="D29" s="616" t="n"/>
      <c r="E29" s="616" t="n"/>
      <c r="F29" s="616" t="n"/>
      <c r="G29" s="616" t="n"/>
      <c r="H29" s="616" t="n"/>
      <c r="I29" s="616" t="n"/>
      <c r="J29" s="616" t="n"/>
      <c r="K29" s="616" t="n"/>
      <c r="L29" s="616" t="n"/>
      <c r="M29" s="616" t="n"/>
      <c r="N29" s="616" t="n"/>
      <c r="O29" s="616" t="n"/>
      <c r="P29" s="616" t="n"/>
      <c r="Q29" s="616" t="n"/>
      <c r="R29" s="616" t="n"/>
      <c r="S29" s="616" t="n"/>
      <c r="T29" s="616" t="n"/>
      <c r="U29" s="616" t="n"/>
      <c r="V29" s="616" t="n"/>
      <c r="W29" s="616" t="n"/>
      <c r="X29" s="616" t="n"/>
      <c r="Y29" s="616" t="n"/>
      <c r="Z29" s="616" t="n"/>
      <c r="AA29" s="616" t="n"/>
      <c r="AB29" s="616" t="n"/>
      <c r="AC29" s="616" t="n"/>
      <c r="AD29" s="616" t="n"/>
      <c r="AE29" s="616" t="n"/>
      <c r="AF29" s="616" t="n"/>
      <c r="AG29" s="616" t="n"/>
      <c r="AH29" s="616" t="n"/>
      <c r="AI29" s="616" t="n"/>
      <c r="AJ29" s="616" t="n"/>
      <c r="AK29" s="616" t="n"/>
      <c r="AL29" s="616" t="n"/>
      <c r="AM29" s="616" t="n"/>
      <c r="AN29" s="616" t="n"/>
      <c r="AO29" s="616" t="n"/>
      <c r="AP29" s="616" t="n"/>
      <c r="AQ29" s="616" t="n"/>
      <c r="AR29" s="616" t="n"/>
      <c r="AS29" s="616" t="n"/>
      <c r="AT29" s="616" t="n"/>
      <c r="AU29" s="616" t="n"/>
      <c r="AV29" s="616" t="n"/>
      <c r="AW29" s="616" t="n"/>
      <c r="AX29" s="616" t="n"/>
      <c r="AY29" s="616" t="n"/>
      <c r="AZ29" s="616" t="n"/>
      <c r="BA29" s="616" t="n"/>
      <c r="BB29" s="616" t="n"/>
      <c r="BC29" s="616" t="n"/>
      <c r="BD29" s="616" t="n"/>
      <c r="BE29" s="616" t="n"/>
      <c r="BF29" s="616" t="n"/>
      <c r="BG29" s="616" t="n"/>
      <c r="BH29" s="616" t="n"/>
      <c r="BI29" s="616" t="n"/>
      <c r="BJ29" s="616" t="n"/>
      <c r="BK29" s="616" t="n"/>
      <c r="BL29" s="616" t="n"/>
      <c r="BM29" s="616" t="n"/>
      <c r="BN29" s="616" t="n"/>
      <c r="BO29" s="616" t="n"/>
      <c r="BP29" s="616" t="n"/>
      <c r="BQ29" s="616" t="n"/>
      <c r="BR29" s="616" t="n"/>
      <c r="BS29" s="616" t="n"/>
      <c r="BT29" s="616" t="n"/>
      <c r="BU29" s="616" t="n"/>
      <c r="BV29" s="616" t="n"/>
      <c r="BW29" s="616" t="n"/>
      <c r="BX29" s="616" t="n"/>
      <c r="BY29" s="616" t="n"/>
      <c r="BZ29" s="616" t="n"/>
      <c r="CA29" s="616" t="n"/>
      <c r="CB29" s="616" t="n"/>
      <c r="CC29" s="616" t="n"/>
      <c r="CD29" s="616" t="n"/>
      <c r="CE29" s="616" t="n"/>
      <c r="CF29" s="616" t="n"/>
      <c r="CG29" s="616" t="n"/>
      <c r="CH29" s="616" t="n"/>
      <c r="CI29" s="616" t="n"/>
      <c r="CJ29" s="616" t="n"/>
      <c r="CK29" s="616" t="n"/>
      <c r="CL29" s="616" t="n"/>
      <c r="CM29" s="616" t="n"/>
      <c r="CN29" s="616" t="n"/>
      <c r="CO29" s="616" t="n"/>
      <c r="CP29" s="616" t="n"/>
      <c r="CQ29" s="616" t="n"/>
    </row>
    <row r="30" ht="385.9" customHeight="1">
      <c r="A30" s="616" t="n"/>
      <c r="B30" s="616" t="n"/>
      <c r="C30" s="616" t="n"/>
      <c r="D30" s="616" t="n"/>
      <c r="E30" s="616" t="n"/>
      <c r="F30" s="616" t="n"/>
      <c r="G30" s="616" t="n"/>
      <c r="H30" s="616" t="n"/>
      <c r="I30" s="616" t="n"/>
      <c r="J30" s="616" t="n"/>
      <c r="K30" s="616" t="n"/>
      <c r="L30" s="616" t="n"/>
      <c r="M30" s="616" t="n"/>
      <c r="N30" s="616" t="n"/>
      <c r="O30" s="616" t="n"/>
      <c r="P30" s="616" t="n"/>
      <c r="Q30" s="616" t="n"/>
      <c r="R30" s="616" t="n"/>
      <c r="S30" s="616" t="n"/>
      <c r="T30" s="616" t="n"/>
      <c r="U30" s="616" t="n"/>
      <c r="V30" s="616" t="n"/>
      <c r="W30" s="616" t="n"/>
      <c r="X30" s="616" t="n"/>
      <c r="Y30" s="616" t="n"/>
      <c r="Z30" s="616" t="n"/>
      <c r="AA30" s="616" t="n"/>
      <c r="AB30" s="616" t="n"/>
      <c r="AC30" s="616" t="n"/>
      <c r="AD30" s="616" t="n"/>
      <c r="AE30" s="616" t="n"/>
      <c r="AF30" s="616" t="n"/>
      <c r="AG30" s="616" t="n"/>
      <c r="AH30" s="616" t="n"/>
      <c r="AI30" s="616" t="n"/>
      <c r="AJ30" s="616" t="n"/>
      <c r="AK30" s="616" t="n"/>
      <c r="AL30" s="616" t="n"/>
      <c r="AM30" s="616" t="n"/>
      <c r="AN30" s="616" t="n"/>
      <c r="AO30" s="616" t="n"/>
      <c r="AP30" s="616" t="n"/>
      <c r="AQ30" s="616" t="n"/>
      <c r="AR30" s="616" t="n"/>
      <c r="AS30" s="616" t="n"/>
      <c r="AT30" s="616" t="n"/>
      <c r="AU30" s="616" t="n"/>
      <c r="AV30" s="616" t="n"/>
      <c r="AW30" s="616" t="n"/>
      <c r="AX30" s="616" t="n"/>
      <c r="AY30" s="616" t="n"/>
      <c r="AZ30" s="616" t="n"/>
      <c r="BA30" s="616" t="n"/>
      <c r="BB30" s="616" t="n"/>
      <c r="BC30" s="616" t="n"/>
      <c r="BD30" s="616" t="n"/>
      <c r="BE30" s="616" t="n"/>
      <c r="BF30" s="616" t="n"/>
      <c r="BG30" s="616" t="n"/>
      <c r="BH30" s="616" t="n"/>
      <c r="BI30" s="616" t="n"/>
      <c r="BJ30" s="616" t="n"/>
      <c r="BK30" s="616" t="n"/>
      <c r="BL30" s="616" t="n"/>
      <c r="BM30" s="616" t="n"/>
      <c r="BN30" s="616" t="n"/>
      <c r="BO30" s="616" t="n"/>
      <c r="BP30" s="616" t="n"/>
      <c r="BQ30" s="616" t="n"/>
      <c r="BR30" s="616" t="n"/>
      <c r="BS30" s="616" t="n"/>
      <c r="BT30" s="616" t="n"/>
      <c r="BU30" s="616" t="n"/>
      <c r="BV30" s="616" t="n"/>
      <c r="BW30" s="616" t="n"/>
      <c r="BX30" s="616" t="n"/>
      <c r="BY30" s="616" t="n"/>
      <c r="BZ30" s="616" t="n"/>
      <c r="CA30" s="616" t="n"/>
      <c r="CB30" s="616" t="n"/>
      <c r="CC30" s="616" t="n"/>
      <c r="CD30" s="616" t="n"/>
      <c r="CE30" s="616" t="n"/>
      <c r="CF30" s="616" t="n"/>
      <c r="CG30" s="616" t="n"/>
      <c r="CH30" s="616" t="n"/>
      <c r="CI30" s="616" t="n"/>
      <c r="CJ30" s="616" t="n"/>
      <c r="CK30" s="616" t="n"/>
      <c r="CL30" s="616" t="n"/>
      <c r="CM30" s="616" t="n"/>
      <c r="CN30" s="616" t="n"/>
      <c r="CO30" s="616" t="n"/>
      <c r="CP30" s="616" t="n"/>
      <c r="CQ30" s="616" t="n"/>
    </row>
    <row r="31" ht="25.15" customHeight="1">
      <c r="A31" s="616" t="n"/>
      <c r="B31" s="616" t="n"/>
      <c r="C31" s="616" t="n"/>
      <c r="D31" s="616" t="n"/>
      <c r="E31" s="616" t="n"/>
      <c r="F31" s="616" t="n"/>
      <c r="G31" s="616" t="n"/>
      <c r="H31" s="616" t="n"/>
      <c r="I31" s="616" t="n"/>
      <c r="J31" s="616" t="n"/>
      <c r="K31" s="616" t="n"/>
      <c r="L31" s="616" t="n"/>
      <c r="M31" s="616" t="n"/>
      <c r="N31" s="616" t="n"/>
      <c r="O31" s="616" t="n"/>
      <c r="P31" s="616" t="n"/>
      <c r="Q31" s="616" t="n"/>
      <c r="R31" s="616" t="n"/>
      <c r="S31" s="616" t="n"/>
      <c r="T31" s="616" t="n"/>
      <c r="U31" s="616" t="n"/>
      <c r="V31" s="616" t="n"/>
      <c r="W31" s="616" t="n"/>
      <c r="X31" s="616" t="n"/>
      <c r="Y31" s="616" t="n"/>
      <c r="Z31" s="616" t="n"/>
      <c r="AA31" s="616" t="n"/>
      <c r="AB31" s="616" t="n"/>
      <c r="AC31" s="616" t="n"/>
      <c r="AD31" s="616" t="n"/>
      <c r="AE31" s="616" t="n"/>
      <c r="AF31" s="616" t="n"/>
      <c r="AG31" s="616" t="n"/>
      <c r="AH31" s="616" t="n"/>
      <c r="AI31" s="616" t="n"/>
      <c r="AJ31" s="616" t="n"/>
      <c r="AK31" s="616" t="n"/>
      <c r="AL31" s="616" t="n"/>
      <c r="AM31" s="616" t="n"/>
      <c r="AN31" s="616" t="n"/>
      <c r="AO31" s="616" t="n"/>
      <c r="AP31" s="616" t="n"/>
      <c r="AQ31" s="616" t="n"/>
      <c r="AR31" s="616" t="n"/>
      <c r="AS31" s="616" t="n"/>
      <c r="AT31" s="616" t="n"/>
      <c r="AU31" s="616" t="n"/>
      <c r="AV31" s="616" t="n"/>
      <c r="AW31" s="616" t="n"/>
      <c r="AX31" s="616" t="n"/>
      <c r="AY31" s="616" t="n"/>
      <c r="AZ31" s="616" t="n"/>
      <c r="BA31" s="616" t="n"/>
      <c r="BB31" s="616" t="n"/>
      <c r="BC31" s="616" t="n"/>
      <c r="BD31" s="616" t="n"/>
      <c r="BE31" s="616" t="n"/>
      <c r="BF31" s="616" t="n"/>
      <c r="BG31" s="616" t="n"/>
      <c r="BH31" s="616" t="n"/>
      <c r="BI31" s="616" t="n"/>
      <c r="BJ31" s="616" t="n"/>
      <c r="BK31" s="616" t="n"/>
      <c r="BL31" s="616" t="n"/>
      <c r="BM31" s="616" t="n"/>
      <c r="BN31" s="616" t="n"/>
      <c r="BO31" s="616" t="n"/>
      <c r="BP31" s="616" t="n"/>
      <c r="BQ31" s="616" t="n"/>
      <c r="BR31" s="616" t="n"/>
      <c r="BS31" s="616" t="n"/>
      <c r="BT31" s="616" t="n"/>
      <c r="BU31" s="616" t="n"/>
      <c r="BV31" s="616" t="n"/>
      <c r="BW31" s="616" t="n"/>
      <c r="BX31" s="616" t="n"/>
      <c r="BY31" s="616" t="n"/>
      <c r="BZ31" s="616" t="n"/>
      <c r="CA31" s="616" t="n"/>
      <c r="CB31" s="616" t="n"/>
      <c r="CC31" s="616" t="n"/>
      <c r="CD31" s="616" t="n"/>
      <c r="CE31" s="616" t="n"/>
      <c r="CF31" s="616" t="n"/>
      <c r="CG31" s="616" t="n"/>
      <c r="CH31" s="616" t="n"/>
      <c r="CI31" s="616" t="n"/>
      <c r="CJ31" s="616" t="n"/>
      <c r="CK31" s="616" t="n"/>
      <c r="CL31" s="616" t="n"/>
      <c r="CM31" s="616" t="n"/>
      <c r="CN31" s="616" t="n"/>
      <c r="CO31" s="616" t="n"/>
      <c r="CP31" s="616" t="n"/>
      <c r="CQ31" s="616" t="n"/>
    </row>
    <row r="32" ht="25.15" customHeight="1">
      <c r="A32" s="616" t="n"/>
      <c r="B32" s="616" t="n"/>
      <c r="C32" s="616" t="n"/>
      <c r="D32" s="616" t="n"/>
      <c r="E32" s="616" t="n"/>
      <c r="F32" s="616" t="n"/>
      <c r="G32" s="616" t="n"/>
      <c r="H32" s="616" t="n"/>
      <c r="I32" s="616" t="n"/>
      <c r="J32" s="616" t="n"/>
      <c r="K32" s="616" t="n"/>
      <c r="L32" s="616" t="n"/>
      <c r="M32" s="616" t="n"/>
      <c r="N32" s="616" t="n"/>
      <c r="O32" s="616" t="n"/>
      <c r="P32" s="616" t="n"/>
      <c r="Q32" s="616" t="n"/>
      <c r="R32" s="616" t="n"/>
      <c r="S32" s="616" t="n"/>
      <c r="T32" s="616" t="n"/>
      <c r="U32" s="616" t="n"/>
      <c r="V32" s="616" t="n"/>
      <c r="W32" s="616" t="n"/>
      <c r="X32" s="616" t="n"/>
      <c r="Y32" s="616" t="n"/>
      <c r="Z32" s="616" t="n"/>
      <c r="AA32" s="616" t="n"/>
      <c r="AB32" s="616" t="n"/>
      <c r="AC32" s="616" t="n"/>
      <c r="AD32" s="616" t="n"/>
      <c r="AE32" s="616" t="n"/>
      <c r="AF32" s="616" t="n"/>
      <c r="AG32" s="616" t="n"/>
      <c r="AH32" s="616" t="n"/>
      <c r="AI32" s="616" t="n"/>
      <c r="AJ32" s="616" t="n"/>
      <c r="AK32" s="616" t="n"/>
      <c r="AL32" s="616" t="n"/>
      <c r="AM32" s="616" t="n"/>
      <c r="AN32" s="616" t="n"/>
      <c r="AO32" s="616" t="n"/>
      <c r="AP32" s="616" t="n"/>
      <c r="AQ32" s="616" t="n"/>
      <c r="AR32" s="616" t="n"/>
      <c r="AS32" s="616" t="n"/>
      <c r="AT32" s="616" t="n"/>
      <c r="AU32" s="616" t="n"/>
      <c r="AV32" s="616" t="n"/>
      <c r="AW32" s="616" t="n"/>
      <c r="AX32" s="616" t="n"/>
      <c r="AY32" s="616" t="n"/>
      <c r="AZ32" s="616" t="n"/>
      <c r="BA32" s="616" t="n"/>
      <c r="BB32" s="616" t="n"/>
      <c r="BC32" s="616" t="n"/>
      <c r="BD32" s="616" t="n"/>
      <c r="BE32" s="616" t="n"/>
      <c r="BF32" s="616" t="n"/>
      <c r="BG32" s="616" t="n"/>
      <c r="BH32" s="616" t="n"/>
      <c r="BI32" s="616" t="n"/>
      <c r="BJ32" s="616" t="n"/>
      <c r="BK32" s="616" t="n"/>
      <c r="BL32" s="616" t="n"/>
      <c r="BM32" s="616" t="n"/>
      <c r="BN32" s="616" t="n"/>
      <c r="BO32" s="616" t="n"/>
      <c r="BP32" s="616" t="n"/>
      <c r="BQ32" s="616" t="n"/>
      <c r="BR32" s="616" t="n"/>
      <c r="BS32" s="616" t="n"/>
      <c r="BT32" s="616" t="n"/>
      <c r="BU32" s="616" t="n"/>
      <c r="BV32" s="616" t="n"/>
      <c r="BW32" s="616" t="n"/>
      <c r="BX32" s="616" t="n"/>
      <c r="BY32" s="616" t="n"/>
      <c r="BZ32" s="616" t="n"/>
      <c r="CA32" s="616" t="n"/>
      <c r="CB32" s="616" t="n"/>
      <c r="CC32" s="616" t="n"/>
      <c r="CD32" s="616" t="n"/>
      <c r="CE32" s="616" t="n"/>
      <c r="CF32" s="616" t="n"/>
      <c r="CG32" s="616" t="n"/>
      <c r="CH32" s="616" t="n"/>
      <c r="CI32" s="616" t="n"/>
      <c r="CJ32" s="616" t="n"/>
      <c r="CK32" s="616" t="n"/>
      <c r="CL32" s="616" t="n"/>
      <c r="CM32" s="616" t="n"/>
      <c r="CN32" s="616" t="n"/>
      <c r="CO32" s="616" t="n"/>
      <c r="CP32" s="616" t="n"/>
      <c r="CQ32" s="616" t="n"/>
    </row>
    <row r="33" ht="25.15" customHeight="1">
      <c r="A33" s="616" t="n"/>
      <c r="B33" s="616" t="n"/>
      <c r="C33" s="616" t="n"/>
      <c r="D33" s="616" t="n"/>
      <c r="E33" s="616" t="n"/>
      <c r="F33" s="616" t="n"/>
      <c r="G33" s="616" t="n"/>
      <c r="H33" s="616" t="n"/>
      <c r="I33" s="616" t="n"/>
      <c r="J33" s="616" t="n"/>
      <c r="K33" s="616" t="n"/>
      <c r="L33" s="616" t="n"/>
      <c r="M33" s="616" t="n"/>
      <c r="N33" s="616" t="n"/>
      <c r="O33" s="616" t="n"/>
      <c r="P33" s="616" t="n"/>
      <c r="Q33" s="616" t="n"/>
      <c r="R33" s="616" t="n"/>
      <c r="S33" s="616" t="n"/>
      <c r="T33" s="616" t="n"/>
      <c r="U33" s="616" t="n"/>
      <c r="V33" s="616" t="n"/>
      <c r="W33" s="616" t="n"/>
      <c r="X33" s="616" t="n"/>
      <c r="Y33" s="616" t="n"/>
      <c r="Z33" s="616" t="n"/>
      <c r="AA33" s="616" t="n"/>
      <c r="AB33" s="616" t="n"/>
      <c r="AC33" s="616" t="n"/>
      <c r="AD33" s="616" t="n"/>
      <c r="AE33" s="616" t="n"/>
      <c r="AF33" s="616" t="n"/>
      <c r="AG33" s="616" t="n"/>
      <c r="AH33" s="616" t="n"/>
      <c r="AI33" s="616" t="n"/>
      <c r="AJ33" s="616" t="n"/>
      <c r="AK33" s="616" t="n"/>
      <c r="AL33" s="616" t="n"/>
      <c r="AM33" s="616" t="n"/>
      <c r="AN33" s="616" t="n"/>
      <c r="AO33" s="616" t="n"/>
      <c r="AP33" s="616" t="n"/>
      <c r="AQ33" s="616" t="n"/>
      <c r="AR33" s="616" t="n"/>
      <c r="AS33" s="616" t="n"/>
      <c r="AT33" s="616" t="n"/>
      <c r="AU33" s="616" t="n"/>
      <c r="AV33" s="616" t="n"/>
      <c r="AW33" s="616" t="n"/>
      <c r="AX33" s="616" t="n"/>
      <c r="AY33" s="616" t="n"/>
      <c r="AZ33" s="616" t="n"/>
      <c r="BA33" s="616" t="n"/>
      <c r="BB33" s="616" t="n"/>
      <c r="BC33" s="616" t="n"/>
      <c r="BD33" s="616" t="n"/>
      <c r="BE33" s="616" t="n"/>
      <c r="BF33" s="616" t="n"/>
      <c r="BG33" s="616" t="n"/>
      <c r="BH33" s="616" t="n"/>
      <c r="BI33" s="616" t="n"/>
      <c r="BJ33" s="616" t="n"/>
      <c r="BK33" s="616" t="n"/>
      <c r="BL33" s="616" t="n"/>
      <c r="BM33" s="616" t="n"/>
      <c r="BN33" s="616" t="n"/>
      <c r="BO33" s="616" t="n"/>
      <c r="BP33" s="616" t="n"/>
      <c r="BQ33" s="616" t="n"/>
      <c r="BR33" s="616" t="n"/>
      <c r="BS33" s="616" t="n"/>
      <c r="BT33" s="616" t="n"/>
      <c r="BU33" s="616" t="n"/>
      <c r="BV33" s="616" t="n"/>
      <c r="BW33" s="616" t="n"/>
      <c r="BX33" s="616" t="n"/>
      <c r="BY33" s="616" t="n"/>
      <c r="BZ33" s="616" t="n"/>
      <c r="CA33" s="616" t="n"/>
      <c r="CB33" s="616" t="n"/>
      <c r="CC33" s="616" t="n"/>
      <c r="CD33" s="616" t="n"/>
      <c r="CE33" s="616" t="n"/>
      <c r="CF33" s="616" t="n"/>
      <c r="CG33" s="616" t="n"/>
      <c r="CH33" s="616" t="n"/>
      <c r="CI33" s="616" t="n"/>
      <c r="CJ33" s="616" t="n"/>
      <c r="CK33" s="616" t="n"/>
      <c r="CL33" s="616" t="n"/>
      <c r="CM33" s="616" t="n"/>
      <c r="CN33" s="616" t="n"/>
      <c r="CO33" s="616" t="n"/>
      <c r="CP33" s="616" t="n"/>
      <c r="CQ33" s="616" t="n"/>
    </row>
    <row r="34" ht="25.15" customHeight="1">
      <c r="A34" s="616" t="n"/>
      <c r="B34" s="616" t="n"/>
      <c r="C34" s="616" t="n"/>
      <c r="D34" s="616" t="n"/>
      <c r="E34" s="616" t="n"/>
      <c r="F34" s="616" t="n"/>
      <c r="G34" s="616" t="n"/>
      <c r="H34" s="616" t="n"/>
      <c r="I34" s="616" t="n"/>
      <c r="J34" s="616" t="n"/>
      <c r="K34" s="616" t="n"/>
      <c r="L34" s="616" t="n"/>
      <c r="M34" s="616" t="n"/>
      <c r="N34" s="616" t="n"/>
      <c r="O34" s="616" t="n"/>
      <c r="P34" s="616" t="n"/>
      <c r="Q34" s="616" t="n"/>
      <c r="R34" s="616" t="n"/>
      <c r="S34" s="616" t="n"/>
      <c r="T34" s="616" t="n"/>
      <c r="U34" s="616" t="n"/>
      <c r="V34" s="616" t="n"/>
      <c r="W34" s="616" t="n"/>
      <c r="X34" s="616" t="n"/>
      <c r="Y34" s="616" t="n"/>
      <c r="Z34" s="616" t="n"/>
      <c r="AA34" s="616" t="n"/>
      <c r="AB34" s="616" t="n"/>
      <c r="AC34" s="616" t="n"/>
      <c r="AD34" s="616" t="n"/>
      <c r="AE34" s="616" t="n"/>
      <c r="AF34" s="616" t="n"/>
      <c r="AG34" s="616" t="n"/>
      <c r="AH34" s="616" t="n"/>
      <c r="AI34" s="616" t="n"/>
      <c r="AJ34" s="616" t="n"/>
      <c r="AK34" s="616" t="n"/>
      <c r="AL34" s="616" t="n"/>
      <c r="AM34" s="616" t="n"/>
      <c r="AN34" s="616" t="n"/>
      <c r="AO34" s="616" t="n"/>
      <c r="AP34" s="616" t="n"/>
      <c r="AQ34" s="616" t="n"/>
      <c r="AR34" s="616" t="n"/>
      <c r="AS34" s="616" t="n"/>
      <c r="AT34" s="616" t="n"/>
      <c r="AU34" s="616" t="n"/>
      <c r="AV34" s="616" t="n"/>
      <c r="AW34" s="616" t="n"/>
      <c r="AX34" s="616" t="n"/>
      <c r="AY34" s="616" t="n"/>
      <c r="AZ34" s="616" t="n"/>
      <c r="BA34" s="616" t="n"/>
      <c r="BB34" s="616" t="n"/>
      <c r="BC34" s="616" t="n"/>
      <c r="BD34" s="616" t="n"/>
      <c r="BE34" s="616" t="n"/>
      <c r="BF34" s="616" t="n"/>
      <c r="BG34" s="616" t="n"/>
      <c r="BH34" s="616" t="n"/>
      <c r="BI34" s="616" t="n"/>
      <c r="BJ34" s="616" t="n"/>
      <c r="BK34" s="616" t="n"/>
      <c r="BL34" s="616" t="n"/>
      <c r="BM34" s="616" t="n"/>
      <c r="BN34" s="616" t="n"/>
      <c r="BO34" s="616" t="n"/>
      <c r="BP34" s="616" t="n"/>
      <c r="BQ34" s="616" t="n"/>
      <c r="BR34" s="616" t="n"/>
      <c r="BS34" s="616" t="n"/>
      <c r="BT34" s="616" t="n"/>
      <c r="BU34" s="616" t="n"/>
      <c r="BV34" s="616" t="n"/>
      <c r="BW34" s="616" t="n"/>
      <c r="BX34" s="616" t="n"/>
      <c r="BY34" s="616" t="n"/>
      <c r="BZ34" s="616" t="n"/>
      <c r="CA34" s="616" t="n"/>
      <c r="CB34" s="616" t="n"/>
      <c r="CC34" s="616" t="n"/>
      <c r="CD34" s="616" t="n"/>
      <c r="CE34" s="616" t="n"/>
      <c r="CF34" s="616" t="n"/>
      <c r="CG34" s="616" t="n"/>
      <c r="CH34" s="616" t="n"/>
      <c r="CI34" s="616" t="n"/>
      <c r="CJ34" s="616" t="n"/>
      <c r="CK34" s="616" t="n"/>
      <c r="CL34" s="616" t="n"/>
      <c r="CM34" s="616" t="n"/>
      <c r="CN34" s="616" t="n"/>
      <c r="CO34" s="616" t="n"/>
      <c r="CP34" s="616" t="n"/>
      <c r="CQ34" s="616" t="n"/>
    </row>
    <row r="35" ht="25.15" customHeight="1">
      <c r="A35" s="616" t="n"/>
      <c r="B35" s="616" t="n"/>
      <c r="C35" s="616" t="n"/>
      <c r="D35" s="616" t="n"/>
      <c r="E35" s="616" t="n"/>
      <c r="F35" s="616" t="n"/>
      <c r="G35" s="616" t="n"/>
      <c r="H35" s="616" t="n"/>
      <c r="I35" s="616" t="n"/>
      <c r="J35" s="616" t="n"/>
      <c r="K35" s="616" t="n"/>
      <c r="L35" s="616" t="n"/>
      <c r="M35" s="616" t="n"/>
      <c r="N35" s="616" t="n"/>
      <c r="O35" s="616" t="n"/>
      <c r="P35" s="616" t="n"/>
      <c r="Q35" s="616" t="n"/>
      <c r="R35" s="616" t="n"/>
      <c r="S35" s="616" t="n"/>
      <c r="T35" s="616" t="n"/>
      <c r="U35" s="616" t="n"/>
      <c r="V35" s="616" t="n"/>
      <c r="W35" s="616" t="n"/>
      <c r="X35" s="616" t="n"/>
      <c r="Y35" s="616" t="n"/>
      <c r="Z35" s="616" t="n"/>
      <c r="AA35" s="616" t="n"/>
      <c r="AB35" s="616" t="n"/>
      <c r="AC35" s="616" t="n"/>
      <c r="AD35" s="616" t="n"/>
      <c r="AE35" s="616" t="n"/>
      <c r="AF35" s="616" t="n"/>
      <c r="AG35" s="616" t="n"/>
      <c r="AH35" s="616" t="n"/>
      <c r="AI35" s="616" t="n"/>
      <c r="AJ35" s="616" t="n"/>
      <c r="AK35" s="616" t="n"/>
      <c r="AL35" s="616" t="n"/>
      <c r="AM35" s="616" t="n"/>
      <c r="AN35" s="616" t="n"/>
      <c r="AO35" s="616" t="n"/>
      <c r="AP35" s="616" t="n"/>
      <c r="AQ35" s="616" t="n"/>
      <c r="AR35" s="616" t="n"/>
      <c r="AS35" s="616" t="n"/>
      <c r="AT35" s="616" t="n"/>
      <c r="AU35" s="616" t="n"/>
      <c r="AV35" s="616" t="n"/>
      <c r="AW35" s="616" t="n"/>
      <c r="AX35" s="616" t="n"/>
      <c r="AY35" s="616" t="n"/>
      <c r="AZ35" s="616" t="n"/>
      <c r="BA35" s="616" t="n"/>
      <c r="BB35" s="616" t="n"/>
      <c r="BC35" s="616" t="n"/>
      <c r="BD35" s="616" t="n"/>
      <c r="BE35" s="616" t="n"/>
      <c r="BF35" s="616" t="n"/>
      <c r="BG35" s="616" t="n"/>
      <c r="BH35" s="616" t="n"/>
      <c r="BI35" s="616" t="n"/>
      <c r="BJ35" s="616" t="n"/>
      <c r="BK35" s="616" t="n"/>
      <c r="BL35" s="616" t="n"/>
      <c r="BM35" s="616" t="n"/>
      <c r="BN35" s="616" t="n"/>
      <c r="BO35" s="616" t="n"/>
      <c r="BP35" s="616" t="n"/>
      <c r="BQ35" s="616" t="n"/>
      <c r="BR35" s="616" t="n"/>
      <c r="BS35" s="616" t="n"/>
      <c r="BT35" s="616" t="n"/>
      <c r="BU35" s="616" t="n"/>
      <c r="BV35" s="616" t="n"/>
      <c r="BW35" s="616" t="n"/>
      <c r="BX35" s="616" t="n"/>
      <c r="BY35" s="616" t="n"/>
      <c r="BZ35" s="616" t="n"/>
      <c r="CA35" s="616" t="n"/>
      <c r="CB35" s="616" t="n"/>
      <c r="CC35" s="616" t="n"/>
      <c r="CD35" s="616" t="n"/>
      <c r="CE35" s="616" t="n"/>
      <c r="CF35" s="616" t="n"/>
      <c r="CG35" s="616" t="n"/>
      <c r="CH35" s="616" t="n"/>
      <c r="CI35" s="616" t="n"/>
      <c r="CJ35" s="616" t="n"/>
      <c r="CK35" s="616" t="n"/>
      <c r="CL35" s="616" t="n"/>
      <c r="CM35" s="616" t="n"/>
      <c r="CN35" s="616" t="n"/>
      <c r="CO35" s="616" t="n"/>
      <c r="CP35" s="616" t="n"/>
      <c r="CQ35" s="616" t="n"/>
    </row>
    <row r="36" ht="25.15" customHeight="1">
      <c r="A36" s="616" t="n"/>
      <c r="B36" s="616" t="n"/>
      <c r="C36" s="616" t="n"/>
      <c r="D36" s="616" t="n"/>
      <c r="E36" s="616" t="n"/>
      <c r="F36" s="616" t="n"/>
      <c r="G36" s="616" t="n"/>
      <c r="H36" s="616" t="n"/>
      <c r="I36" s="616" t="n"/>
      <c r="J36" s="616" t="n"/>
      <c r="K36" s="616" t="n"/>
      <c r="L36" s="616" t="n"/>
      <c r="M36" s="616" t="n"/>
      <c r="N36" s="616" t="n"/>
      <c r="O36" s="616" t="n"/>
      <c r="P36" s="616" t="n"/>
      <c r="Q36" s="616" t="n"/>
      <c r="R36" s="616" t="n"/>
      <c r="S36" s="616" t="n"/>
      <c r="T36" s="616" t="n"/>
      <c r="U36" s="616" t="n"/>
      <c r="V36" s="616" t="n"/>
      <c r="W36" s="616" t="n"/>
      <c r="X36" s="616" t="n"/>
      <c r="Y36" s="616" t="n"/>
      <c r="Z36" s="616" t="n"/>
      <c r="AA36" s="616" t="n"/>
      <c r="AB36" s="616" t="n"/>
      <c r="AC36" s="616" t="n"/>
      <c r="AD36" s="616" t="n"/>
      <c r="AE36" s="616" t="n"/>
      <c r="AF36" s="616" t="n"/>
      <c r="AG36" s="616" t="n"/>
      <c r="AH36" s="616" t="n"/>
      <c r="AI36" s="616" t="n"/>
      <c r="AJ36" s="616" t="n"/>
      <c r="AK36" s="616" t="n"/>
      <c r="AL36" s="616" t="n"/>
      <c r="AM36" s="616" t="n"/>
      <c r="AN36" s="616" t="n"/>
      <c r="AO36" s="616" t="n"/>
      <c r="AP36" s="616" t="n"/>
      <c r="AQ36" s="616" t="n"/>
      <c r="AR36" s="616" t="n"/>
      <c r="AS36" s="616" t="n"/>
      <c r="AT36" s="616" t="n"/>
      <c r="AU36" s="616" t="n"/>
      <c r="AV36" s="616" t="n"/>
      <c r="AW36" s="616" t="n"/>
      <c r="AX36" s="616" t="n"/>
      <c r="AY36" s="616" t="n"/>
      <c r="AZ36" s="616" t="n"/>
      <c r="BA36" s="616" t="n"/>
      <c r="BB36" s="616" t="n"/>
      <c r="BC36" s="616" t="n"/>
      <c r="BD36" s="616" t="n"/>
      <c r="BE36" s="616" t="n"/>
      <c r="BF36" s="616" t="n"/>
      <c r="BG36" s="616" t="n"/>
      <c r="BH36" s="616" t="n"/>
      <c r="BI36" s="616" t="n"/>
      <c r="BJ36" s="616" t="n"/>
      <c r="BK36" s="616" t="n"/>
      <c r="BL36" s="616" t="n"/>
      <c r="BM36" s="616" t="n"/>
      <c r="BN36" s="616" t="n"/>
      <c r="BO36" s="616" t="n"/>
      <c r="BP36" s="616" t="n"/>
      <c r="BQ36" s="616" t="n"/>
      <c r="BR36" s="616" t="n"/>
      <c r="BS36" s="616" t="n"/>
      <c r="BT36" s="616" t="n"/>
      <c r="BU36" s="616" t="n"/>
      <c r="BV36" s="616" t="n"/>
      <c r="BW36" s="616" t="n"/>
      <c r="BX36" s="616" t="n"/>
      <c r="BY36" s="616" t="n"/>
      <c r="BZ36" s="616" t="n"/>
      <c r="CA36" s="616" t="n"/>
      <c r="CB36" s="616" t="n"/>
      <c r="CC36" s="616" t="n"/>
      <c r="CD36" s="616" t="n"/>
      <c r="CE36" s="616" t="n"/>
      <c r="CF36" s="616" t="n"/>
      <c r="CG36" s="616" t="n"/>
      <c r="CH36" s="616" t="n"/>
      <c r="CI36" s="616" t="n"/>
      <c r="CJ36" s="616" t="n"/>
      <c r="CK36" s="616" t="n"/>
      <c r="CL36" s="616" t="n"/>
      <c r="CM36" s="616" t="n"/>
      <c r="CN36" s="616" t="n"/>
      <c r="CO36" s="616" t="n"/>
      <c r="CP36" s="616" t="n"/>
      <c r="CQ36" s="616" t="n"/>
    </row>
    <row r="37" ht="25.15" customHeight="1">
      <c r="A37" s="616" t="n"/>
      <c r="B37" s="616" t="n"/>
      <c r="C37" s="616" t="n"/>
      <c r="D37" s="616" t="n"/>
      <c r="E37" s="616" t="n"/>
      <c r="F37" s="616" t="n"/>
      <c r="G37" s="616" t="n"/>
      <c r="H37" s="616" t="n"/>
      <c r="I37" s="616" t="n"/>
      <c r="J37" s="616" t="n"/>
      <c r="K37" s="616" t="n"/>
      <c r="L37" s="616" t="n"/>
      <c r="M37" s="616" t="n"/>
      <c r="N37" s="616" t="n"/>
      <c r="O37" s="616" t="n"/>
      <c r="P37" s="616" t="n"/>
      <c r="Q37" s="616" t="n"/>
      <c r="R37" s="616" t="n"/>
      <c r="S37" s="616" t="n"/>
      <c r="T37" s="616" t="n"/>
      <c r="U37" s="616" t="n"/>
      <c r="V37" s="616" t="n"/>
      <c r="W37" s="616" t="n"/>
      <c r="X37" s="616" t="n"/>
      <c r="Y37" s="616" t="n"/>
      <c r="Z37" s="616" t="n"/>
      <c r="AA37" s="616" t="n"/>
      <c r="AB37" s="616" t="n"/>
      <c r="AC37" s="616" t="n"/>
      <c r="AD37" s="616" t="n"/>
      <c r="AE37" s="616" t="n"/>
      <c r="AF37" s="616" t="n"/>
      <c r="AG37" s="616" t="n"/>
      <c r="AH37" s="616" t="n"/>
      <c r="AI37" s="616" t="n"/>
      <c r="AJ37" s="616" t="n"/>
      <c r="AK37" s="616" t="n"/>
      <c r="AL37" s="616" t="n"/>
      <c r="AM37" s="616" t="n"/>
      <c r="AN37" s="616" t="n"/>
      <c r="AO37" s="616" t="n"/>
      <c r="AP37" s="616" t="n"/>
      <c r="AQ37" s="616" t="n"/>
      <c r="AR37" s="616" t="n"/>
      <c r="AS37" s="616" t="n"/>
      <c r="AT37" s="616" t="n"/>
      <c r="AU37" s="616" t="n"/>
      <c r="AV37" s="616" t="n"/>
      <c r="AW37" s="616" t="n"/>
      <c r="AX37" s="616" t="n"/>
      <c r="AY37" s="616" t="n"/>
      <c r="AZ37" s="616" t="n"/>
      <c r="BA37" s="616" t="n"/>
      <c r="BB37" s="616" t="n"/>
      <c r="BC37" s="616" t="n"/>
      <c r="BD37" s="616" t="n"/>
      <c r="BE37" s="616" t="n"/>
      <c r="BF37" s="616" t="n"/>
      <c r="BG37" s="616" t="n"/>
      <c r="BH37" s="616" t="n"/>
      <c r="BI37" s="616" t="n"/>
      <c r="BJ37" s="616" t="n"/>
      <c r="BK37" s="616" t="n"/>
      <c r="BL37" s="616" t="n"/>
      <c r="BM37" s="616" t="n"/>
      <c r="BN37" s="616" t="n"/>
      <c r="BO37" s="616" t="n"/>
      <c r="BP37" s="616" t="n"/>
      <c r="BQ37" s="616" t="n"/>
      <c r="BR37" s="616" t="n"/>
      <c r="BS37" s="616" t="n"/>
      <c r="BT37" s="616" t="n"/>
      <c r="BU37" s="616" t="n"/>
      <c r="BV37" s="616" t="n"/>
      <c r="BW37" s="616" t="n"/>
      <c r="BX37" s="616" t="n"/>
      <c r="BY37" s="616" t="n"/>
      <c r="BZ37" s="616" t="n"/>
      <c r="CA37" s="616" t="n"/>
      <c r="CB37" s="616" t="n"/>
      <c r="CC37" s="616" t="n"/>
      <c r="CD37" s="616" t="n"/>
      <c r="CE37" s="616" t="n"/>
      <c r="CF37" s="616" t="n"/>
      <c r="CG37" s="616" t="n"/>
      <c r="CH37" s="616" t="n"/>
      <c r="CI37" s="616" t="n"/>
      <c r="CJ37" s="616" t="n"/>
      <c r="CK37" s="616" t="n"/>
      <c r="CL37" s="616" t="n"/>
      <c r="CM37" s="616" t="n"/>
      <c r="CN37" s="616" t="n"/>
      <c r="CO37" s="616" t="n"/>
      <c r="CP37" s="616" t="n"/>
      <c r="CQ37" s="616" t="n"/>
    </row>
    <row r="38">
      <c r="A38" s="616" t="n"/>
      <c r="B38" s="616" t="n"/>
      <c r="C38" s="616" t="n"/>
      <c r="D38" s="616" t="n"/>
      <c r="E38" s="616" t="n"/>
      <c r="F38" s="616" t="n"/>
      <c r="G38" s="616" t="n"/>
      <c r="H38" s="616" t="n"/>
      <c r="I38" s="616" t="n"/>
      <c r="J38" s="616" t="n"/>
      <c r="K38" s="616" t="n"/>
      <c r="L38" s="616" t="n"/>
      <c r="M38" s="616" t="n"/>
      <c r="N38" s="616" t="n"/>
      <c r="O38" s="616" t="n"/>
      <c r="P38" s="616" t="n"/>
      <c r="Q38" s="616" t="n"/>
      <c r="R38" s="616" t="n"/>
      <c r="S38" s="616" t="n"/>
      <c r="T38" s="616" t="n"/>
      <c r="U38" s="616" t="n"/>
      <c r="V38" s="616" t="n"/>
      <c r="W38" s="616" t="n"/>
      <c r="X38" s="616" t="n"/>
      <c r="Y38" s="616" t="n"/>
      <c r="Z38" s="616" t="n"/>
      <c r="AA38" s="616" t="n"/>
      <c r="AB38" s="616" t="n"/>
      <c r="AC38" s="616" t="n"/>
      <c r="AD38" s="616" t="n"/>
      <c r="AE38" s="616" t="n"/>
      <c r="AF38" s="616" t="n"/>
      <c r="AG38" s="616" t="n"/>
      <c r="AH38" s="616" t="n"/>
      <c r="AI38" s="616" t="n"/>
      <c r="AJ38" s="616" t="n"/>
      <c r="AK38" s="616" t="n"/>
      <c r="AL38" s="616" t="n"/>
      <c r="AM38" s="616" t="n"/>
      <c r="AN38" s="616" t="n"/>
      <c r="AO38" s="616" t="n"/>
      <c r="AP38" s="616" t="n"/>
      <c r="AQ38" s="616" t="n"/>
      <c r="AR38" s="616" t="n"/>
      <c r="AS38" s="616" t="n"/>
      <c r="AT38" s="616" t="n"/>
      <c r="AU38" s="616" t="n"/>
      <c r="AV38" s="616" t="n"/>
      <c r="AW38" s="616" t="n"/>
      <c r="AX38" s="616" t="n"/>
      <c r="AY38" s="616" t="n"/>
      <c r="AZ38" s="616" t="n"/>
      <c r="BA38" s="616" t="n"/>
      <c r="BB38" s="616" t="n"/>
      <c r="BC38" s="616" t="n"/>
      <c r="BD38" s="616" t="n"/>
      <c r="BE38" s="616" t="n"/>
      <c r="BF38" s="616" t="n"/>
      <c r="BG38" s="616" t="n"/>
      <c r="BH38" s="616" t="n"/>
      <c r="BI38" s="616" t="n"/>
      <c r="BJ38" s="616" t="n"/>
      <c r="BK38" s="616" t="n"/>
      <c r="BL38" s="616" t="n"/>
      <c r="BM38" s="616" t="n"/>
      <c r="BN38" s="616" t="n"/>
      <c r="BO38" s="616" t="n"/>
      <c r="BP38" s="616" t="n"/>
      <c r="BQ38" s="616" t="n"/>
      <c r="BR38" s="616" t="n"/>
      <c r="BS38" s="616" t="n"/>
      <c r="BT38" s="616" t="n"/>
      <c r="BU38" s="616" t="n"/>
      <c r="BV38" s="616" t="n"/>
      <c r="BW38" s="616" t="n"/>
      <c r="BX38" s="616" t="n"/>
      <c r="BY38" s="616" t="n"/>
      <c r="BZ38" s="616" t="n"/>
      <c r="CA38" s="616" t="n"/>
      <c r="CB38" s="616" t="n"/>
      <c r="CC38" s="616" t="n"/>
      <c r="CD38" s="616" t="n"/>
      <c r="CE38" s="616" t="n"/>
      <c r="CF38" s="616" t="n"/>
      <c r="CG38" s="616" t="n"/>
      <c r="CH38" s="616" t="n"/>
      <c r="CI38" s="616" t="n"/>
      <c r="CJ38" s="616" t="n"/>
      <c r="CK38" s="616" t="n"/>
      <c r="CL38" s="616" t="n"/>
      <c r="CM38" s="616" t="n"/>
      <c r="CN38" s="616" t="n"/>
      <c r="CO38" s="616" t="n"/>
      <c r="CP38" s="616" t="n"/>
      <c r="CQ38" s="616" t="n"/>
    </row>
    <row r="39" ht="25.35" customHeight="1">
      <c r="A39" s="616" t="n"/>
      <c r="B39" s="616" t="n"/>
      <c r="C39" s="616" t="n"/>
      <c r="D39" s="616" t="n"/>
      <c r="E39" s="616" t="n"/>
      <c r="F39" s="616" t="n"/>
      <c r="G39" s="616" t="n"/>
      <c r="H39" s="616" t="n"/>
      <c r="I39" s="616" t="n"/>
      <c r="J39" s="616" t="n"/>
      <c r="K39" s="616" t="n"/>
      <c r="L39" s="616" t="n"/>
      <c r="M39" s="616" t="n"/>
      <c r="N39" s="616" t="n"/>
      <c r="O39" s="616" t="n"/>
      <c r="Y39" s="616" t="n"/>
      <c r="Z39" s="616" t="n"/>
      <c r="AA39" s="616" t="n"/>
      <c r="AB39" s="616" t="n"/>
      <c r="AC39" s="616" t="n"/>
      <c r="AD39" s="616" t="n"/>
      <c r="AE39" s="616" t="n"/>
      <c r="AF39" s="616" t="n"/>
      <c r="AG39" s="616" t="n"/>
      <c r="AH39" s="616" t="n"/>
      <c r="AI39" s="825" t="n"/>
      <c r="AJ39" s="825" t="n"/>
      <c r="AK39" s="825" t="n"/>
      <c r="AL39" s="616" t="n"/>
      <c r="AM39" s="616" t="n"/>
      <c r="AN39" s="616" t="n"/>
      <c r="AO39" s="616" t="n"/>
      <c r="AP39" s="616" t="n"/>
      <c r="AQ39" s="616" t="n"/>
      <c r="AR39" s="616" t="n"/>
      <c r="AS39" s="616" t="n"/>
      <c r="AT39" s="616" t="n"/>
      <c r="AU39" s="616" t="n"/>
      <c r="AV39" s="616" t="n"/>
      <c r="AW39" s="616" t="n"/>
      <c r="AX39" s="616" t="n"/>
      <c r="AY39" s="616" t="n"/>
      <c r="AZ39" s="616" t="n"/>
      <c r="BA39" s="616" t="n"/>
      <c r="BB39" s="616" t="n"/>
      <c r="BC39" s="616" t="n"/>
      <c r="BD39" s="616" t="n"/>
      <c r="BE39" s="616" t="n"/>
      <c r="BF39" s="616" t="n"/>
      <c r="BG39" s="616" t="n"/>
      <c r="BH39" s="616" t="n"/>
      <c r="BI39" s="616" t="n"/>
      <c r="BJ39" s="616" t="n"/>
      <c r="BK39" s="616" t="n"/>
      <c r="BL39" s="616" t="n"/>
      <c r="BM39" s="616" t="n"/>
      <c r="BN39" s="616" t="n"/>
      <c r="BO39" s="616" t="n"/>
      <c r="BP39" s="616" t="n"/>
      <c r="BQ39" s="616" t="n"/>
      <c r="BR39" s="616" t="n"/>
      <c r="BS39" s="616" t="n"/>
      <c r="BT39" s="616" t="n"/>
      <c r="BU39" s="616" t="n"/>
      <c r="BV39" s="616" t="n"/>
      <c r="BW39" s="616" t="n"/>
      <c r="BX39" s="616" t="n"/>
      <c r="BY39" s="616" t="n"/>
      <c r="BZ39" s="616" t="n"/>
      <c r="CA39" s="616" t="n"/>
      <c r="CB39" s="616" t="n"/>
      <c r="CC39" s="616" t="n"/>
      <c r="CD39" s="616" t="n"/>
      <c r="CE39" s="616" t="n"/>
      <c r="CF39" s="616" t="n"/>
      <c r="CG39" s="616" t="n"/>
      <c r="CH39" s="616" t="n"/>
      <c r="CI39" s="616" t="n"/>
      <c r="CJ39" s="616" t="n"/>
      <c r="CK39" s="616" t="n"/>
      <c r="CL39" s="616" t="n"/>
      <c r="CM39" s="616" t="n"/>
      <c r="CN39" s="616" t="n"/>
      <c r="CO39" s="616" t="n"/>
      <c r="CP39" s="616" t="n"/>
      <c r="CQ39" s="616" t="n"/>
    </row>
    <row r="40" ht="38.85" customHeight="1">
      <c r="A40" s="616" t="n"/>
      <c r="B40" s="616" t="n"/>
      <c r="C40" s="616" t="n"/>
      <c r="D40" s="616" t="n"/>
      <c r="E40" s="616" t="n"/>
      <c r="F40" s="616" t="n"/>
      <c r="G40" s="616" t="n"/>
      <c r="H40" s="616" t="n"/>
      <c r="I40" s="616" t="n"/>
      <c r="J40" s="616" t="n"/>
      <c r="K40" s="616" t="n"/>
      <c r="L40" s="616" t="n"/>
      <c r="M40" s="616" t="n"/>
      <c r="N40" s="616" t="n"/>
      <c r="O40" s="616" t="n"/>
      <c r="P40" s="616" t="n"/>
      <c r="Q40" s="616" t="n"/>
      <c r="R40" s="616" t="n"/>
      <c r="S40" s="616" t="n"/>
      <c r="T40" s="616" t="n"/>
      <c r="U40" s="616" t="n"/>
      <c r="V40" s="616" t="n"/>
      <c r="W40" s="616" t="n"/>
      <c r="X40" s="616" t="n"/>
      <c r="Y40" s="616" t="n"/>
      <c r="Z40" s="616" t="n"/>
      <c r="AA40" s="616" t="n"/>
      <c r="AB40" s="616" t="n"/>
      <c r="AC40" s="616" t="n"/>
      <c r="AD40" s="616" t="n"/>
      <c r="AE40" s="616" t="n"/>
      <c r="AF40" s="616" t="n"/>
      <c r="AG40" s="616" t="n"/>
      <c r="AH40" s="616" t="n"/>
      <c r="AI40" s="825" t="n"/>
      <c r="AJ40" s="825" t="n"/>
      <c r="AK40" s="825" t="n"/>
      <c r="AL40" s="616" t="n"/>
      <c r="AM40" s="616" t="n"/>
      <c r="AN40" s="616" t="n"/>
      <c r="AO40" s="616" t="n"/>
      <c r="AP40" s="616" t="n"/>
      <c r="AQ40" s="616" t="n"/>
      <c r="AR40" s="616" t="n"/>
      <c r="AS40" s="616" t="n"/>
      <c r="AT40" s="616" t="n"/>
      <c r="AU40" s="616" t="n"/>
      <c r="AV40" s="616" t="n"/>
      <c r="AW40" s="616" t="n"/>
      <c r="AX40" s="616" t="n"/>
      <c r="AY40" s="616" t="n"/>
      <c r="AZ40" s="616" t="n"/>
      <c r="BA40" s="616" t="n"/>
      <c r="BB40" s="616" t="n"/>
      <c r="BC40" s="616" t="n"/>
      <c r="BD40" s="616" t="n"/>
      <c r="BE40" s="616" t="n"/>
      <c r="BF40" s="616" t="n"/>
      <c r="BG40" s="616" t="n"/>
      <c r="BH40" s="616" t="n"/>
      <c r="BI40" s="616" t="n"/>
      <c r="BJ40" s="616" t="n"/>
      <c r="BK40" s="616" t="n"/>
      <c r="BL40" s="616" t="n"/>
      <c r="BM40" s="616" t="n"/>
      <c r="BN40" s="616" t="n"/>
      <c r="BO40" s="616" t="n"/>
      <c r="BP40" s="616" t="n"/>
      <c r="BQ40" s="616" t="n"/>
      <c r="BR40" s="616" t="n"/>
      <c r="BS40" s="616" t="n"/>
      <c r="BT40" s="616" t="n"/>
      <c r="BU40" s="616" t="n"/>
      <c r="BV40" s="616" t="n"/>
      <c r="BW40" s="616" t="n"/>
      <c r="BX40" s="616" t="n"/>
      <c r="BY40" s="616" t="n"/>
      <c r="BZ40" s="616" t="n"/>
      <c r="CA40" s="616" t="n"/>
      <c r="CB40" s="616" t="n"/>
      <c r="CC40" s="616" t="n"/>
      <c r="CD40" s="616" t="n"/>
      <c r="CE40" s="616" t="n"/>
      <c r="CF40" s="616" t="n"/>
      <c r="CG40" s="616" t="n"/>
      <c r="CH40" s="616" t="n"/>
      <c r="CI40" s="616" t="n"/>
      <c r="CJ40" s="616" t="n"/>
      <c r="CK40" s="616" t="n"/>
      <c r="CL40" s="616" t="n"/>
      <c r="CM40" s="616" t="n"/>
      <c r="CN40" s="616" t="n"/>
      <c r="CO40" s="616" t="n"/>
      <c r="CP40" s="616" t="n"/>
      <c r="CQ40" s="616" t="n"/>
    </row>
    <row r="41" ht="24.95" customHeight="1">
      <c r="B41" s="616" t="n"/>
      <c r="C41" s="616" t="n"/>
      <c r="D41" s="616" t="n"/>
      <c r="E41" s="616" t="n"/>
      <c r="F41" s="616" t="n"/>
      <c r="G41" s="616" t="n"/>
      <c r="H41" s="616" t="n"/>
      <c r="I41" s="616" t="n"/>
      <c r="J41" s="616" t="n"/>
      <c r="K41" s="616" t="n"/>
      <c r="L41" s="616" t="n"/>
      <c r="M41" s="616" t="n"/>
      <c r="N41" s="616" t="n"/>
      <c r="O41" s="616" t="n"/>
      <c r="P41" s="616" t="n"/>
      <c r="Q41" s="616" t="n"/>
      <c r="R41" s="616" t="n"/>
      <c r="S41" s="616" t="n"/>
      <c r="T41" s="616" t="n"/>
      <c r="U41" s="616" t="n"/>
      <c r="V41" s="616" t="n"/>
      <c r="W41" s="616" t="n"/>
      <c r="X41" s="616" t="n"/>
      <c r="Z41" s="616" t="n"/>
      <c r="AA41" s="616" t="n"/>
      <c r="AB41" s="616" t="n"/>
      <c r="AC41" s="616" t="n"/>
      <c r="AE41" s="616" t="n"/>
      <c r="AF41" s="616" t="n"/>
      <c r="AG41" s="616" t="n"/>
      <c r="AH41" s="616" t="n"/>
      <c r="AJ41" s="825" t="n"/>
      <c r="AK41" s="825" t="n"/>
      <c r="AL41" s="616" t="n"/>
      <c r="AM41" s="616" t="n"/>
      <c r="AN41" s="616" t="n"/>
      <c r="AO41" s="616" t="n"/>
      <c r="AP41" s="616" t="n"/>
      <c r="AQ41" s="616" t="n"/>
      <c r="AR41" s="616" t="n"/>
      <c r="AS41" s="616" t="n"/>
      <c r="AT41" s="616" t="n"/>
      <c r="AU41" s="616" t="n"/>
      <c r="AV41" s="616" t="n"/>
      <c r="AW41" s="616" t="n"/>
      <c r="AX41" s="616" t="n"/>
      <c r="AY41" s="616" t="n"/>
      <c r="AZ41" s="616" t="n"/>
      <c r="BA41" s="616" t="n"/>
      <c r="BB41" s="616" t="n"/>
      <c r="BC41" s="616" t="n"/>
      <c r="BD41" s="616" t="n"/>
      <c r="BE41" s="616" t="n"/>
      <c r="BF41" s="616" t="n"/>
      <c r="BG41" s="616" t="n"/>
      <c r="BH41" s="616" t="n"/>
      <c r="BI41" s="616" t="n"/>
      <c r="BJ41" s="616" t="n"/>
      <c r="BK41" s="616" t="n"/>
      <c r="BL41" s="616" t="n"/>
      <c r="BM41" s="616" t="n"/>
      <c r="BN41" s="616" t="n"/>
      <c r="BO41" s="616" t="n"/>
      <c r="BP41" s="616" t="n"/>
      <c r="BQ41" s="616" t="n"/>
      <c r="BR41" s="616" t="n"/>
      <c r="BS41" s="616" t="n"/>
      <c r="BT41" s="616" t="n"/>
      <c r="BU41" s="616" t="n"/>
      <c r="BV41" s="616" t="n"/>
      <c r="BW41" s="616" t="n"/>
      <c r="BX41" s="616" t="n"/>
      <c r="BY41" s="616" t="n"/>
      <c r="BZ41" s="616" t="n"/>
      <c r="CA41" s="616" t="n"/>
      <c r="CB41" s="616" t="n"/>
      <c r="CC41" s="616" t="n"/>
      <c r="CD41" s="616" t="n"/>
      <c r="CE41" s="616" t="n"/>
      <c r="CF41" s="616" t="n"/>
      <c r="CG41" s="616" t="n"/>
      <c r="CH41" s="616" t="n"/>
      <c r="CI41" s="616" t="n"/>
      <c r="CJ41" s="616" t="n"/>
      <c r="CK41" s="616" t="n"/>
      <c r="CL41" s="616" t="n"/>
      <c r="CM41" s="616" t="n"/>
      <c r="CN41" s="616" t="n"/>
      <c r="CO41" s="616" t="n"/>
      <c r="CP41" s="616" t="n"/>
      <c r="CQ41" s="616" t="n"/>
    </row>
    <row r="42">
      <c r="B42" s="616" t="n"/>
      <c r="C42" s="616" t="n"/>
      <c r="D42" s="616" t="n"/>
      <c r="E42" s="616" t="n"/>
      <c r="F42" s="616" t="n"/>
      <c r="G42" s="616" t="n"/>
      <c r="H42" s="616" t="n"/>
      <c r="I42" s="616" t="n"/>
      <c r="J42" s="616" t="n"/>
      <c r="K42" s="616" t="n"/>
      <c r="L42" s="616" t="n"/>
      <c r="M42" s="616" t="n"/>
      <c r="N42" s="616" t="n"/>
      <c r="O42" s="616" t="n"/>
      <c r="P42" s="616" t="n"/>
      <c r="Q42" s="616" t="n"/>
      <c r="R42" s="616" t="n"/>
      <c r="S42" s="616" t="n"/>
      <c r="T42" s="616" t="n"/>
      <c r="U42" s="616" t="n"/>
      <c r="V42" s="616" t="n"/>
      <c r="W42" s="616" t="n"/>
      <c r="X42" s="616" t="n"/>
      <c r="Y42" s="616" t="n"/>
      <c r="Z42" s="616" t="n"/>
      <c r="AA42" s="616" t="n"/>
      <c r="AB42" s="616" t="n"/>
      <c r="AC42" s="616" t="n"/>
      <c r="AD42" s="616" t="n"/>
      <c r="AE42" s="616" t="n"/>
      <c r="AF42" s="616" t="n"/>
      <c r="AG42" s="616" t="n"/>
      <c r="AH42" s="616" t="n"/>
      <c r="AI42" s="825" t="n"/>
      <c r="AJ42" s="825" t="n"/>
      <c r="AK42" s="825" t="n"/>
      <c r="AL42" s="616" t="n"/>
      <c r="AM42" s="616" t="n"/>
      <c r="AN42" s="616" t="n"/>
      <c r="AO42" s="616" t="n"/>
      <c r="AP42" s="616" t="n"/>
      <c r="AQ42" s="616" t="n"/>
      <c r="AR42" s="616" t="n"/>
      <c r="AS42" s="616" t="n"/>
      <c r="AT42" s="616" t="n"/>
      <c r="AU42" s="616" t="n"/>
      <c r="AV42" s="616" t="n"/>
      <c r="AW42" s="616" t="n"/>
      <c r="AX42" s="616" t="n"/>
      <c r="AY42" s="616" t="n"/>
      <c r="AZ42" s="616" t="n"/>
      <c r="BA42" s="616" t="n"/>
      <c r="BB42" s="616" t="n"/>
      <c r="BC42" s="616" t="n"/>
      <c r="BD42" s="616" t="n"/>
      <c r="BE42" s="616" t="n"/>
      <c r="BF42" s="616" t="n"/>
      <c r="BG42" s="616" t="n"/>
      <c r="BH42" s="616" t="n"/>
      <c r="BI42" s="616" t="n"/>
      <c r="BJ42" s="616" t="n"/>
      <c r="BK42" s="616" t="n"/>
      <c r="BL42" s="616" t="n"/>
      <c r="BM42" s="616" t="n"/>
      <c r="BN42" s="616" t="n"/>
      <c r="BO42" s="616" t="n"/>
      <c r="BP42" s="616" t="n"/>
      <c r="BQ42" s="616" t="n"/>
      <c r="BR42" s="616" t="n"/>
      <c r="BS42" s="616" t="n"/>
      <c r="BT42" s="616" t="n"/>
      <c r="BU42" s="616" t="n"/>
      <c r="BV42" s="616" t="n"/>
      <c r="BW42" s="616" t="n"/>
      <c r="BX42" s="616" t="n"/>
      <c r="BY42" s="616" t="n"/>
      <c r="BZ42" s="616" t="n"/>
      <c r="CA42" s="616" t="n"/>
      <c r="CB42" s="616" t="n"/>
      <c r="CC42" s="616" t="n"/>
      <c r="CD42" s="616" t="n"/>
      <c r="CE42" s="616" t="n"/>
      <c r="CF42" s="616" t="n"/>
      <c r="CG42" s="616" t="n"/>
      <c r="CH42" s="616" t="n"/>
      <c r="CI42" s="616" t="n"/>
      <c r="CJ42" s="616" t="n"/>
      <c r="CK42" s="616" t="n"/>
      <c r="CL42" s="616" t="n"/>
      <c r="CM42" s="616" t="n"/>
      <c r="CN42" s="616" t="n"/>
      <c r="CO42" s="616" t="n"/>
      <c r="CP42" s="616" t="n"/>
      <c r="CQ42" s="616" t="n"/>
    </row>
    <row r="43">
      <c r="A43" s="616" t="n"/>
      <c r="B43" s="616" t="n"/>
      <c r="C43" s="616" t="n"/>
      <c r="D43" s="616" t="n"/>
      <c r="E43" s="616" t="n"/>
      <c r="F43" s="616" t="n"/>
      <c r="G43" s="616" t="n"/>
      <c r="H43" s="616" t="n"/>
      <c r="I43" s="616" t="n"/>
      <c r="J43" s="616" t="n"/>
      <c r="K43" s="616" t="n"/>
      <c r="L43" s="616" t="n"/>
      <c r="M43" s="616" t="n"/>
      <c r="N43" s="616" t="n"/>
      <c r="O43" s="616" t="n"/>
      <c r="P43" s="616" t="n"/>
      <c r="Q43" s="616" t="n"/>
      <c r="R43" s="616" t="n"/>
      <c r="S43" s="616" t="n"/>
      <c r="T43" s="616" t="n"/>
      <c r="U43" s="616" t="n"/>
      <c r="V43" s="616" t="n"/>
      <c r="W43" s="616" t="n"/>
      <c r="X43" s="616" t="n"/>
      <c r="Y43" s="616" t="n"/>
      <c r="Z43" s="616" t="n"/>
      <c r="AA43" s="616" t="n"/>
      <c r="AB43" s="616" t="n"/>
      <c r="AC43" s="616" t="n"/>
      <c r="AD43" s="616" t="n"/>
      <c r="AE43" s="616" t="n"/>
      <c r="AF43" s="616" t="n"/>
      <c r="AG43" s="616" t="n"/>
      <c r="AH43" s="616" t="n"/>
      <c r="AI43" s="616" t="n"/>
      <c r="AJ43" s="616" t="n"/>
      <c r="AK43" s="616" t="n"/>
      <c r="AL43" s="616" t="n"/>
      <c r="AM43" s="616" t="n"/>
      <c r="AN43" s="616" t="n"/>
      <c r="AO43" s="616" t="n"/>
      <c r="AP43" s="616" t="n"/>
      <c r="AQ43" s="616" t="n"/>
      <c r="AR43" s="616" t="n"/>
      <c r="AS43" s="616" t="n"/>
      <c r="AT43" s="616" t="n"/>
      <c r="AU43" s="616" t="n"/>
      <c r="AV43" s="616" t="n"/>
      <c r="AW43" s="616" t="n"/>
      <c r="AX43" s="616" t="n"/>
      <c r="AY43" s="616" t="n"/>
      <c r="AZ43" s="616" t="n"/>
      <c r="BA43" s="616" t="n"/>
      <c r="BB43" s="616" t="n"/>
      <c r="BC43" s="616" t="n"/>
      <c r="BD43" s="616" t="n"/>
      <c r="BE43" s="616" t="n"/>
      <c r="BF43" s="616" t="n"/>
      <c r="BG43" s="616" t="n"/>
      <c r="BH43" s="616" t="n"/>
      <c r="BI43" s="616" t="n"/>
      <c r="BJ43" s="616" t="n"/>
      <c r="BK43" s="616" t="n"/>
      <c r="BL43" s="616" t="n"/>
      <c r="BM43" s="616" t="n"/>
      <c r="BN43" s="616" t="n"/>
      <c r="BO43" s="616" t="n"/>
      <c r="BP43" s="616" t="n"/>
      <c r="BQ43" s="616" t="n"/>
      <c r="BR43" s="616" t="n"/>
      <c r="BS43" s="616" t="n"/>
      <c r="BT43" s="616" t="n"/>
      <c r="BU43" s="616" t="n"/>
      <c r="BV43" s="616" t="n"/>
      <c r="BW43" s="616" t="n"/>
      <c r="BX43" s="616" t="n"/>
      <c r="BY43" s="616" t="n"/>
      <c r="BZ43" s="616" t="n"/>
      <c r="CA43" s="616" t="n"/>
      <c r="CB43" s="616" t="n"/>
      <c r="CC43" s="616" t="n"/>
      <c r="CD43" s="616" t="n"/>
      <c r="CE43" s="616" t="n"/>
      <c r="CF43" s="616" t="n"/>
      <c r="CG43" s="616" t="n"/>
      <c r="CH43" s="616" t="n"/>
      <c r="CI43" s="616" t="n"/>
      <c r="CJ43" s="616" t="n"/>
      <c r="CK43" s="616" t="n"/>
      <c r="CL43" s="616" t="n"/>
      <c r="CM43" s="616" t="n"/>
      <c r="CN43" s="616" t="n"/>
      <c r="CO43" s="616" t="n"/>
      <c r="CP43" s="616" t="n"/>
      <c r="CQ43" s="616" t="n"/>
    </row>
    <row r="44">
      <c r="A44" s="616" t="n"/>
      <c r="B44" s="616" t="n"/>
      <c r="C44" s="616" t="n"/>
      <c r="D44" s="616" t="n"/>
      <c r="E44" s="616" t="n"/>
      <c r="F44" s="616" t="n"/>
      <c r="G44" s="616" t="n"/>
      <c r="H44" s="616" t="n"/>
      <c r="I44" s="616" t="n"/>
      <c r="J44" s="616" t="n"/>
      <c r="K44" s="616" t="n"/>
      <c r="L44" s="616" t="n"/>
      <c r="M44" s="616" t="n"/>
      <c r="N44" s="616" t="n"/>
      <c r="O44" s="616" t="n"/>
      <c r="P44" s="616" t="n"/>
      <c r="Q44" s="616" t="n"/>
      <c r="R44" s="616" t="n"/>
      <c r="S44" s="616" t="n"/>
      <c r="T44" s="616" t="n"/>
      <c r="U44" s="616" t="n"/>
      <c r="V44" s="616" t="n"/>
      <c r="W44" s="616" t="n"/>
      <c r="X44" s="616" t="n"/>
      <c r="Y44" s="616" t="n"/>
      <c r="Z44" s="616" t="n"/>
      <c r="AA44" s="616" t="n"/>
      <c r="AB44" s="616" t="n"/>
      <c r="AC44" s="616" t="n"/>
      <c r="AD44" s="616" t="n"/>
      <c r="AE44" s="616" t="n"/>
      <c r="AF44" s="616" t="n"/>
      <c r="AG44" s="616" t="n"/>
      <c r="AH44" s="616" t="n"/>
      <c r="AI44" s="616" t="n"/>
      <c r="AJ44" s="616" t="n"/>
      <c r="AK44" s="616" t="n"/>
      <c r="AL44" s="616" t="n"/>
      <c r="AM44" s="616" t="n"/>
      <c r="AN44" s="616" t="n"/>
      <c r="AO44" s="616" t="n"/>
      <c r="AP44" s="616" t="n"/>
      <c r="AQ44" s="616" t="n"/>
      <c r="AR44" s="616" t="n"/>
      <c r="AS44" s="616" t="n"/>
      <c r="AT44" s="616" t="n"/>
      <c r="AU44" s="616" t="n"/>
      <c r="AV44" s="616" t="n"/>
      <c r="AW44" s="616" t="n"/>
      <c r="AX44" s="616" t="n"/>
      <c r="AY44" s="616" t="n"/>
      <c r="AZ44" s="616" t="n"/>
      <c r="BA44" s="616" t="n"/>
      <c r="BB44" s="616" t="n"/>
      <c r="BC44" s="616" t="n"/>
      <c r="BD44" s="616" t="n"/>
      <c r="BE44" s="616" t="n"/>
      <c r="BF44" s="616" t="n"/>
      <c r="BG44" s="616" t="n"/>
      <c r="BH44" s="616" t="n"/>
      <c r="BI44" s="616" t="n"/>
      <c r="BJ44" s="616" t="n"/>
      <c r="BK44" s="616" t="n"/>
      <c r="BL44" s="616" t="n"/>
      <c r="BM44" s="616" t="n"/>
      <c r="BN44" s="616" t="n"/>
      <c r="BO44" s="616" t="n"/>
      <c r="BP44" s="616" t="n"/>
      <c r="BQ44" s="616" t="n"/>
      <c r="BR44" s="616" t="n"/>
      <c r="BS44" s="616" t="n"/>
      <c r="BT44" s="616" t="n"/>
      <c r="BU44" s="616" t="n"/>
      <c r="BV44" s="616" t="n"/>
      <c r="BW44" s="616" t="n"/>
      <c r="BX44" s="616" t="n"/>
      <c r="BY44" s="616" t="n"/>
      <c r="BZ44" s="616" t="n"/>
      <c r="CA44" s="616" t="n"/>
      <c r="CB44" s="616" t="n"/>
      <c r="CC44" s="616" t="n"/>
      <c r="CD44" s="616" t="n"/>
      <c r="CE44" s="616" t="n"/>
      <c r="CF44" s="616" t="n"/>
      <c r="CG44" s="616" t="n"/>
      <c r="CH44" s="616" t="n"/>
      <c r="CI44" s="616" t="n"/>
      <c r="CJ44" s="616" t="n"/>
      <c r="CK44" s="616" t="n"/>
      <c r="CL44" s="616" t="n"/>
      <c r="CM44" s="616" t="n"/>
      <c r="CN44" s="616" t="n"/>
      <c r="CO44" s="616" t="n"/>
      <c r="CP44" s="616" t="n"/>
      <c r="CQ44" s="616" t="n"/>
    </row>
    <row r="45">
      <c r="A45" s="616" t="n"/>
      <c r="B45" s="616" t="n"/>
      <c r="C45" s="616" t="n"/>
      <c r="D45" s="616" t="n"/>
      <c r="E45" s="616" t="n"/>
      <c r="F45" s="616" t="n"/>
      <c r="G45" s="616" t="n"/>
      <c r="H45" s="616" t="n"/>
      <c r="I45" s="616" t="n"/>
      <c r="J45" s="616" t="n"/>
      <c r="K45" s="616" t="n"/>
      <c r="L45" s="616" t="n"/>
      <c r="M45" s="616" t="n"/>
      <c r="N45" s="616" t="n"/>
      <c r="O45" s="616" t="n"/>
      <c r="P45" s="616" t="n"/>
      <c r="Q45" s="616" t="n"/>
      <c r="R45" s="616" t="n"/>
      <c r="S45" s="616" t="n"/>
      <c r="T45" s="616" t="n"/>
      <c r="U45" s="616" t="n"/>
      <c r="V45" s="616" t="n"/>
      <c r="W45" s="616" t="n"/>
      <c r="X45" s="616" t="n"/>
      <c r="Y45" s="616" t="n"/>
      <c r="Z45" s="616" t="n"/>
      <c r="AA45" s="616" t="n"/>
      <c r="AB45" s="616" t="n"/>
      <c r="AC45" s="616" t="n"/>
      <c r="AD45" s="616" t="n"/>
      <c r="AE45" s="616" t="n"/>
      <c r="AF45" s="616" t="n"/>
      <c r="AG45" s="616" t="n"/>
      <c r="AH45" s="616" t="n"/>
      <c r="AI45" s="616" t="n"/>
      <c r="AJ45" s="616" t="n"/>
      <c r="AK45" s="616" t="n"/>
      <c r="AL45" s="616" t="n"/>
      <c r="AM45" s="616" t="n"/>
      <c r="AN45" s="616" t="n"/>
      <c r="AO45" s="616" t="n"/>
      <c r="AP45" s="616" t="n"/>
      <c r="AQ45" s="616" t="n"/>
      <c r="AR45" s="616" t="n"/>
      <c r="AS45" s="616" t="n"/>
      <c r="AT45" s="616" t="n"/>
      <c r="AU45" s="616" t="n"/>
      <c r="AV45" s="616" t="n"/>
      <c r="AW45" s="616" t="n"/>
      <c r="AX45" s="616" t="n"/>
      <c r="AY45" s="616" t="n"/>
      <c r="AZ45" s="616" t="n"/>
      <c r="BA45" s="616" t="n"/>
      <c r="BB45" s="616" t="n"/>
      <c r="BC45" s="616" t="n"/>
      <c r="BD45" s="616" t="n"/>
      <c r="BE45" s="616" t="n"/>
      <c r="BF45" s="616" t="n"/>
      <c r="BG45" s="616" t="n"/>
      <c r="BH45" s="616" t="n"/>
      <c r="BI45" s="616" t="n"/>
      <c r="BJ45" s="616" t="n"/>
      <c r="BK45" s="616" t="n"/>
      <c r="BL45" s="616" t="n"/>
      <c r="BM45" s="616" t="n"/>
      <c r="BN45" s="616" t="n"/>
      <c r="BO45" s="616" t="n"/>
      <c r="BP45" s="616" t="n"/>
      <c r="BQ45" s="616" t="n"/>
      <c r="BR45" s="616" t="n"/>
      <c r="BS45" s="616" t="n"/>
      <c r="BT45" s="616" t="n"/>
      <c r="BU45" s="616" t="n"/>
      <c r="BV45" s="616" t="n"/>
      <c r="BW45" s="616" t="n"/>
      <c r="BX45" s="616" t="n"/>
      <c r="BY45" s="616" t="n"/>
      <c r="BZ45" s="616" t="n"/>
      <c r="CA45" s="616" t="n"/>
      <c r="CB45" s="616" t="n"/>
      <c r="CC45" s="616" t="n"/>
      <c r="CD45" s="616" t="n"/>
      <c r="CE45" s="616" t="n"/>
      <c r="CF45" s="616" t="n"/>
      <c r="CG45" s="616" t="n"/>
      <c r="CH45" s="616" t="n"/>
      <c r="CI45" s="616" t="n"/>
      <c r="CJ45" s="616" t="n"/>
      <c r="CK45" s="616" t="n"/>
      <c r="CL45" s="616" t="n"/>
      <c r="CM45" s="616" t="n"/>
      <c r="CN45" s="616" t="n"/>
      <c r="CO45" s="616" t="n"/>
      <c r="CP45" s="616" t="n"/>
      <c r="CQ45" s="616" t="n"/>
    </row>
    <row r="46">
      <c r="A46" s="616" t="n"/>
      <c r="B46" s="616" t="n"/>
      <c r="C46" s="616" t="n"/>
      <c r="D46" s="616" t="n"/>
      <c r="E46" s="616" t="n"/>
      <c r="F46" s="616" t="n"/>
      <c r="G46" s="616" t="n"/>
      <c r="H46" s="616" t="n"/>
      <c r="I46" s="616" t="n"/>
      <c r="J46" s="616" t="n"/>
      <c r="K46" s="616" t="n"/>
      <c r="L46" s="616" t="n"/>
      <c r="M46" s="616" t="n"/>
      <c r="N46" s="616" t="n"/>
      <c r="O46" s="616" t="n"/>
      <c r="P46" s="616" t="n"/>
      <c r="Q46" s="616" t="n"/>
      <c r="R46" s="616" t="n"/>
      <c r="S46" s="616" t="n"/>
      <c r="T46" s="616" t="n"/>
      <c r="U46" s="616" t="n"/>
      <c r="V46" s="616" t="n"/>
      <c r="W46" s="616" t="n"/>
      <c r="X46" s="616" t="n"/>
      <c r="Y46" s="616" t="n"/>
      <c r="Z46" s="616" t="n"/>
      <c r="AA46" s="616" t="n"/>
      <c r="AB46" s="616" t="n"/>
      <c r="AC46" s="616" t="n"/>
      <c r="AD46" s="616" t="n"/>
      <c r="AE46" s="616" t="n"/>
      <c r="AF46" s="616" t="n"/>
      <c r="AG46" s="616" t="n"/>
      <c r="AH46" s="616" t="n"/>
      <c r="AI46" s="616" t="n"/>
      <c r="AJ46" s="616" t="n"/>
      <c r="AK46" s="616" t="n"/>
      <c r="AL46" s="616" t="n"/>
      <c r="AM46" s="616" t="n"/>
      <c r="AN46" s="616" t="n"/>
      <c r="AO46" s="616" t="n"/>
      <c r="AP46" s="616" t="n"/>
      <c r="AQ46" s="616" t="n"/>
      <c r="AR46" s="616" t="n"/>
      <c r="AS46" s="616" t="n"/>
      <c r="AT46" s="616" t="n"/>
      <c r="AU46" s="616" t="n"/>
      <c r="AV46" s="616" t="n"/>
      <c r="AW46" s="616" t="n"/>
      <c r="AX46" s="616" t="n"/>
      <c r="AY46" s="616" t="n"/>
      <c r="AZ46" s="616" t="n"/>
      <c r="BA46" s="616" t="n"/>
      <c r="BB46" s="616" t="n"/>
      <c r="BC46" s="616" t="n"/>
      <c r="BD46" s="616" t="n"/>
      <c r="BE46" s="616" t="n"/>
      <c r="BF46" s="616" t="n"/>
      <c r="BG46" s="616" t="n"/>
      <c r="BH46" s="616" t="n"/>
      <c r="BI46" s="616" t="n"/>
      <c r="BJ46" s="616" t="n"/>
      <c r="BK46" s="616" t="n"/>
      <c r="BL46" s="616" t="n"/>
      <c r="BM46" s="616" t="n"/>
      <c r="BN46" s="616" t="n"/>
      <c r="BO46" s="616" t="n"/>
      <c r="BP46" s="616" t="n"/>
      <c r="BQ46" s="616" t="n"/>
      <c r="BR46" s="616" t="n"/>
      <c r="BS46" s="616" t="n"/>
      <c r="BT46" s="616" t="n"/>
      <c r="BU46" s="616" t="n"/>
      <c r="BV46" s="616" t="n"/>
      <c r="BW46" s="616" t="n"/>
      <c r="BX46" s="616" t="n"/>
      <c r="BY46" s="616" t="n"/>
      <c r="BZ46" s="616" t="n"/>
      <c r="CA46" s="616" t="n"/>
      <c r="CB46" s="616" t="n"/>
      <c r="CC46" s="616" t="n"/>
      <c r="CD46" s="616" t="n"/>
      <c r="CE46" s="616" t="n"/>
      <c r="CF46" s="616" t="n"/>
      <c r="CG46" s="616" t="n"/>
      <c r="CH46" s="616" t="n"/>
      <c r="CI46" s="616" t="n"/>
      <c r="CJ46" s="616" t="n"/>
      <c r="CK46" s="616" t="n"/>
      <c r="CL46" s="616" t="n"/>
      <c r="CM46" s="616" t="n"/>
      <c r="CN46" s="616" t="n"/>
      <c r="CO46" s="616" t="n"/>
      <c r="CP46" s="616" t="n"/>
      <c r="CQ46" s="616" t="n"/>
    </row>
    <row r="47">
      <c r="A47" s="616" t="n"/>
      <c r="B47" s="616" t="n"/>
      <c r="C47" s="616" t="n"/>
      <c r="D47" s="616" t="n"/>
      <c r="E47" s="616" t="n"/>
      <c r="F47" s="616" t="n"/>
      <c r="G47" s="616" t="n"/>
      <c r="H47" s="616" t="n"/>
      <c r="I47" s="616" t="n"/>
      <c r="J47" s="616" t="n"/>
      <c r="K47" s="616" t="n"/>
      <c r="L47" s="616" t="n"/>
      <c r="M47" s="616" t="n"/>
      <c r="N47" s="616" t="n"/>
      <c r="O47" s="616" t="n"/>
      <c r="P47" s="616" t="n"/>
      <c r="Q47" s="616" t="n"/>
      <c r="R47" s="616" t="n"/>
      <c r="S47" s="616" t="n"/>
      <c r="T47" s="616" t="n"/>
      <c r="U47" s="616" t="n"/>
      <c r="V47" s="616" t="n"/>
      <c r="W47" s="616" t="n"/>
      <c r="X47" s="616" t="n"/>
      <c r="Y47" s="616" t="n"/>
      <c r="Z47" s="616" t="n"/>
      <c r="AA47" s="616" t="n"/>
      <c r="AB47" s="616" t="n"/>
      <c r="AC47" s="616" t="n"/>
      <c r="AD47" s="616" t="n"/>
      <c r="AE47" s="616" t="n"/>
      <c r="AF47" s="616" t="n"/>
      <c r="AG47" s="616" t="n"/>
      <c r="AH47" s="616" t="n"/>
      <c r="AI47" s="616" t="n"/>
      <c r="AJ47" s="616" t="n"/>
      <c r="AK47" s="616" t="n"/>
      <c r="AL47" s="616" t="n"/>
      <c r="AM47" s="616" t="n"/>
      <c r="AN47" s="616" t="n"/>
      <c r="AO47" s="616" t="n"/>
      <c r="AP47" s="616" t="n"/>
      <c r="AQ47" s="616" t="n"/>
      <c r="AR47" s="616" t="n"/>
      <c r="AS47" s="616" t="n"/>
      <c r="AT47" s="616" t="n"/>
      <c r="AU47" s="616" t="n"/>
      <c r="AV47" s="616" t="n"/>
      <c r="AW47" s="616" t="n"/>
      <c r="AX47" s="616" t="n"/>
      <c r="AY47" s="616" t="n"/>
      <c r="AZ47" s="616" t="n"/>
      <c r="BA47" s="616" t="n"/>
      <c r="BB47" s="616" t="n"/>
      <c r="BC47" s="616" t="n"/>
      <c r="BD47" s="616" t="n"/>
      <c r="BE47" s="616" t="n"/>
      <c r="BF47" s="616" t="n"/>
      <c r="BG47" s="616" t="n"/>
      <c r="BH47" s="616" t="n"/>
      <c r="BI47" s="616" t="n"/>
      <c r="BJ47" s="616" t="n"/>
      <c r="BK47" s="616" t="n"/>
      <c r="BL47" s="616" t="n"/>
      <c r="BM47" s="616" t="n"/>
      <c r="BN47" s="616" t="n"/>
      <c r="BO47" s="616" t="n"/>
      <c r="BP47" s="616" t="n"/>
      <c r="BQ47" s="616" t="n"/>
      <c r="BR47" s="616" t="n"/>
      <c r="BS47" s="616" t="n"/>
      <c r="BT47" s="616" t="n"/>
      <c r="BU47" s="616" t="n"/>
      <c r="BV47" s="616" t="n"/>
      <c r="BW47" s="616" t="n"/>
      <c r="BX47" s="616" t="n"/>
      <c r="BY47" s="616" t="n"/>
      <c r="BZ47" s="616" t="n"/>
      <c r="CA47" s="616" t="n"/>
      <c r="CB47" s="616" t="n"/>
      <c r="CC47" s="616" t="n"/>
      <c r="CD47" s="616" t="n"/>
      <c r="CE47" s="616" t="n"/>
      <c r="CF47" s="616" t="n"/>
      <c r="CG47" s="616" t="n"/>
      <c r="CH47" s="616" t="n"/>
      <c r="CI47" s="616" t="n"/>
      <c r="CJ47" s="616" t="n"/>
      <c r="CK47" s="616" t="n"/>
      <c r="CL47" s="616" t="n"/>
      <c r="CM47" s="616" t="n"/>
      <c r="CN47" s="616" t="n"/>
      <c r="CO47" s="616" t="n"/>
      <c r="CP47" s="616" t="n"/>
      <c r="CQ47" s="616" t="n"/>
    </row>
    <row r="48">
      <c r="A48" s="616" t="n"/>
      <c r="B48" s="616" t="n"/>
      <c r="C48" s="616" t="n"/>
      <c r="D48" s="616" t="n"/>
      <c r="E48" s="616" t="n"/>
      <c r="F48" s="616" t="n"/>
      <c r="G48" s="616" t="n"/>
      <c r="H48" s="616" t="n"/>
      <c r="I48" s="616" t="n"/>
      <c r="J48" s="616" t="n"/>
      <c r="K48" s="616" t="n"/>
      <c r="L48" s="616" t="n"/>
      <c r="M48" s="616" t="n"/>
      <c r="N48" s="616" t="n"/>
      <c r="O48" s="616" t="n"/>
      <c r="P48" s="616" t="n"/>
      <c r="Q48" s="616" t="n"/>
      <c r="R48" s="616" t="n"/>
      <c r="S48" s="616" t="n"/>
      <c r="T48" s="616" t="n"/>
      <c r="U48" s="616" t="n"/>
      <c r="V48" s="616" t="n"/>
      <c r="W48" s="616" t="n"/>
      <c r="X48" s="616" t="n"/>
      <c r="Y48" s="616" t="n"/>
      <c r="Z48" s="616" t="n"/>
      <c r="AA48" s="616" t="n"/>
      <c r="AB48" s="616" t="n"/>
      <c r="AC48" s="616" t="n"/>
      <c r="AD48" s="616" t="n"/>
      <c r="AE48" s="616" t="n"/>
      <c r="AF48" s="616" t="n"/>
      <c r="AG48" s="616" t="n"/>
      <c r="AH48" s="616" t="n"/>
      <c r="AI48" s="616" t="n"/>
      <c r="AJ48" s="616" t="n"/>
      <c r="AK48" s="616" t="n"/>
      <c r="AL48" s="616" t="n"/>
      <c r="AM48" s="616" t="n"/>
      <c r="AN48" s="616" t="n"/>
      <c r="AO48" s="616" t="n"/>
      <c r="AP48" s="616" t="n"/>
      <c r="AQ48" s="616" t="n"/>
      <c r="AR48" s="616" t="n"/>
      <c r="AS48" s="616" t="n"/>
      <c r="AT48" s="616" t="n"/>
      <c r="AU48" s="616" t="n"/>
      <c r="AV48" s="616" t="n"/>
      <c r="AW48" s="616" t="n"/>
      <c r="AX48" s="616" t="n"/>
      <c r="AY48" s="616" t="n"/>
      <c r="AZ48" s="616" t="n"/>
      <c r="BA48" s="616" t="n"/>
      <c r="BB48" s="616" t="n"/>
      <c r="BC48" s="616" t="n"/>
      <c r="BD48" s="616" t="n"/>
      <c r="BE48" s="616" t="n"/>
      <c r="BF48" s="616" t="n"/>
      <c r="BG48" s="616" t="n"/>
      <c r="BH48" s="616" t="n"/>
      <c r="BI48" s="616" t="n"/>
      <c r="BJ48" s="616" t="n"/>
      <c r="BK48" s="616" t="n"/>
      <c r="BL48" s="616" t="n"/>
      <c r="BM48" s="616" t="n"/>
      <c r="BN48" s="616" t="n"/>
      <c r="BO48" s="616" t="n"/>
      <c r="BP48" s="616" t="n"/>
      <c r="BQ48" s="616" t="n"/>
      <c r="BR48" s="616" t="n"/>
      <c r="BS48" s="616" t="n"/>
      <c r="BT48" s="616" t="n"/>
      <c r="BU48" s="616" t="n"/>
      <c r="BV48" s="616" t="n"/>
      <c r="BW48" s="616" t="n"/>
      <c r="BX48" s="616" t="n"/>
      <c r="BY48" s="616" t="n"/>
      <c r="BZ48" s="616" t="n"/>
      <c r="CA48" s="616" t="n"/>
      <c r="CB48" s="616" t="n"/>
      <c r="CC48" s="616" t="n"/>
      <c r="CD48" s="616" t="n"/>
      <c r="CE48" s="616" t="n"/>
      <c r="CF48" s="616" t="n"/>
      <c r="CG48" s="616" t="n"/>
      <c r="CH48" s="616" t="n"/>
      <c r="CI48" s="616" t="n"/>
      <c r="CJ48" s="616" t="n"/>
      <c r="CK48" s="616" t="n"/>
      <c r="CL48" s="616" t="n"/>
      <c r="CM48" s="616" t="n"/>
      <c r="CN48" s="616" t="n"/>
      <c r="CO48" s="616" t="n"/>
      <c r="CP48" s="616" t="n"/>
      <c r="CQ48" s="616" t="n"/>
    </row>
    <row r="49">
      <c r="A49" s="616" t="n"/>
      <c r="B49" s="616" t="n"/>
      <c r="C49" s="616" t="n"/>
      <c r="D49" s="616" t="n"/>
      <c r="E49" s="616" t="n"/>
      <c r="F49" s="616" t="n"/>
      <c r="G49" s="616" t="n"/>
      <c r="H49" s="616" t="n"/>
      <c r="I49" s="616" t="n"/>
      <c r="J49" s="616" t="n"/>
      <c r="K49" s="616" t="n"/>
      <c r="L49" s="616" t="n"/>
      <c r="M49" s="616" t="n"/>
      <c r="N49" s="616" t="n"/>
      <c r="O49" s="616" t="n"/>
      <c r="P49" s="616" t="n"/>
      <c r="Q49" s="616" t="n"/>
      <c r="R49" s="616" t="n"/>
      <c r="S49" s="616" t="n"/>
      <c r="T49" s="616" t="n"/>
      <c r="U49" s="616" t="n"/>
      <c r="V49" s="616" t="n"/>
      <c r="W49" s="616" t="n"/>
      <c r="X49" s="616" t="n"/>
      <c r="Y49" s="616" t="n"/>
      <c r="Z49" s="616" t="n"/>
      <c r="AA49" s="616" t="n"/>
      <c r="AB49" s="616" t="n"/>
      <c r="AC49" s="616" t="n"/>
      <c r="AD49" s="616" t="n"/>
      <c r="AE49" s="616" t="n"/>
      <c r="AF49" s="616" t="n"/>
      <c r="AG49" s="616" t="n"/>
      <c r="AH49" s="616" t="n"/>
      <c r="AI49" s="616" t="n"/>
      <c r="AJ49" s="616" t="n"/>
      <c r="AK49" s="616" t="n"/>
      <c r="AL49" s="616" t="n"/>
      <c r="AM49" s="616" t="n"/>
      <c r="AN49" s="616" t="n"/>
      <c r="AO49" s="616" t="n"/>
      <c r="AP49" s="616" t="n"/>
      <c r="AQ49" s="616" t="n"/>
      <c r="AR49" s="616" t="n"/>
      <c r="AS49" s="616" t="n"/>
      <c r="AT49" s="616" t="n"/>
      <c r="AU49" s="616" t="n"/>
      <c r="AV49" s="616" t="n"/>
      <c r="AW49" s="616" t="n"/>
      <c r="AX49" s="616" t="n"/>
      <c r="AY49" s="616" t="n"/>
      <c r="AZ49" s="616" t="n"/>
      <c r="BA49" s="616" t="n"/>
      <c r="BB49" s="616" t="n"/>
      <c r="BC49" s="616" t="n"/>
      <c r="BD49" s="616" t="n"/>
      <c r="BE49" s="616" t="n"/>
      <c r="BF49" s="616" t="n"/>
      <c r="BG49" s="616" t="n"/>
      <c r="BH49" s="616" t="n"/>
      <c r="BI49" s="616" t="n"/>
      <c r="BJ49" s="616" t="n"/>
      <c r="BK49" s="616" t="n"/>
      <c r="BL49" s="616" t="n"/>
      <c r="BM49" s="616" t="n"/>
      <c r="BN49" s="616" t="n"/>
      <c r="BO49" s="616" t="n"/>
      <c r="BP49" s="616" t="n"/>
      <c r="BQ49" s="616" t="n"/>
      <c r="BR49" s="616" t="n"/>
      <c r="BS49" s="616" t="n"/>
      <c r="BT49" s="616" t="n"/>
      <c r="BU49" s="616" t="n"/>
      <c r="BV49" s="616" t="n"/>
      <c r="BW49" s="616" t="n"/>
      <c r="BX49" s="616" t="n"/>
      <c r="BY49" s="616" t="n"/>
      <c r="BZ49" s="616" t="n"/>
      <c r="CA49" s="616" t="n"/>
      <c r="CB49" s="616" t="n"/>
      <c r="CC49" s="616" t="n"/>
      <c r="CD49" s="616" t="n"/>
      <c r="CE49" s="616" t="n"/>
      <c r="CF49" s="616" t="n"/>
      <c r="CG49" s="616" t="n"/>
      <c r="CH49" s="616" t="n"/>
      <c r="CI49" s="616" t="n"/>
      <c r="CJ49" s="616" t="n"/>
      <c r="CK49" s="616" t="n"/>
      <c r="CL49" s="616" t="n"/>
      <c r="CM49" s="616" t="n"/>
      <c r="CN49" s="616" t="n"/>
      <c r="CO49" s="616" t="n"/>
      <c r="CP49" s="616" t="n"/>
      <c r="CQ49" s="616" t="n"/>
    </row>
    <row r="50">
      <c r="A50" s="616" t="n"/>
      <c r="B50" s="616" t="n"/>
      <c r="C50" s="616" t="n"/>
      <c r="D50" s="616" t="n"/>
      <c r="E50" s="616" t="n"/>
      <c r="F50" s="616" t="n"/>
      <c r="G50" s="616" t="n"/>
      <c r="H50" s="616" t="n"/>
      <c r="I50" s="616" t="n"/>
      <c r="J50" s="616" t="n"/>
      <c r="K50" s="616" t="n"/>
      <c r="L50" s="616" t="n"/>
      <c r="M50" s="616" t="n"/>
      <c r="N50" s="616" t="n"/>
      <c r="O50" s="616" t="n"/>
      <c r="P50" s="616" t="n"/>
      <c r="Q50" s="616" t="n"/>
      <c r="R50" s="616" t="n"/>
      <c r="S50" s="616" t="n"/>
      <c r="T50" s="616" t="n"/>
      <c r="U50" s="616" t="n"/>
      <c r="V50" s="616" t="n"/>
      <c r="W50" s="616" t="n"/>
      <c r="X50" s="616" t="n"/>
      <c r="Y50" s="616" t="n"/>
      <c r="Z50" s="616" t="n"/>
      <c r="AA50" s="616" t="n"/>
      <c r="AB50" s="616" t="n"/>
      <c r="AC50" s="616" t="n"/>
      <c r="AD50" s="616" t="n"/>
      <c r="AE50" s="616" t="n"/>
      <c r="AF50" s="616" t="n"/>
      <c r="AG50" s="616" t="n"/>
      <c r="AH50" s="616" t="n"/>
      <c r="AI50" s="616" t="n"/>
      <c r="AJ50" s="616" t="n"/>
      <c r="AK50" s="616" t="n"/>
      <c r="AL50" s="616" t="n"/>
      <c r="AM50" s="616" t="n"/>
      <c r="AN50" s="616" t="n"/>
      <c r="AO50" s="616" t="n"/>
      <c r="AP50" s="616" t="n"/>
      <c r="AQ50" s="616" t="n"/>
      <c r="AR50" s="616" t="n"/>
      <c r="AS50" s="616" t="n"/>
      <c r="AT50" s="616" t="n"/>
      <c r="AU50" s="616" t="n"/>
      <c r="AV50" s="616" t="n"/>
      <c r="AW50" s="616" t="n"/>
      <c r="AX50" s="616" t="n"/>
      <c r="AY50" s="616" t="n"/>
      <c r="AZ50" s="616" t="n"/>
      <c r="BA50" s="616" t="n"/>
      <c r="BB50" s="616" t="n"/>
      <c r="BC50" s="616" t="n"/>
      <c r="BD50" s="616" t="n"/>
      <c r="BE50" s="616" t="n"/>
      <c r="BF50" s="616" t="n"/>
      <c r="BG50" s="616" t="n"/>
      <c r="BH50" s="616" t="n"/>
      <c r="BI50" s="616" t="n"/>
      <c r="BJ50" s="616" t="n"/>
      <c r="BK50" s="616" t="n"/>
      <c r="BL50" s="616" t="n"/>
      <c r="BM50" s="616" t="n"/>
      <c r="BN50" s="616" t="n"/>
      <c r="BO50" s="616" t="n"/>
      <c r="BP50" s="616" t="n"/>
      <c r="BQ50" s="616" t="n"/>
      <c r="BR50" s="616" t="n"/>
      <c r="BS50" s="616" t="n"/>
      <c r="BT50" s="616" t="n"/>
      <c r="BU50" s="616" t="n"/>
      <c r="BV50" s="616" t="n"/>
      <c r="BW50" s="616" t="n"/>
      <c r="BX50" s="616" t="n"/>
      <c r="BY50" s="616" t="n"/>
      <c r="BZ50" s="616" t="n"/>
      <c r="CA50" s="616" t="n"/>
      <c r="CB50" s="616" t="n"/>
      <c r="CC50" s="616" t="n"/>
      <c r="CD50" s="616" t="n"/>
      <c r="CE50" s="616" t="n"/>
      <c r="CF50" s="616" t="n"/>
      <c r="CG50" s="616" t="n"/>
      <c r="CH50" s="616" t="n"/>
      <c r="CI50" s="616" t="n"/>
      <c r="CJ50" s="616" t="n"/>
      <c r="CK50" s="616" t="n"/>
      <c r="CL50" s="616" t="n"/>
      <c r="CM50" s="616" t="n"/>
      <c r="CN50" s="616" t="n"/>
      <c r="CO50" s="616" t="n"/>
      <c r="CP50" s="616" t="n"/>
      <c r="CQ50" s="616" t="n"/>
    </row>
    <row r="51">
      <c r="A51" s="616" t="n"/>
      <c r="B51" s="616" t="n"/>
      <c r="C51" s="616" t="n"/>
      <c r="D51" s="616" t="n"/>
      <c r="E51" s="616" t="n"/>
      <c r="F51" s="616" t="n"/>
      <c r="G51" s="616" t="n"/>
      <c r="H51" s="616" t="n"/>
      <c r="I51" s="616" t="n"/>
      <c r="J51" s="616" t="n"/>
      <c r="K51" s="616" t="n"/>
      <c r="L51" s="616" t="n"/>
      <c r="M51" s="616" t="n"/>
      <c r="N51" s="616" t="n"/>
      <c r="O51" s="616" t="n"/>
      <c r="P51" s="616" t="n"/>
      <c r="Q51" s="616" t="n"/>
      <c r="R51" s="616" t="n"/>
      <c r="S51" s="616" t="n"/>
      <c r="T51" s="616" t="n"/>
      <c r="U51" s="616" t="n"/>
      <c r="V51" s="616" t="n"/>
      <c r="W51" s="616" t="n"/>
      <c r="X51" s="616" t="n"/>
      <c r="Y51" s="616" t="n"/>
      <c r="Z51" s="616" t="n"/>
      <c r="AA51" s="616" t="n"/>
      <c r="AB51" s="616" t="n"/>
      <c r="AC51" s="616" t="n"/>
      <c r="AD51" s="616" t="n"/>
      <c r="AE51" s="616" t="n"/>
      <c r="AF51" s="616" t="n"/>
      <c r="AG51" s="616" t="n"/>
      <c r="AH51" s="616" t="n"/>
      <c r="AI51" s="616" t="n"/>
      <c r="AJ51" s="616" t="n"/>
      <c r="AK51" s="616" t="n"/>
      <c r="AL51" s="616" t="n"/>
      <c r="AM51" s="616" t="n"/>
      <c r="AN51" s="616" t="n"/>
      <c r="AO51" s="616" t="n"/>
      <c r="AP51" s="616" t="n"/>
      <c r="AQ51" s="616" t="n"/>
      <c r="AR51" s="616" t="n"/>
      <c r="AS51" s="616" t="n"/>
      <c r="AT51" s="616" t="n"/>
      <c r="AU51" s="616" t="n"/>
      <c r="AV51" s="616" t="n"/>
      <c r="AW51" s="616" t="n"/>
      <c r="AX51" s="616" t="n"/>
      <c r="AY51" s="616" t="n"/>
      <c r="AZ51" s="616" t="n"/>
      <c r="BA51" s="616" t="n"/>
      <c r="BB51" s="616" t="n"/>
      <c r="BC51" s="616" t="n"/>
      <c r="BD51" s="616" t="n"/>
      <c r="BE51" s="616" t="n"/>
      <c r="BF51" s="616" t="n"/>
      <c r="BG51" s="616" t="n"/>
      <c r="BH51" s="616" t="n"/>
      <c r="BI51" s="616" t="n"/>
      <c r="BJ51" s="616" t="n"/>
      <c r="BK51" s="616" t="n"/>
      <c r="BL51" s="616" t="n"/>
      <c r="BM51" s="616" t="n"/>
      <c r="BN51" s="616" t="n"/>
      <c r="BO51" s="616" t="n"/>
      <c r="BP51" s="616" t="n"/>
      <c r="BQ51" s="616" t="n"/>
      <c r="BR51" s="616" t="n"/>
      <c r="BS51" s="616" t="n"/>
      <c r="BT51" s="616" t="n"/>
      <c r="BU51" s="616" t="n"/>
      <c r="BV51" s="616" t="n"/>
      <c r="BW51" s="616" t="n"/>
      <c r="BX51" s="616" t="n"/>
      <c r="BY51" s="616" t="n"/>
      <c r="BZ51" s="616" t="n"/>
      <c r="CA51" s="616" t="n"/>
      <c r="CB51" s="616" t="n"/>
      <c r="CC51" s="616" t="n"/>
      <c r="CD51" s="616" t="n"/>
      <c r="CE51" s="616" t="n"/>
      <c r="CF51" s="616" t="n"/>
      <c r="CG51" s="616" t="n"/>
      <c r="CH51" s="616" t="n"/>
      <c r="CI51" s="616" t="n"/>
      <c r="CJ51" s="616" t="n"/>
      <c r="CK51" s="616" t="n"/>
      <c r="CL51" s="616" t="n"/>
      <c r="CM51" s="616" t="n"/>
      <c r="CN51" s="616" t="n"/>
      <c r="CO51" s="616" t="n"/>
      <c r="CP51" s="616" t="n"/>
      <c r="CQ51" s="616" t="n"/>
    </row>
    <row r="52">
      <c r="A52" s="616" t="n"/>
      <c r="B52" s="616" t="n"/>
      <c r="C52" s="616" t="n"/>
      <c r="D52" s="616" t="n"/>
      <c r="E52" s="616" t="n"/>
      <c r="F52" s="616" t="n"/>
      <c r="G52" s="616" t="n"/>
      <c r="H52" s="616" t="n"/>
      <c r="I52" s="616" t="n"/>
      <c r="J52" s="616" t="n"/>
      <c r="K52" s="616" t="n"/>
      <c r="L52" s="616" t="n"/>
      <c r="M52" s="616" t="n"/>
      <c r="N52" s="616" t="n"/>
      <c r="O52" s="616" t="n"/>
      <c r="P52" s="616" t="n"/>
      <c r="Q52" s="616" t="n"/>
      <c r="R52" s="616" t="n"/>
      <c r="S52" s="616" t="n"/>
      <c r="T52" s="616" t="n"/>
      <c r="U52" s="616" t="n"/>
      <c r="V52" s="616" t="n"/>
      <c r="W52" s="616" t="n"/>
      <c r="X52" s="616" t="n"/>
      <c r="Y52" s="616" t="n"/>
      <c r="Z52" s="616" t="n"/>
      <c r="AA52" s="616" t="n"/>
      <c r="AB52" s="616" t="n"/>
      <c r="AC52" s="616" t="n"/>
      <c r="AD52" s="616" t="n"/>
      <c r="AE52" s="616" t="n"/>
      <c r="AF52" s="616" t="n"/>
      <c r="AG52" s="616" t="n"/>
      <c r="AH52" s="616" t="n"/>
      <c r="AI52" s="616" t="n"/>
      <c r="AJ52" s="616" t="n"/>
      <c r="AK52" s="616" t="n"/>
      <c r="AL52" s="616" t="n"/>
      <c r="AM52" s="616" t="n"/>
      <c r="AN52" s="616" t="n"/>
      <c r="AO52" s="616" t="n"/>
      <c r="AP52" s="616" t="n"/>
      <c r="AQ52" s="616" t="n"/>
      <c r="AR52" s="616" t="n"/>
      <c r="AS52" s="616" t="n"/>
      <c r="AT52" s="616" t="n"/>
      <c r="AU52" s="616" t="n"/>
      <c r="AV52" s="616" t="n"/>
      <c r="AW52" s="616" t="n"/>
      <c r="AX52" s="616" t="n"/>
      <c r="AY52" s="616" t="n"/>
      <c r="AZ52" s="616" t="n"/>
      <c r="BA52" s="616" t="n"/>
      <c r="BB52" s="616" t="n"/>
      <c r="BC52" s="616" t="n"/>
      <c r="BD52" s="616" t="n"/>
      <c r="BE52" s="616" t="n"/>
      <c r="BF52" s="616" t="n"/>
      <c r="BG52" s="616" t="n"/>
      <c r="BH52" s="616" t="n"/>
      <c r="BI52" s="616" t="n"/>
      <c r="BJ52" s="616" t="n"/>
      <c r="BK52" s="616" t="n"/>
      <c r="BL52" s="616" t="n"/>
      <c r="BM52" s="616" t="n"/>
      <c r="BN52" s="616" t="n"/>
      <c r="BO52" s="616" t="n"/>
      <c r="BP52" s="616" t="n"/>
      <c r="BQ52" s="616" t="n"/>
      <c r="BR52" s="616" t="n"/>
      <c r="BS52" s="616" t="n"/>
      <c r="BT52" s="616" t="n"/>
      <c r="BU52" s="616" t="n"/>
      <c r="BV52" s="616" t="n"/>
      <c r="BW52" s="616" t="n"/>
      <c r="BX52" s="616" t="n"/>
      <c r="BY52" s="616" t="n"/>
      <c r="BZ52" s="616" t="n"/>
      <c r="CA52" s="616" t="n"/>
      <c r="CB52" s="616" t="n"/>
      <c r="CC52" s="616" t="n"/>
      <c r="CD52" s="616" t="n"/>
      <c r="CE52" s="616" t="n"/>
      <c r="CF52" s="616" t="n"/>
      <c r="CG52" s="616" t="n"/>
      <c r="CH52" s="616" t="n"/>
      <c r="CI52" s="616" t="n"/>
      <c r="CJ52" s="616" t="n"/>
      <c r="CK52" s="616" t="n"/>
      <c r="CL52" s="616" t="n"/>
      <c r="CM52" s="616" t="n"/>
      <c r="CN52" s="616" t="n"/>
      <c r="CO52" s="616" t="n"/>
      <c r="CP52" s="616" t="n"/>
      <c r="CQ52" s="616" t="n"/>
    </row>
    <row r="53">
      <c r="A53" s="616" t="n"/>
      <c r="B53" s="616" t="n"/>
      <c r="C53" s="616" t="n"/>
      <c r="D53" s="616" t="n"/>
      <c r="E53" s="616" t="n"/>
      <c r="F53" s="616" t="n"/>
      <c r="G53" s="616" t="n"/>
      <c r="H53" s="616" t="n"/>
      <c r="I53" s="616" t="n"/>
      <c r="J53" s="616" t="n"/>
      <c r="K53" s="616" t="n"/>
      <c r="L53" s="616" t="n"/>
      <c r="M53" s="616" t="n"/>
      <c r="N53" s="616" t="n"/>
      <c r="O53" s="616" t="n"/>
      <c r="P53" s="616" t="n"/>
      <c r="Q53" s="616" t="n"/>
      <c r="R53" s="616" t="n"/>
      <c r="S53" s="616" t="n"/>
      <c r="T53" s="616" t="n"/>
      <c r="U53" s="616" t="n"/>
      <c r="V53" s="616" t="n"/>
      <c r="W53" s="616" t="n"/>
      <c r="X53" s="616" t="n"/>
      <c r="Y53" s="616" t="n"/>
      <c r="Z53" s="616" t="n"/>
      <c r="AA53" s="616" t="n"/>
      <c r="AB53" s="616" t="n"/>
      <c r="AC53" s="616" t="n"/>
      <c r="AD53" s="616" t="n"/>
      <c r="AE53" s="616" t="n"/>
      <c r="AF53" s="616" t="n"/>
      <c r="AG53" s="616" t="n"/>
      <c r="AH53" s="616" t="n"/>
      <c r="AI53" s="616" t="n"/>
      <c r="AJ53" s="616" t="n"/>
      <c r="AK53" s="616" t="n"/>
      <c r="AL53" s="616" t="n"/>
      <c r="AM53" s="616" t="n"/>
      <c r="AN53" s="616" t="n"/>
      <c r="AO53" s="616" t="n"/>
      <c r="AP53" s="616" t="n"/>
      <c r="AQ53" s="616" t="n"/>
      <c r="AR53" s="616" t="n"/>
      <c r="AS53" s="616" t="n"/>
      <c r="AT53" s="616" t="n"/>
      <c r="AU53" s="616" t="n"/>
      <c r="AV53" s="616" t="n"/>
      <c r="AW53" s="616" t="n"/>
      <c r="AX53" s="616" t="n"/>
      <c r="AY53" s="616" t="n"/>
      <c r="AZ53" s="616" t="n"/>
      <c r="BA53" s="616" t="n"/>
      <c r="BB53" s="616" t="n"/>
      <c r="BC53" s="616" t="n"/>
      <c r="BD53" s="616" t="n"/>
      <c r="BE53" s="616" t="n"/>
      <c r="BF53" s="616" t="n"/>
      <c r="BG53" s="616" t="n"/>
      <c r="BH53" s="616" t="n"/>
      <c r="BI53" s="616" t="n"/>
      <c r="BJ53" s="616" t="n"/>
      <c r="BK53" s="616" t="n"/>
      <c r="BL53" s="616" t="n"/>
      <c r="BM53" s="616" t="n"/>
      <c r="BN53" s="616" t="n"/>
      <c r="BO53" s="616" t="n"/>
      <c r="BP53" s="616" t="n"/>
      <c r="BQ53" s="616" t="n"/>
      <c r="BR53" s="616" t="n"/>
      <c r="BS53" s="616" t="n"/>
      <c r="BT53" s="616" t="n"/>
      <c r="BU53" s="616" t="n"/>
      <c r="BV53" s="616" t="n"/>
      <c r="BW53" s="616" t="n"/>
      <c r="BX53" s="616" t="n"/>
      <c r="BY53" s="616" t="n"/>
      <c r="BZ53" s="616" t="n"/>
      <c r="CA53" s="616" t="n"/>
      <c r="CB53" s="616" t="n"/>
      <c r="CC53" s="616" t="n"/>
      <c r="CD53" s="616" t="n"/>
      <c r="CE53" s="616" t="n"/>
      <c r="CF53" s="616" t="n"/>
      <c r="CG53" s="616" t="n"/>
      <c r="CH53" s="616" t="n"/>
      <c r="CI53" s="616" t="n"/>
      <c r="CJ53" s="616" t="n"/>
      <c r="CK53" s="616" t="n"/>
      <c r="CL53" s="616" t="n"/>
      <c r="CM53" s="616" t="n"/>
      <c r="CN53" s="616" t="n"/>
      <c r="CO53" s="616" t="n"/>
      <c r="CP53" s="616" t="n"/>
      <c r="CQ53" s="616" t="n"/>
    </row>
    <row r="54">
      <c r="A54" s="616" t="n"/>
      <c r="B54" s="616" t="n"/>
      <c r="C54" s="616" t="n"/>
      <c r="D54" s="616" t="n"/>
      <c r="E54" s="616" t="n"/>
      <c r="F54" s="616" t="n"/>
      <c r="G54" s="616" t="n"/>
      <c r="H54" s="616" t="n"/>
      <c r="I54" s="616" t="n"/>
      <c r="J54" s="616" t="n"/>
      <c r="K54" s="616" t="n"/>
      <c r="L54" s="616" t="n"/>
      <c r="M54" s="616" t="n"/>
      <c r="N54" s="616" t="n"/>
      <c r="O54" s="616" t="n"/>
      <c r="P54" s="616" t="n"/>
      <c r="Q54" s="616" t="n"/>
      <c r="R54" s="616" t="n"/>
      <c r="S54" s="616" t="n"/>
      <c r="T54" s="616" t="n"/>
      <c r="U54" s="616" t="n"/>
      <c r="V54" s="616" t="n"/>
      <c r="W54" s="616" t="n"/>
      <c r="X54" s="616" t="n"/>
      <c r="Y54" s="616" t="n"/>
      <c r="Z54" s="616" t="n"/>
      <c r="AA54" s="616" t="n"/>
      <c r="AB54" s="616" t="n"/>
      <c r="AC54" s="616" t="n"/>
      <c r="AD54" s="616" t="n"/>
      <c r="AE54" s="616" t="n"/>
      <c r="AF54" s="616" t="n"/>
      <c r="AG54" s="616" t="n"/>
      <c r="AH54" s="616" t="n"/>
      <c r="AI54" s="616" t="n"/>
      <c r="AJ54" s="616" t="n"/>
      <c r="AK54" s="616" t="n"/>
      <c r="AL54" s="616" t="n"/>
      <c r="AM54" s="616" t="n"/>
      <c r="AN54" s="616" t="n"/>
      <c r="AO54" s="616" t="n"/>
      <c r="AP54" s="616" t="n"/>
      <c r="AQ54" s="616" t="n"/>
      <c r="AR54" s="616" t="n"/>
      <c r="AS54" s="616" t="n"/>
      <c r="AT54" s="616" t="n"/>
      <c r="AU54" s="616" t="n"/>
      <c r="AV54" s="616" t="n"/>
      <c r="AW54" s="616" t="n"/>
      <c r="AX54" s="616" t="n"/>
      <c r="AY54" s="616" t="n"/>
      <c r="AZ54" s="616" t="n"/>
      <c r="BA54" s="616" t="n"/>
      <c r="BB54" s="616" t="n"/>
      <c r="BC54" s="616" t="n"/>
      <c r="BD54" s="616" t="n"/>
      <c r="BE54" s="616" t="n"/>
      <c r="BF54" s="616" t="n"/>
      <c r="BG54" s="616" t="n"/>
      <c r="BH54" s="616" t="n"/>
      <c r="BI54" s="616" t="n"/>
      <c r="BJ54" s="616" t="n"/>
      <c r="BK54" s="616" t="n"/>
      <c r="BL54" s="616" t="n"/>
      <c r="BM54" s="616" t="n"/>
      <c r="BN54" s="616" t="n"/>
      <c r="BO54" s="616" t="n"/>
      <c r="BP54" s="616" t="n"/>
      <c r="BQ54" s="616" t="n"/>
      <c r="BR54" s="616" t="n"/>
      <c r="BS54" s="616" t="n"/>
      <c r="BT54" s="616" t="n"/>
      <c r="BU54" s="616" t="n"/>
      <c r="BV54" s="616" t="n"/>
      <c r="BW54" s="616" t="n"/>
      <c r="BX54" s="616" t="n"/>
      <c r="BY54" s="616" t="n"/>
      <c r="BZ54" s="616" t="n"/>
      <c r="CA54" s="616" t="n"/>
      <c r="CB54" s="616" t="n"/>
      <c r="CC54" s="616" t="n"/>
      <c r="CD54" s="616" t="n"/>
      <c r="CE54" s="616" t="n"/>
      <c r="CF54" s="616" t="n"/>
      <c r="CG54" s="616" t="n"/>
      <c r="CH54" s="616" t="n"/>
      <c r="CI54" s="616" t="n"/>
      <c r="CJ54" s="616" t="n"/>
      <c r="CK54" s="616" t="n"/>
      <c r="CL54" s="616" t="n"/>
      <c r="CM54" s="616" t="n"/>
      <c r="CN54" s="616" t="n"/>
      <c r="CO54" s="616" t="n"/>
      <c r="CP54" s="616" t="n"/>
      <c r="CQ54" s="616" t="n"/>
    </row>
    <row r="55">
      <c r="A55" s="616" t="n"/>
      <c r="B55" s="616" t="n"/>
      <c r="C55" s="616" t="n"/>
      <c r="D55" s="616" t="n"/>
      <c r="E55" s="616" t="n"/>
      <c r="F55" s="616" t="n"/>
      <c r="G55" s="616" t="n"/>
      <c r="H55" s="616" t="n"/>
      <c r="I55" s="616" t="n"/>
      <c r="J55" s="616" t="n"/>
      <c r="K55" s="616" t="n"/>
      <c r="L55" s="616" t="n"/>
      <c r="M55" s="616" t="n"/>
      <c r="N55" s="616" t="n"/>
      <c r="O55" s="616" t="n"/>
      <c r="P55" s="616" t="n"/>
      <c r="Q55" s="616" t="n"/>
      <c r="R55" s="616" t="n"/>
      <c r="S55" s="616" t="n"/>
      <c r="T55" s="616" t="n"/>
      <c r="U55" s="616" t="n"/>
      <c r="V55" s="616" t="n"/>
      <c r="W55" s="616" t="n"/>
      <c r="X55" s="616" t="n"/>
      <c r="Y55" s="616" t="n"/>
      <c r="Z55" s="616" t="n"/>
      <c r="AA55" s="616" t="n"/>
      <c r="AB55" s="616" t="n"/>
      <c r="AC55" s="616" t="n"/>
      <c r="AD55" s="616" t="n"/>
      <c r="AE55" s="616" t="n"/>
      <c r="AF55" s="616" t="n"/>
      <c r="AG55" s="616" t="n"/>
      <c r="AH55" s="616" t="n"/>
      <c r="AI55" s="616" t="n"/>
      <c r="AJ55" s="616" t="n"/>
      <c r="AK55" s="616" t="n"/>
      <c r="AL55" s="616" t="n"/>
      <c r="AM55" s="616" t="n"/>
      <c r="AN55" s="616" t="n"/>
      <c r="AO55" s="616" t="n"/>
      <c r="AP55" s="616" t="n"/>
      <c r="AQ55" s="616" t="n"/>
      <c r="AR55" s="616" t="n"/>
      <c r="AS55" s="616" t="n"/>
      <c r="AT55" s="616" t="n"/>
      <c r="AU55" s="616" t="n"/>
      <c r="AV55" s="616" t="n"/>
      <c r="AW55" s="616" t="n"/>
      <c r="AX55" s="616" t="n"/>
      <c r="AY55" s="616" t="n"/>
      <c r="AZ55" s="616" t="n"/>
      <c r="BA55" s="616" t="n"/>
      <c r="BB55" s="616" t="n"/>
      <c r="BC55" s="616" t="n"/>
      <c r="BD55" s="616" t="n"/>
      <c r="BE55" s="616" t="n"/>
      <c r="BF55" s="616" t="n"/>
      <c r="BG55" s="616" t="n"/>
      <c r="BH55" s="616" t="n"/>
      <c r="BI55" s="616" t="n"/>
      <c r="BJ55" s="616" t="n"/>
      <c r="BK55" s="616" t="n"/>
      <c r="BL55" s="616" t="n"/>
      <c r="BM55" s="616" t="n"/>
      <c r="BN55" s="616" t="n"/>
      <c r="BO55" s="616" t="n"/>
      <c r="BP55" s="616" t="n"/>
      <c r="BQ55" s="616" t="n"/>
      <c r="BR55" s="616" t="n"/>
      <c r="BS55" s="616" t="n"/>
      <c r="BT55" s="616" t="n"/>
      <c r="BU55" s="616" t="n"/>
      <c r="BV55" s="616" t="n"/>
      <c r="BW55" s="616" t="n"/>
      <c r="BX55" s="616" t="n"/>
      <c r="BY55" s="616" t="n"/>
      <c r="BZ55" s="616" t="n"/>
      <c r="CA55" s="616" t="n"/>
      <c r="CB55" s="616" t="n"/>
      <c r="CC55" s="616" t="n"/>
      <c r="CD55" s="616" t="n"/>
      <c r="CE55" s="616" t="n"/>
      <c r="CF55" s="616" t="n"/>
      <c r="CG55" s="616" t="n"/>
      <c r="CH55" s="616" t="n"/>
      <c r="CI55" s="616" t="n"/>
      <c r="CJ55" s="616" t="n"/>
      <c r="CK55" s="616" t="n"/>
      <c r="CL55" s="616" t="n"/>
      <c r="CM55" s="616" t="n"/>
      <c r="CN55" s="616" t="n"/>
      <c r="CO55" s="616" t="n"/>
      <c r="CP55" s="616" t="n"/>
      <c r="CQ55" s="616" t="n"/>
    </row>
    <row r="56">
      <c r="A56" s="616" t="n"/>
      <c r="B56" s="616" t="n"/>
      <c r="C56" s="616" t="n"/>
      <c r="D56" s="616" t="n"/>
      <c r="E56" s="616" t="n"/>
      <c r="F56" s="616" t="n"/>
      <c r="G56" s="616" t="n"/>
      <c r="H56" s="616" t="n"/>
      <c r="I56" s="616" t="n"/>
      <c r="J56" s="616" t="n"/>
      <c r="K56" s="616" t="n"/>
      <c r="L56" s="616" t="n"/>
      <c r="M56" s="616" t="n"/>
      <c r="N56" s="616" t="n"/>
      <c r="O56" s="616" t="n"/>
      <c r="P56" s="616" t="n"/>
      <c r="Q56" s="616" t="n"/>
      <c r="R56" s="616" t="n"/>
      <c r="S56" s="616" t="n"/>
      <c r="T56" s="616" t="n"/>
      <c r="U56" s="616" t="n"/>
      <c r="V56" s="616" t="n"/>
      <c r="W56" s="616" t="n"/>
      <c r="X56" s="616" t="n"/>
      <c r="Y56" s="616" t="n"/>
      <c r="Z56" s="616" t="n"/>
      <c r="AA56" s="616" t="n"/>
      <c r="AB56" s="616" t="n"/>
      <c r="AC56" s="616" t="n"/>
      <c r="AD56" s="616" t="n"/>
      <c r="AE56" s="616" t="n"/>
      <c r="AF56" s="616" t="n"/>
      <c r="AG56" s="616" t="n"/>
      <c r="AH56" s="616" t="n"/>
      <c r="AI56" s="616" t="n"/>
      <c r="AJ56" s="616" t="n"/>
      <c r="AK56" s="616" t="n"/>
      <c r="AL56" s="616" t="n"/>
      <c r="AM56" s="616" t="n"/>
      <c r="AN56" s="616" t="n"/>
      <c r="AO56" s="616" t="n"/>
      <c r="AP56" s="616" t="n"/>
      <c r="AQ56" s="616" t="n"/>
      <c r="AR56" s="616" t="n"/>
      <c r="AS56" s="616" t="n"/>
      <c r="AT56" s="616" t="n"/>
      <c r="AU56" s="616" t="n"/>
      <c r="AV56" s="616" t="n"/>
      <c r="AW56" s="616" t="n"/>
      <c r="AX56" s="616" t="n"/>
      <c r="AY56" s="616" t="n"/>
      <c r="AZ56" s="616" t="n"/>
      <c r="BA56" s="616" t="n"/>
      <c r="BB56" s="616" t="n"/>
      <c r="BC56" s="616" t="n"/>
      <c r="BD56" s="616" t="n"/>
      <c r="BE56" s="616" t="n"/>
      <c r="BF56" s="616" t="n"/>
      <c r="BG56" s="616" t="n"/>
      <c r="BH56" s="616" t="n"/>
      <c r="BI56" s="616" t="n"/>
      <c r="BJ56" s="616" t="n"/>
      <c r="BK56" s="616" t="n"/>
      <c r="BL56" s="616" t="n"/>
      <c r="BM56" s="616" t="n"/>
      <c r="BN56" s="616" t="n"/>
      <c r="BO56" s="616" t="n"/>
      <c r="BP56" s="616" t="n"/>
      <c r="BQ56" s="616" t="n"/>
      <c r="BR56" s="616" t="n"/>
      <c r="BS56" s="616" t="n"/>
      <c r="BT56" s="616" t="n"/>
      <c r="BU56" s="616" t="n"/>
      <c r="BV56" s="616" t="n"/>
      <c r="BW56" s="616" t="n"/>
      <c r="BX56" s="616" t="n"/>
      <c r="BY56" s="616" t="n"/>
      <c r="BZ56" s="616" t="n"/>
      <c r="CA56" s="616" t="n"/>
      <c r="CB56" s="616" t="n"/>
      <c r="CC56" s="616" t="n"/>
      <c r="CD56" s="616" t="n"/>
      <c r="CE56" s="616" t="n"/>
      <c r="CF56" s="616" t="n"/>
      <c r="CG56" s="616" t="n"/>
      <c r="CH56" s="616" t="n"/>
      <c r="CI56" s="616" t="n"/>
      <c r="CJ56" s="616" t="n"/>
      <c r="CK56" s="616" t="n"/>
      <c r="CL56" s="616" t="n"/>
      <c r="CM56" s="616" t="n"/>
      <c r="CN56" s="616" t="n"/>
      <c r="CO56" s="616" t="n"/>
      <c r="CP56" s="616" t="n"/>
      <c r="CQ56" s="616" t="n"/>
    </row>
    <row r="57">
      <c r="A57" s="616" t="n"/>
      <c r="B57" s="616" t="n"/>
      <c r="C57" s="616" t="n"/>
      <c r="D57" s="616" t="n"/>
      <c r="E57" s="616" t="n"/>
      <c r="F57" s="616" t="n"/>
      <c r="G57" s="616" t="n"/>
      <c r="H57" s="616" t="n"/>
      <c r="I57" s="616" t="n"/>
      <c r="J57" s="616" t="n"/>
      <c r="K57" s="616" t="n"/>
      <c r="L57" s="616" t="n"/>
      <c r="M57" s="616" t="n"/>
      <c r="N57" s="616" t="n"/>
      <c r="O57" s="616" t="n"/>
      <c r="P57" s="616" t="n"/>
      <c r="Q57" s="616" t="n"/>
      <c r="R57" s="616" t="n"/>
      <c r="S57" s="616" t="n"/>
      <c r="T57" s="616" t="n"/>
      <c r="U57" s="616" t="n"/>
      <c r="V57" s="616" t="n"/>
      <c r="W57" s="616" t="n"/>
      <c r="X57" s="616" t="n"/>
      <c r="Y57" s="616" t="n"/>
      <c r="Z57" s="616" t="n"/>
      <c r="AA57" s="616" t="n"/>
      <c r="AB57" s="616" t="n"/>
      <c r="AC57" s="616" t="n"/>
      <c r="AD57" s="616" t="n"/>
      <c r="AE57" s="616" t="n"/>
      <c r="AF57" s="616" t="n"/>
      <c r="AG57" s="616" t="n"/>
      <c r="AH57" s="616" t="n"/>
      <c r="AI57" s="616" t="n"/>
      <c r="AJ57" s="616" t="n"/>
      <c r="AK57" s="616" t="n"/>
      <c r="AL57" s="616" t="n"/>
      <c r="AM57" s="616" t="n"/>
      <c r="AN57" s="616" t="n"/>
      <c r="AO57" s="616" t="n"/>
      <c r="AP57" s="616" t="n"/>
      <c r="AQ57" s="616" t="n"/>
      <c r="AR57" s="616" t="n"/>
      <c r="AS57" s="616" t="n"/>
      <c r="AT57" s="616" t="n"/>
      <c r="AU57" s="616" t="n"/>
      <c r="AV57" s="616" t="n"/>
      <c r="AW57" s="616" t="n"/>
      <c r="AX57" s="616" t="n"/>
      <c r="AY57" s="616" t="n"/>
      <c r="AZ57" s="616" t="n"/>
      <c r="BA57" s="616" t="n"/>
      <c r="BB57" s="616" t="n"/>
      <c r="BC57" s="616" t="n"/>
      <c r="BD57" s="616" t="n"/>
      <c r="BE57" s="616" t="n"/>
      <c r="BF57" s="616" t="n"/>
      <c r="BG57" s="616" t="n"/>
      <c r="BH57" s="616" t="n"/>
      <c r="BI57" s="616" t="n"/>
      <c r="BJ57" s="616" t="n"/>
      <c r="BK57" s="616" t="n"/>
      <c r="BL57" s="616" t="n"/>
      <c r="BM57" s="616" t="n"/>
      <c r="BN57" s="616" t="n"/>
      <c r="BO57" s="616" t="n"/>
      <c r="BP57" s="616" t="n"/>
      <c r="BQ57" s="616" t="n"/>
      <c r="BR57" s="616" t="n"/>
      <c r="BS57" s="616" t="n"/>
      <c r="BT57" s="616" t="n"/>
      <c r="BU57" s="616" t="n"/>
      <c r="BV57" s="616" t="n"/>
      <c r="BW57" s="616" t="n"/>
      <c r="BX57" s="616" t="n"/>
      <c r="BY57" s="616" t="n"/>
      <c r="BZ57" s="616" t="n"/>
      <c r="CA57" s="616" t="n"/>
      <c r="CB57" s="616" t="n"/>
      <c r="CC57" s="616" t="n"/>
      <c r="CD57" s="616" t="n"/>
      <c r="CE57" s="616" t="n"/>
      <c r="CF57" s="616" t="n"/>
      <c r="CG57" s="616" t="n"/>
      <c r="CH57" s="616" t="n"/>
      <c r="CI57" s="616" t="n"/>
      <c r="CJ57" s="616" t="n"/>
      <c r="CK57" s="616" t="n"/>
      <c r="CL57" s="616" t="n"/>
      <c r="CM57" s="616" t="n"/>
      <c r="CN57" s="616" t="n"/>
      <c r="CO57" s="616" t="n"/>
      <c r="CP57" s="616" t="n"/>
      <c r="CQ57" s="616" t="n"/>
    </row>
    <row r="58">
      <c r="A58" s="616" t="n"/>
      <c r="B58" s="616" t="n"/>
      <c r="C58" s="616" t="n"/>
      <c r="D58" s="616" t="n"/>
      <c r="E58" s="616" t="n"/>
      <c r="F58" s="616" t="n"/>
      <c r="G58" s="616" t="n"/>
      <c r="H58" s="616" t="n"/>
      <c r="I58" s="616" t="n"/>
      <c r="J58" s="616" t="n"/>
      <c r="K58" s="616" t="n"/>
      <c r="L58" s="616" t="n"/>
      <c r="M58" s="616" t="n"/>
      <c r="N58" s="616" t="n"/>
      <c r="O58" s="616" t="n"/>
      <c r="P58" s="616" t="n"/>
      <c r="Q58" s="616" t="n"/>
      <c r="R58" s="616" t="n"/>
      <c r="S58" s="616" t="n"/>
      <c r="T58" s="616" t="n"/>
      <c r="U58" s="616" t="n"/>
      <c r="V58" s="616" t="n"/>
      <c r="W58" s="616" t="n"/>
      <c r="X58" s="616" t="n"/>
      <c r="Y58" s="616" t="n"/>
      <c r="Z58" s="616" t="n"/>
      <c r="AA58" s="616" t="n"/>
      <c r="AB58" s="616" t="n"/>
      <c r="AC58" s="616" t="n"/>
      <c r="AD58" s="616" t="n"/>
      <c r="AE58" s="616" t="n"/>
      <c r="AF58" s="616" t="n"/>
      <c r="AG58" s="616" t="n"/>
      <c r="AH58" s="616" t="n"/>
      <c r="AI58" s="616" t="n"/>
      <c r="AJ58" s="616" t="n"/>
      <c r="AK58" s="616" t="n"/>
      <c r="AL58" s="616" t="n"/>
      <c r="AM58" s="616" t="n"/>
      <c r="AN58" s="616" t="n"/>
      <c r="AO58" s="616" t="n"/>
      <c r="AP58" s="616" t="n"/>
      <c r="AQ58" s="616" t="n"/>
      <c r="AR58" s="616" t="n"/>
      <c r="AS58" s="616" t="n"/>
      <c r="AT58" s="616" t="n"/>
      <c r="AU58" s="616" t="n"/>
      <c r="AV58" s="616" t="n"/>
      <c r="AW58" s="616" t="n"/>
      <c r="AX58" s="616" t="n"/>
      <c r="AY58" s="616" t="n"/>
      <c r="AZ58" s="616" t="n"/>
      <c r="BA58" s="616" t="n"/>
      <c r="BB58" s="616" t="n"/>
      <c r="BC58" s="616" t="n"/>
      <c r="BD58" s="616" t="n"/>
      <c r="BE58" s="616" t="n"/>
      <c r="BF58" s="616" t="n"/>
      <c r="BG58" s="616" t="n"/>
      <c r="BH58" s="616" t="n"/>
      <c r="BI58" s="616" t="n"/>
      <c r="BJ58" s="616" t="n"/>
      <c r="BK58" s="616" t="n"/>
      <c r="BL58" s="616" t="n"/>
      <c r="BM58" s="616" t="n"/>
      <c r="BN58" s="616" t="n"/>
      <c r="BO58" s="616" t="n"/>
      <c r="BP58" s="616" t="n"/>
      <c r="BQ58" s="616" t="n"/>
      <c r="BR58" s="616" t="n"/>
      <c r="BS58" s="616" t="n"/>
      <c r="BT58" s="616" t="n"/>
      <c r="BU58" s="616" t="n"/>
      <c r="BV58" s="616" t="n"/>
      <c r="BW58" s="616" t="n"/>
      <c r="BX58" s="616" t="n"/>
      <c r="BY58" s="616" t="n"/>
      <c r="BZ58" s="616" t="n"/>
      <c r="CA58" s="616" t="n"/>
      <c r="CB58" s="616" t="n"/>
      <c r="CC58" s="616" t="n"/>
      <c r="CD58" s="616" t="n"/>
      <c r="CE58" s="616" t="n"/>
      <c r="CF58" s="616" t="n"/>
      <c r="CG58" s="616" t="n"/>
      <c r="CH58" s="616" t="n"/>
      <c r="CI58" s="616" t="n"/>
      <c r="CJ58" s="616" t="n"/>
      <c r="CK58" s="616" t="n"/>
      <c r="CL58" s="616" t="n"/>
      <c r="CM58" s="616" t="n"/>
      <c r="CN58" s="616" t="n"/>
      <c r="CO58" s="616" t="n"/>
      <c r="CP58" s="616" t="n"/>
      <c r="CQ58" s="616" t="n"/>
    </row>
    <row r="59">
      <c r="A59" s="616" t="n"/>
      <c r="B59" s="616" t="n"/>
      <c r="C59" s="616" t="n"/>
      <c r="D59" s="616" t="n"/>
      <c r="E59" s="616" t="n"/>
      <c r="F59" s="616" t="n"/>
      <c r="G59" s="616" t="n"/>
      <c r="H59" s="616" t="n"/>
      <c r="I59" s="616" t="n"/>
      <c r="J59" s="616" t="n"/>
      <c r="K59" s="616" t="n"/>
      <c r="L59" s="616" t="n"/>
      <c r="M59" s="616" t="n"/>
      <c r="N59" s="616" t="n"/>
      <c r="O59" s="616" t="n"/>
      <c r="P59" s="616" t="n"/>
      <c r="Q59" s="616" t="n"/>
      <c r="R59" s="616" t="n"/>
      <c r="S59" s="616" t="n"/>
      <c r="T59" s="616" t="n"/>
      <c r="U59" s="616" t="n"/>
      <c r="V59" s="616" t="n"/>
      <c r="W59" s="616" t="n"/>
      <c r="X59" s="616" t="n"/>
      <c r="Y59" s="616" t="n"/>
      <c r="Z59" s="616" t="n"/>
      <c r="AA59" s="616" t="n"/>
      <c r="AB59" s="616" t="n"/>
      <c r="AC59" s="616" t="n"/>
      <c r="AD59" s="616" t="n"/>
      <c r="AE59" s="616" t="n"/>
      <c r="AF59" s="616" t="n"/>
      <c r="AG59" s="616" t="n"/>
      <c r="AH59" s="616" t="n"/>
      <c r="AI59" s="616" t="n"/>
      <c r="AJ59" s="616" t="n"/>
      <c r="AK59" s="616" t="n"/>
      <c r="AL59" s="616" t="n"/>
      <c r="AM59" s="616" t="n"/>
      <c r="AN59" s="616" t="n"/>
      <c r="AO59" s="616" t="n"/>
      <c r="AP59" s="616" t="n"/>
      <c r="AQ59" s="616" t="n"/>
      <c r="AR59" s="616" t="n"/>
      <c r="AS59" s="616" t="n"/>
      <c r="AT59" s="616" t="n"/>
      <c r="AU59" s="616" t="n"/>
      <c r="AV59" s="616" t="n"/>
      <c r="AW59" s="616" t="n"/>
      <c r="AX59" s="616" t="n"/>
      <c r="AY59" s="616" t="n"/>
      <c r="AZ59" s="616" t="n"/>
      <c r="BA59" s="616" t="n"/>
      <c r="BB59" s="616" t="n"/>
      <c r="BC59" s="616" t="n"/>
      <c r="BD59" s="616" t="n"/>
      <c r="BE59" s="616" t="n"/>
      <c r="BF59" s="616" t="n"/>
      <c r="BG59" s="616" t="n"/>
      <c r="BH59" s="616" t="n"/>
      <c r="BI59" s="616" t="n"/>
      <c r="BJ59" s="616" t="n"/>
      <c r="BK59" s="616" t="n"/>
      <c r="BL59" s="616" t="n"/>
      <c r="BM59" s="616" t="n"/>
      <c r="BN59" s="616" t="n"/>
      <c r="BO59" s="616" t="n"/>
      <c r="BP59" s="616" t="n"/>
      <c r="BQ59" s="616" t="n"/>
      <c r="BR59" s="616" t="n"/>
      <c r="BS59" s="616" t="n"/>
      <c r="BT59" s="616" t="n"/>
      <c r="BU59" s="616" t="n"/>
      <c r="BV59" s="616" t="n"/>
      <c r="BW59" s="616" t="n"/>
      <c r="BX59" s="616" t="n"/>
      <c r="BY59" s="616" t="n"/>
      <c r="BZ59" s="616" t="n"/>
      <c r="CA59" s="616" t="n"/>
      <c r="CB59" s="616" t="n"/>
      <c r="CC59" s="616" t="n"/>
      <c r="CD59" s="616" t="n"/>
      <c r="CE59" s="616" t="n"/>
      <c r="CF59" s="616" t="n"/>
      <c r="CG59" s="616" t="n"/>
      <c r="CH59" s="616" t="n"/>
      <c r="CI59" s="616" t="n"/>
      <c r="CJ59" s="616" t="n"/>
      <c r="CK59" s="616" t="n"/>
      <c r="CL59" s="616" t="n"/>
      <c r="CM59" s="616" t="n"/>
      <c r="CN59" s="616" t="n"/>
      <c r="CO59" s="616" t="n"/>
      <c r="CP59" s="616" t="n"/>
      <c r="CQ59" s="616" t="n"/>
    </row>
    <row r="60">
      <c r="A60" s="616" t="n"/>
      <c r="B60" s="616" t="n"/>
      <c r="C60" s="616" t="n"/>
      <c r="D60" s="616" t="n"/>
      <c r="E60" s="616" t="n"/>
      <c r="F60" s="616" t="n"/>
      <c r="G60" s="616" t="n"/>
      <c r="H60" s="616" t="n"/>
      <c r="I60" s="616" t="n"/>
      <c r="J60" s="616" t="n"/>
      <c r="K60" s="616" t="n"/>
      <c r="L60" s="616" t="n"/>
      <c r="M60" s="616" t="n"/>
      <c r="N60" s="616" t="n"/>
      <c r="O60" s="616" t="n"/>
      <c r="P60" s="616" t="n"/>
      <c r="Q60" s="616" t="n"/>
      <c r="R60" s="616" t="n"/>
      <c r="S60" s="616" t="n"/>
      <c r="T60" s="616" t="n"/>
      <c r="U60" s="616" t="n"/>
      <c r="V60" s="616" t="n"/>
      <c r="W60" s="616" t="n"/>
      <c r="X60" s="616" t="n"/>
      <c r="Y60" s="616" t="n"/>
      <c r="Z60" s="616" t="n"/>
      <c r="AA60" s="616" t="n"/>
      <c r="AB60" s="616" t="n"/>
      <c r="AC60" s="616" t="n"/>
      <c r="AD60" s="616" t="n"/>
      <c r="AE60" s="616" t="n"/>
      <c r="AF60" s="616" t="n"/>
      <c r="AG60" s="616" t="n"/>
      <c r="AH60" s="616" t="n"/>
      <c r="AI60" s="616" t="n"/>
      <c r="AJ60" s="616" t="n"/>
      <c r="AK60" s="616" t="n"/>
      <c r="AL60" s="616" t="n"/>
      <c r="AM60" s="616" t="n"/>
      <c r="AN60" s="616" t="n"/>
      <c r="AO60" s="616" t="n"/>
      <c r="AP60" s="616" t="n"/>
      <c r="AQ60" s="616" t="n"/>
      <c r="AR60" s="616" t="n"/>
      <c r="AS60" s="616" t="n"/>
      <c r="AT60" s="616" t="n"/>
      <c r="AU60" s="616" t="n"/>
      <c r="AV60" s="616" t="n"/>
      <c r="AW60" s="616" t="n"/>
      <c r="AX60" s="616" t="n"/>
      <c r="AY60" s="616" t="n"/>
      <c r="AZ60" s="616" t="n"/>
      <c r="BA60" s="616" t="n"/>
      <c r="BB60" s="616" t="n"/>
      <c r="BC60" s="616" t="n"/>
      <c r="BD60" s="616" t="n"/>
      <c r="BE60" s="616" t="n"/>
      <c r="BF60" s="616" t="n"/>
      <c r="BG60" s="616" t="n"/>
      <c r="BH60" s="616" t="n"/>
      <c r="BI60" s="616" t="n"/>
      <c r="BJ60" s="616" t="n"/>
      <c r="BK60" s="616" t="n"/>
      <c r="BL60" s="616" t="n"/>
      <c r="BM60" s="616" t="n"/>
      <c r="BN60" s="616" t="n"/>
      <c r="BO60" s="616" t="n"/>
      <c r="BP60" s="616" t="n"/>
      <c r="BQ60" s="616" t="n"/>
      <c r="BR60" s="616" t="n"/>
      <c r="BS60" s="616" t="n"/>
      <c r="BT60" s="616" t="n"/>
      <c r="BU60" s="616" t="n"/>
      <c r="BV60" s="616" t="n"/>
      <c r="BW60" s="616" t="n"/>
      <c r="BX60" s="616" t="n"/>
      <c r="BY60" s="616" t="n"/>
      <c r="BZ60" s="616" t="n"/>
      <c r="CA60" s="616" t="n"/>
      <c r="CB60" s="616" t="n"/>
      <c r="CC60" s="616" t="n"/>
      <c r="CD60" s="616" t="n"/>
      <c r="CE60" s="616" t="n"/>
      <c r="CF60" s="616" t="n"/>
      <c r="CG60" s="616" t="n"/>
      <c r="CH60" s="616" t="n"/>
      <c r="CI60" s="616" t="n"/>
      <c r="CJ60" s="616" t="n"/>
      <c r="CK60" s="616" t="n"/>
      <c r="CL60" s="616" t="n"/>
      <c r="CM60" s="616" t="n"/>
      <c r="CN60" s="616" t="n"/>
      <c r="CO60" s="616" t="n"/>
      <c r="CP60" s="616" t="n"/>
      <c r="CQ60" s="616" t="n"/>
    </row>
    <row r="61">
      <c r="A61" s="616" t="n"/>
      <c r="B61" s="616" t="n"/>
      <c r="C61" s="616" t="n"/>
      <c r="D61" s="616" t="n"/>
      <c r="E61" s="616" t="n"/>
      <c r="F61" s="616" t="n"/>
      <c r="G61" s="616" t="n"/>
      <c r="H61" s="616" t="n"/>
      <c r="I61" s="616" t="n"/>
      <c r="J61" s="616" t="n"/>
      <c r="K61" s="616" t="n"/>
      <c r="L61" s="616" t="n"/>
      <c r="M61" s="616" t="n"/>
      <c r="N61" s="616" t="n"/>
      <c r="O61" s="616" t="n"/>
      <c r="P61" s="616" t="n"/>
      <c r="Q61" s="616" t="n"/>
      <c r="R61" s="616" t="n"/>
      <c r="S61" s="616" t="n"/>
      <c r="T61" s="616" t="n"/>
      <c r="U61" s="616" t="n"/>
      <c r="V61" s="616" t="n"/>
      <c r="W61" s="616" t="n"/>
      <c r="X61" s="616" t="n"/>
      <c r="Y61" s="616" t="n"/>
      <c r="Z61" s="616" t="n"/>
      <c r="AA61" s="616" t="n"/>
      <c r="AB61" s="616" t="n"/>
      <c r="AC61" s="616" t="n"/>
      <c r="AD61" s="616" t="n"/>
      <c r="AE61" s="616" t="n"/>
      <c r="AF61" s="616" t="n"/>
      <c r="AG61" s="616" t="n"/>
      <c r="AH61" s="616" t="n"/>
      <c r="AI61" s="616" t="n"/>
      <c r="AJ61" s="616" t="n"/>
      <c r="AK61" s="616" t="n"/>
      <c r="AL61" s="616" t="n"/>
      <c r="AM61" s="616" t="n"/>
      <c r="AN61" s="616" t="n"/>
      <c r="AO61" s="616" t="n"/>
      <c r="AP61" s="616" t="n"/>
      <c r="AQ61" s="616" t="n"/>
      <c r="AR61" s="616" t="n"/>
      <c r="AS61" s="616" t="n"/>
      <c r="AT61" s="616" t="n"/>
      <c r="AU61" s="616" t="n"/>
      <c r="AV61" s="616" t="n"/>
      <c r="AW61" s="616" t="n"/>
      <c r="AX61" s="616" t="n"/>
      <c r="AY61" s="616" t="n"/>
      <c r="AZ61" s="616" t="n"/>
      <c r="BA61" s="616" t="n"/>
      <c r="BB61" s="616" t="n"/>
      <c r="BC61" s="616" t="n"/>
      <c r="BD61" s="616" t="n"/>
      <c r="BE61" s="616" t="n"/>
      <c r="BF61" s="616" t="n"/>
      <c r="BG61" s="616" t="n"/>
      <c r="BH61" s="616" t="n"/>
      <c r="BI61" s="616" t="n"/>
      <c r="BJ61" s="616" t="n"/>
      <c r="BK61" s="616" t="n"/>
      <c r="BL61" s="616" t="n"/>
      <c r="BM61" s="616" t="n"/>
      <c r="BN61" s="616" t="n"/>
      <c r="BO61" s="616" t="n"/>
      <c r="BP61" s="616" t="n"/>
      <c r="BQ61" s="616" t="n"/>
      <c r="BR61" s="616" t="n"/>
      <c r="BS61" s="616" t="n"/>
      <c r="BT61" s="616" t="n"/>
      <c r="BU61" s="616" t="n"/>
      <c r="BV61" s="616" t="n"/>
      <c r="BW61" s="616" t="n"/>
      <c r="BX61" s="616" t="n"/>
      <c r="BY61" s="616" t="n"/>
      <c r="BZ61" s="616" t="n"/>
      <c r="CA61" s="616" t="n"/>
      <c r="CB61" s="616" t="n"/>
      <c r="CC61" s="616" t="n"/>
      <c r="CD61" s="616" t="n"/>
      <c r="CE61" s="616" t="n"/>
      <c r="CF61" s="616" t="n"/>
      <c r="CG61" s="616" t="n"/>
      <c r="CH61" s="616" t="n"/>
      <c r="CI61" s="616" t="n"/>
      <c r="CJ61" s="616" t="n"/>
      <c r="CK61" s="616" t="n"/>
      <c r="CL61" s="616" t="n"/>
      <c r="CM61" s="616" t="n"/>
      <c r="CN61" s="616" t="n"/>
      <c r="CO61" s="616" t="n"/>
      <c r="CP61" s="616" t="n"/>
      <c r="CQ61" s="616" t="n"/>
    </row>
    <row r="62">
      <c r="A62" s="616" t="n"/>
      <c r="B62" s="616" t="n"/>
      <c r="C62" s="616" t="n"/>
      <c r="D62" s="616" t="n"/>
      <c r="E62" s="616" t="n"/>
      <c r="F62" s="616" t="n"/>
      <c r="G62" s="616" t="n"/>
      <c r="H62" s="616" t="n"/>
      <c r="I62" s="616" t="n"/>
      <c r="J62" s="616" t="n"/>
      <c r="K62" s="616" t="n"/>
      <c r="L62" s="616" t="n"/>
      <c r="M62" s="616" t="n"/>
      <c r="N62" s="616" t="n"/>
      <c r="O62" s="616" t="n"/>
      <c r="P62" s="616" t="n"/>
      <c r="Q62" s="616" t="n"/>
      <c r="R62" s="616" t="n"/>
      <c r="S62" s="616" t="n"/>
      <c r="T62" s="616" t="n"/>
      <c r="U62" s="616" t="n"/>
      <c r="V62" s="616" t="n"/>
      <c r="W62" s="616" t="n"/>
      <c r="X62" s="616" t="n"/>
      <c r="Y62" s="616" t="n"/>
      <c r="Z62" s="616" t="n"/>
      <c r="AA62" s="616" t="n"/>
      <c r="AB62" s="616" t="n"/>
      <c r="AC62" s="616" t="n"/>
      <c r="AD62" s="616" t="n"/>
      <c r="AE62" s="616" t="n"/>
      <c r="AF62" s="616" t="n"/>
      <c r="AG62" s="616" t="n"/>
      <c r="AH62" s="616" t="n"/>
      <c r="AI62" s="616" t="n"/>
      <c r="AJ62" s="616" t="n"/>
      <c r="AK62" s="616" t="n"/>
      <c r="AL62" s="616" t="n"/>
      <c r="AM62" s="616" t="n"/>
      <c r="AN62" s="616" t="n"/>
      <c r="AO62" s="616" t="n"/>
      <c r="AP62" s="616" t="n"/>
      <c r="AQ62" s="616" t="n"/>
      <c r="AR62" s="616" t="n"/>
      <c r="AS62" s="616" t="n"/>
      <c r="AT62" s="616" t="n"/>
      <c r="AU62" s="616" t="n"/>
      <c r="AV62" s="616" t="n"/>
      <c r="AW62" s="616" t="n"/>
      <c r="AX62" s="616" t="n"/>
      <c r="AY62" s="616" t="n"/>
      <c r="AZ62" s="616" t="n"/>
      <c r="BA62" s="616" t="n"/>
      <c r="BB62" s="616" t="n"/>
      <c r="BC62" s="616" t="n"/>
      <c r="BD62" s="616" t="n"/>
      <c r="BE62" s="616" t="n"/>
      <c r="BF62" s="616" t="n"/>
      <c r="BG62" s="616" t="n"/>
      <c r="BH62" s="616" t="n"/>
      <c r="BI62" s="616" t="n"/>
      <c r="BJ62" s="616" t="n"/>
      <c r="BK62" s="616" t="n"/>
      <c r="BL62" s="616" t="n"/>
      <c r="BM62" s="616" t="n"/>
      <c r="BN62" s="616" t="n"/>
      <c r="BO62" s="616" t="n"/>
      <c r="BP62" s="616" t="n"/>
      <c r="BQ62" s="616" t="n"/>
      <c r="BR62" s="616" t="n"/>
      <c r="BS62" s="616" t="n"/>
      <c r="BT62" s="616" t="n"/>
      <c r="BU62" s="616" t="n"/>
      <c r="BV62" s="616" t="n"/>
      <c r="BW62" s="616" t="n"/>
      <c r="BX62" s="616" t="n"/>
      <c r="BY62" s="616" t="n"/>
      <c r="BZ62" s="616" t="n"/>
      <c r="CA62" s="616" t="n"/>
      <c r="CB62" s="616" t="n"/>
      <c r="CC62" s="616" t="n"/>
      <c r="CD62" s="616" t="n"/>
      <c r="CE62" s="616" t="n"/>
      <c r="CF62" s="616" t="n"/>
      <c r="CG62" s="616" t="n"/>
      <c r="CH62" s="616" t="n"/>
      <c r="CI62" s="616" t="n"/>
      <c r="CJ62" s="616" t="n"/>
      <c r="CK62" s="616" t="n"/>
      <c r="CL62" s="616" t="n"/>
      <c r="CM62" s="616" t="n"/>
      <c r="CN62" s="616" t="n"/>
      <c r="CO62" s="616" t="n"/>
      <c r="CP62" s="616" t="n"/>
      <c r="CQ62" s="616" t="n"/>
    </row>
    <row r="63">
      <c r="A63" s="616"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616" t="n"/>
      <c r="BN63" s="616" t="n"/>
      <c r="BO63" s="616" t="n"/>
      <c r="BP63" s="616" t="n"/>
      <c r="BQ63" s="616" t="n"/>
      <c r="BR63" s="616" t="n"/>
      <c r="BS63" s="616" t="n"/>
      <c r="BT63" s="616" t="n"/>
      <c r="BU63" s="616" t="n"/>
      <c r="BV63" s="616" t="n"/>
      <c r="BW63" s="616" t="n"/>
      <c r="BX63" s="616" t="n"/>
      <c r="BY63" s="616" t="n"/>
      <c r="BZ63" s="616" t="n"/>
      <c r="CA63" s="616" t="n"/>
      <c r="CB63" s="616" t="n"/>
      <c r="CC63" s="616" t="n"/>
      <c r="CD63" s="616" t="n"/>
      <c r="CE63" s="616" t="n"/>
      <c r="CF63" s="616" t="n"/>
      <c r="CG63" s="616" t="n"/>
      <c r="CH63" s="616" t="n"/>
      <c r="CI63" s="616" t="n"/>
      <c r="CJ63" s="616" t="n"/>
      <c r="CK63" s="616" t="n"/>
      <c r="CL63" s="616" t="n"/>
      <c r="CM63" s="616" t="n"/>
      <c r="CN63" s="616" t="n"/>
      <c r="CO63" s="616" t="n"/>
      <c r="CP63" s="616" t="n"/>
      <c r="CQ63" s="616" t="n"/>
    </row>
    <row r="64">
      <c r="A64" s="616" t="n"/>
      <c r="B64" s="616" t="n"/>
      <c r="C64" s="616" t="n"/>
      <c r="D64" s="616" t="n"/>
      <c r="E64" s="616" t="n"/>
      <c r="F64" s="616" t="n"/>
      <c r="G64" s="616" t="n"/>
      <c r="H64" s="616" t="n"/>
      <c r="I64" s="616" t="n"/>
      <c r="J64" s="616" t="n"/>
      <c r="K64" s="616" t="n"/>
      <c r="L64" s="616" t="n"/>
      <c r="M64" s="616" t="n"/>
      <c r="N64" s="616" t="n"/>
      <c r="O64" s="616" t="n"/>
      <c r="P64" s="616" t="n"/>
      <c r="Q64" s="616" t="n"/>
      <c r="R64" s="616" t="n"/>
      <c r="S64" s="616" t="n"/>
      <c r="T64" s="616" t="n"/>
      <c r="U64" s="616" t="n"/>
      <c r="V64" s="616" t="n"/>
      <c r="W64" s="616" t="n"/>
      <c r="X64" s="616" t="n"/>
      <c r="Y64" s="616" t="n"/>
      <c r="Z64" s="616" t="n"/>
      <c r="AA64" s="616" t="n"/>
      <c r="AB64" s="616" t="n"/>
      <c r="AC64" s="616" t="n"/>
      <c r="AD64" s="616" t="n"/>
      <c r="AE64" s="616" t="n"/>
      <c r="AF64" s="616" t="n"/>
      <c r="AG64" s="616" t="n"/>
      <c r="AH64" s="616" t="n"/>
      <c r="AI64" s="616" t="n"/>
      <c r="AJ64" s="616" t="n"/>
      <c r="AK64" s="616" t="n"/>
      <c r="AL64" s="616" t="n"/>
      <c r="AM64" s="616" t="n"/>
      <c r="AN64" s="616" t="n"/>
      <c r="AO64" s="616" t="n"/>
      <c r="AP64" s="616" t="n"/>
      <c r="AQ64" s="616" t="n"/>
      <c r="AR64" s="616" t="n"/>
      <c r="AS64" s="616" t="n"/>
      <c r="AT64" s="616" t="n"/>
      <c r="AU64" s="616" t="n"/>
      <c r="AV64" s="616" t="n"/>
      <c r="AW64" s="616" t="n"/>
      <c r="AX64" s="616" t="n"/>
      <c r="AY64" s="616" t="n"/>
      <c r="AZ64" s="616" t="n"/>
      <c r="BA64" s="616" t="n"/>
      <c r="BB64" s="616" t="n"/>
      <c r="BC64" s="616" t="n"/>
      <c r="BD64" s="616" t="n"/>
      <c r="BE64" s="616" t="n"/>
      <c r="BF64" s="616" t="n"/>
      <c r="BG64" s="616" t="n"/>
      <c r="BH64" s="616" t="n"/>
      <c r="BI64" s="616" t="n"/>
      <c r="BJ64" s="616" t="n"/>
      <c r="BK64" s="616" t="n"/>
      <c r="BL64" s="616" t="n"/>
      <c r="BM64" s="616" t="n"/>
      <c r="BN64" s="616" t="n"/>
      <c r="BO64" s="616" t="n"/>
      <c r="BP64" s="616" t="n"/>
      <c r="BQ64" s="616" t="n"/>
      <c r="BR64" s="616" t="n"/>
      <c r="BS64" s="616" t="n"/>
      <c r="BT64" s="616" t="n"/>
      <c r="BU64" s="616" t="n"/>
      <c r="BV64" s="616" t="n"/>
      <c r="BW64" s="616" t="n"/>
      <c r="BX64" s="616" t="n"/>
      <c r="BY64" s="616" t="n"/>
      <c r="BZ64" s="616" t="n"/>
      <c r="CA64" s="616" t="n"/>
      <c r="CB64" s="616" t="n"/>
      <c r="CC64" s="616" t="n"/>
      <c r="CD64" s="616" t="n"/>
      <c r="CE64" s="616" t="n"/>
      <c r="CF64" s="616" t="n"/>
      <c r="CG64" s="616" t="n"/>
      <c r="CH64" s="616" t="n"/>
      <c r="CI64" s="616" t="n"/>
      <c r="CJ64" s="616" t="n"/>
      <c r="CK64" s="616" t="n"/>
      <c r="CL64" s="616" t="n"/>
      <c r="CM64" s="616" t="n"/>
      <c r="CN64" s="616" t="n"/>
      <c r="CO64" s="616" t="n"/>
      <c r="CP64" s="616" t="n"/>
      <c r="CQ64" s="616" t="n"/>
    </row>
    <row r="65">
      <c r="A65" s="616" t="n"/>
      <c r="B65" s="616" t="n"/>
      <c r="C65" s="616" t="n"/>
      <c r="D65" s="616" t="n"/>
      <c r="E65" s="616" t="n"/>
      <c r="F65" s="616" t="n"/>
      <c r="G65" s="616" t="n"/>
      <c r="H65" s="616" t="n"/>
      <c r="I65" s="616" t="n"/>
      <c r="J65" s="616" t="n"/>
      <c r="K65" s="616" t="n"/>
      <c r="L65" s="616" t="n"/>
      <c r="M65" s="616" t="n"/>
      <c r="N65" s="616" t="n"/>
      <c r="O65" s="616" t="n"/>
      <c r="P65" s="616" t="n"/>
      <c r="Q65" s="616" t="n"/>
      <c r="R65" s="616" t="n"/>
      <c r="S65" s="616" t="n"/>
      <c r="T65" s="616" t="n"/>
      <c r="U65" s="616" t="n"/>
      <c r="V65" s="616" t="n"/>
      <c r="W65" s="616" t="n"/>
      <c r="X65" s="616" t="n"/>
      <c r="Y65" s="616" t="n"/>
      <c r="Z65" s="616" t="n"/>
      <c r="AA65" s="616" t="n"/>
      <c r="AB65" s="616" t="n"/>
      <c r="AC65" s="616" t="n"/>
      <c r="AD65" s="616" t="n"/>
      <c r="AE65" s="616" t="n"/>
      <c r="AF65" s="616" t="n"/>
      <c r="AG65" s="616" t="n"/>
      <c r="AH65" s="616" t="n"/>
      <c r="AI65" s="616" t="n"/>
      <c r="AJ65" s="616" t="n"/>
      <c r="AK65" s="616" t="n"/>
      <c r="AL65" s="616" t="n"/>
      <c r="AM65" s="616" t="n"/>
      <c r="AN65" s="616" t="n"/>
      <c r="AO65" s="616" t="n"/>
      <c r="AP65" s="616" t="n"/>
      <c r="AQ65" s="616" t="n"/>
      <c r="AR65" s="616" t="n"/>
      <c r="AS65" s="616" t="n"/>
      <c r="AT65" s="616" t="n"/>
      <c r="AU65" s="616" t="n"/>
      <c r="AV65" s="616" t="n"/>
      <c r="AW65" s="616" t="n"/>
      <c r="AX65" s="616" t="n"/>
      <c r="AY65" s="616" t="n"/>
      <c r="AZ65" s="616" t="n"/>
      <c r="BA65" s="616" t="n"/>
      <c r="BB65" s="616" t="n"/>
      <c r="BC65" s="616" t="n"/>
      <c r="BD65" s="616" t="n"/>
      <c r="BE65" s="616" t="n"/>
      <c r="BF65" s="616" t="n"/>
      <c r="BG65" s="616" t="n"/>
      <c r="BH65" s="616" t="n"/>
      <c r="BI65" s="616" t="n"/>
      <c r="BJ65" s="616" t="n"/>
      <c r="BK65" s="616" t="n"/>
      <c r="BL65" s="616" t="n"/>
      <c r="BM65" s="616" t="n"/>
      <c r="BN65" s="616" t="n"/>
      <c r="BO65" s="616" t="n"/>
      <c r="BP65" s="616" t="n"/>
      <c r="BQ65" s="616" t="n"/>
      <c r="BR65" s="616" t="n"/>
      <c r="BS65" s="616" t="n"/>
      <c r="BT65" s="616" t="n"/>
      <c r="BU65" s="616" t="n"/>
      <c r="BV65" s="616" t="n"/>
      <c r="BW65" s="616" t="n"/>
      <c r="BX65" s="616" t="n"/>
      <c r="BY65" s="616" t="n"/>
      <c r="BZ65" s="616" t="n"/>
      <c r="CA65" s="616" t="n"/>
      <c r="CB65" s="616" t="n"/>
      <c r="CC65" s="616" t="n"/>
      <c r="CD65" s="616" t="n"/>
      <c r="CE65" s="616" t="n"/>
      <c r="CF65" s="616" t="n"/>
      <c r="CG65" s="616" t="n"/>
      <c r="CH65" s="616" t="n"/>
      <c r="CI65" s="616" t="n"/>
      <c r="CJ65" s="616" t="n"/>
      <c r="CK65" s="616" t="n"/>
      <c r="CL65" s="616" t="n"/>
      <c r="CM65" s="616" t="n"/>
      <c r="CN65" s="616" t="n"/>
      <c r="CO65" s="616" t="n"/>
      <c r="CP65" s="616" t="n"/>
      <c r="CQ65" s="616" t="n"/>
    </row>
    <row r="66">
      <c r="A66" s="616" t="n"/>
      <c r="B66" s="616" t="n"/>
      <c r="C66" s="616" t="n"/>
      <c r="D66" s="616" t="n"/>
      <c r="E66" s="616" t="n"/>
      <c r="F66" s="616" t="n"/>
      <c r="G66" s="616" t="n"/>
      <c r="H66" s="616" t="n"/>
      <c r="I66" s="616" t="n"/>
      <c r="J66" s="616" t="n"/>
      <c r="K66" s="616" t="n"/>
      <c r="L66" s="616" t="n"/>
      <c r="M66" s="616" t="n"/>
      <c r="N66" s="616" t="n"/>
      <c r="O66" s="616" t="n"/>
      <c r="P66" s="616" t="n"/>
      <c r="Q66" s="616" t="n"/>
      <c r="R66" s="616" t="n"/>
      <c r="S66" s="616" t="n"/>
      <c r="T66" s="616" t="n"/>
      <c r="U66" s="616" t="n"/>
      <c r="V66" s="616" t="n"/>
      <c r="W66" s="616" t="n"/>
      <c r="X66" s="616" t="n"/>
      <c r="Y66" s="616" t="n"/>
      <c r="Z66" s="616" t="n"/>
      <c r="AA66" s="616" t="n"/>
      <c r="AB66" s="616" t="n"/>
      <c r="AC66" s="616" t="n"/>
      <c r="AD66" s="616" t="n"/>
      <c r="AE66" s="616" t="n"/>
      <c r="AF66" s="616" t="n"/>
      <c r="AG66" s="616" t="n"/>
      <c r="AH66" s="616" t="n"/>
      <c r="AI66" s="616" t="n"/>
      <c r="AJ66" s="616" t="n"/>
      <c r="AK66" s="616" t="n"/>
      <c r="AL66" s="616" t="n"/>
      <c r="AM66" s="616" t="n"/>
      <c r="AN66" s="616" t="n"/>
      <c r="AO66" s="616" t="n"/>
      <c r="AP66" s="616" t="n"/>
      <c r="AQ66" s="616" t="n"/>
      <c r="AR66" s="616" t="n"/>
      <c r="AS66" s="616" t="n"/>
      <c r="AT66" s="616" t="n"/>
      <c r="AU66" s="616" t="n"/>
      <c r="AV66" s="616" t="n"/>
      <c r="AW66" s="616" t="n"/>
      <c r="AX66" s="616" t="n"/>
      <c r="AY66" s="616" t="n"/>
      <c r="AZ66" s="616" t="n"/>
      <c r="BA66" s="616" t="n"/>
      <c r="BB66" s="616" t="n"/>
      <c r="BC66" s="616" t="n"/>
      <c r="BD66" s="616" t="n"/>
      <c r="BE66" s="616" t="n"/>
      <c r="BF66" s="616" t="n"/>
      <c r="BG66" s="616" t="n"/>
      <c r="BH66" s="616" t="n"/>
      <c r="BI66" s="616" t="n"/>
      <c r="BJ66" s="616" t="n"/>
      <c r="BK66" s="616" t="n"/>
      <c r="BL66" s="616" t="n"/>
      <c r="BM66" s="616" t="n"/>
      <c r="BN66" s="616" t="n"/>
      <c r="BO66" s="616" t="n"/>
      <c r="BP66" s="616" t="n"/>
      <c r="BQ66" s="616" t="n"/>
      <c r="BR66" s="616" t="n"/>
      <c r="BS66" s="616" t="n"/>
      <c r="BT66" s="616" t="n"/>
      <c r="BU66" s="616" t="n"/>
      <c r="BV66" s="616" t="n"/>
      <c r="BW66" s="616" t="n"/>
      <c r="BX66" s="616" t="n"/>
      <c r="BY66" s="616" t="n"/>
      <c r="BZ66" s="616" t="n"/>
      <c r="CA66" s="616" t="n"/>
      <c r="CB66" s="616" t="n"/>
      <c r="CC66" s="616" t="n"/>
      <c r="CD66" s="616" t="n"/>
      <c r="CE66" s="616" t="n"/>
      <c r="CF66" s="616" t="n"/>
      <c r="CG66" s="616" t="n"/>
      <c r="CH66" s="616" t="n"/>
      <c r="CI66" s="616" t="n"/>
      <c r="CJ66" s="616" t="n"/>
      <c r="CK66" s="616" t="n"/>
      <c r="CL66" s="616" t="n"/>
      <c r="CM66" s="616" t="n"/>
      <c r="CN66" s="616" t="n"/>
      <c r="CO66" s="616" t="n"/>
      <c r="CP66" s="616" t="n"/>
      <c r="CQ66" s="616" t="n"/>
    </row>
    <row r="67">
      <c r="A67" s="616" t="n"/>
      <c r="B67" s="616" t="n"/>
      <c r="C67" s="616" t="n"/>
      <c r="D67" s="616" t="n"/>
      <c r="E67" s="616" t="n"/>
      <c r="F67" s="616" t="n"/>
      <c r="G67" s="616" t="n"/>
      <c r="H67" s="616" t="n"/>
      <c r="I67" s="616" t="n"/>
      <c r="J67" s="616" t="n"/>
      <c r="K67" s="616" t="n"/>
      <c r="L67" s="616" t="n"/>
      <c r="M67" s="616" t="n"/>
      <c r="N67" s="616" t="n"/>
      <c r="O67" s="616" t="n"/>
      <c r="P67" s="616" t="n"/>
      <c r="Q67" s="616" t="n"/>
      <c r="R67" s="616" t="n"/>
      <c r="S67" s="616" t="n"/>
      <c r="T67" s="616" t="n"/>
      <c r="U67" s="616" t="n"/>
      <c r="V67" s="616" t="n"/>
      <c r="W67" s="616" t="n"/>
      <c r="X67" s="616" t="n"/>
      <c r="Y67" s="616" t="n"/>
      <c r="Z67" s="616" t="n"/>
      <c r="AA67" s="616" t="n"/>
      <c r="AB67" s="616" t="n"/>
      <c r="AC67" s="616" t="n"/>
      <c r="AD67" s="616" t="n"/>
      <c r="AE67" s="616" t="n"/>
      <c r="AF67" s="616" t="n"/>
      <c r="AG67" s="616" t="n"/>
      <c r="AH67" s="616" t="n"/>
      <c r="AI67" s="616" t="n"/>
      <c r="AJ67" s="616" t="n"/>
      <c r="AK67" s="616" t="n"/>
      <c r="AL67" s="616" t="n"/>
      <c r="AM67" s="616" t="n"/>
      <c r="AN67" s="616" t="n"/>
      <c r="AO67" s="616" t="n"/>
      <c r="AP67" s="616" t="n"/>
      <c r="AQ67" s="616" t="n"/>
      <c r="AR67" s="616" t="n"/>
      <c r="AS67" s="616" t="n"/>
      <c r="AT67" s="616" t="n"/>
      <c r="AU67" s="616" t="n"/>
      <c r="AV67" s="616" t="n"/>
      <c r="AW67" s="616" t="n"/>
      <c r="AX67" s="616" t="n"/>
      <c r="AY67" s="616" t="n"/>
      <c r="AZ67" s="616" t="n"/>
      <c r="BA67" s="616" t="n"/>
      <c r="BB67" s="616" t="n"/>
      <c r="BC67" s="616" t="n"/>
      <c r="BD67" s="616" t="n"/>
      <c r="BE67" s="616" t="n"/>
      <c r="BF67" s="616" t="n"/>
      <c r="BG67" s="616" t="n"/>
      <c r="BH67" s="616" t="n"/>
      <c r="BI67" s="616" t="n"/>
      <c r="BJ67" s="616" t="n"/>
      <c r="BK67" s="616" t="n"/>
      <c r="BL67" s="616" t="n"/>
      <c r="BM67" s="616" t="n"/>
      <c r="BN67" s="616" t="n"/>
      <c r="BO67" s="616" t="n"/>
      <c r="BP67" s="616" t="n"/>
      <c r="BQ67" s="616" t="n"/>
      <c r="BR67" s="616" t="n"/>
      <c r="BS67" s="616" t="n"/>
      <c r="BT67" s="616" t="n"/>
      <c r="BU67" s="616" t="n"/>
      <c r="BV67" s="616" t="n"/>
      <c r="BW67" s="616" t="n"/>
      <c r="BX67" s="616" t="n"/>
      <c r="BY67" s="616" t="n"/>
      <c r="BZ67" s="616" t="n"/>
      <c r="CA67" s="616" t="n"/>
      <c r="CB67" s="616" t="n"/>
      <c r="CC67" s="616" t="n"/>
      <c r="CD67" s="616" t="n"/>
      <c r="CE67" s="616" t="n"/>
      <c r="CF67" s="616" t="n"/>
      <c r="CG67" s="616" t="n"/>
      <c r="CH67" s="616" t="n"/>
      <c r="CI67" s="616" t="n"/>
      <c r="CJ67" s="616" t="n"/>
      <c r="CK67" s="616" t="n"/>
      <c r="CL67" s="616" t="n"/>
      <c r="CM67" s="616" t="n"/>
      <c r="CN67" s="616" t="n"/>
      <c r="CO67" s="616" t="n"/>
      <c r="CP67" s="616" t="n"/>
      <c r="CQ67" s="616" t="n"/>
    </row>
    <row r="68">
      <c r="A68" s="616" t="n"/>
      <c r="B68" s="616" t="n"/>
      <c r="C68" s="616" t="n"/>
      <c r="D68" s="616" t="n"/>
      <c r="E68" s="616" t="n"/>
      <c r="F68" s="616" t="n"/>
      <c r="G68" s="616" t="n"/>
      <c r="H68" s="616" t="n"/>
      <c r="I68" s="616" t="n"/>
      <c r="J68" s="616" t="n"/>
      <c r="K68" s="616" t="n"/>
      <c r="L68" s="616" t="n"/>
      <c r="M68" s="616" t="n"/>
      <c r="N68" s="616" t="n"/>
      <c r="O68" s="616" t="n"/>
      <c r="P68" s="616" t="n"/>
      <c r="Q68" s="616" t="n"/>
      <c r="R68" s="616" t="n"/>
      <c r="S68" s="616" t="n"/>
      <c r="T68" s="616" t="n"/>
      <c r="U68" s="616" t="n"/>
      <c r="V68" s="616" t="n"/>
      <c r="W68" s="616" t="n"/>
      <c r="X68" s="616" t="n"/>
      <c r="Y68" s="616" t="n"/>
      <c r="Z68" s="616" t="n"/>
      <c r="AA68" s="616" t="n"/>
      <c r="AB68" s="616" t="n"/>
      <c r="AC68" s="616" t="n"/>
      <c r="AD68" s="616" t="n"/>
      <c r="AE68" s="616" t="n"/>
      <c r="AF68" s="616" t="n"/>
      <c r="AG68" s="616" t="n"/>
      <c r="AH68" s="616" t="n"/>
      <c r="AI68" s="616" t="n"/>
      <c r="AJ68" s="616" t="n"/>
      <c r="AK68" s="616" t="n"/>
      <c r="AL68" s="616" t="n"/>
      <c r="AM68" s="616" t="n"/>
      <c r="AN68" s="616" t="n"/>
      <c r="AO68" s="616" t="n"/>
      <c r="AP68" s="616" t="n"/>
      <c r="AQ68" s="616" t="n"/>
      <c r="AR68" s="616" t="n"/>
      <c r="AS68" s="616" t="n"/>
      <c r="AT68" s="616" t="n"/>
      <c r="AU68" s="616" t="n"/>
      <c r="AV68" s="616" t="n"/>
      <c r="AW68" s="616" t="n"/>
      <c r="AX68" s="616" t="n"/>
      <c r="AY68" s="616" t="n"/>
      <c r="AZ68" s="616" t="n"/>
      <c r="BA68" s="616" t="n"/>
      <c r="BB68" s="616" t="n"/>
      <c r="BC68" s="616" t="n"/>
      <c r="BD68" s="616" t="n"/>
      <c r="BE68" s="616" t="n"/>
      <c r="BF68" s="616" t="n"/>
      <c r="BG68" s="616" t="n"/>
      <c r="BH68" s="616" t="n"/>
      <c r="BI68" s="616" t="n"/>
      <c r="BJ68" s="616" t="n"/>
      <c r="BK68" s="616" t="n"/>
      <c r="BL68" s="616" t="n"/>
      <c r="BM68" s="616" t="n"/>
      <c r="BN68" s="616" t="n"/>
      <c r="BO68" s="616" t="n"/>
      <c r="BP68" s="616" t="n"/>
      <c r="BQ68" s="616" t="n"/>
      <c r="BR68" s="616" t="n"/>
      <c r="BS68" s="616" t="n"/>
      <c r="BT68" s="616" t="n"/>
      <c r="BU68" s="616" t="n"/>
      <c r="BV68" s="616" t="n"/>
      <c r="BW68" s="616" t="n"/>
      <c r="BX68" s="616" t="n"/>
      <c r="BY68" s="616" t="n"/>
      <c r="BZ68" s="616" t="n"/>
      <c r="CA68" s="616" t="n"/>
      <c r="CB68" s="616" t="n"/>
      <c r="CC68" s="616" t="n"/>
      <c r="CD68" s="616" t="n"/>
      <c r="CE68" s="616" t="n"/>
      <c r="CF68" s="616" t="n"/>
      <c r="CG68" s="616" t="n"/>
      <c r="CH68" s="616" t="n"/>
      <c r="CI68" s="616" t="n"/>
      <c r="CJ68" s="616" t="n"/>
      <c r="CK68" s="616" t="n"/>
      <c r="CL68" s="616" t="n"/>
      <c r="CM68" s="616" t="n"/>
      <c r="CN68" s="616" t="n"/>
      <c r="CO68" s="616" t="n"/>
      <c r="CP68" s="616" t="n"/>
      <c r="CQ68" s="616" t="n"/>
    </row>
    <row r="69">
      <c r="A69" s="616" t="n"/>
      <c r="B69" s="616" t="n"/>
      <c r="C69" s="616" t="n"/>
      <c r="D69" s="616" t="n"/>
      <c r="E69" s="616" t="n"/>
      <c r="F69" s="616" t="n"/>
      <c r="G69" s="616" t="n"/>
      <c r="H69" s="616" t="n"/>
      <c r="I69" s="616" t="n"/>
      <c r="J69" s="616" t="n"/>
      <c r="K69" s="616" t="n"/>
      <c r="L69" s="616" t="n"/>
      <c r="M69" s="616" t="n"/>
      <c r="N69" s="616" t="n"/>
      <c r="O69" s="616" t="n"/>
      <c r="P69" s="616" t="n"/>
      <c r="Q69" s="616" t="n"/>
      <c r="R69" s="616" t="n"/>
      <c r="S69" s="616" t="n"/>
      <c r="T69" s="616" t="n"/>
      <c r="U69" s="616" t="n"/>
      <c r="V69" s="616" t="n"/>
      <c r="W69" s="616" t="n"/>
      <c r="X69" s="616" t="n"/>
      <c r="Y69" s="616" t="n"/>
      <c r="Z69" s="616" t="n"/>
      <c r="AA69" s="616" t="n"/>
      <c r="AB69" s="616" t="n"/>
      <c r="AC69" s="616" t="n"/>
      <c r="AD69" s="616" t="n"/>
      <c r="AE69" s="616" t="n"/>
      <c r="AF69" s="616" t="n"/>
      <c r="AG69" s="616" t="n"/>
      <c r="AH69" s="616" t="n"/>
      <c r="AI69" s="616" t="n"/>
      <c r="AJ69" s="616" t="n"/>
      <c r="AK69" s="616" t="n"/>
      <c r="AL69" s="616" t="n"/>
      <c r="AM69" s="616" t="n"/>
      <c r="AN69" s="616" t="n"/>
      <c r="AO69" s="616" t="n"/>
      <c r="AP69" s="616" t="n"/>
      <c r="AQ69" s="616" t="n"/>
      <c r="AR69" s="616" t="n"/>
      <c r="AS69" s="616" t="n"/>
      <c r="AT69" s="616" t="n"/>
      <c r="AU69" s="616" t="n"/>
      <c r="AV69" s="616" t="n"/>
      <c r="AW69" s="616" t="n"/>
      <c r="AX69" s="616" t="n"/>
      <c r="AY69" s="616" t="n"/>
      <c r="AZ69" s="616" t="n"/>
      <c r="BA69" s="616" t="n"/>
      <c r="BB69" s="616" t="n"/>
      <c r="BC69" s="616" t="n"/>
      <c r="BD69" s="616" t="n"/>
      <c r="BE69" s="616" t="n"/>
      <c r="BF69" s="616" t="n"/>
      <c r="BG69" s="616" t="n"/>
      <c r="BH69" s="616" t="n"/>
      <c r="BI69" s="616" t="n"/>
      <c r="BJ69" s="616" t="n"/>
      <c r="BK69" s="616" t="n"/>
      <c r="BL69" s="616" t="n"/>
      <c r="BM69" s="616" t="n"/>
      <c r="BN69" s="616" t="n"/>
      <c r="BO69" s="616" t="n"/>
      <c r="BP69" s="616" t="n"/>
      <c r="BQ69" s="616" t="n"/>
      <c r="BR69" s="616" t="n"/>
      <c r="BS69" s="616" t="n"/>
      <c r="BT69" s="616" t="n"/>
      <c r="BU69" s="616" t="n"/>
      <c r="BV69" s="616" t="n"/>
      <c r="BW69" s="616" t="n"/>
      <c r="BX69" s="616" t="n"/>
      <c r="BY69" s="616" t="n"/>
      <c r="BZ69" s="616" t="n"/>
      <c r="CA69" s="616" t="n"/>
      <c r="CB69" s="616" t="n"/>
      <c r="CC69" s="616" t="n"/>
      <c r="CD69" s="616" t="n"/>
      <c r="CE69" s="616" t="n"/>
      <c r="CF69" s="616" t="n"/>
      <c r="CG69" s="616" t="n"/>
      <c r="CH69" s="616" t="n"/>
      <c r="CI69" s="616" t="n"/>
      <c r="CJ69" s="616" t="n"/>
      <c r="CK69" s="616" t="n"/>
      <c r="CL69" s="616" t="n"/>
      <c r="CM69" s="616" t="n"/>
      <c r="CN69" s="616" t="n"/>
      <c r="CO69" s="616" t="n"/>
      <c r="CP69" s="616" t="n"/>
      <c r="CQ69" s="616" t="n"/>
    </row>
    <row r="70">
      <c r="A70" s="616" t="n"/>
      <c r="B70" s="616" t="n"/>
      <c r="C70" s="616" t="n"/>
      <c r="D70" s="616" t="n"/>
      <c r="E70" s="616" t="n"/>
      <c r="F70" s="616" t="n"/>
      <c r="G70" s="616" t="n"/>
      <c r="H70" s="616" t="n"/>
      <c r="I70" s="616" t="n"/>
      <c r="J70" s="616" t="n"/>
      <c r="K70" s="616" t="n"/>
      <c r="L70" s="616" t="n"/>
      <c r="M70" s="616" t="n"/>
      <c r="N70" s="616" t="n"/>
      <c r="O70" s="616" t="n"/>
      <c r="P70" s="616" t="n"/>
      <c r="Q70" s="616" t="n"/>
      <c r="R70" s="616" t="n"/>
      <c r="S70" s="616" t="n"/>
      <c r="T70" s="616" t="n"/>
      <c r="U70" s="616" t="n"/>
      <c r="V70" s="616" t="n"/>
      <c r="W70" s="616" t="n"/>
      <c r="X70" s="616" t="n"/>
      <c r="Y70" s="616" t="n"/>
      <c r="Z70" s="616" t="n"/>
      <c r="AA70" s="616" t="n"/>
      <c r="AB70" s="616" t="n"/>
      <c r="AC70" s="616" t="n"/>
      <c r="AD70" s="616" t="n"/>
      <c r="AE70" s="616" t="n"/>
      <c r="AF70" s="616" t="n"/>
      <c r="AG70" s="616" t="n"/>
      <c r="AH70" s="616" t="n"/>
      <c r="AI70" s="616" t="n"/>
      <c r="AJ70" s="616" t="n"/>
      <c r="AK70" s="616" t="n"/>
      <c r="AL70" s="616" t="n"/>
      <c r="AM70" s="616" t="n"/>
      <c r="AN70" s="616" t="n"/>
      <c r="AO70" s="616" t="n"/>
      <c r="AP70" s="616" t="n"/>
      <c r="AQ70" s="616" t="n"/>
      <c r="AR70" s="616" t="n"/>
      <c r="AS70" s="616" t="n"/>
      <c r="AT70" s="616" t="n"/>
      <c r="AU70" s="616" t="n"/>
      <c r="AV70" s="616" t="n"/>
      <c r="AW70" s="616" t="n"/>
      <c r="AX70" s="616" t="n"/>
      <c r="AY70" s="616" t="n"/>
      <c r="AZ70" s="616" t="n"/>
      <c r="BA70" s="616" t="n"/>
      <c r="BB70" s="616" t="n"/>
      <c r="BC70" s="616" t="n"/>
      <c r="BD70" s="616" t="n"/>
      <c r="BE70" s="616" t="n"/>
      <c r="BF70" s="616" t="n"/>
      <c r="BG70" s="616" t="n"/>
      <c r="BH70" s="616" t="n"/>
      <c r="BI70" s="616" t="n"/>
      <c r="BJ70" s="616" t="n"/>
      <c r="BK70" s="616" t="n"/>
      <c r="BL70" s="616" t="n"/>
      <c r="BM70" s="616" t="n"/>
      <c r="BN70" s="616" t="n"/>
      <c r="BO70" s="616" t="n"/>
      <c r="BP70" s="616" t="n"/>
      <c r="BQ70" s="616" t="n"/>
      <c r="BR70" s="616" t="n"/>
      <c r="BS70" s="616" t="n"/>
      <c r="BT70" s="616" t="n"/>
      <c r="BU70" s="616" t="n"/>
      <c r="BV70" s="616" t="n"/>
      <c r="BW70" s="616" t="n"/>
      <c r="BX70" s="616" t="n"/>
      <c r="BY70" s="616" t="n"/>
      <c r="BZ70" s="616" t="n"/>
      <c r="CA70" s="616" t="n"/>
      <c r="CB70" s="616" t="n"/>
      <c r="CC70" s="616" t="n"/>
      <c r="CD70" s="616" t="n"/>
      <c r="CE70" s="616" t="n"/>
      <c r="CF70" s="616" t="n"/>
      <c r="CG70" s="616" t="n"/>
      <c r="CH70" s="616" t="n"/>
      <c r="CI70" s="616" t="n"/>
      <c r="CJ70" s="616" t="n"/>
      <c r="CK70" s="616" t="n"/>
      <c r="CL70" s="616" t="n"/>
      <c r="CM70" s="616" t="n"/>
      <c r="CN70" s="616" t="n"/>
      <c r="CO70" s="616" t="n"/>
      <c r="CP70" s="616" t="n"/>
      <c r="CQ70" s="616" t="n"/>
    </row>
    <row r="71">
      <c r="A71" s="616" t="n"/>
      <c r="B71" s="616" t="n"/>
      <c r="C71" s="616" t="n"/>
      <c r="D71" s="616" t="n"/>
      <c r="E71" s="616" t="n"/>
      <c r="F71" s="616" t="n"/>
      <c r="G71" s="616" t="n"/>
      <c r="H71" s="616" t="n"/>
      <c r="I71" s="616" t="n"/>
      <c r="J71" s="616" t="n"/>
      <c r="K71" s="616" t="n"/>
      <c r="L71" s="616" t="n"/>
      <c r="M71" s="616" t="n"/>
      <c r="N71" s="616" t="n"/>
      <c r="O71" s="616" t="n"/>
      <c r="P71" s="616" t="n"/>
      <c r="Q71" s="616" t="n"/>
      <c r="R71" s="616" t="n"/>
      <c r="S71" s="616" t="n"/>
      <c r="T71" s="616" t="n"/>
      <c r="U71" s="616" t="n"/>
      <c r="V71" s="616" t="n"/>
      <c r="W71" s="616" t="n"/>
      <c r="X71" s="616" t="n"/>
      <c r="Y71" s="616" t="n"/>
      <c r="Z71" s="616" t="n"/>
      <c r="AA71" s="616" t="n"/>
      <c r="AB71" s="616" t="n"/>
      <c r="AC71" s="616" t="n"/>
      <c r="AD71" s="616" t="n"/>
      <c r="AE71" s="616" t="n"/>
      <c r="AF71" s="616" t="n"/>
      <c r="AG71" s="616" t="n"/>
      <c r="AH71" s="616" t="n"/>
      <c r="AI71" s="616" t="n"/>
      <c r="AJ71" s="616" t="n"/>
      <c r="AK71" s="616" t="n"/>
      <c r="AL71" s="616" t="n"/>
      <c r="AM71" s="616" t="n"/>
      <c r="AN71" s="616" t="n"/>
      <c r="AO71" s="616" t="n"/>
      <c r="AP71" s="616" t="n"/>
      <c r="AQ71" s="616" t="n"/>
      <c r="AR71" s="616" t="n"/>
      <c r="AS71" s="616" t="n"/>
      <c r="AT71" s="616" t="n"/>
      <c r="AU71" s="616" t="n"/>
      <c r="AV71" s="616" t="n"/>
      <c r="AW71" s="616" t="n"/>
      <c r="AX71" s="616" t="n"/>
      <c r="AY71" s="616" t="n"/>
      <c r="AZ71" s="616" t="n"/>
      <c r="BA71" s="616" t="n"/>
      <c r="BB71" s="616" t="n"/>
      <c r="BC71" s="616" t="n"/>
      <c r="BD71" s="616" t="n"/>
      <c r="BE71" s="616" t="n"/>
      <c r="BF71" s="616" t="n"/>
      <c r="BG71" s="616" t="n"/>
      <c r="BH71" s="616" t="n"/>
      <c r="BI71" s="616" t="n"/>
      <c r="BJ71" s="616" t="n"/>
      <c r="BK71" s="616" t="n"/>
      <c r="BL71" s="616" t="n"/>
      <c r="BM71" s="616" t="n"/>
      <c r="BN71" s="616" t="n"/>
      <c r="BO71" s="616" t="n"/>
      <c r="BP71" s="616" t="n"/>
      <c r="BQ71" s="616" t="n"/>
      <c r="BR71" s="616" t="n"/>
      <c r="BS71" s="616" t="n"/>
      <c r="BT71" s="616" t="n"/>
      <c r="BU71" s="616" t="n"/>
      <c r="BV71" s="616" t="n"/>
      <c r="BW71" s="616" t="n"/>
      <c r="BX71" s="616" t="n"/>
      <c r="BY71" s="616" t="n"/>
      <c r="BZ71" s="616" t="n"/>
      <c r="CA71" s="616" t="n"/>
      <c r="CB71" s="616" t="n"/>
      <c r="CC71" s="616" t="n"/>
      <c r="CD71" s="616" t="n"/>
      <c r="CE71" s="616" t="n"/>
      <c r="CF71" s="616" t="n"/>
      <c r="CG71" s="616" t="n"/>
      <c r="CH71" s="616" t="n"/>
      <c r="CI71" s="616" t="n"/>
      <c r="CJ71" s="616" t="n"/>
      <c r="CK71" s="616" t="n"/>
      <c r="CL71" s="616" t="n"/>
      <c r="CM71" s="616" t="n"/>
      <c r="CN71" s="616" t="n"/>
      <c r="CO71" s="616" t="n"/>
      <c r="CP71" s="616" t="n"/>
      <c r="CQ71" s="616" t="n"/>
    </row>
    <row r="72">
      <c r="A72" s="616" t="n"/>
      <c r="B72" s="616" t="n"/>
      <c r="C72" s="616" t="n"/>
      <c r="D72" s="616" t="n"/>
      <c r="E72" s="616" t="n"/>
      <c r="F72" s="616" t="n"/>
      <c r="G72" s="616" t="n"/>
      <c r="H72" s="616" t="n"/>
      <c r="I72" s="616" t="n"/>
      <c r="J72" s="616" t="n"/>
      <c r="K72" s="616" t="n"/>
      <c r="L72" s="616" t="n"/>
      <c r="M72" s="616" t="n"/>
      <c r="N72" s="616" t="n"/>
      <c r="O72" s="616" t="n"/>
      <c r="P72" s="616" t="n"/>
      <c r="Q72" s="616" t="n"/>
      <c r="R72" s="616" t="n"/>
      <c r="S72" s="616" t="n"/>
      <c r="T72" s="616" t="n"/>
      <c r="U72" s="616" t="n"/>
      <c r="V72" s="616" t="n"/>
      <c r="W72" s="616" t="n"/>
      <c r="X72" s="616" t="n"/>
      <c r="Y72" s="616" t="n"/>
      <c r="Z72" s="616" t="n"/>
      <c r="AA72" s="616" t="n"/>
      <c r="AB72" s="616" t="n"/>
      <c r="AC72" s="616" t="n"/>
      <c r="AD72" s="616" t="n"/>
      <c r="AE72" s="616" t="n"/>
      <c r="AF72" s="616" t="n"/>
      <c r="AG72" s="616" t="n"/>
      <c r="AH72" s="616" t="n"/>
      <c r="AI72" s="616" t="n"/>
      <c r="AJ72" s="616" t="n"/>
      <c r="AK72" s="616" t="n"/>
      <c r="AL72" s="616" t="n"/>
      <c r="AM72" s="616" t="n"/>
      <c r="AN72" s="616" t="n"/>
      <c r="AO72" s="616" t="n"/>
      <c r="AP72" s="616" t="n"/>
      <c r="AQ72" s="616" t="n"/>
      <c r="AR72" s="616" t="n"/>
      <c r="AS72" s="616" t="n"/>
      <c r="AT72" s="616" t="n"/>
      <c r="AU72" s="616" t="n"/>
      <c r="AV72" s="616" t="n"/>
      <c r="AW72" s="616" t="n"/>
      <c r="AX72" s="616" t="n"/>
      <c r="AY72" s="616" t="n"/>
      <c r="AZ72" s="616" t="n"/>
      <c r="BA72" s="616" t="n"/>
      <c r="BB72" s="616" t="n"/>
      <c r="BC72" s="616" t="n"/>
      <c r="BD72" s="616" t="n"/>
      <c r="BE72" s="616" t="n"/>
      <c r="BF72" s="616" t="n"/>
      <c r="BG72" s="616" t="n"/>
      <c r="BH72" s="616" t="n"/>
      <c r="BI72" s="616" t="n"/>
      <c r="BJ72" s="616" t="n"/>
      <c r="BK72" s="616" t="n"/>
      <c r="BL72" s="616" t="n"/>
      <c r="BM72" s="616" t="n"/>
      <c r="BN72" s="616" t="n"/>
      <c r="BO72" s="616" t="n"/>
      <c r="BP72" s="616" t="n"/>
      <c r="BQ72" s="616" t="n"/>
      <c r="BR72" s="616" t="n"/>
      <c r="BS72" s="616" t="n"/>
      <c r="BT72" s="616" t="n"/>
      <c r="BU72" s="616" t="n"/>
      <c r="BV72" s="616" t="n"/>
      <c r="BW72" s="616" t="n"/>
      <c r="BX72" s="616" t="n"/>
      <c r="BY72" s="616" t="n"/>
      <c r="BZ72" s="616" t="n"/>
      <c r="CA72" s="616" t="n"/>
      <c r="CB72" s="616" t="n"/>
      <c r="CC72" s="616" t="n"/>
      <c r="CD72" s="616" t="n"/>
      <c r="CE72" s="616" t="n"/>
      <c r="CF72" s="616" t="n"/>
      <c r="CG72" s="616" t="n"/>
      <c r="CH72" s="616" t="n"/>
      <c r="CI72" s="616" t="n"/>
      <c r="CJ72" s="616" t="n"/>
      <c r="CK72" s="616" t="n"/>
      <c r="CL72" s="616" t="n"/>
      <c r="CM72" s="616" t="n"/>
      <c r="CN72" s="616" t="n"/>
      <c r="CO72" s="616" t="n"/>
      <c r="CP72" s="616" t="n"/>
      <c r="CQ72" s="616" t="n"/>
    </row>
    <row r="73">
      <c r="A73" s="616" t="n"/>
      <c r="B73" s="616" t="n"/>
      <c r="C73" s="616" t="n"/>
      <c r="D73" s="616" t="n"/>
      <c r="E73" s="616" t="n"/>
      <c r="F73" s="616" t="n"/>
      <c r="G73" s="616" t="n"/>
      <c r="H73" s="616" t="n"/>
      <c r="I73" s="616" t="n"/>
      <c r="J73" s="616" t="n"/>
      <c r="K73" s="616" t="n"/>
      <c r="L73" s="616" t="n"/>
      <c r="M73" s="616" t="n"/>
      <c r="N73" s="616" t="n"/>
      <c r="O73" s="616" t="n"/>
      <c r="P73" s="616" t="n"/>
      <c r="Q73" s="616" t="n"/>
      <c r="R73" s="616" t="n"/>
      <c r="S73" s="616" t="n"/>
      <c r="T73" s="616" t="n"/>
      <c r="U73" s="616" t="n"/>
      <c r="V73" s="616" t="n"/>
      <c r="W73" s="616" t="n"/>
      <c r="X73" s="616" t="n"/>
      <c r="Y73" s="616" t="n"/>
      <c r="Z73" s="616" t="n"/>
      <c r="AA73" s="616" t="n"/>
      <c r="AB73" s="616" t="n"/>
      <c r="AC73" s="616" t="n"/>
      <c r="AD73" s="616" t="n"/>
      <c r="AE73" s="616" t="n"/>
      <c r="AF73" s="616" t="n"/>
      <c r="AG73" s="616" t="n"/>
      <c r="AH73" s="616" t="n"/>
      <c r="AI73" s="616" t="n"/>
      <c r="AJ73" s="616" t="n"/>
      <c r="AK73" s="616" t="n"/>
      <c r="AL73" s="616" t="n"/>
      <c r="AM73" s="616" t="n"/>
      <c r="AN73" s="616" t="n"/>
      <c r="AO73" s="616" t="n"/>
      <c r="AP73" s="616" t="n"/>
      <c r="AQ73" s="616" t="n"/>
      <c r="AR73" s="616" t="n"/>
      <c r="AS73" s="616" t="n"/>
      <c r="AT73" s="616" t="n"/>
      <c r="AU73" s="616" t="n"/>
      <c r="AV73" s="616" t="n"/>
      <c r="AW73" s="616" t="n"/>
      <c r="AX73" s="616" t="n"/>
      <c r="AY73" s="616" t="n"/>
      <c r="AZ73" s="616" t="n"/>
      <c r="BA73" s="616" t="n"/>
      <c r="BB73" s="616" t="n"/>
      <c r="BC73" s="616" t="n"/>
      <c r="BD73" s="616" t="n"/>
      <c r="BE73" s="616" t="n"/>
      <c r="BF73" s="616" t="n"/>
      <c r="BG73" s="616" t="n"/>
      <c r="BH73" s="616" t="n"/>
      <c r="BI73" s="616" t="n"/>
      <c r="BJ73" s="616" t="n"/>
      <c r="BK73" s="616" t="n"/>
      <c r="BL73" s="616" t="n"/>
      <c r="BM73" s="616" t="n"/>
      <c r="BN73" s="616" t="n"/>
      <c r="BO73" s="616" t="n"/>
      <c r="BP73" s="616" t="n"/>
      <c r="BQ73" s="616" t="n"/>
      <c r="BR73" s="616" t="n"/>
      <c r="BS73" s="616" t="n"/>
      <c r="BT73" s="616" t="n"/>
      <c r="BU73" s="616" t="n"/>
      <c r="BV73" s="616" t="n"/>
      <c r="BW73" s="616" t="n"/>
      <c r="BX73" s="616" t="n"/>
      <c r="BY73" s="616" t="n"/>
      <c r="BZ73" s="616" t="n"/>
      <c r="CA73" s="616" t="n"/>
      <c r="CB73" s="616" t="n"/>
      <c r="CC73" s="616" t="n"/>
      <c r="CD73" s="616" t="n"/>
      <c r="CE73" s="616" t="n"/>
      <c r="CF73" s="616" t="n"/>
      <c r="CG73" s="616" t="n"/>
      <c r="CH73" s="616" t="n"/>
      <c r="CI73" s="616" t="n"/>
      <c r="CJ73" s="616" t="n"/>
      <c r="CK73" s="616" t="n"/>
      <c r="CL73" s="616" t="n"/>
      <c r="CM73" s="616" t="n"/>
      <c r="CN73" s="616" t="n"/>
      <c r="CO73" s="616" t="n"/>
      <c r="CP73" s="616" t="n"/>
      <c r="CQ73" s="616" t="n"/>
    </row>
    <row r="74">
      <c r="A74" s="616" t="n"/>
      <c r="B74" s="616" t="n"/>
      <c r="C74" s="616" t="n"/>
      <c r="D74" s="616" t="n"/>
      <c r="E74" s="616" t="n"/>
      <c r="F74" s="616" t="n"/>
      <c r="G74" s="616" t="n"/>
      <c r="H74" s="616" t="n"/>
      <c r="I74" s="616" t="n"/>
      <c r="J74" s="616" t="n"/>
      <c r="K74" s="616" t="n"/>
      <c r="L74" s="616" t="n"/>
      <c r="M74" s="616" t="n"/>
      <c r="N74" s="616" t="n"/>
      <c r="O74" s="616" t="n"/>
      <c r="P74" s="616" t="n"/>
      <c r="Q74" s="616" t="n"/>
      <c r="R74" s="616" t="n"/>
      <c r="S74" s="616" t="n"/>
      <c r="T74" s="616" t="n"/>
      <c r="U74" s="616" t="n"/>
      <c r="V74" s="616" t="n"/>
      <c r="W74" s="616" t="n"/>
      <c r="X74" s="616" t="n"/>
      <c r="Y74" s="616" t="n"/>
      <c r="Z74" s="616" t="n"/>
      <c r="AA74" s="616" t="n"/>
      <c r="AB74" s="616" t="n"/>
      <c r="AC74" s="616" t="n"/>
      <c r="AD74" s="616" t="n"/>
      <c r="AE74" s="616" t="n"/>
      <c r="AF74" s="616" t="n"/>
      <c r="AG74" s="616" t="n"/>
      <c r="AH74" s="616" t="n"/>
      <c r="AI74" s="616" t="n"/>
      <c r="AJ74" s="616" t="n"/>
      <c r="AK74" s="616" t="n"/>
      <c r="AL74" s="616" t="n"/>
      <c r="AM74" s="616" t="n"/>
      <c r="AN74" s="616" t="n"/>
      <c r="AO74" s="616" t="n"/>
      <c r="AP74" s="616" t="n"/>
      <c r="AQ74" s="616" t="n"/>
      <c r="AR74" s="616" t="n"/>
      <c r="AS74" s="616" t="n"/>
      <c r="AT74" s="616" t="n"/>
      <c r="AU74" s="616" t="n"/>
      <c r="AV74" s="616" t="n"/>
      <c r="AW74" s="616" t="n"/>
      <c r="AX74" s="616" t="n"/>
      <c r="AY74" s="616" t="n"/>
      <c r="AZ74" s="616" t="n"/>
      <c r="BA74" s="616" t="n"/>
      <c r="BB74" s="616" t="n"/>
      <c r="BC74" s="616" t="n"/>
      <c r="BD74" s="616" t="n"/>
      <c r="BE74" s="616" t="n"/>
      <c r="BF74" s="616" t="n"/>
      <c r="BG74" s="616" t="n"/>
      <c r="BH74" s="616" t="n"/>
      <c r="BI74" s="616" t="n"/>
      <c r="BJ74" s="616" t="n"/>
      <c r="BK74" s="616" t="n"/>
      <c r="BL74" s="616" t="n"/>
      <c r="BM74" s="616" t="n"/>
      <c r="BN74" s="616" t="n"/>
      <c r="BO74" s="616" t="n"/>
      <c r="BP74" s="616" t="n"/>
      <c r="BQ74" s="616" t="n"/>
      <c r="BR74" s="616" t="n"/>
      <c r="BS74" s="616" t="n"/>
      <c r="BT74" s="616" t="n"/>
      <c r="BU74" s="616" t="n"/>
      <c r="BV74" s="616" t="n"/>
      <c r="BW74" s="616" t="n"/>
      <c r="BX74" s="616" t="n"/>
      <c r="BY74" s="616" t="n"/>
      <c r="BZ74" s="616" t="n"/>
      <c r="CA74" s="616" t="n"/>
      <c r="CB74" s="616" t="n"/>
      <c r="CC74" s="616" t="n"/>
      <c r="CD74" s="616" t="n"/>
      <c r="CE74" s="616" t="n"/>
      <c r="CF74" s="616" t="n"/>
      <c r="CG74" s="616" t="n"/>
      <c r="CH74" s="616" t="n"/>
      <c r="CI74" s="616" t="n"/>
      <c r="CJ74" s="616" t="n"/>
      <c r="CK74" s="616" t="n"/>
      <c r="CL74" s="616" t="n"/>
      <c r="CM74" s="616" t="n"/>
      <c r="CN74" s="616" t="n"/>
      <c r="CO74" s="616" t="n"/>
      <c r="CP74" s="616" t="n"/>
      <c r="CQ74" s="616" t="n"/>
    </row>
    <row r="75">
      <c r="A75" s="616" t="n"/>
      <c r="B75" s="616" t="n"/>
      <c r="C75" s="616" t="n"/>
      <c r="D75" s="616" t="n"/>
      <c r="E75" s="616" t="n"/>
      <c r="F75" s="616" t="n"/>
      <c r="G75" s="616" t="n"/>
      <c r="H75" s="616" t="n"/>
      <c r="I75" s="616" t="n"/>
      <c r="J75" s="616" t="n"/>
      <c r="K75" s="616" t="n"/>
      <c r="L75" s="616" t="n"/>
      <c r="M75" s="616" t="n"/>
      <c r="N75" s="616" t="n"/>
      <c r="O75" s="616" t="n"/>
      <c r="P75" s="616" t="n"/>
      <c r="Q75" s="616" t="n"/>
      <c r="R75" s="616" t="n"/>
      <c r="S75" s="616" t="n"/>
      <c r="T75" s="616" t="n"/>
      <c r="U75" s="616" t="n"/>
      <c r="V75" s="616" t="n"/>
      <c r="W75" s="616" t="n"/>
      <c r="X75" s="616" t="n"/>
      <c r="Y75" s="616" t="n"/>
      <c r="Z75" s="616" t="n"/>
      <c r="AA75" s="616" t="n"/>
      <c r="AB75" s="616" t="n"/>
      <c r="AC75" s="616" t="n"/>
      <c r="AD75" s="616" t="n"/>
      <c r="AE75" s="616" t="n"/>
      <c r="AF75" s="616" t="n"/>
      <c r="AG75" s="616" t="n"/>
      <c r="AH75" s="616" t="n"/>
      <c r="AI75" s="616" t="n"/>
      <c r="AJ75" s="616" t="n"/>
      <c r="AK75" s="616" t="n"/>
      <c r="AL75" s="616" t="n"/>
      <c r="AM75" s="616" t="n"/>
      <c r="AN75" s="616" t="n"/>
      <c r="AO75" s="616" t="n"/>
      <c r="AP75" s="616" t="n"/>
      <c r="AQ75" s="616" t="n"/>
      <c r="AR75" s="616" t="n"/>
      <c r="AS75" s="616" t="n"/>
      <c r="AT75" s="616" t="n"/>
      <c r="AU75" s="616" t="n"/>
      <c r="AV75" s="616" t="n"/>
      <c r="AW75" s="616" t="n"/>
      <c r="AX75" s="616" t="n"/>
      <c r="AY75" s="616" t="n"/>
      <c r="AZ75" s="616" t="n"/>
      <c r="BA75" s="616" t="n"/>
      <c r="BB75" s="616" t="n"/>
      <c r="BC75" s="616" t="n"/>
      <c r="BD75" s="616" t="n"/>
      <c r="BE75" s="616" t="n"/>
      <c r="BF75" s="616" t="n"/>
      <c r="BG75" s="616" t="n"/>
      <c r="BH75" s="616" t="n"/>
      <c r="BI75" s="616" t="n"/>
      <c r="BJ75" s="616" t="n"/>
      <c r="BK75" s="616" t="n"/>
      <c r="BL75" s="616" t="n"/>
      <c r="BM75" s="616" t="n"/>
      <c r="BN75" s="616" t="n"/>
      <c r="BO75" s="616" t="n"/>
      <c r="BP75" s="616" t="n"/>
      <c r="BQ75" s="616" t="n"/>
      <c r="BR75" s="616" t="n"/>
      <c r="BS75" s="616" t="n"/>
      <c r="BT75" s="616" t="n"/>
      <c r="BU75" s="616" t="n"/>
      <c r="BV75" s="616" t="n"/>
      <c r="BW75" s="616" t="n"/>
      <c r="BX75" s="616" t="n"/>
      <c r="BY75" s="616" t="n"/>
      <c r="BZ75" s="616" t="n"/>
      <c r="CA75" s="616" t="n"/>
      <c r="CB75" s="616" t="n"/>
      <c r="CC75" s="616" t="n"/>
      <c r="CD75" s="616" t="n"/>
      <c r="CE75" s="616" t="n"/>
      <c r="CF75" s="616" t="n"/>
      <c r="CG75" s="616" t="n"/>
      <c r="CH75" s="616" t="n"/>
      <c r="CI75" s="616" t="n"/>
      <c r="CJ75" s="616" t="n"/>
      <c r="CK75" s="616" t="n"/>
      <c r="CL75" s="616" t="n"/>
      <c r="CM75" s="616" t="n"/>
      <c r="CN75" s="616" t="n"/>
      <c r="CO75" s="616" t="n"/>
      <c r="CP75" s="616" t="n"/>
      <c r="CQ75" s="616" t="n"/>
    </row>
    <row r="76">
      <c r="A76" s="616" t="n"/>
      <c r="B76" s="616" t="n"/>
      <c r="C76" s="616" t="n"/>
      <c r="D76" s="616" t="n"/>
      <c r="E76" s="616" t="n"/>
      <c r="F76" s="616" t="n"/>
      <c r="G76" s="616" t="n"/>
      <c r="H76" s="616" t="n"/>
      <c r="I76" s="616" t="n"/>
      <c r="J76" s="616" t="n"/>
      <c r="K76" s="616" t="n"/>
      <c r="L76" s="616" t="n"/>
      <c r="M76" s="616" t="n"/>
      <c r="N76" s="616" t="n"/>
      <c r="O76" s="616" t="n"/>
      <c r="P76" s="616" t="n"/>
      <c r="Q76" s="616" t="n"/>
      <c r="R76" s="616" t="n"/>
      <c r="S76" s="616" t="n"/>
      <c r="T76" s="616" t="n"/>
      <c r="U76" s="616" t="n"/>
      <c r="V76" s="616" t="n"/>
      <c r="W76" s="616" t="n"/>
      <c r="X76" s="616" t="n"/>
      <c r="Y76" s="616" t="n"/>
      <c r="Z76" s="616" t="n"/>
      <c r="AA76" s="616" t="n"/>
      <c r="AB76" s="616" t="n"/>
      <c r="AC76" s="616" t="n"/>
      <c r="AD76" s="616" t="n"/>
      <c r="AE76" s="616" t="n"/>
      <c r="AF76" s="616" t="n"/>
      <c r="AG76" s="616" t="n"/>
      <c r="AH76" s="616" t="n"/>
      <c r="AI76" s="616" t="n"/>
      <c r="AJ76" s="616" t="n"/>
      <c r="AK76" s="616" t="n"/>
      <c r="AL76" s="616" t="n"/>
      <c r="AM76" s="616" t="n"/>
      <c r="AN76" s="616" t="n"/>
      <c r="AO76" s="616" t="n"/>
      <c r="AP76" s="616" t="n"/>
      <c r="AQ76" s="616" t="n"/>
      <c r="AR76" s="616" t="n"/>
      <c r="AS76" s="616" t="n"/>
      <c r="AT76" s="616" t="n"/>
      <c r="AU76" s="616" t="n"/>
      <c r="AV76" s="616" t="n"/>
      <c r="AW76" s="616" t="n"/>
      <c r="AX76" s="616" t="n"/>
      <c r="AY76" s="616" t="n"/>
      <c r="AZ76" s="616" t="n"/>
      <c r="BA76" s="616" t="n"/>
      <c r="BB76" s="616" t="n"/>
      <c r="BC76" s="616" t="n"/>
      <c r="BD76" s="616" t="n"/>
      <c r="BE76" s="616" t="n"/>
      <c r="BF76" s="616" t="n"/>
      <c r="BG76" s="616" t="n"/>
      <c r="BH76" s="616" t="n"/>
      <c r="BI76" s="616" t="n"/>
      <c r="BJ76" s="616" t="n"/>
      <c r="BK76" s="616" t="n"/>
      <c r="BL76" s="616" t="n"/>
      <c r="BM76" s="616" t="n"/>
      <c r="BN76" s="616" t="n"/>
      <c r="BO76" s="616" t="n"/>
      <c r="BP76" s="616" t="n"/>
      <c r="BQ76" s="616" t="n"/>
      <c r="BR76" s="616" t="n"/>
      <c r="BS76" s="616" t="n"/>
      <c r="BT76" s="616" t="n"/>
      <c r="BU76" s="616" t="n"/>
      <c r="BV76" s="616" t="n"/>
      <c r="BW76" s="616" t="n"/>
      <c r="BX76" s="616" t="n"/>
      <c r="BY76" s="616" t="n"/>
      <c r="BZ76" s="616" t="n"/>
      <c r="CA76" s="616" t="n"/>
      <c r="CB76" s="616" t="n"/>
      <c r="CC76" s="616" t="n"/>
      <c r="CD76" s="616" t="n"/>
      <c r="CE76" s="616" t="n"/>
      <c r="CF76" s="616" t="n"/>
      <c r="CG76" s="616" t="n"/>
      <c r="CH76" s="616" t="n"/>
      <c r="CI76" s="616" t="n"/>
      <c r="CJ76" s="616" t="n"/>
      <c r="CK76" s="616" t="n"/>
      <c r="CL76" s="616" t="n"/>
      <c r="CM76" s="616" t="n"/>
      <c r="CN76" s="616" t="n"/>
      <c r="CO76" s="616" t="n"/>
      <c r="CP76" s="616" t="n"/>
      <c r="CQ76" s="616" t="n"/>
    </row>
    <row r="77">
      <c r="A77" s="616" t="n"/>
      <c r="B77" s="616" t="n"/>
      <c r="C77" s="616" t="n"/>
      <c r="D77" s="616" t="n"/>
      <c r="E77" s="616" t="n"/>
      <c r="F77" s="616" t="n"/>
      <c r="G77" s="616" t="n"/>
      <c r="H77" s="616" t="n"/>
      <c r="I77" s="616" t="n"/>
      <c r="J77" s="616" t="n"/>
      <c r="K77" s="616" t="n"/>
      <c r="L77" s="616" t="n"/>
      <c r="M77" s="616" t="n"/>
      <c r="N77" s="616" t="n"/>
      <c r="O77" s="616" t="n"/>
      <c r="P77" s="616" t="n"/>
      <c r="Q77" s="616" t="n"/>
      <c r="R77" s="616" t="n"/>
      <c r="S77" s="616" t="n"/>
      <c r="T77" s="616" t="n"/>
      <c r="U77" s="616" t="n"/>
      <c r="V77" s="616" t="n"/>
      <c r="W77" s="616" t="n"/>
      <c r="X77" s="616" t="n"/>
      <c r="Y77" s="616" t="n"/>
      <c r="Z77" s="616" t="n"/>
      <c r="AA77" s="616" t="n"/>
      <c r="AB77" s="616" t="n"/>
      <c r="AC77" s="616" t="n"/>
      <c r="AD77" s="616" t="n"/>
      <c r="AE77" s="616" t="n"/>
      <c r="AF77" s="616" t="n"/>
      <c r="AG77" s="616" t="n"/>
      <c r="AH77" s="616" t="n"/>
      <c r="AI77" s="616" t="n"/>
      <c r="AJ77" s="616" t="n"/>
      <c r="AK77" s="616" t="n"/>
      <c r="AL77" s="616" t="n"/>
      <c r="AM77" s="616" t="n"/>
      <c r="AN77" s="616" t="n"/>
      <c r="AO77" s="616" t="n"/>
      <c r="AP77" s="616" t="n"/>
      <c r="AQ77" s="616" t="n"/>
      <c r="AR77" s="616" t="n"/>
      <c r="AS77" s="616" t="n"/>
      <c r="AT77" s="616" t="n"/>
      <c r="AU77" s="616" t="n"/>
      <c r="AV77" s="616" t="n"/>
      <c r="AW77" s="616" t="n"/>
      <c r="AX77" s="616" t="n"/>
      <c r="AY77" s="616" t="n"/>
      <c r="AZ77" s="616" t="n"/>
      <c r="BA77" s="616" t="n"/>
      <c r="BB77" s="616" t="n"/>
      <c r="BC77" s="616" t="n"/>
      <c r="BD77" s="616" t="n"/>
      <c r="BE77" s="616" t="n"/>
      <c r="BF77" s="616" t="n"/>
      <c r="BG77" s="616" t="n"/>
      <c r="BH77" s="616" t="n"/>
      <c r="BI77" s="616" t="n"/>
      <c r="BJ77" s="616" t="n"/>
      <c r="BK77" s="616" t="n"/>
      <c r="BL77" s="616" t="n"/>
      <c r="BM77" s="616" t="n"/>
      <c r="BN77" s="616" t="n"/>
      <c r="BO77" s="616" t="n"/>
      <c r="BP77" s="616" t="n"/>
      <c r="BQ77" s="616" t="n"/>
      <c r="BR77" s="616" t="n"/>
      <c r="BS77" s="616" t="n"/>
      <c r="BT77" s="616" t="n"/>
      <c r="BU77" s="616" t="n"/>
      <c r="BV77" s="616" t="n"/>
      <c r="BW77" s="616" t="n"/>
      <c r="BX77" s="616" t="n"/>
      <c r="BY77" s="616" t="n"/>
      <c r="BZ77" s="616" t="n"/>
      <c r="CA77" s="616" t="n"/>
      <c r="CB77" s="616" t="n"/>
      <c r="CC77" s="616" t="n"/>
      <c r="CD77" s="616" t="n"/>
      <c r="CE77" s="616" t="n"/>
      <c r="CF77" s="616" t="n"/>
      <c r="CG77" s="616" t="n"/>
      <c r="CH77" s="616" t="n"/>
      <c r="CI77" s="616" t="n"/>
      <c r="CJ77" s="616" t="n"/>
      <c r="CK77" s="616" t="n"/>
      <c r="CL77" s="616" t="n"/>
      <c r="CM77" s="616" t="n"/>
      <c r="CN77" s="616" t="n"/>
      <c r="CO77" s="616" t="n"/>
      <c r="CP77" s="616" t="n"/>
      <c r="CQ77" s="616" t="n"/>
    </row>
    <row r="78">
      <c r="A78" s="616" t="n"/>
      <c r="B78" s="616" t="n"/>
      <c r="C78" s="616" t="n"/>
      <c r="D78" s="616" t="n"/>
      <c r="E78" s="616" t="n"/>
      <c r="F78" s="616" t="n"/>
      <c r="G78" s="616" t="n"/>
      <c r="H78" s="616" t="n"/>
      <c r="I78" s="616" t="n"/>
      <c r="J78" s="616" t="n"/>
      <c r="K78" s="616" t="n"/>
      <c r="L78" s="616" t="n"/>
      <c r="M78" s="616" t="n"/>
      <c r="N78" s="616" t="n"/>
      <c r="O78" s="616" t="n"/>
      <c r="P78" s="616" t="n"/>
      <c r="Q78" s="616" t="n"/>
      <c r="R78" s="616" t="n"/>
      <c r="S78" s="616" t="n"/>
      <c r="T78" s="616" t="n"/>
      <c r="U78" s="616" t="n"/>
      <c r="V78" s="616" t="n"/>
      <c r="W78" s="616" t="n"/>
      <c r="X78" s="616" t="n"/>
      <c r="Y78" s="616" t="n"/>
      <c r="Z78" s="616" t="n"/>
      <c r="AA78" s="616" t="n"/>
      <c r="AB78" s="616" t="n"/>
      <c r="AC78" s="616" t="n"/>
      <c r="AD78" s="616" t="n"/>
      <c r="AE78" s="616" t="n"/>
      <c r="AF78" s="616" t="n"/>
      <c r="AG78" s="616" t="n"/>
      <c r="AH78" s="616" t="n"/>
      <c r="AI78" s="616" t="n"/>
      <c r="AJ78" s="616" t="n"/>
      <c r="AK78" s="616" t="n"/>
      <c r="AL78" s="616" t="n"/>
      <c r="AM78" s="616" t="n"/>
      <c r="AN78" s="616" t="n"/>
      <c r="AO78" s="616" t="n"/>
      <c r="AP78" s="616" t="n"/>
      <c r="AQ78" s="616" t="n"/>
      <c r="AR78" s="616" t="n"/>
      <c r="AS78" s="616" t="n"/>
      <c r="AT78" s="616" t="n"/>
      <c r="AU78" s="616" t="n"/>
      <c r="AV78" s="616" t="n"/>
      <c r="AW78" s="616" t="n"/>
      <c r="AX78" s="616" t="n"/>
      <c r="AY78" s="616" t="n"/>
      <c r="AZ78" s="616" t="n"/>
      <c r="BA78" s="616" t="n"/>
      <c r="BB78" s="616" t="n"/>
      <c r="BC78" s="616" t="n"/>
      <c r="BD78" s="616" t="n"/>
      <c r="BE78" s="616" t="n"/>
      <c r="BF78" s="616" t="n"/>
      <c r="BG78" s="616" t="n"/>
      <c r="BH78" s="616" t="n"/>
      <c r="BI78" s="616" t="n"/>
      <c r="BJ78" s="616" t="n"/>
      <c r="BK78" s="616" t="n"/>
      <c r="BL78" s="616" t="n"/>
      <c r="BM78" s="616" t="n"/>
      <c r="BN78" s="616" t="n"/>
      <c r="BO78" s="616" t="n"/>
      <c r="BP78" s="616" t="n"/>
      <c r="BQ78" s="616" t="n"/>
      <c r="BR78" s="616" t="n"/>
      <c r="BS78" s="616" t="n"/>
      <c r="BT78" s="616" t="n"/>
      <c r="BU78" s="616" t="n"/>
      <c r="BV78" s="616" t="n"/>
      <c r="BW78" s="616" t="n"/>
      <c r="BX78" s="616" t="n"/>
      <c r="BY78" s="616" t="n"/>
      <c r="BZ78" s="616" t="n"/>
      <c r="CA78" s="616" t="n"/>
      <c r="CB78" s="616" t="n"/>
      <c r="CC78" s="616" t="n"/>
      <c r="CD78" s="616" t="n"/>
      <c r="CE78" s="616" t="n"/>
      <c r="CF78" s="616" t="n"/>
      <c r="CG78" s="616" t="n"/>
      <c r="CH78" s="616" t="n"/>
      <c r="CI78" s="616" t="n"/>
      <c r="CJ78" s="616" t="n"/>
      <c r="CK78" s="616" t="n"/>
      <c r="CL78" s="616" t="n"/>
      <c r="CM78" s="616" t="n"/>
      <c r="CN78" s="616" t="n"/>
      <c r="CO78" s="616" t="n"/>
      <c r="CP78" s="616" t="n"/>
      <c r="CQ78" s="616" t="n"/>
    </row>
    <row r="79">
      <c r="A79" s="616" t="n"/>
      <c r="B79" s="616" t="n"/>
      <c r="C79" s="616" t="n"/>
      <c r="D79" s="616" t="n"/>
      <c r="E79" s="616" t="n"/>
      <c r="F79" s="616" t="n"/>
      <c r="G79" s="616" t="n"/>
      <c r="H79" s="616" t="n"/>
      <c r="I79" s="616" t="n"/>
      <c r="J79" s="616" t="n"/>
      <c r="K79" s="616" t="n"/>
      <c r="L79" s="616" t="n"/>
      <c r="M79" s="616" t="n"/>
      <c r="N79" s="616" t="n"/>
      <c r="O79" s="616" t="n"/>
      <c r="P79" s="616" t="n"/>
      <c r="Q79" s="616" t="n"/>
      <c r="R79" s="616" t="n"/>
      <c r="S79" s="616" t="n"/>
      <c r="T79" s="616" t="n"/>
      <c r="U79" s="616" t="n"/>
      <c r="V79" s="616" t="n"/>
      <c r="W79" s="616" t="n"/>
      <c r="X79" s="616" t="n"/>
      <c r="Y79" s="616" t="n"/>
      <c r="Z79" s="616" t="n"/>
      <c r="AA79" s="616" t="n"/>
      <c r="AB79" s="616" t="n"/>
      <c r="AC79" s="616" t="n"/>
      <c r="AD79" s="616" t="n"/>
      <c r="AE79" s="616" t="n"/>
      <c r="AF79" s="616" t="n"/>
      <c r="AG79" s="616" t="n"/>
      <c r="AH79" s="616" t="n"/>
      <c r="AI79" s="616" t="n"/>
      <c r="AJ79" s="616" t="n"/>
      <c r="AK79" s="616" t="n"/>
      <c r="AL79" s="616" t="n"/>
      <c r="AM79" s="616" t="n"/>
      <c r="AN79" s="616" t="n"/>
      <c r="AO79" s="616" t="n"/>
      <c r="AP79" s="616" t="n"/>
      <c r="AQ79" s="616" t="n"/>
      <c r="AR79" s="616" t="n"/>
      <c r="AS79" s="616" t="n"/>
      <c r="AT79" s="616" t="n"/>
      <c r="AU79" s="616" t="n"/>
      <c r="AV79" s="616" t="n"/>
      <c r="AW79" s="616" t="n"/>
      <c r="AX79" s="616" t="n"/>
      <c r="AY79" s="616" t="n"/>
      <c r="AZ79" s="616" t="n"/>
      <c r="BA79" s="616" t="n"/>
      <c r="BB79" s="616" t="n"/>
      <c r="BC79" s="616" t="n"/>
      <c r="BD79" s="616" t="n"/>
      <c r="BE79" s="616" t="n"/>
      <c r="BF79" s="616" t="n"/>
      <c r="BG79" s="616" t="n"/>
      <c r="BH79" s="616" t="n"/>
      <c r="BI79" s="616" t="n"/>
      <c r="BJ79" s="616" t="n"/>
      <c r="BK79" s="616" t="n"/>
      <c r="BL79" s="616" t="n"/>
      <c r="BM79" s="616" t="n"/>
      <c r="BN79" s="616" t="n"/>
      <c r="BO79" s="616" t="n"/>
      <c r="BP79" s="616" t="n"/>
      <c r="BQ79" s="616" t="n"/>
      <c r="BR79" s="616" t="n"/>
      <c r="BS79" s="616" t="n"/>
      <c r="BT79" s="616" t="n"/>
      <c r="BU79" s="616" t="n"/>
      <c r="BV79" s="616" t="n"/>
      <c r="BW79" s="616" t="n"/>
      <c r="BX79" s="616" t="n"/>
      <c r="BY79" s="616" t="n"/>
      <c r="BZ79" s="616" t="n"/>
      <c r="CA79" s="616" t="n"/>
      <c r="CB79" s="616" t="n"/>
      <c r="CC79" s="616" t="n"/>
      <c r="CD79" s="616" t="n"/>
      <c r="CE79" s="616" t="n"/>
      <c r="CF79" s="616" t="n"/>
      <c r="CG79" s="616" t="n"/>
      <c r="CH79" s="616" t="n"/>
      <c r="CI79" s="616" t="n"/>
      <c r="CJ79" s="616" t="n"/>
      <c r="CK79" s="616" t="n"/>
      <c r="CL79" s="616" t="n"/>
      <c r="CM79" s="616" t="n"/>
      <c r="CN79" s="616" t="n"/>
      <c r="CO79" s="616" t="n"/>
      <c r="CP79" s="616" t="n"/>
      <c r="CQ79" s="616" t="n"/>
    </row>
    <row r="80">
      <c r="A80" s="616" t="n"/>
      <c r="B80" s="616" t="n"/>
      <c r="C80" s="616" t="n"/>
      <c r="D80" s="616" t="n"/>
      <c r="E80" s="616" t="n"/>
      <c r="F80" s="616" t="n"/>
      <c r="G80" s="616" t="n"/>
      <c r="H80" s="616" t="n"/>
      <c r="I80" s="616" t="n"/>
      <c r="J80" s="616" t="n"/>
      <c r="K80" s="616" t="n"/>
      <c r="L80" s="616" t="n"/>
      <c r="M80" s="616" t="n"/>
      <c r="N80" s="616" t="n"/>
      <c r="O80" s="616" t="n"/>
      <c r="P80" s="616" t="n"/>
      <c r="Q80" s="616" t="n"/>
      <c r="R80" s="616" t="n"/>
      <c r="S80" s="616" t="n"/>
      <c r="T80" s="616" t="n"/>
      <c r="U80" s="616" t="n"/>
      <c r="V80" s="616" t="n"/>
      <c r="W80" s="616" t="n"/>
      <c r="X80" s="616" t="n"/>
      <c r="Y80" s="616" t="n"/>
      <c r="Z80" s="616" t="n"/>
      <c r="AA80" s="616" t="n"/>
      <c r="AB80" s="616" t="n"/>
      <c r="AC80" s="616" t="n"/>
      <c r="AD80" s="616" t="n"/>
      <c r="AE80" s="616" t="n"/>
      <c r="AF80" s="616" t="n"/>
      <c r="AG80" s="616" t="n"/>
      <c r="AH80" s="616" t="n"/>
      <c r="AI80" s="616" t="n"/>
      <c r="AJ80" s="616" t="n"/>
      <c r="AK80" s="616" t="n"/>
      <c r="AL80" s="616" t="n"/>
      <c r="AM80" s="616" t="n"/>
      <c r="AN80" s="616" t="n"/>
      <c r="AO80" s="616" t="n"/>
      <c r="AP80" s="616" t="n"/>
      <c r="AQ80" s="616" t="n"/>
      <c r="AR80" s="616" t="n"/>
      <c r="AS80" s="616" t="n"/>
      <c r="AT80" s="616" t="n"/>
      <c r="AU80" s="616" t="n"/>
      <c r="AV80" s="616" t="n"/>
      <c r="AW80" s="616" t="n"/>
      <c r="AX80" s="616" t="n"/>
      <c r="AY80" s="616" t="n"/>
      <c r="AZ80" s="616" t="n"/>
      <c r="BA80" s="616" t="n"/>
      <c r="BB80" s="616" t="n"/>
      <c r="BC80" s="616" t="n"/>
      <c r="BD80" s="616" t="n"/>
      <c r="BE80" s="616" t="n"/>
      <c r="BF80" s="616" t="n"/>
      <c r="BG80" s="616" t="n"/>
      <c r="BH80" s="616" t="n"/>
      <c r="BI80" s="616" t="n"/>
      <c r="BJ80" s="616" t="n"/>
      <c r="BK80" s="616" t="n"/>
      <c r="BL80" s="616" t="n"/>
      <c r="BM80" s="616" t="n"/>
      <c r="BN80" s="616" t="n"/>
      <c r="BO80" s="616" t="n"/>
      <c r="BP80" s="616" t="n"/>
      <c r="BQ80" s="616" t="n"/>
      <c r="BR80" s="616" t="n"/>
      <c r="BS80" s="616" t="n"/>
      <c r="BT80" s="616" t="n"/>
      <c r="BU80" s="616" t="n"/>
      <c r="BV80" s="616" t="n"/>
      <c r="BW80" s="616" t="n"/>
      <c r="BX80" s="616" t="n"/>
      <c r="BY80" s="616" t="n"/>
      <c r="BZ80" s="616" t="n"/>
      <c r="CA80" s="616" t="n"/>
      <c r="CB80" s="616" t="n"/>
      <c r="CC80" s="616" t="n"/>
      <c r="CD80" s="616" t="n"/>
      <c r="CE80" s="616" t="n"/>
      <c r="CF80" s="616" t="n"/>
      <c r="CG80" s="616" t="n"/>
      <c r="CH80" s="616" t="n"/>
      <c r="CI80" s="616" t="n"/>
      <c r="CJ80" s="616" t="n"/>
      <c r="CK80" s="616" t="n"/>
      <c r="CL80" s="616" t="n"/>
      <c r="CM80" s="616" t="n"/>
      <c r="CN80" s="616" t="n"/>
      <c r="CO80" s="616" t="n"/>
      <c r="CP80" s="616" t="n"/>
      <c r="CQ80" s="616" t="n"/>
    </row>
    <row r="81">
      <c r="A81" s="616" t="n"/>
      <c r="B81" s="616" t="n"/>
      <c r="C81" s="616" t="n"/>
      <c r="D81" s="616" t="n"/>
      <c r="E81" s="616" t="n"/>
      <c r="F81" s="616" t="n"/>
      <c r="G81" s="616" t="n"/>
      <c r="H81" s="616" t="n"/>
      <c r="I81" s="616" t="n"/>
      <c r="J81" s="616" t="n"/>
      <c r="K81" s="616" t="n"/>
      <c r="L81" s="616" t="n"/>
      <c r="M81" s="616" t="n"/>
      <c r="N81" s="616" t="n"/>
      <c r="O81" s="616" t="n"/>
      <c r="P81" s="616" t="n"/>
      <c r="Q81" s="616" t="n"/>
      <c r="R81" s="616" t="n"/>
      <c r="S81" s="616" t="n"/>
      <c r="T81" s="616" t="n"/>
      <c r="U81" s="616" t="n"/>
      <c r="V81" s="616" t="n"/>
      <c r="W81" s="616" t="n"/>
      <c r="X81" s="616" t="n"/>
      <c r="Y81" s="616" t="n"/>
      <c r="Z81" s="616" t="n"/>
      <c r="AA81" s="616" t="n"/>
      <c r="AB81" s="616" t="n"/>
      <c r="AC81" s="616" t="n"/>
      <c r="AD81" s="616" t="n"/>
      <c r="AE81" s="616" t="n"/>
      <c r="AF81" s="616" t="n"/>
      <c r="AG81" s="616" t="n"/>
      <c r="AH81" s="616" t="n"/>
      <c r="AI81" s="616" t="n"/>
      <c r="AJ81" s="616" t="n"/>
      <c r="AK81" s="616" t="n"/>
      <c r="AL81" s="616" t="n"/>
      <c r="AM81" s="616" t="n"/>
      <c r="AN81" s="616" t="n"/>
      <c r="AO81" s="616" t="n"/>
      <c r="AP81" s="616" t="n"/>
      <c r="AQ81" s="616" t="n"/>
      <c r="AR81" s="616" t="n"/>
      <c r="AS81" s="616" t="n"/>
      <c r="AT81" s="616" t="n"/>
      <c r="AU81" s="616" t="n"/>
      <c r="AV81" s="616" t="n"/>
      <c r="AW81" s="616" t="n"/>
      <c r="AX81" s="616" t="n"/>
      <c r="AY81" s="616" t="n"/>
      <c r="AZ81" s="616" t="n"/>
      <c r="BA81" s="616" t="n"/>
      <c r="BB81" s="616" t="n"/>
      <c r="BC81" s="616" t="n"/>
      <c r="BD81" s="616" t="n"/>
      <c r="BE81" s="616" t="n"/>
      <c r="BF81" s="616" t="n"/>
      <c r="BG81" s="616" t="n"/>
      <c r="BH81" s="616" t="n"/>
      <c r="BI81" s="616" t="n"/>
      <c r="BJ81" s="616" t="n"/>
      <c r="BK81" s="616" t="n"/>
      <c r="BL81" s="616" t="n"/>
      <c r="BM81" s="616" t="n"/>
      <c r="BN81" s="616" t="n"/>
      <c r="BO81" s="616" t="n"/>
      <c r="BP81" s="616" t="n"/>
      <c r="BQ81" s="616" t="n"/>
      <c r="BR81" s="616" t="n"/>
      <c r="BS81" s="616" t="n"/>
      <c r="BT81" s="616" t="n"/>
      <c r="BU81" s="616" t="n"/>
      <c r="BV81" s="616" t="n"/>
      <c r="BW81" s="616" t="n"/>
      <c r="BX81" s="616" t="n"/>
      <c r="BY81" s="616" t="n"/>
      <c r="BZ81" s="616" t="n"/>
      <c r="CA81" s="616" t="n"/>
      <c r="CB81" s="616" t="n"/>
      <c r="CC81" s="616" t="n"/>
      <c r="CD81" s="616" t="n"/>
      <c r="CE81" s="616" t="n"/>
      <c r="CF81" s="616" t="n"/>
      <c r="CG81" s="616" t="n"/>
      <c r="CH81" s="616" t="n"/>
      <c r="CI81" s="616" t="n"/>
      <c r="CJ81" s="616" t="n"/>
      <c r="CK81" s="616" t="n"/>
      <c r="CL81" s="616" t="n"/>
      <c r="CM81" s="616" t="n"/>
      <c r="CN81" s="616" t="n"/>
      <c r="CO81" s="616" t="n"/>
      <c r="CP81" s="616" t="n"/>
      <c r="CQ81" s="616" t="n"/>
    </row>
    <row r="82">
      <c r="A82" s="616" t="n"/>
      <c r="B82" s="616" t="n"/>
      <c r="C82" s="616" t="n"/>
      <c r="D82" s="616" t="n"/>
      <c r="E82" s="616" t="n"/>
      <c r="F82" s="616" t="n"/>
      <c r="G82" s="616" t="n"/>
      <c r="H82" s="616" t="n"/>
      <c r="I82" s="616" t="n"/>
      <c r="J82" s="616" t="n"/>
      <c r="K82" s="616" t="n"/>
      <c r="L82" s="616" t="n"/>
      <c r="M82" s="616" t="n"/>
      <c r="N82" s="616" t="n"/>
      <c r="O82" s="616" t="n"/>
      <c r="P82" s="616" t="n"/>
      <c r="Q82" s="616" t="n"/>
      <c r="R82" s="616" t="n"/>
      <c r="S82" s="616" t="n"/>
      <c r="T82" s="616" t="n"/>
      <c r="U82" s="616" t="n"/>
      <c r="V82" s="616" t="n"/>
      <c r="W82" s="616" t="n"/>
      <c r="X82" s="616" t="n"/>
      <c r="Y82" s="616" t="n"/>
      <c r="Z82" s="616" t="n"/>
      <c r="AA82" s="616" t="n"/>
      <c r="AB82" s="616" t="n"/>
      <c r="AC82" s="616" t="n"/>
      <c r="AD82" s="616" t="n"/>
      <c r="AE82" s="616" t="n"/>
      <c r="AF82" s="616" t="n"/>
      <c r="AG82" s="616" t="n"/>
      <c r="AH82" s="616" t="n"/>
      <c r="AI82" s="616" t="n"/>
      <c r="AJ82" s="616" t="n"/>
      <c r="AK82" s="616" t="n"/>
      <c r="AL82" s="616" t="n"/>
      <c r="AM82" s="616" t="n"/>
      <c r="AN82" s="616" t="n"/>
      <c r="AO82" s="616" t="n"/>
      <c r="AP82" s="616" t="n"/>
      <c r="AQ82" s="616" t="n"/>
      <c r="AR82" s="616" t="n"/>
      <c r="AS82" s="616" t="n"/>
      <c r="AT82" s="616" t="n"/>
      <c r="AU82" s="616" t="n"/>
      <c r="AV82" s="616" t="n"/>
      <c r="AW82" s="616" t="n"/>
      <c r="AX82" s="616" t="n"/>
      <c r="AY82" s="616" t="n"/>
      <c r="AZ82" s="616" t="n"/>
      <c r="BA82" s="616" t="n"/>
      <c r="BB82" s="616" t="n"/>
      <c r="BC82" s="616" t="n"/>
      <c r="BD82" s="616" t="n"/>
      <c r="BE82" s="616" t="n"/>
      <c r="BF82" s="616" t="n"/>
      <c r="BG82" s="616" t="n"/>
      <c r="BH82" s="616" t="n"/>
      <c r="BI82" s="616" t="n"/>
      <c r="BJ82" s="616" t="n"/>
      <c r="BK82" s="616" t="n"/>
      <c r="BL82" s="616" t="n"/>
      <c r="BM82" s="616" t="n"/>
      <c r="BN82" s="616" t="n"/>
      <c r="BO82" s="616" t="n"/>
      <c r="BP82" s="616" t="n"/>
      <c r="BQ82" s="616" t="n"/>
      <c r="BR82" s="616" t="n"/>
      <c r="BS82" s="616" t="n"/>
      <c r="BT82" s="616" t="n"/>
      <c r="BU82" s="616" t="n"/>
      <c r="BV82" s="616" t="n"/>
      <c r="BW82" s="616" t="n"/>
      <c r="BX82" s="616" t="n"/>
      <c r="BY82" s="616" t="n"/>
      <c r="BZ82" s="616" t="n"/>
      <c r="CA82" s="616" t="n"/>
      <c r="CB82" s="616" t="n"/>
      <c r="CC82" s="616" t="n"/>
      <c r="CD82" s="616" t="n"/>
      <c r="CE82" s="616" t="n"/>
      <c r="CF82" s="616" t="n"/>
      <c r="CG82" s="616" t="n"/>
      <c r="CH82" s="616" t="n"/>
      <c r="CI82" s="616" t="n"/>
      <c r="CJ82" s="616" t="n"/>
      <c r="CK82" s="616" t="n"/>
      <c r="CL82" s="616" t="n"/>
      <c r="CM82" s="616" t="n"/>
      <c r="CN82" s="616" t="n"/>
      <c r="CO82" s="616" t="n"/>
      <c r="CP82" s="616" t="n"/>
      <c r="CQ82" s="616" t="n"/>
    </row>
    <row r="83">
      <c r="A83" s="616" t="n"/>
      <c r="B83" s="616" t="n"/>
      <c r="C83" s="616" t="n"/>
      <c r="D83" s="616" t="n"/>
      <c r="E83" s="616" t="n"/>
      <c r="F83" s="616" t="n"/>
      <c r="G83" s="616" t="n"/>
      <c r="H83" s="616" t="n"/>
      <c r="I83" s="616" t="n"/>
      <c r="J83" s="616" t="n"/>
      <c r="K83" s="616" t="n"/>
      <c r="L83" s="616" t="n"/>
      <c r="M83" s="616" t="n"/>
      <c r="N83" s="616" t="n"/>
      <c r="O83" s="616" t="n"/>
      <c r="P83" s="616" t="n"/>
      <c r="Q83" s="616" t="n"/>
      <c r="R83" s="616" t="n"/>
      <c r="S83" s="616" t="n"/>
      <c r="T83" s="616" t="n"/>
      <c r="U83" s="616" t="n"/>
      <c r="V83" s="616" t="n"/>
      <c r="W83" s="616" t="n"/>
      <c r="X83" s="616" t="n"/>
      <c r="Y83" s="616" t="n"/>
      <c r="Z83" s="616" t="n"/>
      <c r="AA83" s="616" t="n"/>
      <c r="AB83" s="616" t="n"/>
      <c r="AC83" s="616" t="n"/>
      <c r="AD83" s="616" t="n"/>
      <c r="AE83" s="616" t="n"/>
      <c r="AF83" s="616" t="n"/>
      <c r="AG83" s="616" t="n"/>
      <c r="AH83" s="616" t="n"/>
      <c r="AI83" s="616" t="n"/>
      <c r="AJ83" s="616" t="n"/>
      <c r="AK83" s="616" t="n"/>
      <c r="AL83" s="616" t="n"/>
      <c r="AM83" s="616" t="n"/>
      <c r="AN83" s="616" t="n"/>
      <c r="AO83" s="616" t="n"/>
      <c r="AP83" s="616" t="n"/>
      <c r="AQ83" s="616" t="n"/>
      <c r="AR83" s="616" t="n"/>
      <c r="AS83" s="616" t="n"/>
      <c r="AT83" s="616" t="n"/>
      <c r="AU83" s="616" t="n"/>
      <c r="AV83" s="616" t="n"/>
      <c r="AW83" s="616" t="n"/>
      <c r="AX83" s="616" t="n"/>
      <c r="AY83" s="616" t="n"/>
      <c r="AZ83" s="616" t="n"/>
      <c r="BA83" s="616" t="n"/>
      <c r="BB83" s="616" t="n"/>
      <c r="BC83" s="616" t="n"/>
      <c r="BD83" s="616" t="n"/>
      <c r="BE83" s="616" t="n"/>
      <c r="BF83" s="616" t="n"/>
      <c r="BG83" s="616" t="n"/>
      <c r="BH83" s="616" t="n"/>
      <c r="BI83" s="616" t="n"/>
      <c r="BJ83" s="616" t="n"/>
      <c r="BK83" s="616" t="n"/>
      <c r="BL83" s="616" t="n"/>
      <c r="BM83" s="616" t="n"/>
      <c r="BN83" s="616" t="n"/>
      <c r="BO83" s="616" t="n"/>
      <c r="BP83" s="616" t="n"/>
      <c r="BQ83" s="616" t="n"/>
      <c r="BR83" s="616" t="n"/>
      <c r="BS83" s="616" t="n"/>
      <c r="BT83" s="616" t="n"/>
      <c r="BU83" s="616" t="n"/>
      <c r="BV83" s="616" t="n"/>
      <c r="BW83" s="616" t="n"/>
      <c r="BX83" s="616" t="n"/>
      <c r="BY83" s="616" t="n"/>
      <c r="BZ83" s="616" t="n"/>
      <c r="CA83" s="616" t="n"/>
      <c r="CB83" s="616" t="n"/>
      <c r="CC83" s="616" t="n"/>
      <c r="CD83" s="616" t="n"/>
      <c r="CE83" s="616" t="n"/>
      <c r="CF83" s="616" t="n"/>
      <c r="CG83" s="616" t="n"/>
      <c r="CH83" s="616" t="n"/>
      <c r="CI83" s="616" t="n"/>
      <c r="CJ83" s="616" t="n"/>
      <c r="CK83" s="616" t="n"/>
      <c r="CL83" s="616" t="n"/>
      <c r="CM83" s="616" t="n"/>
      <c r="CN83" s="616" t="n"/>
      <c r="CO83" s="616" t="n"/>
      <c r="CP83" s="616" t="n"/>
      <c r="CQ83" s="616" t="n"/>
    </row>
    <row r="84">
      <c r="A84" s="616" t="n"/>
      <c r="B84" s="616" t="n"/>
      <c r="C84" s="616" t="n"/>
      <c r="D84" s="616" t="n"/>
      <c r="E84" s="616" t="n"/>
      <c r="F84" s="616" t="n"/>
      <c r="G84" s="616" t="n"/>
      <c r="H84" s="616" t="n"/>
      <c r="I84" s="616" t="n"/>
      <c r="J84" s="616" t="n"/>
      <c r="K84" s="616" t="n"/>
      <c r="L84" s="616" t="n"/>
      <c r="M84" s="616" t="n"/>
      <c r="N84" s="616" t="n"/>
      <c r="O84" s="616" t="n"/>
      <c r="P84" s="616" t="n"/>
      <c r="Q84" s="616" t="n"/>
      <c r="R84" s="616" t="n"/>
      <c r="S84" s="616" t="n"/>
      <c r="T84" s="616" t="n"/>
      <c r="U84" s="616" t="n"/>
      <c r="V84" s="616" t="n"/>
      <c r="W84" s="616" t="n"/>
      <c r="X84" s="616" t="n"/>
      <c r="Y84" s="616" t="n"/>
      <c r="Z84" s="616" t="n"/>
      <c r="AA84" s="616" t="n"/>
      <c r="AB84" s="616" t="n"/>
      <c r="AC84" s="616" t="n"/>
      <c r="AD84" s="616" t="n"/>
      <c r="AE84" s="616" t="n"/>
      <c r="AF84" s="616" t="n"/>
      <c r="AG84" s="616" t="n"/>
      <c r="AH84" s="616" t="n"/>
      <c r="AI84" s="616" t="n"/>
      <c r="AJ84" s="616" t="n"/>
      <c r="AK84" s="616" t="n"/>
      <c r="AL84" s="616" t="n"/>
      <c r="AM84" s="616" t="n"/>
      <c r="AN84" s="616" t="n"/>
      <c r="AO84" s="616" t="n"/>
      <c r="AP84" s="616" t="n"/>
      <c r="AQ84" s="616" t="n"/>
      <c r="AR84" s="616" t="n"/>
      <c r="AS84" s="616" t="n"/>
      <c r="AT84" s="616" t="n"/>
      <c r="AU84" s="616" t="n"/>
      <c r="AV84" s="616" t="n"/>
      <c r="AW84" s="616" t="n"/>
      <c r="AX84" s="616" t="n"/>
      <c r="AY84" s="616" t="n"/>
      <c r="AZ84" s="616" t="n"/>
      <c r="BA84" s="616" t="n"/>
      <c r="BB84" s="616" t="n"/>
      <c r="BC84" s="616" t="n"/>
      <c r="BD84" s="616" t="n"/>
      <c r="BE84" s="616" t="n"/>
      <c r="BF84" s="616" t="n"/>
      <c r="BG84" s="616" t="n"/>
      <c r="BH84" s="616" t="n"/>
      <c r="BI84" s="616" t="n"/>
      <c r="BJ84" s="616" t="n"/>
      <c r="BK84" s="616" t="n"/>
      <c r="BL84" s="616" t="n"/>
      <c r="BM84" s="616" t="n"/>
      <c r="BN84" s="616" t="n"/>
      <c r="BO84" s="616" t="n"/>
      <c r="BP84" s="616" t="n"/>
      <c r="BQ84" s="616" t="n"/>
      <c r="BR84" s="616" t="n"/>
      <c r="BS84" s="616" t="n"/>
      <c r="BT84" s="616" t="n"/>
      <c r="BU84" s="616" t="n"/>
      <c r="BV84" s="616" t="n"/>
      <c r="BW84" s="616" t="n"/>
      <c r="BX84" s="616" t="n"/>
      <c r="BY84" s="616" t="n"/>
      <c r="BZ84" s="616" t="n"/>
      <c r="CA84" s="616" t="n"/>
      <c r="CB84" s="616" t="n"/>
      <c r="CC84" s="616" t="n"/>
      <c r="CD84" s="616" t="n"/>
      <c r="CE84" s="616" t="n"/>
      <c r="CF84" s="616" t="n"/>
      <c r="CG84" s="616" t="n"/>
      <c r="CH84" s="616" t="n"/>
      <c r="CI84" s="616" t="n"/>
      <c r="CJ84" s="616" t="n"/>
      <c r="CK84" s="616" t="n"/>
      <c r="CL84" s="616" t="n"/>
      <c r="CM84" s="616" t="n"/>
      <c r="CN84" s="616" t="n"/>
      <c r="CO84" s="616" t="n"/>
      <c r="CP84" s="616" t="n"/>
      <c r="CQ84" s="616" t="n"/>
    </row>
  </sheetData>
  <sheetProtection selectLockedCells="1" selectUnlockedCells="0" algorithmName="SHA-512" sheet="1" objects="1" insertRows="1" insertHyperlinks="1" autoFilter="1" scenarios="1" formatColumns="1" deleteColumns="1" insertColumns="1" pivotTables="1" deleteRows="1" formatCells="1" saltValue="ixAR7s7nuPVYgvuDj7sztw==" formatRows="1" sort="1" spinCount="100000" hashValue="a7qoZIB7TPwXV8VKaAsQij+XpNQbf3qAKUYuKP/cXDof+TzFVlCe0Dbx8p7bNHRq4SKUf4SfIGGdu9s3RisFsQ=="/>
  <mergeCells count="58">
    <mergeCell ref="A7:I7"/>
    <mergeCell ref="AZ13:BG13"/>
    <mergeCell ref="N12:AE12"/>
    <mergeCell ref="A10:I11"/>
    <mergeCell ref="AR7:AY7"/>
    <mergeCell ref="J12:M12"/>
    <mergeCell ref="AZ3:BC3"/>
    <mergeCell ref="J3:AY4"/>
    <mergeCell ref="AF9:AQ9"/>
    <mergeCell ref="A12:I12"/>
    <mergeCell ref="AZ2:BC2"/>
    <mergeCell ref="N14:AE14"/>
    <mergeCell ref="AI40:AI41"/>
    <mergeCell ref="AR9:AY9"/>
    <mergeCell ref="N8:AE8"/>
    <mergeCell ref="AF12:AQ12"/>
    <mergeCell ref="AZ9:BG9"/>
    <mergeCell ref="AR14:AY14"/>
    <mergeCell ref="AD40:AD41"/>
    <mergeCell ref="AR8:AY8"/>
    <mergeCell ref="J8:M8"/>
    <mergeCell ref="A14:I14"/>
    <mergeCell ref="AF14:AQ14"/>
    <mergeCell ref="A8:I8"/>
    <mergeCell ref="J14:M14"/>
    <mergeCell ref="AZ1:BC1"/>
    <mergeCell ref="N13:AE13"/>
    <mergeCell ref="A40:A42"/>
    <mergeCell ref="AF8:AQ8"/>
    <mergeCell ref="AR13:AY13"/>
    <mergeCell ref="AF10:AQ11"/>
    <mergeCell ref="N9:AE9"/>
    <mergeCell ref="AZ4:BG4"/>
    <mergeCell ref="Y40:Y41"/>
    <mergeCell ref="AZ10:BG11"/>
    <mergeCell ref="J13:M13"/>
    <mergeCell ref="A6:BG6"/>
    <mergeCell ref="AF7:AQ7"/>
    <mergeCell ref="J1:AY2"/>
    <mergeCell ref="A1:I4"/>
    <mergeCell ref="J9:M9"/>
    <mergeCell ref="A13:I13"/>
    <mergeCell ref="AZ7:BG7"/>
    <mergeCell ref="O39:X39"/>
    <mergeCell ref="A9:I9"/>
    <mergeCell ref="BD3:BG3"/>
    <mergeCell ref="AF13:AQ13"/>
    <mergeCell ref="BD2:BG2"/>
    <mergeCell ref="AR12:AY12"/>
    <mergeCell ref="AZ12:BG12"/>
    <mergeCell ref="AZ8:BG8"/>
    <mergeCell ref="N7:AE7"/>
    <mergeCell ref="N10:AE11"/>
    <mergeCell ref="J7:M7"/>
    <mergeCell ref="BD1:BG1"/>
    <mergeCell ref="J10:M11"/>
    <mergeCell ref="AR10:AY11"/>
    <mergeCell ref="AZ14:BG14"/>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luiz.henrique</dc:creator>
  <dc:language>pt-BR</dc:language>
  <dcterms:created xsi:type="dcterms:W3CDTF">2022-05-23T10:00:09Z</dcterms:created>
  <dcterms:modified xsi:type="dcterms:W3CDTF">2025-08-02T02:58:47Z</dcterms:modified>
  <cp:lastModifiedBy>Camila Dezan</cp:lastModifiedBy>
  <cp:revision>1</cp:revision>
  <cp:lastPrinted>2025-05-01T14:30:00Z</cp:lastPrinted>
</cp:coreProperties>
</file>