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C13390E2-A787-498B-8909-C308E44C62EC}" xr6:coauthVersionLast="46" xr6:coauthVersionMax="46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Cover" sheetId="2" r:id="rId1"/>
    <sheet name="Topics" sheetId="3" r:id="rId2"/>
    <sheet name="Why Formulas" sheetId="5" r:id="rId3"/>
    <sheet name="Formulas References" sheetId="4" r:id="rId4"/>
    <sheet name="Cross Tab" sheetId="7" r:id="rId5"/>
    <sheet name="Old School with Totals" sheetId="13" r:id="rId6"/>
    <sheet name="O365 Dynamic Arrays" sheetId="14" r:id="rId7"/>
    <sheet name="HW==&gt;&gt;" sheetId="8" r:id="rId8"/>
    <sheet name="HW(1)" sheetId="9" r:id="rId9"/>
    <sheet name="HW(1an)" sheetId="11" r:id="rId10"/>
    <sheet name="HW(2)" sheetId="10" r:id="rId11"/>
    <sheet name="HW(2an)" sheetId="12" r:id="rId12"/>
  </sheets>
  <externalReferences>
    <externalReference r:id="rId13"/>
  </externalReferences>
  <definedNames>
    <definedName name="_xlnm._FilterDatabase" localSheetId="4" hidden="1">'Cross Tab'!#REF!</definedName>
    <definedName name="Sales">'[1]Video 18'!$C$2:$C$10</definedName>
    <definedName name="SalesRep">'[1]Video 18'!$D$2:$D$10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0" l="1"/>
  <c r="H18" i="10"/>
  <c r="I18" i="10"/>
  <c r="J18" i="10"/>
  <c r="G19" i="10"/>
  <c r="H19" i="10"/>
  <c r="I19" i="10"/>
  <c r="J19" i="10"/>
  <c r="G20" i="10"/>
  <c r="H20" i="10"/>
  <c r="I20" i="10"/>
  <c r="J20" i="10"/>
  <c r="H17" i="10"/>
  <c r="I17" i="10"/>
  <c r="J17" i="10"/>
  <c r="G17" i="10"/>
  <c r="H9" i="10"/>
  <c r="I9" i="10"/>
  <c r="J9" i="10"/>
  <c r="H10" i="10"/>
  <c r="I10" i="10"/>
  <c r="J10" i="10"/>
  <c r="H11" i="10"/>
  <c r="I11" i="10"/>
  <c r="J11" i="10"/>
  <c r="H12" i="10"/>
  <c r="I12" i="10"/>
  <c r="J12" i="10"/>
  <c r="G10" i="10"/>
  <c r="G11" i="10"/>
  <c r="G12" i="10"/>
  <c r="G9" i="10"/>
  <c r="G9" i="12"/>
  <c r="G22" i="12"/>
  <c r="J11" i="12"/>
  <c r="H25" i="9"/>
  <c r="H23" i="9"/>
  <c r="H24" i="9"/>
  <c r="H22" i="9"/>
  <c r="H13" i="9"/>
  <c r="H14" i="9"/>
  <c r="H15" i="9"/>
  <c r="H12" i="9"/>
  <c r="J30" i="7"/>
  <c r="I28" i="7"/>
  <c r="H30" i="7"/>
  <c r="H28" i="7"/>
  <c r="J28" i="7"/>
  <c r="H29" i="7"/>
  <c r="I29" i="7"/>
  <c r="J29" i="7"/>
  <c r="I30" i="7"/>
  <c r="I27" i="7"/>
  <c r="J27" i="7"/>
  <c r="H27" i="7"/>
  <c r="I23" i="7"/>
  <c r="J23" i="7"/>
  <c r="H21" i="7"/>
  <c r="I21" i="7"/>
  <c r="J21" i="7"/>
  <c r="H22" i="7"/>
  <c r="I22" i="7"/>
  <c r="J22" i="7"/>
  <c r="H23" i="7"/>
  <c r="I20" i="7"/>
  <c r="J20" i="7"/>
  <c r="H20" i="7"/>
  <c r="M12" i="7"/>
  <c r="H13" i="7"/>
  <c r="I13" i="7"/>
  <c r="J13" i="7"/>
  <c r="H14" i="7"/>
  <c r="I14" i="7"/>
  <c r="J14" i="7"/>
  <c r="H15" i="7"/>
  <c r="I15" i="7"/>
  <c r="J15" i="7"/>
  <c r="I12" i="7"/>
  <c r="J12" i="7"/>
  <c r="H12" i="7"/>
  <c r="H25" i="4"/>
  <c r="H26" i="4"/>
  <c r="H27" i="4"/>
  <c r="H28" i="4"/>
  <c r="H24" i="4"/>
  <c r="H13" i="4"/>
  <c r="H18" i="4" s="1"/>
  <c r="H14" i="4"/>
  <c r="H15" i="4"/>
  <c r="H16" i="4"/>
  <c r="H17" i="4"/>
  <c r="E34" i="4"/>
  <c r="M17" i="12" a="1"/>
  <c r="M17" i="12" s="1"/>
  <c r="G18" i="12"/>
  <c r="H18" i="12"/>
  <c r="I18" i="12"/>
  <c r="J18" i="12"/>
  <c r="G19" i="12"/>
  <c r="H19" i="12"/>
  <c r="I19" i="12"/>
  <c r="J19" i="12"/>
  <c r="G20" i="12"/>
  <c r="H20" i="12"/>
  <c r="I20" i="12"/>
  <c r="J20" i="12"/>
  <c r="H17" i="12"/>
  <c r="I17" i="12"/>
  <c r="J17" i="12"/>
  <c r="G17" i="12"/>
  <c r="K12" i="7" l="1"/>
  <c r="X8" i="2"/>
  <c r="I10" i="5" l="1"/>
  <c r="J10" i="5"/>
  <c r="H11" i="5"/>
  <c r="I11" i="5"/>
  <c r="J11" i="5"/>
  <c r="H12" i="5"/>
  <c r="I12" i="5"/>
  <c r="J12" i="5"/>
  <c r="H13" i="5"/>
  <c r="I13" i="5"/>
  <c r="J13" i="5"/>
  <c r="A14" i="3"/>
  <c r="A15" i="3"/>
  <c r="G21" i="14" a="1"/>
  <c r="G21" i="14" s="1"/>
  <c r="H20" i="14" a="1"/>
  <c r="H20" i="14" s="1"/>
  <c r="H21" i="14" s="1" a="1"/>
  <c r="H21" i="14" s="1"/>
  <c r="Q32" i="13"/>
  <c r="P32" i="13"/>
  <c r="O32" i="13"/>
  <c r="N32" i="13"/>
  <c r="Q31" i="13"/>
  <c r="Q30" i="13"/>
  <c r="Q29" i="13"/>
  <c r="Q28" i="13"/>
  <c r="P18" i="13"/>
  <c r="P31" i="13" s="1"/>
  <c r="O18" i="13"/>
  <c r="O31" i="13" s="1"/>
  <c r="N18" i="13"/>
  <c r="Q18" i="13" s="1"/>
  <c r="J18" i="13"/>
  <c r="I18" i="13"/>
  <c r="H18" i="13"/>
  <c r="K18" i="13" s="1"/>
  <c r="P17" i="13"/>
  <c r="P30" i="13" s="1"/>
  <c r="O17" i="13"/>
  <c r="O30" i="13" s="1"/>
  <c r="N17" i="13"/>
  <c r="Q17" i="13" s="1"/>
  <c r="J17" i="13"/>
  <c r="I17" i="13"/>
  <c r="H17" i="13"/>
  <c r="K17" i="13" s="1"/>
  <c r="P16" i="13"/>
  <c r="P29" i="13" s="1"/>
  <c r="O16" i="13"/>
  <c r="O29" i="13" s="1"/>
  <c r="N16" i="13"/>
  <c r="Q16" i="13" s="1"/>
  <c r="J16" i="13"/>
  <c r="I16" i="13"/>
  <c r="H16" i="13"/>
  <c r="K16" i="13" s="1"/>
  <c r="P15" i="13"/>
  <c r="P28" i="13" s="1"/>
  <c r="O15" i="13"/>
  <c r="O28" i="13" s="1"/>
  <c r="N15" i="13"/>
  <c r="Q15" i="13" s="1"/>
  <c r="J15" i="13"/>
  <c r="J19" i="13" s="1"/>
  <c r="I15" i="13"/>
  <c r="I19" i="13" s="1"/>
  <c r="H15" i="13"/>
  <c r="K15" i="13" s="1"/>
  <c r="M10" i="13"/>
  <c r="M35" i="13"/>
  <c r="M37" i="13"/>
  <c r="C10" i="13"/>
  <c r="G29" i="14"/>
  <c r="G28" i="14"/>
  <c r="G27" i="14"/>
  <c r="M36" i="13"/>
  <c r="M34" i="13"/>
  <c r="H19" i="13" l="1"/>
  <c r="K19" i="13" s="1"/>
  <c r="N19" i="13"/>
  <c r="N28" i="13"/>
  <c r="N29" i="13"/>
  <c r="N30" i="13"/>
  <c r="N31" i="13"/>
  <c r="O19" i="13"/>
  <c r="P19" i="13"/>
  <c r="Q19" i="13" l="1"/>
  <c r="A6" i="3" l="1"/>
  <c r="A7" i="3"/>
  <c r="A8" i="3"/>
  <c r="A9" i="3"/>
  <c r="A10" i="3"/>
  <c r="A11" i="3"/>
  <c r="A12" i="3"/>
  <c r="A13" i="3"/>
  <c r="A5" i="3"/>
  <c r="N26" i="7" a="1"/>
  <c r="N26" i="7" s="1"/>
  <c r="M27" i="7" a="1"/>
  <c r="M27" i="7" s="1"/>
  <c r="N19" i="7" a="1"/>
  <c r="N19" i="7" s="1"/>
  <c r="M20" i="7" a="1"/>
  <c r="M20" i="7" s="1"/>
  <c r="M16" i="12" l="1" a="1"/>
  <c r="M16" i="12" s="1"/>
  <c r="L17" i="12" a="1"/>
  <c r="L17" i="12" s="1"/>
  <c r="M9" i="12" a="1"/>
  <c r="M9" i="12" s="1"/>
  <c r="M8" i="12" a="1"/>
  <c r="M8" i="12" s="1"/>
  <c r="L9" i="12" a="1"/>
  <c r="L9" i="12" s="1"/>
  <c r="G10" i="12"/>
  <c r="H10" i="12"/>
  <c r="I10" i="12"/>
  <c r="J10" i="12"/>
  <c r="G11" i="12"/>
  <c r="H11" i="12"/>
  <c r="I11" i="12"/>
  <c r="G12" i="12"/>
  <c r="H12" i="12"/>
  <c r="I12" i="12"/>
  <c r="J12" i="12"/>
  <c r="H9" i="12"/>
  <c r="I9" i="12"/>
  <c r="J9" i="12"/>
  <c r="O13" i="11" l="1"/>
  <c r="O14" i="11"/>
  <c r="O15" i="11"/>
  <c r="O12" i="11"/>
  <c r="O23" i="11"/>
  <c r="O24" i="11"/>
  <c r="O25" i="11"/>
  <c r="O22" i="11"/>
  <c r="L22" i="11" a="1"/>
  <c r="L22" i="11" s="1"/>
  <c r="H23" i="11"/>
  <c r="H24" i="11"/>
  <c r="H25" i="11"/>
  <c r="H22" i="11"/>
  <c r="K22" i="11" a="1"/>
  <c r="K22" i="11" s="1"/>
  <c r="K12" i="11" a="1"/>
  <c r="K12" i="11" s="1"/>
  <c r="L12" i="11" s="1" a="1"/>
  <c r="L12" i="11" s="1"/>
  <c r="H13" i="11"/>
  <c r="H14" i="11"/>
  <c r="H15" i="11"/>
  <c r="H12" i="11"/>
  <c r="K13" i="5" l="1"/>
  <c r="K12" i="5"/>
  <c r="K11" i="5"/>
  <c r="J14" i="5"/>
  <c r="I14" i="5"/>
  <c r="H10" i="5"/>
  <c r="A4" i="3"/>
  <c r="A3" i="3"/>
  <c r="A2" i="3"/>
  <c r="K10" i="5" l="1"/>
  <c r="H14" i="5"/>
  <c r="K14" i="5" s="1"/>
  <c r="P20" i="12"/>
  <c r="O20" i="12"/>
  <c r="N20" i="12"/>
  <c r="M20" i="12"/>
  <c r="P19" i="12"/>
  <c r="O19" i="12"/>
  <c r="N19" i="12"/>
  <c r="M19" i="12"/>
  <c r="P18" i="12"/>
  <c r="O18" i="12"/>
  <c r="N18" i="12"/>
  <c r="M18" i="12"/>
  <c r="P17" i="12"/>
  <c r="O17" i="12"/>
  <c r="N17" i="12"/>
  <c r="L20" i="12"/>
  <c r="L19" i="12"/>
  <c r="L18" i="12"/>
  <c r="P16" i="12"/>
  <c r="O16" i="12"/>
  <c r="N16" i="12"/>
  <c r="P12" i="12"/>
  <c r="O12" i="12"/>
  <c r="N12" i="12"/>
  <c r="M12" i="12"/>
  <c r="P11" i="12"/>
  <c r="O11" i="12"/>
  <c r="N11" i="12"/>
  <c r="M11" i="12"/>
  <c r="P10" i="12"/>
  <c r="O10" i="12"/>
  <c r="N10" i="12"/>
  <c r="M10" i="12"/>
  <c r="P9" i="12"/>
  <c r="O9" i="12"/>
  <c r="N9" i="12"/>
  <c r="L12" i="12"/>
  <c r="L11" i="12"/>
  <c r="L10" i="12"/>
  <c r="P8" i="12"/>
  <c r="O8" i="12"/>
  <c r="N8" i="12"/>
  <c r="L25" i="11"/>
  <c r="L24" i="11"/>
  <c r="L23" i="11"/>
  <c r="K25" i="11"/>
  <c r="K24" i="11"/>
  <c r="K23" i="11"/>
  <c r="L15" i="11"/>
  <c r="L14" i="11"/>
  <c r="L13" i="11"/>
  <c r="K15" i="11"/>
  <c r="K14" i="11"/>
  <c r="K13" i="11"/>
  <c r="J24" i="14"/>
  <c r="I24" i="14"/>
  <c r="H24" i="14"/>
  <c r="J23" i="14"/>
  <c r="I23" i="14"/>
  <c r="H23" i="14"/>
  <c r="J22" i="14"/>
  <c r="I22" i="14"/>
  <c r="H22" i="14"/>
  <c r="J21" i="14"/>
  <c r="I21" i="14"/>
  <c r="G24" i="14"/>
  <c r="G23" i="14"/>
  <c r="G22" i="14"/>
  <c r="J20" i="14"/>
  <c r="I20" i="14"/>
  <c r="M30" i="7"/>
  <c r="M29" i="7"/>
  <c r="M28" i="7"/>
  <c r="P26" i="7"/>
  <c r="O26" i="7"/>
  <c r="M23" i="7"/>
  <c r="M22" i="7"/>
  <c r="M21" i="7"/>
  <c r="P19" i="7"/>
  <c r="O19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<sst xmlns="http://schemas.openxmlformats.org/spreadsheetml/2006/main" count="2120" uniqueCount="115">
  <si>
    <t>E-DAB 03</t>
  </si>
  <si>
    <t>Data Analysis &amp; Business</t>
  </si>
  <si>
    <t>Intelligence Made Easy with</t>
  </si>
  <si>
    <t>Excel Power Tools</t>
  </si>
  <si>
    <t>Data Analysis</t>
  </si>
  <si>
    <t>Excel Data Analysis Basics</t>
  </si>
  <si>
    <t>Data</t>
  </si>
  <si>
    <t>Data Types</t>
  </si>
  <si>
    <t>Proper Data Sets</t>
  </si>
  <si>
    <t>Excel Tables</t>
  </si>
  <si>
    <t>Sort</t>
  </si>
  <si>
    <t>Filter</t>
  </si>
  <si>
    <t>Logical Tests</t>
  </si>
  <si>
    <t>Objectives:</t>
  </si>
  <si>
    <t>Cell References in Formulas.</t>
  </si>
  <si>
    <t>Excel Spreadsheet Formulas are the only feature in Excel that update instantly when source data changes.</t>
  </si>
  <si>
    <t>When you want a Data Analysis Excel Solution to respond instantly to changes in the source data, use formulas.</t>
  </si>
  <si>
    <t>Other Data Analysis Excel Solution such as PivotTables and Power Query respond to changes in the source data only after using the refresh command.</t>
  </si>
  <si>
    <t>Date</t>
  </si>
  <si>
    <t>Sales Rep</t>
  </si>
  <si>
    <t>Autos</t>
  </si>
  <si>
    <t>Sales</t>
  </si>
  <si>
    <t>Total Sales ($)</t>
  </si>
  <si>
    <t>Alma</t>
  </si>
  <si>
    <t>Chevy</t>
  </si>
  <si>
    <t>Autos/ Sales Rep</t>
  </si>
  <si>
    <t>Jaeyoung</t>
  </si>
  <si>
    <t>Tyrone</t>
  </si>
  <si>
    <t>Total</t>
  </si>
  <si>
    <t>Honda</t>
  </si>
  <si>
    <t>Ford</t>
  </si>
  <si>
    <t>Toyota</t>
  </si>
  <si>
    <t>Sum of Sales ($)</t>
  </si>
  <si>
    <t>Grand Total</t>
  </si>
  <si>
    <t>Total Sales</t>
  </si>
  <si>
    <t>Spreadsheet Formulas:</t>
  </si>
  <si>
    <t>Office 365 Dynamic Array Formulas:</t>
  </si>
  <si>
    <t>Objective #8: Office 365 Dynamic Array Functions  for Summary Report</t>
  </si>
  <si>
    <t>Summary Report - Adding with 1 Condition</t>
  </si>
  <si>
    <t>Objective #5: SUMIFS for Summary Report Based on Adding</t>
  </si>
  <si>
    <t>Goals:</t>
  </si>
  <si>
    <t>We want a Cross Tabulated Report showing Total Sales by Auto and Sales Rep.</t>
  </si>
  <si>
    <t>We want a Cross Tabulated Report showing Average Sales by Auto and Sales Rep.</t>
  </si>
  <si>
    <t>We want a Cross Tabulated Report showing the Count of Transactions by Auto and Sales Rep.</t>
  </si>
  <si>
    <t>We are entering data each day and we want reporting solution to update instantly when we add new sales data.</t>
  </si>
  <si>
    <t>Objective #6: COUNTIFS for Summary Report Based on Counting</t>
  </si>
  <si>
    <t>Cross Tabulated Report for Total Sales ($)</t>
  </si>
  <si>
    <t>Cross Tabulated Report for Average Sales ($)</t>
  </si>
  <si>
    <t>Objective #7: AVERAGEIFS for Summary Report Based on Averaging</t>
  </si>
  <si>
    <t>Objective #1: Why Formulas? Excel Spreadsheet Formulas Uses in Data Analysis.</t>
  </si>
  <si>
    <t>Subaru</t>
  </si>
  <si>
    <t>Summary Report - Counting with 1 Condition</t>
  </si>
  <si>
    <t>Cross Tabulated Report for Count of Transactions</t>
  </si>
  <si>
    <t>Year</t>
  </si>
  <si>
    <t>Product</t>
  </si>
  <si>
    <t>COGS</t>
  </si>
  <si>
    <t>Quad</t>
  </si>
  <si>
    <t>Sunset</t>
  </si>
  <si>
    <t>Carlota</t>
  </si>
  <si>
    <t>Yanaki</t>
  </si>
  <si>
    <t>Ave</t>
  </si>
  <si>
    <t>Or</t>
  </si>
  <si>
    <t>Abdi</t>
  </si>
  <si>
    <t>Create a Total Sales Cross Tab Report by Product and Sales Rep.</t>
  </si>
  <si>
    <t>Chantel</t>
  </si>
  <si>
    <t>Create a Average Transactional Sales Cross Tab Report by Product and Sales Rep.</t>
  </si>
  <si>
    <t>Gigi</t>
  </si>
  <si>
    <t>Total Sales Cross Tab Report ($)</t>
  </si>
  <si>
    <t>Average Transactional Sales Cross Tab Report ($)</t>
  </si>
  <si>
    <t>Product/SalesRep</t>
  </si>
  <si>
    <t>Ty</t>
  </si>
  <si>
    <t>** Each Record in the table is a sale or a transaction.</t>
  </si>
  <si>
    <t>Average Report:</t>
  </si>
  <si>
    <t>Count Report:</t>
  </si>
  <si>
    <t xml:space="preserve">Create a formula that will average the sales numbers from the Sales Field for each Product, where the year is 2018. </t>
  </si>
  <si>
    <t xml:space="preserve">Create a formula that will count the transactions (sales) for each Product, where the year is 2018. </t>
  </si>
  <si>
    <t>Count Sales</t>
  </si>
  <si>
    <t>SUMIFS for Summary Report Based on Adding, Old School Cell References and Dynamic Arrays.</t>
  </si>
  <si>
    <t>COUNTIFS for Summary Report Based on Counting, Old School Cell References and Dynamic Arrays.</t>
  </si>
  <si>
    <t>AVERAGEIFS for Summary Report Based on Averaging, Old School Cell References and Dynamic Arrays.</t>
  </si>
  <si>
    <t>The SUM Function is used to calculated the Totals (Alt + = is keyboard for SUM Function).</t>
  </si>
  <si>
    <t>Using the AVERAGEIFS function we calculated 4 different averaging formulas to create this report</t>
  </si>
  <si>
    <t>Some of the new Array Functions are SORT and UNIQUE. TRANSPOSE is an old Array Function that takes a vertical range and converts it to a horizontal range, and Vice Versa.</t>
  </si>
  <si>
    <t>In addition, if we make a Function Argument Array Operation (putting more than one item into a function argument with the goal of getting the Function to spill multiple answers),</t>
  </si>
  <si>
    <t>the new Excel Calculation Engine will automatically spill the results in the correct number of cells.</t>
  </si>
  <si>
    <t>To refer to a Spilled Array, use the top cell in the Spilled Array with a pound sign #, like: H20# to refer to the Spilled Array that lives in cell H20.</t>
  </si>
  <si>
    <t>For a Spilled Array, the formula lives in the first cell and the remaining cells are gray to indicate that they spilled though the cells but not actually in the cell.</t>
  </si>
  <si>
    <t>The Dynamic Array Functions will spill automatically and if the source data changes, the function will automatically update.</t>
  </si>
  <si>
    <t>We are using Office 365 Insider Addition, or later in 2019 Microsoft says that these new Dynamic Array Formulas will be available.</t>
  </si>
  <si>
    <t>Cross Tabulated Sales ($)</t>
  </si>
  <si>
    <t>Sales Rep / Autos</t>
  </si>
  <si>
    <t>Excel Spreadsheet Formulas Uses in Data Analysis</t>
  </si>
  <si>
    <t>Change Default Settings for Table Formula Nomenclature (Structured References).</t>
  </si>
  <si>
    <t>Excel Functions to Make Calculations Based on one Condition, four examples:</t>
  </si>
  <si>
    <t>SUMIFS Function with One Condition shown on next page in cell H13</t>
  </si>
  <si>
    <t>SUMIFS Function with One Condition &amp; Dynamic Array shown on next page in cell K13</t>
  </si>
  <si>
    <t>COUNTIFS Function with One Condition shown on next page in cell H24</t>
  </si>
  <si>
    <t>COUNTIFS Function with One Condition &amp; Dynamic Array shown on next page in cell K24</t>
  </si>
  <si>
    <t>Excel Functions to Make Calculations Based on an AND Logical Text.</t>
  </si>
  <si>
    <t>Screen Shots of Old School Formulas with Totals on Worksheet Named “Old School with Totals”.</t>
  </si>
  <si>
    <t>Office 365 Dynamic Array Notes from Worksheet named “O365 Dynamic Arrays”.</t>
  </si>
  <si>
    <t>Objective #2</t>
  </si>
  <si>
    <t>Objective #3</t>
  </si>
  <si>
    <t>Objective #4</t>
  </si>
  <si>
    <t>Objective #5</t>
  </si>
  <si>
    <t>Objective #6</t>
  </si>
  <si>
    <t>Objective #7</t>
  </si>
  <si>
    <t>Objective #8</t>
  </si>
  <si>
    <t>Objective #9: Excel Functions to Make Calculations Based on an AND Logical Text.</t>
  </si>
  <si>
    <t>Objective #10: SUMIFS for Summary Report Based on Adding, Old School Cell References and Dynamic Arrays.</t>
  </si>
  <si>
    <t>Objective #11: COUNTIFS for Summary Report Based on Counting, Old School Cell References and Dynamic Arrays.</t>
  </si>
  <si>
    <t>Objective #12: AVERAGEIFS for Summary Report Based on Averaging, Old School Cell References and Dynamic Arrays.</t>
  </si>
  <si>
    <t>Excel Spreadsheet Formulas for</t>
  </si>
  <si>
    <r>
      <t xml:space="preserve">Old School?     </t>
    </r>
    <r>
      <rPr>
        <b/>
        <sz val="45"/>
        <color theme="1"/>
        <rFont val="Calibri"/>
        <family val="2"/>
        <scheme val="minor"/>
      </rPr>
      <t>or</t>
    </r>
    <r>
      <rPr>
        <b/>
        <sz val="72"/>
        <color theme="1"/>
        <rFont val="Calibri"/>
        <family val="2"/>
        <scheme val="minor"/>
      </rPr>
      <t xml:space="preserve">     Dynamic Arrays?</t>
    </r>
  </si>
  <si>
    <t>In Office 365 Insider Edition, and then at a later release date in 2019, Microsoft has introduced a new Excel Calculation Engine and a new set or special Array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</si>
</sst>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"/>
    <numFmt numFmtId="166" formatCode="m/d/yy"/>
    <numFmt numFmtId="167" formatCode="&quot;₹&quot;\ #,##0.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3"/>
      <color theme="1"/>
      <name val="Calibri"/>
      <family val="2"/>
      <scheme val="minor"/>
    </font>
    <font>
      <sz val="53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5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62"/>
      <color theme="1"/>
      <name val="Calibri"/>
      <family val="2"/>
      <scheme val="minor"/>
    </font>
    <font>
      <b/>
      <sz val="4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1" fillId="4" borderId="4" xfId="0" applyFont="1" applyFill="1" applyBorder="1"/>
    <xf numFmtId="0" fontId="3" fillId="4" borderId="5" xfId="0" applyFont="1" applyFill="1" applyBorder="1"/>
    <xf numFmtId="0" fontId="0" fillId="0" borderId="6" xfId="0" applyBorder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1" fillId="5" borderId="8" xfId="0" applyFont="1" applyFill="1" applyBorder="1"/>
    <xf numFmtId="0" fontId="1" fillId="5" borderId="9" xfId="0" applyFont="1" applyFill="1" applyBorder="1"/>
    <xf numFmtId="0" fontId="3" fillId="4" borderId="0" xfId="0" applyFont="1" applyFill="1"/>
    <xf numFmtId="14" fontId="0" fillId="6" borderId="8" xfId="0" applyNumberFormat="1" applyFill="1" applyBorder="1"/>
    <xf numFmtId="0" fontId="0" fillId="6" borderId="8" xfId="0" applyFill="1" applyBorder="1"/>
    <xf numFmtId="164" fontId="0" fillId="6" borderId="9" xfId="0" applyNumberFormat="1" applyFill="1" applyBorder="1"/>
    <xf numFmtId="0" fontId="2" fillId="0" borderId="6" xfId="0" applyFont="1" applyBorder="1"/>
    <xf numFmtId="14" fontId="0" fillId="0" borderId="8" xfId="0" applyNumberFormat="1" applyBorder="1"/>
    <xf numFmtId="0" fontId="0" fillId="0" borderId="8" xfId="0" applyBorder="1"/>
    <xf numFmtId="164" fontId="0" fillId="0" borderId="9" xfId="0" applyNumberFormat="1" applyBorder="1"/>
    <xf numFmtId="3" fontId="0" fillId="7" borderId="6" xfId="0" applyNumberFormat="1" applyFill="1" applyBorder="1"/>
    <xf numFmtId="3" fontId="0" fillId="3" borderId="6" xfId="0" applyNumberFormat="1" applyFill="1" applyBorder="1"/>
    <xf numFmtId="3" fontId="0" fillId="0" borderId="0" xfId="0" applyNumberFormat="1"/>
    <xf numFmtId="14" fontId="0" fillId="6" borderId="4" xfId="0" applyNumberFormat="1" applyFill="1" applyBorder="1"/>
    <xf numFmtId="0" fontId="0" fillId="6" borderId="4" xfId="0" applyFill="1" applyBorder="1"/>
    <xf numFmtId="164" fontId="0" fillId="6" borderId="6" xfId="0" applyNumberFormat="1" applyFill="1" applyBorder="1"/>
    <xf numFmtId="14" fontId="0" fillId="0" borderId="0" xfId="0" applyNumberFormat="1"/>
    <xf numFmtId="14" fontId="0" fillId="6" borderId="10" xfId="0" applyNumberFormat="1" applyFill="1" applyBorder="1"/>
    <xf numFmtId="14" fontId="0" fillId="0" borderId="10" xfId="0" applyNumberFormat="1" applyBorder="1"/>
    <xf numFmtId="164" fontId="0" fillId="0" borderId="8" xfId="0" applyNumberFormat="1" applyBorder="1"/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9" fillId="0" borderId="0" xfId="0" applyFont="1"/>
    <xf numFmtId="0" fontId="0" fillId="0" borderId="0" xfId="0" pivotButton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0" fillId="8" borderId="8" xfId="0" applyFill="1" applyBorder="1"/>
    <xf numFmtId="0" fontId="0" fillId="8" borderId="10" xfId="0" applyFill="1" applyBorder="1"/>
    <xf numFmtId="0" fontId="0" fillId="8" borderId="18" xfId="0" applyFill="1" applyBorder="1"/>
    <xf numFmtId="0" fontId="0" fillId="8" borderId="11" xfId="0" applyFill="1" applyBorder="1"/>
    <xf numFmtId="0" fontId="0" fillId="8" borderId="0" xfId="0" applyFill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3" fillId="9" borderId="6" xfId="0" applyFont="1" applyFill="1" applyBorder="1"/>
    <xf numFmtId="0" fontId="1" fillId="4" borderId="6" xfId="0" applyFont="1" applyFill="1" applyBorder="1"/>
    <xf numFmtId="0" fontId="0" fillId="7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5" xfId="0" applyFill="1" applyBorder="1"/>
    <xf numFmtId="0" fontId="1" fillId="4" borderId="0" xfId="0" applyFont="1" applyFill="1"/>
    <xf numFmtId="0" fontId="1" fillId="4" borderId="11" xfId="0" applyFont="1" applyFill="1" applyBorder="1"/>
    <xf numFmtId="164" fontId="0" fillId="0" borderId="0" xfId="0" applyNumberFormat="1"/>
    <xf numFmtId="0" fontId="2" fillId="0" borderId="22" xfId="0" applyFont="1" applyBorder="1"/>
    <xf numFmtId="0" fontId="2" fillId="0" borderId="23" xfId="0" applyFont="1" applyBorder="1"/>
    <xf numFmtId="0" fontId="2" fillId="0" borderId="20" xfId="0" applyFont="1" applyBorder="1"/>
    <xf numFmtId="14" fontId="0" fillId="0" borderId="5" xfId="0" applyNumberFormat="1" applyBorder="1"/>
    <xf numFmtId="164" fontId="0" fillId="0" borderId="4" xfId="0" applyNumberFormat="1" applyBorder="1"/>
    <xf numFmtId="14" fontId="0" fillId="0" borderId="18" xfId="0" applyNumberFormat="1" applyBorder="1"/>
    <xf numFmtId="0" fontId="0" fillId="0" borderId="9" xfId="0" applyBorder="1"/>
    <xf numFmtId="0" fontId="9" fillId="0" borderId="6" xfId="0" applyFont="1" applyBorder="1"/>
    <xf numFmtId="0" fontId="6" fillId="0" borderId="0" xfId="0" applyFont="1" applyAlignment="1">
      <alignment horizontal="centerContinuous"/>
    </xf>
    <xf numFmtId="0" fontId="12" fillId="3" borderId="0" xfId="0" applyFont="1" applyFill="1" applyAlignment="1">
      <alignment horizontal="centerContinuous"/>
    </xf>
    <xf numFmtId="0" fontId="11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10" fillId="10" borderId="0" xfId="0" applyFont="1" applyFill="1" applyAlignment="1">
      <alignment horizontal="centerContinuous"/>
    </xf>
    <xf numFmtId="0" fontId="5" fillId="10" borderId="0" xfId="0" applyFont="1" applyFill="1" applyAlignment="1">
      <alignment horizontal="centerContinuous"/>
    </xf>
    <xf numFmtId="0" fontId="0" fillId="11" borderId="0" xfId="0" applyFill="1"/>
    <xf numFmtId="0" fontId="0" fillId="11" borderId="0" xfId="0" applyFill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24" xfId="0" applyFont="1" applyBorder="1"/>
    <xf numFmtId="166" fontId="0" fillId="0" borderId="0" xfId="0" applyNumberFormat="1"/>
    <xf numFmtId="167" fontId="0" fillId="0" borderId="0" xfId="0" applyNumberFormat="1"/>
    <xf numFmtId="2" fontId="0" fillId="7" borderId="6" xfId="0" applyNumberFormat="1" applyFill="1" applyBorder="1"/>
    <xf numFmtId="2" fontId="0" fillId="0" borderId="0" xfId="0" applyNumberFormat="1"/>
    <xf numFmtId="164" fontId="0" fillId="6" borderId="25" xfId="0" applyNumberFormat="1" applyFont="1" applyFill="1" applyBorder="1"/>
    <xf numFmtId="166" fontId="0" fillId="0" borderId="10" xfId="0" applyNumberFormat="1" applyBorder="1"/>
    <xf numFmtId="0" fontId="0" fillId="7" borderId="0" xfId="0" applyFill="1" applyBorder="1"/>
  </cellXfs>
  <cellStyles count="1">
    <cellStyle name="Normal" xfId="0" builtinId="0"/>
  </cellStyles>
  <dxfs count="76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6" formatCode="m/d/yy"/>
      <border diagonalUp="0" diagonalDown="0" outline="0">
        <left/>
        <right/>
        <top style="thin">
          <color indexed="64"/>
        </top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64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_);[Red]\(&quot;$&quot;#,##0\)"/>
    </dxf>
    <dxf>
      <numFmt numFmtId="164" formatCode="&quot;$&quot;#,##0_);[Red]\(&quot;$&quot;#,##0\)"/>
    </dxf>
    <dxf>
      <numFmt numFmtId="166" formatCode="m/d/yy"/>
    </dxf>
    <dxf>
      <numFmt numFmtId="166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₹&quot;\ #,##0.00"/>
    </dxf>
    <dxf>
      <numFmt numFmtId="164" formatCode="&quot;$&quot;#,##0_);[Red]\(&quot;$&quot;#,##0\)"/>
    </dxf>
    <dxf>
      <numFmt numFmtId="166" formatCode="m/d/yy"/>
    </dxf>
    <dxf>
      <numFmt numFmtId="166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_);[Red]\(&quot;$&quot;#,##0\)"/>
    </dxf>
    <dxf>
      <numFmt numFmtId="166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33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449038</xdr:colOff>
      <xdr:row>6</xdr:row>
      <xdr:rowOff>147385</xdr:rowOff>
    </xdr:from>
    <xdr:to>
      <xdr:col>18</xdr:col>
      <xdr:colOff>595642</xdr:colOff>
      <xdr:row>7</xdr:row>
      <xdr:rowOff>952500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AD1BC-B54F-4E48-94AA-9105477E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2" y="5100385"/>
          <a:ext cx="1997176" cy="1975329"/>
        </a:xfrm>
        <a:prstGeom prst="rect">
          <a:avLst/>
        </a:prstGeom>
      </xdr:spPr>
    </xdr:pic>
    <xdr:clientData/>
  </xdr:twoCellAnchor>
  <xdr:twoCellAnchor editAs="oneCell">
    <xdr:from>
      <xdr:col>21</xdr:col>
      <xdr:colOff>95248</xdr:colOff>
      <xdr:row>9</xdr:row>
      <xdr:rowOff>0</xdr:rowOff>
    </xdr:from>
    <xdr:to>
      <xdr:col>34</xdr:col>
      <xdr:colOff>0</xdr:colOff>
      <xdr:row>10</xdr:row>
      <xdr:rowOff>240489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02DB2-087E-43D8-BCF1-3CA30FDF2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8531677"/>
          <a:ext cx="7864930" cy="662310"/>
        </a:xfrm>
        <a:prstGeom prst="rect">
          <a:avLst/>
        </a:prstGeom>
      </xdr:spPr>
    </xdr:pic>
    <xdr:clientData/>
  </xdr:twoCellAnchor>
  <xdr:twoCellAnchor editAs="oneCell">
    <xdr:from>
      <xdr:col>21</xdr:col>
      <xdr:colOff>55070</xdr:colOff>
      <xdr:row>8</xdr:row>
      <xdr:rowOff>68678</xdr:rowOff>
    </xdr:from>
    <xdr:to>
      <xdr:col>32</xdr:col>
      <xdr:colOff>333910</xdr:colOff>
      <xdr:row>8</xdr:row>
      <xdr:rowOff>721178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8A45C8-D3B5-4286-A76C-71A8AC14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7356" y="7362107"/>
          <a:ext cx="7014375" cy="652500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6" name="Picture 5">
          <a:extLst>
            <a:ext uri="{FF2B5EF4-FFF2-40B4-BE49-F238E27FC236}">
              <a16:creationId xmlns:a16="http://schemas.microsoft.com/office/drawing/2014/main" id="{06A2ED76-892A-49FB-9089-70D7D51A1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10872105"/>
          <a:ext cx="7864930" cy="662310"/>
        </a:xfrm>
        <a:prstGeom prst="rect">
          <a:avLst/>
        </a:prstGeom>
      </xdr:spPr>
    </xdr:pic>
    <xdr:clientData/>
  </xdr:oneCellAnchor>
  <xdr:twoCellAnchor editAs="oneCell">
    <xdr:from>
      <xdr:col>2</xdr:col>
      <xdr:colOff>302080</xdr:colOff>
      <xdr:row>6</xdr:row>
      <xdr:rowOff>177321</xdr:rowOff>
    </xdr:from>
    <xdr:to>
      <xdr:col>4</xdr:col>
      <xdr:colOff>448684</xdr:colOff>
      <xdr:row>7</xdr:row>
      <xdr:rowOff>982436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B2677D-7388-479F-BFFF-01DCD5E2C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294" y="5130321"/>
          <a:ext cx="1997176" cy="1975329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8" name="Picture 7">
          <a:extLst>
            <a:ext uri="{FF2B5EF4-FFF2-40B4-BE49-F238E27FC236}">
              <a16:creationId xmlns:a16="http://schemas.microsoft.com/office/drawing/2014/main" id="{B1120D55-E816-4FB2-A031-77D219BF4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9701893"/>
          <a:ext cx="7864930" cy="6623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6</xdr:row>
      <xdr:rowOff>93689</xdr:rowOff>
    </xdr:from>
    <xdr:to>
      <xdr:col>11</xdr:col>
      <xdr:colOff>343525</xdr:colOff>
      <xdr:row>14</xdr:row>
      <xdr:rowOff>124240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723885-5B19-4457-915C-750E1E2F3945}"/>
            </a:ext>
          </a:extLst>
        </xdr:cNvPr>
        <xdr:cNvSpPr/>
      </xdr:nvSpPr>
      <xdr:spPr>
        <a:xfrm>
          <a:off x="7210425" y="1312889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323906</xdr:colOff>
      <xdr:row>6</xdr:row>
      <xdr:rowOff>124918</xdr:rowOff>
    </xdr:from>
    <xdr:to>
      <xdr:col>12</xdr:col>
      <xdr:colOff>843196</xdr:colOff>
      <xdr:row>14</xdr:row>
      <xdr:rowOff>78074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BCB7C-83F3-4AE0-85E8-70C0FD4CA55F}"/>
            </a:ext>
          </a:extLst>
        </xdr:cNvPr>
        <xdr:cNvSpPr/>
      </xdr:nvSpPr>
      <xdr:spPr>
        <a:xfrm>
          <a:off x="7543856" y="1344118"/>
          <a:ext cx="1128890" cy="147715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Spreadsheet Formulas </a:t>
          </a:r>
          <a:r>
            <a:rPr lang="en-US" sz="1100" baseline="0">
              <a:solidFill>
                <a:schemeClr val="tx1"/>
              </a:solidFill>
            </a:rPr>
            <a:t>update instantly when source data changes.</a:t>
          </a:r>
        </a:p>
      </xdr:txBody>
    </xdr:sp>
    <xdr:clientData/>
  </xdr:twoCellAnchor>
  <xdr:twoCellAnchor>
    <xdr:from>
      <xdr:col>10</xdr:col>
      <xdr:colOff>766060</xdr:colOff>
      <xdr:row>15</xdr:row>
      <xdr:rowOff>113363</xdr:rowOff>
    </xdr:from>
    <xdr:to>
      <xdr:col>11</xdr:col>
      <xdr:colOff>347585</xdr:colOff>
      <xdr:row>23</xdr:row>
      <xdr:rowOff>143914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9F0AF87-E15E-4575-86F5-A6B0D180B734}"/>
            </a:ext>
          </a:extLst>
        </xdr:cNvPr>
        <xdr:cNvSpPr/>
      </xdr:nvSpPr>
      <xdr:spPr>
        <a:xfrm>
          <a:off x="7214485" y="3047063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338352</xdr:colOff>
      <xdr:row>15</xdr:row>
      <xdr:rowOff>132725</xdr:rowOff>
    </xdr:from>
    <xdr:to>
      <xdr:col>12</xdr:col>
      <xdr:colOff>851004</xdr:colOff>
      <xdr:row>23</xdr:row>
      <xdr:rowOff>117111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5AF299-0818-458D-B5F3-2D5952E9BB30}"/>
            </a:ext>
          </a:extLst>
        </xdr:cNvPr>
        <xdr:cNvSpPr/>
      </xdr:nvSpPr>
      <xdr:spPr>
        <a:xfrm>
          <a:off x="7558302" y="3066425"/>
          <a:ext cx="1122252" cy="150838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PivotTables </a:t>
          </a:r>
          <a:r>
            <a:rPr lang="en-US" sz="1100" baseline="0">
              <a:solidFill>
                <a:schemeClr val="tx1"/>
              </a:solidFill>
            </a:rPr>
            <a:t>require you to refresh the Report when source data changes.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111672</xdr:colOff>
      <xdr:row>14</xdr:row>
      <xdr:rowOff>85398</xdr:rowOff>
    </xdr:from>
    <xdr:to>
      <xdr:col>7</xdr:col>
      <xdr:colOff>151086</xdr:colOff>
      <xdr:row>20</xdr:row>
      <xdr:rowOff>118241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13221E-9BAE-4B64-B807-893C67ABC6A5}"/>
            </a:ext>
          </a:extLst>
        </xdr:cNvPr>
        <xdr:cNvCxnSpPr/>
      </xdr:nvCxnSpPr>
      <xdr:spPr>
        <a:xfrm flipV="1">
          <a:off x="3750222" y="2904798"/>
          <a:ext cx="1144314" cy="117584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1074391</xdr:colOff>
      <xdr:row>17</xdr:row>
      <xdr:rowOff>157657</xdr:rowOff>
    </xdr:from>
    <xdr:to>
      <xdr:col>10</xdr:col>
      <xdr:colOff>32845</xdr:colOff>
      <xdr:row>21</xdr:row>
      <xdr:rowOff>131382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7B3EB17-8D49-4CED-AD8C-FD6A6424394A}"/>
            </a:ext>
          </a:extLst>
        </xdr:cNvPr>
        <xdr:cNvSpPr/>
      </xdr:nvSpPr>
      <xdr:spPr>
        <a:xfrm rot="5400000">
          <a:off x="5434030" y="2827468"/>
          <a:ext cx="735725" cy="2177904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558362</xdr:colOff>
      <xdr:row>21</xdr:row>
      <xdr:rowOff>46037</xdr:rowOff>
    </xdr:from>
    <xdr:to>
      <xdr:col>11</xdr:col>
      <xdr:colOff>545224</xdr:colOff>
      <xdr:row>25</xdr:row>
      <xdr:rowOff>78826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748087-7C9E-469D-A77B-D3E9DBE19E56}"/>
            </a:ext>
          </a:extLst>
        </xdr:cNvPr>
        <xdr:cNvSpPr/>
      </xdr:nvSpPr>
      <xdr:spPr>
        <a:xfrm>
          <a:off x="5301812" y="4198937"/>
          <a:ext cx="2711012" cy="870989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Each cell in the interior of this Cross Tabulated Report (Cross-Tab) runs an AND Logical Test calculation to add Sales based on Sales Rep and Auto.</a:t>
          </a:r>
        </a:p>
      </xdr:txBody>
    </xdr:sp>
    <xdr:clientData/>
  </xdr:twoCellAnchor>
  <xdr:twoCellAnchor>
    <xdr:from>
      <xdr:col>5</xdr:col>
      <xdr:colOff>218089</xdr:colOff>
      <xdr:row>20</xdr:row>
      <xdr:rowOff>60488</xdr:rowOff>
    </xdr:from>
    <xdr:to>
      <xdr:col>7</xdr:col>
      <xdr:colOff>243052</xdr:colOff>
      <xdr:row>29</xdr:row>
      <xdr:rowOff>98534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7A5488-F67B-4341-9BA2-630F6F6F7CFF}"/>
            </a:ext>
          </a:extLst>
        </xdr:cNvPr>
        <xdr:cNvSpPr/>
      </xdr:nvSpPr>
      <xdr:spPr>
        <a:xfrm>
          <a:off x="3151789" y="4022888"/>
          <a:ext cx="1834713" cy="182874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SUMIFS in cell H15 adds the Sales for the Sales Rep "Alma" and the Auto "Chevy". In order for a number to be included in the calculation, the record must show the Sales Rep "Alma" and the Auto "Chevy".</a:t>
          </a:r>
        </a:p>
      </xdr:txBody>
    </xdr:sp>
    <xdr:clientData/>
  </xdr:twoCellAnchor>
  <xdr:twoCellAnchor>
    <xdr:from>
      <xdr:col>5</xdr:col>
      <xdr:colOff>26275</xdr:colOff>
      <xdr:row>16</xdr:row>
      <xdr:rowOff>118241</xdr:rowOff>
    </xdr:from>
    <xdr:to>
      <xdr:col>6</xdr:col>
      <xdr:colOff>151086</xdr:colOff>
      <xdr:row>20</xdr:row>
      <xdr:rowOff>65689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90921C2-EFB4-43F7-B205-6977CEE7852A}"/>
            </a:ext>
          </a:extLst>
        </xdr:cNvPr>
        <xdr:cNvCxnSpPr/>
      </xdr:nvCxnSpPr>
      <xdr:spPr>
        <a:xfrm flipH="1" flipV="1">
          <a:off x="2959975" y="3318641"/>
          <a:ext cx="829661" cy="70944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</xdr:colOff>
      <xdr:row>13</xdr:row>
      <xdr:rowOff>85397</xdr:rowOff>
    </xdr:from>
    <xdr:to>
      <xdr:col>6</xdr:col>
      <xdr:colOff>157655</xdr:colOff>
      <xdr:row>20</xdr:row>
      <xdr:rowOff>52551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8462B2-E57F-4307-8E55-20B5C66FB7D7}"/>
            </a:ext>
          </a:extLst>
        </xdr:cNvPr>
        <xdr:cNvCxnSpPr/>
      </xdr:nvCxnSpPr>
      <xdr:spPr>
        <a:xfrm flipH="1" flipV="1">
          <a:off x="2959975" y="2714297"/>
          <a:ext cx="836230" cy="130065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yUse/Desktop/Excel%20Data%20Aalysis%20Basics%20-%20YouTube%20Class%20Series/02StartFiles/EB19-SUMIFSandSimilarFun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ideo 03"/>
      <sheetName val="Video 04"/>
      <sheetName val="Video 12"/>
      <sheetName val="Video 18"/>
      <sheetName val="More!"/>
      <sheetName val="AND"/>
      <sheetName val="Ex(1)"/>
      <sheetName val="Ex(1an)"/>
      <sheetName val="Ex(2)"/>
      <sheetName val="Ex(2an)"/>
      <sheetName val="Ex(3)"/>
      <sheetName val="Ex(3an)"/>
      <sheetName val="Ex(4)"/>
      <sheetName val="Ex(4an)"/>
      <sheetName val="Ex(5)"/>
      <sheetName val="Ex(5an)"/>
      <sheetName val="Ex(6)"/>
      <sheetName val="Ex(6an)"/>
      <sheetName val="Ex(7)"/>
      <sheetName val="Ex(7an)"/>
      <sheetName val="Ex(8)"/>
      <sheetName val="Ex(8an)"/>
      <sheetName val="Ex(9-10)"/>
      <sheetName val="Ex(9-10) (an)"/>
      <sheetName val="HW==&gt;&gt;"/>
      <sheetName val="HW(1)"/>
      <sheetName val="HW(1an)"/>
      <sheetName val="HW(2)"/>
      <sheetName val="HW(2an)"/>
      <sheetName val="HW(3)"/>
      <sheetName val="HW(3an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>
            <v>19161</v>
          </cell>
          <cell r="D2" t="str">
            <v>Jo</v>
          </cell>
        </row>
        <row r="3">
          <cell r="C3">
            <v>15027</v>
          </cell>
          <cell r="D3" t="str">
            <v>Gigi</v>
          </cell>
        </row>
        <row r="4">
          <cell r="C4">
            <v>12953</v>
          </cell>
          <cell r="D4" t="str">
            <v>Chin</v>
          </cell>
        </row>
        <row r="5">
          <cell r="C5">
            <v>12670</v>
          </cell>
          <cell r="D5" t="str">
            <v>Jo</v>
          </cell>
        </row>
        <row r="6">
          <cell r="C6">
            <v>8893</v>
          </cell>
          <cell r="D6" t="str">
            <v>Gigi</v>
          </cell>
        </row>
        <row r="7">
          <cell r="C7">
            <v>4667</v>
          </cell>
          <cell r="D7" t="str">
            <v>Chin</v>
          </cell>
        </row>
        <row r="8">
          <cell r="C8">
            <v>20272</v>
          </cell>
          <cell r="D8" t="str">
            <v>Jo</v>
          </cell>
        </row>
        <row r="9">
          <cell r="C9">
            <v>20204</v>
          </cell>
          <cell r="D9" t="str">
            <v>Gigi</v>
          </cell>
        </row>
        <row r="10">
          <cell r="C10">
            <v>17223</v>
          </cell>
          <cell r="D10" t="str">
            <v>Chin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-DAB-03-FormulasSt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9.709860763891" createdVersion="6" refreshedVersion="6" minRefreshableVersion="3" recordCount="17" xr:uid="{C8B0C946-84B8-465C-B701-50E576AB7F64}">
  <cacheSource type="worksheet">
    <worksheetSource ref="B8:E25" sheet="Why Formulas" r:id="rId2"/>
  </cacheSource>
  <cacheFields count="4">
    <cacheField name="Date" numFmtId="14">
      <sharedItems containsSemiMixedTypes="0" containsNonDate="0" containsDate="1" containsString="0" minDate="2019-02-11T00:00:00" maxDate="2019-02-14T00:00:00"/>
    </cacheField>
    <cacheField name="Sales Rep" numFmtId="0">
      <sharedItems count="3">
        <s v="Alma"/>
        <s v="Tyrone"/>
        <s v="Jaeyoung"/>
      </sharedItems>
    </cacheField>
    <cacheField name="Autos" numFmtId="0">
      <sharedItems count="4">
        <s v="Chevy"/>
        <s v="Honda"/>
        <s v="Toyota"/>
        <s v="Ford"/>
      </sharedItems>
    </cacheField>
    <cacheField name="Sales" numFmtId="164">
      <sharedItems containsSemiMixedTypes="0" containsString="0" containsNumber="1" containsInteger="1" minValue="32058" maxValue="71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19-02-11T00:00:00"/>
    <x v="0"/>
    <x v="0"/>
    <n v="38016"/>
  </r>
  <r>
    <d v="2019-02-11T00:00:00"/>
    <x v="1"/>
    <x v="0"/>
    <n v="71182"/>
  </r>
  <r>
    <d v="2019-02-11T00:00:00"/>
    <x v="2"/>
    <x v="1"/>
    <n v="70720"/>
  </r>
  <r>
    <d v="2019-02-11T00:00:00"/>
    <x v="0"/>
    <x v="0"/>
    <n v="69598"/>
  </r>
  <r>
    <d v="2019-02-11T00:00:00"/>
    <x v="1"/>
    <x v="1"/>
    <n v="55299"/>
  </r>
  <r>
    <d v="2019-02-11T00:00:00"/>
    <x v="2"/>
    <x v="2"/>
    <n v="63882"/>
  </r>
  <r>
    <d v="2019-02-12T00:00:00"/>
    <x v="0"/>
    <x v="2"/>
    <n v="47352"/>
  </r>
  <r>
    <d v="2019-02-12T00:00:00"/>
    <x v="1"/>
    <x v="3"/>
    <n v="53105"/>
  </r>
  <r>
    <d v="2019-02-12T00:00:00"/>
    <x v="2"/>
    <x v="2"/>
    <n v="32058"/>
  </r>
  <r>
    <d v="2019-02-12T00:00:00"/>
    <x v="0"/>
    <x v="1"/>
    <n v="33415"/>
  </r>
  <r>
    <d v="2019-02-12T00:00:00"/>
    <x v="1"/>
    <x v="1"/>
    <n v="71880"/>
  </r>
  <r>
    <d v="2019-02-13T00:00:00"/>
    <x v="2"/>
    <x v="3"/>
    <n v="63092"/>
  </r>
  <r>
    <d v="2019-02-13T00:00:00"/>
    <x v="0"/>
    <x v="3"/>
    <n v="37432"/>
  </r>
  <r>
    <d v="2019-02-13T00:00:00"/>
    <x v="1"/>
    <x v="3"/>
    <n v="45376"/>
  </r>
  <r>
    <d v="2019-02-13T00:00:00"/>
    <x v="2"/>
    <x v="0"/>
    <n v="57034"/>
  </r>
  <r>
    <d v="2019-02-13T00:00:00"/>
    <x v="1"/>
    <x v="1"/>
    <n v="45881"/>
  </r>
  <r>
    <d v="2019-02-13T00:00:00"/>
    <x v="1"/>
    <x v="1"/>
    <n v="3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41E58-0AA3-47A8-AACB-8EC4DB4A0CF0}" name="PivotTable1" cacheId="0" applyNumberFormats="0" applyBorderFormats="0" applyFontFormats="0" applyPatternFormats="0" applyAlignmentFormats="0" applyWidthHeightFormats="1" dataCaption="Values" updatedVersion="6" minRefreshableVersion="3" showDrill="0" itemPrintTitles="1" createdVersion="6" indent="0" compact="0" compactData="0" multipleFieldFilters="0">
  <location ref="G17:K23" firstHeaderRow="1" firstDataRow="2" firstDataCol="1"/>
  <pivotFields count="4">
    <pivotField compact="0" numFmtId="14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dataField="1" compact="0" numFmtId="164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0E6B-0C48-499A-BB0C-0CB7D99A03D2}" name="fSalesWF" displayName="fSalesWF" ref="B8:E25" totalsRowShown="0" headerRowDxfId="75">
  <autoFilter ref="B8:E25" xr:uid="{50322348-4FD2-4E7E-B2DB-376BA0C442FF}"/>
  <tableColumns count="4">
    <tableColumn id="1" xr3:uid="{23E49392-07E7-4D6D-B0FE-C75FD1BD1321}" name="Date" dataDxfId="74"/>
    <tableColumn id="2" xr3:uid="{77AD67B2-2037-4CA1-A29E-7E770D2B0E53}" name="Sales Rep"/>
    <tableColumn id="3" xr3:uid="{40326A33-E536-43E9-BB1E-5FAA6B36D6F3}" name="Autos"/>
    <tableColumn id="4" xr3:uid="{2E82EB5F-9C5C-419A-8E75-90822E070A19}" name="Sales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A99F4-8B34-49DC-B064-3E450AF0AA80}" name="fSalesFR" displayName="fSalesFR" ref="B8:E34" totalsRowCount="1" headerRowDxfId="72">
  <autoFilter ref="B8:E33" xr:uid="{40D9071A-7248-4F77-A1BB-CA50DB41E9E4}"/>
  <tableColumns count="4">
    <tableColumn id="1" xr3:uid="{C3FA2249-02BB-4D5A-A13F-C4A1686FE940}" name="Date" dataDxfId="71" totalsRowDxfId="70"/>
    <tableColumn id="2" xr3:uid="{5D97F557-A1D4-4268-96D1-97F28BFE8F79}" name="Sales Rep"/>
    <tableColumn id="3" xr3:uid="{62A13BA1-6BF8-4950-9E7E-3F9185737D1A}" name="Autos"/>
    <tableColumn id="4" xr3:uid="{33611166-7F0E-484C-A552-05D23DD39D96}" name="Sales" totalsRowFunction="custom" dataDxfId="69" totalsRowDxfId="68">
      <totalsRowFormula>SUM(fSalesFR[Sales])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A15C-75CD-41F2-8F47-5D9BF3BA9E58}" name="fSalesCT" displayName="fSalesCT" ref="B10:E28" totalsRowCount="1" headerRowDxfId="67">
  <autoFilter ref="B10:E27" xr:uid="{529E4F72-B520-4CBD-9D9F-60E65FC7A02B}"/>
  <tableColumns count="4">
    <tableColumn id="1" xr3:uid="{F36954F9-0B3C-4038-8A09-379EA90B1DEF}" name="Date" dataDxfId="66" totalsRowDxfId="65"/>
    <tableColumn id="2" xr3:uid="{523BCA57-A41F-4E8B-A716-F02D0F363596}" name="Sales Rep"/>
    <tableColumn id="3" xr3:uid="{17544892-8387-46A0-A4F3-385BFD5B9278}" name="Autos"/>
    <tableColumn id="4" xr3:uid="{9338CAB9-9DB9-4B21-9554-229ED68BF450}" name="Sales" dataDxfId="64" totalsRow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9F0149-D356-4E85-AEB5-4092F4DF3D5E}" name="fSales6" displayName="fSales6" ref="B19:E36" totalsRowShown="0" headerRowDxfId="62" headerRowBorderDxfId="61" tableBorderDxfId="60" totalsRowBorderDxfId="59">
  <autoFilter ref="B19:E36" xr:uid="{94BB7F55-6A1F-491C-9F61-15CEEA6A58B5}"/>
  <tableColumns count="4">
    <tableColumn id="1" xr3:uid="{1A542BD5-9F6C-4330-ABFC-C1B56BE5E1D2}" name="Date" dataDxfId="58"/>
    <tableColumn id="2" xr3:uid="{14349840-D950-4514-A823-99DA6D20B285}" name="Sales Rep" dataDxfId="57"/>
    <tableColumn id="3" xr3:uid="{32A3CAA3-86A0-438E-BA71-0E46631F1998}" name="Autos" dataDxfId="56"/>
    <tableColumn id="4" xr3:uid="{72CC0983-84AB-432D-A891-607CABB89EE5}" name="Sale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2786E-618A-42A1-970C-CB688810A596}" name="fTransactionsH1" displayName="fTransactionsH1" ref="A1:E666" totalsRowCount="1" headerRowDxfId="54" tableBorderDxfId="53">
  <autoFilter ref="A1:E665" xr:uid="{7BA84169-4183-4078-9801-6166F1C4425B}"/>
  <tableColumns count="5">
    <tableColumn id="1" xr3:uid="{A8D07AC8-709F-48B0-9F0F-29DAFC037364}" name="Date" dataDxfId="52" totalsRowDxfId="4"/>
    <tableColumn id="2" xr3:uid="{B23B1CA6-AAA8-4C76-94B4-9E2739D7BBB5}" name="Year" dataDxfId="51" totalsRowDxfId="3"/>
    <tableColumn id="3" xr3:uid="{4519E86B-191A-41CF-8647-C24F9A06F3E3}" name="Product" dataDxfId="50" totalsRowDxfId="2"/>
    <tableColumn id="4" xr3:uid="{E62E9E27-D03F-4592-9423-0943A26333FE}" name="Sales" dataDxfId="49" totalsRowDxfId="1"/>
    <tableColumn id="5" xr3:uid="{2BAABC4E-E839-41B1-9BF0-AB04756DF4DE}" name="COGS" dataDxfId="48" totalsRow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700EA-E989-409F-B7BD-E620C1772A60}" name="fTransactionsH1AN" displayName="fTransactionsH1AN" ref="A1:E665" totalsRowShown="0" headerRowDxfId="47" tableBorderDxfId="46">
  <autoFilter ref="A1:E665" xr:uid="{7090E966-72EF-414D-B3B0-6F009B7DFFFA}"/>
  <tableColumns count="5">
    <tableColumn id="1" xr3:uid="{0DC7CC43-B7C9-4859-BBCB-A4D5AA8A6072}" name="Date" dataDxfId="45"/>
    <tableColumn id="2" xr3:uid="{83049C07-5DA6-4EE3-8109-9477D1630E79}" name="Year" dataDxfId="44"/>
    <tableColumn id="3" xr3:uid="{0DB28178-BB2E-454C-954C-EB83A608EB24}" name="Product" dataDxfId="43"/>
    <tableColumn id="4" xr3:uid="{32A7462D-98E6-42AF-A02F-5C4FC05B1685}" name="Sales" dataDxfId="42"/>
    <tableColumn id="5" xr3:uid="{24A5E947-FAD2-4E1B-B31F-BD9FC4EF4887}" name="COGS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FDC40-0E02-4E0B-A615-85DC5FDE066C}" name="fTransactionsH2" displayName="fTransactionsH2" ref="A1:D50" totalsRowShown="0" headerRowDxfId="40" dataDxfId="39" tableBorderDxfId="38">
  <autoFilter ref="A1:D50" xr:uid="{9DD5CDD5-F75F-46A4-9907-17CEB2E19BDE}"/>
  <tableColumns count="4">
    <tableColumn id="1" xr3:uid="{434B5754-B07A-4697-A124-929EDE8EFFDA}" name="Date" dataDxfId="37"/>
    <tableColumn id="2" xr3:uid="{54C45604-CD6A-4CC5-9201-336FCBBCA377}" name="Product" dataDxfId="36"/>
    <tableColumn id="3" xr3:uid="{187F784B-BA33-470A-8917-C2B48FBDE319}" name="Sales Rep" dataDxfId="35"/>
    <tableColumn id="4" xr3:uid="{49CDF394-C633-4F60-B850-EAC7D3518D6D}" name="Sales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4C0520-A717-4368-8030-77B40DC86616}" name="fTransactionsH2AN" displayName="fTransactionsH2AN" ref="A1:D50" totalsRowShown="0" headerRowDxfId="33" dataDxfId="32" tableBorderDxfId="31">
  <autoFilter ref="A1:D50" xr:uid="{E596E561-E896-4F56-9503-4F3711540D2C}"/>
  <tableColumns count="4">
    <tableColumn id="1" xr3:uid="{A80528C1-5634-48CE-93BE-1C1E389DF63B}" name="Date" dataDxfId="30"/>
    <tableColumn id="2" xr3:uid="{6E054F84-6DF4-4D9C-9C1D-4799BA762214}" name="Product" dataDxfId="29"/>
    <tableColumn id="3" xr3:uid="{0C7B6F9C-8B0B-46BB-AFD5-1C72298904AA}" name="Sales Rep" dataDxfId="28"/>
    <tableColumn id="4" xr3:uid="{363B8632-BA38-4581-85A7-83C6BA5DE245}" name="Sales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F08E-E007-4C15-AC11-3ED84DD87144}">
  <sheetPr>
    <tabColor rgb="FFFFFF00"/>
  </sheetPr>
  <dimension ref="A1:X46"/>
  <sheetViews>
    <sheetView zoomScale="70" zoomScaleNormal="70" workbookViewId="0">
      <selection activeCell="Z5" sqref="Z5"/>
    </sheetView>
  </sheetViews>
  <sheetFormatPr defaultRowHeight="15" x14ac:dyDescent="0.25"/>
  <cols>
    <col min="1" max="2" width="11.5703125" customWidth="1"/>
    <col min="3" max="19" width="13.85546875" customWidth="1"/>
    <col min="20" max="21" width="11.5703125" customWidth="1"/>
  </cols>
  <sheetData>
    <row r="1" spans="1:24" x14ac:dyDescent="0.2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4" ht="35.2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1:24" ht="68.25" x14ac:dyDescent="1">
      <c r="A3" s="75"/>
      <c r="B3" s="75"/>
      <c r="C3" s="77" t="s">
        <v>0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5"/>
      <c r="U3" s="75"/>
    </row>
    <row r="4" spans="1:24" ht="92.25" x14ac:dyDescent="1.35">
      <c r="A4" s="75"/>
      <c r="B4" s="75"/>
      <c r="C4" s="73" t="s">
        <v>1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5"/>
      <c r="U4" s="75"/>
    </row>
    <row r="5" spans="1:24" ht="92.25" x14ac:dyDescent="1.35">
      <c r="A5" s="75"/>
      <c r="B5" s="75"/>
      <c r="C5" s="73" t="s">
        <v>2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5"/>
      <c r="U5" s="75"/>
    </row>
    <row r="6" spans="1:24" ht="92.25" x14ac:dyDescent="1.35">
      <c r="A6" s="75"/>
      <c r="B6" s="75"/>
      <c r="C6" s="73" t="s">
        <v>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5"/>
      <c r="U6" s="75"/>
    </row>
    <row r="7" spans="1:24" ht="92.25" x14ac:dyDescent="1.35">
      <c r="A7" s="75"/>
      <c r="B7" s="75"/>
      <c r="C7" s="70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5"/>
      <c r="U7" s="75"/>
    </row>
    <row r="8" spans="1:24" ht="92.25" x14ac:dyDescent="1.35">
      <c r="A8" s="75"/>
      <c r="B8" s="75"/>
      <c r="C8" s="70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5"/>
      <c r="U8" s="75"/>
      <c r="X8" t="str">
        <f>C7&amp;" "&amp;C8</f>
        <v>Excel Spreadsheet Formulas for Data Analysis</v>
      </c>
    </row>
    <row r="9" spans="1:24" ht="108" customHeight="1" x14ac:dyDescent="1.35">
      <c r="A9" s="75"/>
      <c r="B9" s="75"/>
      <c r="C9" s="71" t="s">
        <v>113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75"/>
      <c r="U9" s="75"/>
    </row>
    <row r="10" spans="1:24" ht="33" customHeight="1" x14ac:dyDescent="0.25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4" ht="90" customHeight="1" x14ac:dyDescent="1">
      <c r="A11" s="75"/>
      <c r="B11" s="75"/>
      <c r="C11" s="7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75"/>
      <c r="U11" s="75"/>
    </row>
    <row r="12" spans="1:24" x14ac:dyDescent="0.25">
      <c r="A12" s="75"/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5"/>
      <c r="U12" s="75"/>
    </row>
    <row r="13" spans="1:24" x14ac:dyDescent="0.25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r="14" spans="1:24" x14ac:dyDescent="0.25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r="15" spans="1:24" x14ac:dyDescent="0.25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r="16" spans="1:24" x14ac:dyDescent="0.2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1" x14ac:dyDescent="0.2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r="18" spans="1:21" x14ac:dyDescent="0.25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r="19" spans="1:21" x14ac:dyDescent="0.2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r="20" spans="1:21" x14ac:dyDescent="0.2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2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2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r="26" spans="1:21" x14ac:dyDescent="0.25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r="27" spans="1:21" x14ac:dyDescent="0.25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1:21" x14ac:dyDescent="0.25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r="29" spans="1:21" x14ac:dyDescent="0.25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r="30" spans="1:21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r="31" spans="1:21" x14ac:dyDescent="0.25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2" spans="1:21" x14ac:dyDescent="0.25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r="33" spans="1:21" x14ac:dyDescent="0.25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r="34" spans="1:21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r="35" spans="1:21" x14ac:dyDescent="0.2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r="36" spans="1:21" x14ac:dyDescent="0.2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r="39" spans="1:21" x14ac:dyDescent="0.25">
      <c r="C39" s="1" t="s">
        <v>6</v>
      </c>
    </row>
    <row r="40" spans="1:21" x14ac:dyDescent="0.25">
      <c r="C40" s="1" t="s">
        <v>7</v>
      </c>
    </row>
    <row r="41" spans="1:21" x14ac:dyDescent="0.25">
      <c r="C41" s="1" t="s">
        <v>8</v>
      </c>
    </row>
    <row r="42" spans="1:21" x14ac:dyDescent="0.25">
      <c r="C42" s="1" t="s">
        <v>9</v>
      </c>
    </row>
    <row r="43" spans="1:21" x14ac:dyDescent="0.25">
      <c r="C43" s="1" t="s">
        <v>10</v>
      </c>
    </row>
    <row r="44" spans="1:21" x14ac:dyDescent="0.25">
      <c r="C44" s="1" t="s">
        <v>11</v>
      </c>
    </row>
    <row r="45" spans="1:21" x14ac:dyDescent="0.25">
      <c r="C45" s="1" t="s">
        <v>12</v>
      </c>
    </row>
    <row r="46" spans="1:21" x14ac:dyDescent="0.25">
      <c r="C4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8F4C-A0C9-4B72-864D-138AB58F3556}">
  <sheetPr>
    <tabColor rgb="FFFFFF00"/>
  </sheetPr>
  <dimension ref="A1:B15"/>
  <sheetViews>
    <sheetView zoomScale="220" zoomScaleNormal="220" workbookViewId="0">
      <selection activeCell="A2" sqref="A2"/>
    </sheetView>
  </sheetViews>
  <sheetFormatPr defaultRowHeight="15" x14ac:dyDescent="0.25"/>
  <cols>
    <col min="2" max="2" width="93.5703125" bestFit="1" customWidth="1"/>
  </cols>
  <sheetData>
    <row r="1" spans="1:2" x14ac:dyDescent="0.25">
      <c r="A1" s="5" t="s">
        <v>13</v>
      </c>
      <c r="B1" s="6"/>
    </row>
    <row r="2" spans="1:2" x14ac:dyDescent="0.25">
      <c r="A2" s="7" t="str">
        <f>ROWS(A$2:A2)&amp;")"</f>
        <v>1)</v>
      </c>
      <c r="B2" s="7" t="s">
        <v>91</v>
      </c>
    </row>
    <row r="3" spans="1:2" x14ac:dyDescent="0.25">
      <c r="A3" s="7" t="str">
        <f>ROWS(A$2:A3)&amp;")"</f>
        <v>2)</v>
      </c>
      <c r="B3" s="7" t="s">
        <v>92</v>
      </c>
    </row>
    <row r="4" spans="1:2" x14ac:dyDescent="0.25">
      <c r="A4" s="7" t="str">
        <f>ROWS(A$2:A4)&amp;")"</f>
        <v>3)</v>
      </c>
      <c r="B4" s="7" t="s">
        <v>14</v>
      </c>
    </row>
    <row r="5" spans="1:2" x14ac:dyDescent="0.25">
      <c r="A5" s="7" t="str">
        <f>ROWS(A$2:A5)&amp;")"</f>
        <v>4)</v>
      </c>
      <c r="B5" s="7" t="s">
        <v>93</v>
      </c>
    </row>
    <row r="6" spans="1:2" x14ac:dyDescent="0.25">
      <c r="A6" s="7" t="str">
        <f>ROWS(A$2:A6)&amp;")"</f>
        <v>5)</v>
      </c>
      <c r="B6" s="7" t="s">
        <v>94</v>
      </c>
    </row>
    <row r="7" spans="1:2" x14ac:dyDescent="0.25">
      <c r="A7" s="7" t="str">
        <f>ROWS(A$2:A7)&amp;")"</f>
        <v>6)</v>
      </c>
      <c r="B7" s="7" t="s">
        <v>95</v>
      </c>
    </row>
    <row r="8" spans="1:2" x14ac:dyDescent="0.25">
      <c r="A8" s="7" t="str">
        <f>ROWS(A$2:A8)&amp;")"</f>
        <v>7)</v>
      </c>
      <c r="B8" s="7" t="s">
        <v>96</v>
      </c>
    </row>
    <row r="9" spans="1:2" x14ac:dyDescent="0.25">
      <c r="A9" s="7" t="str">
        <f>ROWS(A$2:A9)&amp;")"</f>
        <v>8)</v>
      </c>
      <c r="B9" s="7" t="s">
        <v>97</v>
      </c>
    </row>
    <row r="10" spans="1:2" x14ac:dyDescent="0.25">
      <c r="A10" s="7" t="str">
        <f>ROWS(A$2:A10)&amp;")"</f>
        <v>9)</v>
      </c>
      <c r="B10" s="7" t="s">
        <v>98</v>
      </c>
    </row>
    <row r="11" spans="1:2" x14ac:dyDescent="0.25">
      <c r="A11" s="7" t="str">
        <f>ROWS(A$2:A11)&amp;")"</f>
        <v>10)</v>
      </c>
      <c r="B11" s="7" t="s">
        <v>77</v>
      </c>
    </row>
    <row r="12" spans="1:2" x14ac:dyDescent="0.25">
      <c r="A12" s="7" t="str">
        <f>ROWS(A$2:A12)&amp;")"</f>
        <v>11)</v>
      </c>
      <c r="B12" s="7" t="s">
        <v>78</v>
      </c>
    </row>
    <row r="13" spans="1:2" x14ac:dyDescent="0.25">
      <c r="A13" s="7" t="str">
        <f>ROWS(A$2:A13)&amp;")"</f>
        <v>12)</v>
      </c>
      <c r="B13" s="7" t="s">
        <v>79</v>
      </c>
    </row>
    <row r="14" spans="1:2" x14ac:dyDescent="0.25">
      <c r="A14" s="7" t="str">
        <f>ROWS(A$2:A14)&amp;")"</f>
        <v>13)</v>
      </c>
      <c r="B14" s="7" t="s">
        <v>99</v>
      </c>
    </row>
    <row r="15" spans="1:2" x14ac:dyDescent="0.25">
      <c r="A15" s="7" t="str">
        <f>ROWS(A$2:A15)&amp;")"</f>
        <v>14)</v>
      </c>
      <c r="B15" s="7" t="s">
        <v>100</v>
      </c>
    </row>
  </sheetData>
  <pageMargins left="0.7" right="0.7" top="0.75" bottom="0.75" header="0.3" footer="0.3"/>
  <pageSetup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701A-F590-4C0E-BE1E-0B0A7836C4C4}">
  <sheetPr>
    <tabColor rgb="FF3333FF"/>
  </sheetPr>
  <dimension ref="B2:K33"/>
  <sheetViews>
    <sheetView zoomScale="122" zoomScaleNormal="122" workbookViewId="0">
      <selection activeCell="H12" sqref="H12"/>
    </sheetView>
  </sheetViews>
  <sheetFormatPr defaultRowHeight="15" x14ac:dyDescent="0.25"/>
  <cols>
    <col min="1" max="1" width="2" customWidth="1"/>
    <col min="2" max="2" width="11.5703125" customWidth="1"/>
    <col min="3" max="3" width="11.140625" customWidth="1"/>
    <col min="6" max="6" width="2.28515625" customWidth="1"/>
    <col min="7" max="7" width="16.7109375" customWidth="1"/>
    <col min="8" max="11" width="11.5703125" customWidth="1"/>
    <col min="13" max="13" width="15.42578125" customWidth="1"/>
    <col min="14" max="17" width="12" bestFit="1" customWidth="1"/>
  </cols>
  <sheetData>
    <row r="2" spans="2:11" ht="21" x14ac:dyDescent="0.35">
      <c r="B2" s="8" t="s">
        <v>49</v>
      </c>
      <c r="C2" s="9"/>
      <c r="D2" s="9"/>
      <c r="E2" s="9"/>
      <c r="F2" s="9"/>
      <c r="G2" s="9"/>
      <c r="H2" s="9"/>
      <c r="I2" s="9"/>
      <c r="J2" s="9"/>
      <c r="K2" s="10"/>
    </row>
    <row r="4" spans="2:11" x14ac:dyDescent="0.25">
      <c r="B4" t="s">
        <v>15</v>
      </c>
    </row>
    <row r="5" spans="2:11" x14ac:dyDescent="0.25">
      <c r="B5" t="s">
        <v>16</v>
      </c>
    </row>
    <row r="6" spans="2:11" x14ac:dyDescent="0.25">
      <c r="B6" t="s">
        <v>17</v>
      </c>
    </row>
    <row r="8" spans="2:11" x14ac:dyDescent="0.25">
      <c r="B8" s="31" t="s">
        <v>18</v>
      </c>
      <c r="C8" s="31" t="s">
        <v>19</v>
      </c>
      <c r="D8" s="31" t="s">
        <v>20</v>
      </c>
      <c r="E8" s="31" t="s">
        <v>21</v>
      </c>
      <c r="G8" s="13" t="s">
        <v>22</v>
      </c>
      <c r="H8" s="13"/>
      <c r="I8" s="13"/>
      <c r="J8" s="13"/>
      <c r="K8" s="13"/>
    </row>
    <row r="9" spans="2:11" x14ac:dyDescent="0.25">
      <c r="B9" s="27">
        <v>43507</v>
      </c>
      <c r="C9" t="s">
        <v>23</v>
      </c>
      <c r="D9" t="s">
        <v>24</v>
      </c>
      <c r="E9" s="60">
        <v>38016</v>
      </c>
      <c r="G9" s="17" t="s">
        <v>25</v>
      </c>
      <c r="H9" s="7" t="s">
        <v>23</v>
      </c>
      <c r="I9" s="7" t="s">
        <v>26</v>
      </c>
      <c r="J9" s="7" t="s">
        <v>27</v>
      </c>
      <c r="K9" s="17" t="s">
        <v>28</v>
      </c>
    </row>
    <row r="10" spans="2:11" x14ac:dyDescent="0.25">
      <c r="B10" s="27">
        <v>43507</v>
      </c>
      <c r="C10" t="s">
        <v>27</v>
      </c>
      <c r="D10" t="s">
        <v>24</v>
      </c>
      <c r="E10" s="60">
        <v>71182</v>
      </c>
      <c r="G10" s="7" t="s">
        <v>24</v>
      </c>
      <c r="H10" s="21">
        <f t="shared" ref="H10:J13" si="0">SUMIFS($E$9:$E$25,$D$9:$D$25,$G10,$C$9:$C$25,H$9)</f>
        <v>107614</v>
      </c>
      <c r="I10" s="21">
        <f t="shared" si="0"/>
        <v>57034</v>
      </c>
      <c r="J10" s="21">
        <f t="shared" si="0"/>
        <v>71182</v>
      </c>
      <c r="K10" s="22">
        <f>SUM(H10:J10)</f>
        <v>235830</v>
      </c>
    </row>
    <row r="11" spans="2:11" x14ac:dyDescent="0.25">
      <c r="B11" s="27">
        <v>43507</v>
      </c>
      <c r="C11" t="s">
        <v>26</v>
      </c>
      <c r="D11" t="s">
        <v>29</v>
      </c>
      <c r="E11" s="60">
        <v>70720</v>
      </c>
      <c r="G11" s="7" t="s">
        <v>30</v>
      </c>
      <c r="H11" s="21">
        <f t="shared" si="0"/>
        <v>37432</v>
      </c>
      <c r="I11" s="21">
        <f t="shared" si="0"/>
        <v>63092</v>
      </c>
      <c r="J11" s="21">
        <f t="shared" si="0"/>
        <v>98481</v>
      </c>
      <c r="K11" s="22">
        <f>SUM(H11:J11)</f>
        <v>199005</v>
      </c>
    </row>
    <row r="12" spans="2:11" x14ac:dyDescent="0.25">
      <c r="B12" s="27">
        <v>43507</v>
      </c>
      <c r="C12" t="s">
        <v>23</v>
      </c>
      <c r="D12" t="s">
        <v>24</v>
      </c>
      <c r="E12" s="60">
        <v>69598</v>
      </c>
      <c r="G12" s="7" t="s">
        <v>29</v>
      </c>
      <c r="H12" s="21">
        <f t="shared" si="0"/>
        <v>33415</v>
      </c>
      <c r="I12" s="21">
        <f t="shared" si="0"/>
        <v>70720</v>
      </c>
      <c r="J12" s="21">
        <f t="shared" si="0"/>
        <v>213010</v>
      </c>
      <c r="K12" s="22">
        <f>SUM(H12:J12)</f>
        <v>317145</v>
      </c>
    </row>
    <row r="13" spans="2:11" x14ac:dyDescent="0.25">
      <c r="B13" s="27">
        <v>43507</v>
      </c>
      <c r="C13" t="s">
        <v>27</v>
      </c>
      <c r="D13" t="s">
        <v>29</v>
      </c>
      <c r="E13" s="60">
        <v>55299</v>
      </c>
      <c r="G13" s="7" t="s">
        <v>31</v>
      </c>
      <c r="H13" s="21">
        <f t="shared" si="0"/>
        <v>47352</v>
      </c>
      <c r="I13" s="21">
        <f t="shared" si="0"/>
        <v>95940</v>
      </c>
      <c r="J13" s="21">
        <f t="shared" si="0"/>
        <v>0</v>
      </c>
      <c r="K13" s="22">
        <f>SUM(H13:J13)</f>
        <v>143292</v>
      </c>
    </row>
    <row r="14" spans="2:11" x14ac:dyDescent="0.25">
      <c r="B14" s="27">
        <v>43507</v>
      </c>
      <c r="C14" t="s">
        <v>26</v>
      </c>
      <c r="D14" t="s">
        <v>31</v>
      </c>
      <c r="E14" s="60">
        <v>63882</v>
      </c>
      <c r="G14" s="17" t="s">
        <v>28</v>
      </c>
      <c r="H14" s="22">
        <f>SUM(H10:H13)</f>
        <v>225813</v>
      </c>
      <c r="I14" s="22">
        <f>SUM(I10:I13)</f>
        <v>286786</v>
      </c>
      <c r="J14" s="22">
        <f>SUM(J10:J13)</f>
        <v>382673</v>
      </c>
      <c r="K14" s="22">
        <f>SUM(H14:J14)</f>
        <v>895272</v>
      </c>
    </row>
    <row r="15" spans="2:11" x14ac:dyDescent="0.25">
      <c r="B15" s="27">
        <v>43508</v>
      </c>
      <c r="C15" t="s">
        <v>23</v>
      </c>
      <c r="D15" t="s">
        <v>31</v>
      </c>
      <c r="E15" s="60">
        <v>47352</v>
      </c>
    </row>
    <row r="16" spans="2:11" x14ac:dyDescent="0.25">
      <c r="B16" s="27">
        <v>43508</v>
      </c>
      <c r="C16" t="s">
        <v>27</v>
      </c>
      <c r="D16" t="s">
        <v>30</v>
      </c>
      <c r="E16" s="60">
        <v>53105</v>
      </c>
    </row>
    <row r="17" spans="2:11" x14ac:dyDescent="0.25">
      <c r="B17" s="27">
        <v>43508</v>
      </c>
      <c r="C17" t="s">
        <v>26</v>
      </c>
      <c r="D17" t="s">
        <v>31</v>
      </c>
      <c r="E17" s="60">
        <v>32058</v>
      </c>
      <c r="G17" s="36" t="s">
        <v>32</v>
      </c>
      <c r="H17" s="36" t="s">
        <v>19</v>
      </c>
    </row>
    <row r="18" spans="2:11" x14ac:dyDescent="0.25">
      <c r="B18" s="27">
        <v>43508</v>
      </c>
      <c r="C18" t="s">
        <v>23</v>
      </c>
      <c r="D18" t="s">
        <v>29</v>
      </c>
      <c r="E18" s="60">
        <v>33415</v>
      </c>
      <c r="G18" s="36" t="s">
        <v>20</v>
      </c>
      <c r="H18" t="s">
        <v>23</v>
      </c>
      <c r="I18" t="s">
        <v>26</v>
      </c>
      <c r="J18" t="s">
        <v>27</v>
      </c>
      <c r="K18" t="s">
        <v>33</v>
      </c>
    </row>
    <row r="19" spans="2:11" x14ac:dyDescent="0.25">
      <c r="B19" s="27">
        <v>43508</v>
      </c>
      <c r="C19" t="s">
        <v>27</v>
      </c>
      <c r="D19" t="s">
        <v>29</v>
      </c>
      <c r="E19" s="60">
        <v>71880</v>
      </c>
      <c r="G19" t="s">
        <v>24</v>
      </c>
      <c r="H19" s="23">
        <v>107614</v>
      </c>
      <c r="I19" s="23">
        <v>57034</v>
      </c>
      <c r="J19" s="23">
        <v>71182</v>
      </c>
      <c r="K19" s="23">
        <v>235830</v>
      </c>
    </row>
    <row r="20" spans="2:11" x14ac:dyDescent="0.25">
      <c r="B20" s="27">
        <v>43509</v>
      </c>
      <c r="C20" t="s">
        <v>26</v>
      </c>
      <c r="D20" t="s">
        <v>30</v>
      </c>
      <c r="E20" s="60">
        <v>63092</v>
      </c>
      <c r="G20" t="s">
        <v>30</v>
      </c>
      <c r="H20" s="23">
        <v>37432</v>
      </c>
      <c r="I20" s="23">
        <v>63092</v>
      </c>
      <c r="J20" s="23">
        <v>98481</v>
      </c>
      <c r="K20" s="23">
        <v>199005</v>
      </c>
    </row>
    <row r="21" spans="2:11" x14ac:dyDescent="0.25">
      <c r="B21" s="27">
        <v>43509</v>
      </c>
      <c r="C21" t="s">
        <v>23</v>
      </c>
      <c r="D21" t="s">
        <v>30</v>
      </c>
      <c r="E21" s="60">
        <v>37432</v>
      </c>
      <c r="G21" t="s">
        <v>29</v>
      </c>
      <c r="H21" s="23">
        <v>33415</v>
      </c>
      <c r="I21" s="23">
        <v>70720</v>
      </c>
      <c r="J21" s="23">
        <v>213010</v>
      </c>
      <c r="K21" s="23">
        <v>317145</v>
      </c>
    </row>
    <row r="22" spans="2:11" x14ac:dyDescent="0.25">
      <c r="B22" s="27">
        <v>43509</v>
      </c>
      <c r="C22" t="s">
        <v>27</v>
      </c>
      <c r="D22" t="s">
        <v>30</v>
      </c>
      <c r="E22" s="60">
        <v>45376</v>
      </c>
      <c r="G22" t="s">
        <v>31</v>
      </c>
      <c r="H22" s="23">
        <v>47352</v>
      </c>
      <c r="I22" s="23">
        <v>95940</v>
      </c>
      <c r="J22" s="23"/>
      <c r="K22" s="23">
        <v>143292</v>
      </c>
    </row>
    <row r="23" spans="2:11" x14ac:dyDescent="0.25">
      <c r="B23" s="27">
        <v>43509</v>
      </c>
      <c r="C23" t="s">
        <v>26</v>
      </c>
      <c r="D23" t="s">
        <v>24</v>
      </c>
      <c r="E23" s="60">
        <v>57034</v>
      </c>
      <c r="G23" t="s">
        <v>33</v>
      </c>
      <c r="H23" s="23">
        <v>225813</v>
      </c>
      <c r="I23" s="23">
        <v>286786</v>
      </c>
      <c r="J23" s="23">
        <v>382673</v>
      </c>
      <c r="K23" s="23">
        <v>895272</v>
      </c>
    </row>
    <row r="24" spans="2:11" x14ac:dyDescent="0.25">
      <c r="B24" s="27">
        <v>43509</v>
      </c>
      <c r="C24" t="s">
        <v>27</v>
      </c>
      <c r="D24" t="s">
        <v>29</v>
      </c>
      <c r="E24" s="60">
        <v>45881</v>
      </c>
    </row>
    <row r="25" spans="2:11" x14ac:dyDescent="0.25">
      <c r="B25" s="27">
        <v>43509</v>
      </c>
      <c r="C25" t="s">
        <v>27</v>
      </c>
      <c r="D25" t="s">
        <v>29</v>
      </c>
      <c r="E25" s="60">
        <v>39950</v>
      </c>
    </row>
    <row r="27" spans="2:11" x14ac:dyDescent="0.25">
      <c r="G27" s="27">
        <v>43479</v>
      </c>
      <c r="H27" t="s">
        <v>23</v>
      </c>
      <c r="I27" t="s">
        <v>30</v>
      </c>
      <c r="J27">
        <v>31980</v>
      </c>
    </row>
    <row r="28" spans="2:11" x14ac:dyDescent="0.25">
      <c r="G28" s="27">
        <v>43479</v>
      </c>
      <c r="H28" t="s">
        <v>27</v>
      </c>
      <c r="I28" t="s">
        <v>31</v>
      </c>
      <c r="J28">
        <v>45789</v>
      </c>
    </row>
    <row r="29" spans="2:11" x14ac:dyDescent="0.25">
      <c r="G29" s="27">
        <v>43479</v>
      </c>
      <c r="H29" t="s">
        <v>26</v>
      </c>
      <c r="I29" t="s">
        <v>29</v>
      </c>
      <c r="J29">
        <v>55299</v>
      </c>
    </row>
    <row r="30" spans="2:11" x14ac:dyDescent="0.25">
      <c r="G30" s="27">
        <v>43479</v>
      </c>
      <c r="H30" t="s">
        <v>23</v>
      </c>
      <c r="I30" t="s">
        <v>31</v>
      </c>
      <c r="J30">
        <v>63882</v>
      </c>
    </row>
    <row r="31" spans="2:11" x14ac:dyDescent="0.25">
      <c r="G31" s="27">
        <v>43479</v>
      </c>
      <c r="H31" t="s">
        <v>27</v>
      </c>
      <c r="I31" t="s">
        <v>31</v>
      </c>
      <c r="J31">
        <v>47352</v>
      </c>
    </row>
    <row r="32" spans="2:11" x14ac:dyDescent="0.25">
      <c r="G32" s="27">
        <v>43479</v>
      </c>
      <c r="H32" t="s">
        <v>26</v>
      </c>
      <c r="I32" t="s">
        <v>24</v>
      </c>
      <c r="J32">
        <v>29870</v>
      </c>
    </row>
    <row r="33" spans="7:10" x14ac:dyDescent="0.25">
      <c r="G33" s="27">
        <v>43479</v>
      </c>
      <c r="H33" t="s">
        <v>23</v>
      </c>
      <c r="I33" t="s">
        <v>29</v>
      </c>
      <c r="J33">
        <v>31852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3C7-9E3E-48DC-8605-C333F7ACED8B}">
  <sheetPr>
    <tabColor rgb="FF3333FF"/>
  </sheetPr>
  <dimension ref="B1:V43"/>
  <sheetViews>
    <sheetView topLeftCell="A16" zoomScale="130" zoomScaleNormal="130" workbookViewId="0">
      <selection activeCell="I28" sqref="I28"/>
    </sheetView>
  </sheetViews>
  <sheetFormatPr defaultRowHeight="15" x14ac:dyDescent="0.25"/>
  <cols>
    <col min="1" max="1" width="2" customWidth="1"/>
    <col min="2" max="5" width="11" customWidth="1"/>
    <col min="6" max="6" width="2" customWidth="1"/>
    <col min="7" max="8" width="11.42578125" customWidth="1"/>
    <col min="10" max="10" width="11.42578125" customWidth="1"/>
    <col min="11" max="11" width="11.85546875" customWidth="1"/>
    <col min="13" max="13" width="14.5703125" customWidth="1"/>
    <col min="14" max="22" width="13.28515625" customWidth="1"/>
  </cols>
  <sheetData>
    <row r="1" spans="2:22" ht="21" x14ac:dyDescent="0.35">
      <c r="M1" s="68" t="s">
        <v>101</v>
      </c>
      <c r="N1" s="8" t="s">
        <v>92</v>
      </c>
      <c r="O1" s="9"/>
      <c r="P1" s="9"/>
      <c r="Q1" s="9"/>
      <c r="R1" s="9"/>
      <c r="S1" s="9"/>
      <c r="T1" s="9"/>
      <c r="U1" s="9"/>
      <c r="V1" s="10"/>
    </row>
    <row r="2" spans="2:22" ht="21" x14ac:dyDescent="0.35">
      <c r="M2" s="68" t="s">
        <v>102</v>
      </c>
      <c r="N2" s="8" t="s">
        <v>14</v>
      </c>
      <c r="O2" s="9"/>
      <c r="P2" s="9"/>
      <c r="Q2" s="9"/>
      <c r="R2" s="9"/>
      <c r="S2" s="9"/>
      <c r="T2" s="9"/>
      <c r="U2" s="9"/>
      <c r="V2" s="10"/>
    </row>
    <row r="3" spans="2:22" ht="21" x14ac:dyDescent="0.35">
      <c r="M3" s="68" t="s">
        <v>103</v>
      </c>
      <c r="N3" s="8" t="s">
        <v>93</v>
      </c>
      <c r="O3" s="9"/>
      <c r="P3" s="9"/>
      <c r="Q3" s="9"/>
      <c r="R3" s="9"/>
      <c r="S3" s="9"/>
      <c r="T3" s="9"/>
      <c r="U3" s="9"/>
      <c r="V3" s="10"/>
    </row>
    <row r="4" spans="2:22" ht="21" x14ac:dyDescent="0.35">
      <c r="M4" s="68" t="s">
        <v>104</v>
      </c>
      <c r="N4" s="8" t="s">
        <v>94</v>
      </c>
      <c r="O4" s="9"/>
      <c r="P4" s="9"/>
      <c r="Q4" s="9"/>
      <c r="R4" s="9"/>
      <c r="S4" s="9"/>
      <c r="T4" s="9"/>
      <c r="U4" s="9"/>
      <c r="V4" s="10"/>
    </row>
    <row r="5" spans="2:22" ht="21" x14ac:dyDescent="0.35">
      <c r="M5" s="68" t="s">
        <v>105</v>
      </c>
      <c r="N5" s="8" t="s">
        <v>95</v>
      </c>
      <c r="O5" s="9"/>
      <c r="P5" s="9"/>
      <c r="Q5" s="9"/>
      <c r="R5" s="9"/>
      <c r="S5" s="9"/>
      <c r="T5" s="9"/>
      <c r="U5" s="9"/>
      <c r="V5" s="10"/>
    </row>
    <row r="6" spans="2:22" ht="21" x14ac:dyDescent="0.35">
      <c r="M6" s="68" t="s">
        <v>106</v>
      </c>
      <c r="N6" s="8" t="s">
        <v>96</v>
      </c>
      <c r="O6" s="9"/>
      <c r="P6" s="9"/>
      <c r="Q6" s="9"/>
      <c r="R6" s="9"/>
      <c r="S6" s="9"/>
      <c r="T6" s="9"/>
      <c r="U6" s="9"/>
      <c r="V6" s="10"/>
    </row>
    <row r="7" spans="2:22" ht="21" x14ac:dyDescent="0.35">
      <c r="M7" s="68" t="s">
        <v>107</v>
      </c>
      <c r="N7" s="8" t="s">
        <v>97</v>
      </c>
      <c r="O7" s="9"/>
      <c r="P7" s="9"/>
      <c r="Q7" s="9"/>
      <c r="R7" s="9"/>
      <c r="S7" s="9"/>
      <c r="T7" s="9"/>
      <c r="U7" s="9"/>
      <c r="V7" s="10"/>
    </row>
    <row r="8" spans="2:22" x14ac:dyDescent="0.25">
      <c r="B8" s="31" t="s">
        <v>18</v>
      </c>
      <c r="C8" s="31" t="s">
        <v>19</v>
      </c>
      <c r="D8" s="31" t="s">
        <v>20</v>
      </c>
      <c r="E8" s="31" t="s">
        <v>21</v>
      </c>
      <c r="G8" s="33" t="s">
        <v>38</v>
      </c>
      <c r="H8" s="34"/>
      <c r="I8" s="34"/>
      <c r="J8" s="34"/>
      <c r="K8" s="34"/>
      <c r="L8" s="34"/>
    </row>
    <row r="9" spans="2:22" x14ac:dyDescent="0.25">
      <c r="B9" s="27">
        <v>43507</v>
      </c>
      <c r="C9" t="s">
        <v>23</v>
      </c>
      <c r="D9" t="s">
        <v>24</v>
      </c>
      <c r="E9" s="60">
        <v>38016</v>
      </c>
    </row>
    <row r="10" spans="2:22" x14ac:dyDescent="0.25">
      <c r="B10" s="27">
        <v>43507</v>
      </c>
      <c r="C10" t="s">
        <v>27</v>
      </c>
      <c r="D10" t="s">
        <v>24</v>
      </c>
      <c r="E10" s="60">
        <v>71182</v>
      </c>
      <c r="G10" s="35" t="s">
        <v>35</v>
      </c>
      <c r="J10" s="35" t="s">
        <v>36</v>
      </c>
    </row>
    <row r="11" spans="2:22" x14ac:dyDescent="0.25">
      <c r="B11" s="27">
        <v>43507</v>
      </c>
      <c r="C11" t="s">
        <v>26</v>
      </c>
      <c r="D11" t="s">
        <v>29</v>
      </c>
      <c r="E11" s="60">
        <v>70720</v>
      </c>
    </row>
    <row r="12" spans="2:22" x14ac:dyDescent="0.25">
      <c r="B12" s="27">
        <v>43507</v>
      </c>
      <c r="C12" t="s">
        <v>23</v>
      </c>
      <c r="D12" t="s">
        <v>24</v>
      </c>
      <c r="E12" s="60">
        <v>69598</v>
      </c>
      <c r="G12" s="31" t="s">
        <v>20</v>
      </c>
      <c r="H12" s="31" t="s">
        <v>34</v>
      </c>
      <c r="I12" s="31"/>
      <c r="J12" s="31" t="s">
        <v>20</v>
      </c>
      <c r="K12" s="31" t="s">
        <v>34</v>
      </c>
    </row>
    <row r="13" spans="2:22" x14ac:dyDescent="0.25">
      <c r="B13" s="27">
        <v>43507</v>
      </c>
      <c r="C13" t="s">
        <v>27</v>
      </c>
      <c r="D13" t="s">
        <v>29</v>
      </c>
      <c r="E13" s="60">
        <v>55299</v>
      </c>
      <c r="G13" t="s">
        <v>24</v>
      </c>
      <c r="H13">
        <f>SUMIFS(fSalesFR[Sales],fSalesFR[Autos],G13:G17)</f>
        <v>265700</v>
      </c>
    </row>
    <row r="14" spans="2:22" x14ac:dyDescent="0.25">
      <c r="B14" s="27">
        <v>43507</v>
      </c>
      <c r="C14" t="s">
        <v>26</v>
      </c>
      <c r="D14" t="s">
        <v>31</v>
      </c>
      <c r="E14" s="60">
        <v>63882</v>
      </c>
      <c r="G14" t="s">
        <v>29</v>
      </c>
      <c r="H14">
        <f>SUMIFS(fSalesFR[Sales],fSalesFR[Autos],G14:G18)</f>
        <v>404296</v>
      </c>
    </row>
    <row r="15" spans="2:22" x14ac:dyDescent="0.25">
      <c r="B15" s="27">
        <v>43508</v>
      </c>
      <c r="C15" t="s">
        <v>23</v>
      </c>
      <c r="D15" t="s">
        <v>31</v>
      </c>
      <c r="E15" s="60">
        <v>47352</v>
      </c>
      <c r="G15" t="s">
        <v>31</v>
      </c>
      <c r="H15">
        <f>SUMIFS(fSalesFR[Sales],fSalesFR[Autos],G15:G19)</f>
        <v>300315</v>
      </c>
    </row>
    <row r="16" spans="2:22" x14ac:dyDescent="0.25">
      <c r="B16" s="27">
        <v>43508</v>
      </c>
      <c r="C16" t="s">
        <v>27</v>
      </c>
      <c r="D16" t="s">
        <v>30</v>
      </c>
      <c r="E16" s="60">
        <v>53105</v>
      </c>
      <c r="G16" t="s">
        <v>30</v>
      </c>
      <c r="H16">
        <f>SUMIFS(fSalesFR[Sales],fSalesFR[Autos],G16:G20)</f>
        <v>230985</v>
      </c>
    </row>
    <row r="17" spans="2:12" x14ac:dyDescent="0.25">
      <c r="B17" s="27">
        <v>43508</v>
      </c>
      <c r="C17" t="s">
        <v>26</v>
      </c>
      <c r="D17" t="s">
        <v>31</v>
      </c>
      <c r="E17" s="60">
        <v>32058</v>
      </c>
      <c r="G17" s="78" t="s">
        <v>50</v>
      </c>
      <c r="H17">
        <f>SUMIFS(fSalesFR[Sales],fSalesFR[Autos],G17:G21)</f>
        <v>39500</v>
      </c>
    </row>
    <row r="18" spans="2:12" x14ac:dyDescent="0.25">
      <c r="B18" s="27">
        <v>43508</v>
      </c>
      <c r="C18" t="s">
        <v>23</v>
      </c>
      <c r="D18" t="s">
        <v>29</v>
      </c>
      <c r="E18" s="60">
        <v>33415</v>
      </c>
      <c r="H18">
        <f>SUM(H13:H17)</f>
        <v>1240796</v>
      </c>
    </row>
    <row r="19" spans="2:12" x14ac:dyDescent="0.25">
      <c r="B19" s="27">
        <v>43508</v>
      </c>
      <c r="C19" t="s">
        <v>27</v>
      </c>
      <c r="D19" t="s">
        <v>29</v>
      </c>
      <c r="E19" s="60">
        <v>71880</v>
      </c>
      <c r="G19" s="33" t="s">
        <v>51</v>
      </c>
      <c r="H19" s="34"/>
      <c r="I19" s="34"/>
      <c r="J19" s="34"/>
      <c r="K19" s="34"/>
      <c r="L19" s="34"/>
    </row>
    <row r="20" spans="2:12" x14ac:dyDescent="0.25">
      <c r="B20" s="27">
        <v>43509</v>
      </c>
      <c r="C20" t="s">
        <v>26</v>
      </c>
      <c r="D20" t="s">
        <v>30</v>
      </c>
      <c r="E20" s="60">
        <v>63092</v>
      </c>
    </row>
    <row r="21" spans="2:12" x14ac:dyDescent="0.25">
      <c r="B21" s="27">
        <v>43509</v>
      </c>
      <c r="C21" t="s">
        <v>23</v>
      </c>
      <c r="D21" t="s">
        <v>30</v>
      </c>
      <c r="E21" s="60">
        <v>37432</v>
      </c>
      <c r="G21" s="35" t="s">
        <v>35</v>
      </c>
      <c r="J21" s="35" t="s">
        <v>36</v>
      </c>
    </row>
    <row r="22" spans="2:12" x14ac:dyDescent="0.25">
      <c r="B22" s="27">
        <v>43509</v>
      </c>
      <c r="C22" t="s">
        <v>27</v>
      </c>
      <c r="D22" t="s">
        <v>30</v>
      </c>
      <c r="E22" s="60">
        <v>45376</v>
      </c>
    </row>
    <row r="23" spans="2:12" x14ac:dyDescent="0.25">
      <c r="B23" s="27">
        <v>43509</v>
      </c>
      <c r="C23" t="s">
        <v>26</v>
      </c>
      <c r="D23" t="s">
        <v>24</v>
      </c>
      <c r="E23" s="60">
        <v>57034</v>
      </c>
      <c r="G23" s="31" t="s">
        <v>20</v>
      </c>
      <c r="H23" s="31" t="s">
        <v>76</v>
      </c>
      <c r="I23" s="31"/>
      <c r="J23" s="31" t="s">
        <v>20</v>
      </c>
      <c r="K23" s="31" t="s">
        <v>76</v>
      </c>
    </row>
    <row r="24" spans="2:12" x14ac:dyDescent="0.25">
      <c r="B24" s="27">
        <v>43509</v>
      </c>
      <c r="C24" t="s">
        <v>27</v>
      </c>
      <c r="D24" t="s">
        <v>29</v>
      </c>
      <c r="E24" s="60">
        <v>45881</v>
      </c>
      <c r="G24" t="s">
        <v>24</v>
      </c>
      <c r="H24">
        <f>COUNTIFS(fSalesFR[Autos],G24:G28)</f>
        <v>5</v>
      </c>
    </row>
    <row r="25" spans="2:12" x14ac:dyDescent="0.25">
      <c r="B25" s="27">
        <v>43509</v>
      </c>
      <c r="C25" t="s">
        <v>27</v>
      </c>
      <c r="D25" t="s">
        <v>29</v>
      </c>
      <c r="E25" s="60">
        <v>39950</v>
      </c>
      <c r="G25" t="s">
        <v>30</v>
      </c>
      <c r="H25">
        <f>COUNTIFS(fSalesFR[Autos],G25:G29)</f>
        <v>5</v>
      </c>
    </row>
    <row r="26" spans="2:12" x14ac:dyDescent="0.25">
      <c r="B26" s="27">
        <v>43479</v>
      </c>
      <c r="C26" t="s">
        <v>27</v>
      </c>
      <c r="D26" t="s">
        <v>50</v>
      </c>
      <c r="E26" s="60">
        <v>39500</v>
      </c>
      <c r="G26" t="s">
        <v>29</v>
      </c>
      <c r="H26">
        <f>COUNTIFS(fSalesFR[Autos],G26:G30)</f>
        <v>8</v>
      </c>
    </row>
    <row r="27" spans="2:12" x14ac:dyDescent="0.25">
      <c r="B27" s="27">
        <v>43479</v>
      </c>
      <c r="C27" t="s">
        <v>23</v>
      </c>
      <c r="D27" t="s">
        <v>30</v>
      </c>
      <c r="E27" s="60">
        <v>31980</v>
      </c>
      <c r="G27" t="s">
        <v>50</v>
      </c>
      <c r="H27">
        <f>COUNTIFS(fSalesFR[Autos],G27:G31)</f>
        <v>1</v>
      </c>
    </row>
    <row r="28" spans="2:12" x14ac:dyDescent="0.25">
      <c r="B28" s="27">
        <v>43479</v>
      </c>
      <c r="C28" t="s">
        <v>27</v>
      </c>
      <c r="D28" t="s">
        <v>31</v>
      </c>
      <c r="E28" s="60">
        <v>45789</v>
      </c>
      <c r="G28" t="s">
        <v>31</v>
      </c>
      <c r="H28">
        <f>COUNTIFS(fSalesFR[Autos],G28:G32)</f>
        <v>6</v>
      </c>
    </row>
    <row r="29" spans="2:12" x14ac:dyDescent="0.25">
      <c r="B29" s="27">
        <v>43479</v>
      </c>
      <c r="C29" t="s">
        <v>26</v>
      </c>
      <c r="D29" t="s">
        <v>29</v>
      </c>
      <c r="E29" s="60">
        <v>55299</v>
      </c>
    </row>
    <row r="30" spans="2:12" x14ac:dyDescent="0.25">
      <c r="B30" s="27">
        <v>43479</v>
      </c>
      <c r="C30" t="s">
        <v>23</v>
      </c>
      <c r="D30" t="s">
        <v>31</v>
      </c>
      <c r="E30" s="60">
        <v>63882</v>
      </c>
    </row>
    <row r="31" spans="2:12" x14ac:dyDescent="0.25">
      <c r="B31" s="27">
        <v>43479</v>
      </c>
      <c r="C31" t="s">
        <v>27</v>
      </c>
      <c r="D31" t="s">
        <v>31</v>
      </c>
      <c r="E31" s="60">
        <v>47352</v>
      </c>
    </row>
    <row r="32" spans="2:12" x14ac:dyDescent="0.25">
      <c r="B32" s="27">
        <v>43479</v>
      </c>
      <c r="C32" t="s">
        <v>26</v>
      </c>
      <c r="D32" t="s">
        <v>24</v>
      </c>
      <c r="E32" s="60">
        <v>29870</v>
      </c>
    </row>
    <row r="33" spans="2:5" x14ac:dyDescent="0.25">
      <c r="B33" s="27">
        <v>43479</v>
      </c>
      <c r="C33" t="s">
        <v>23</v>
      </c>
      <c r="D33" t="s">
        <v>29</v>
      </c>
      <c r="E33" s="60">
        <v>31852</v>
      </c>
    </row>
    <row r="34" spans="2:5" x14ac:dyDescent="0.25">
      <c r="B34" s="79"/>
      <c r="E34" s="80">
        <f>SUM(fSalesFR[Sales])</f>
        <v>1240796</v>
      </c>
    </row>
    <row r="36" spans="2:5" x14ac:dyDescent="0.25">
      <c r="B36" s="27">
        <v>43479</v>
      </c>
      <c r="C36" t="s">
        <v>27</v>
      </c>
      <c r="D36" t="s">
        <v>50</v>
      </c>
      <c r="E36">
        <v>39500</v>
      </c>
    </row>
    <row r="37" spans="2:5" x14ac:dyDescent="0.25">
      <c r="B37" s="27">
        <v>43479</v>
      </c>
      <c r="C37" t="s">
        <v>23</v>
      </c>
      <c r="D37" t="s">
        <v>30</v>
      </c>
      <c r="E37">
        <v>31980</v>
      </c>
    </row>
    <row r="38" spans="2:5" x14ac:dyDescent="0.25">
      <c r="B38" s="27">
        <v>43479</v>
      </c>
      <c r="C38" t="s">
        <v>27</v>
      </c>
      <c r="D38" t="s">
        <v>31</v>
      </c>
      <c r="E38">
        <v>45789</v>
      </c>
    </row>
    <row r="39" spans="2:5" x14ac:dyDescent="0.25">
      <c r="B39" s="27">
        <v>43479</v>
      </c>
      <c r="C39" t="s">
        <v>26</v>
      </c>
      <c r="D39" t="s">
        <v>29</v>
      </c>
      <c r="E39">
        <v>55299</v>
      </c>
    </row>
    <row r="40" spans="2:5" x14ac:dyDescent="0.25">
      <c r="B40" s="27">
        <v>43479</v>
      </c>
      <c r="C40" t="s">
        <v>23</v>
      </c>
      <c r="D40" t="s">
        <v>31</v>
      </c>
      <c r="E40">
        <v>63882</v>
      </c>
    </row>
    <row r="41" spans="2:5" x14ac:dyDescent="0.25">
      <c r="B41" s="27">
        <v>43479</v>
      </c>
      <c r="C41" t="s">
        <v>27</v>
      </c>
      <c r="D41" t="s">
        <v>31</v>
      </c>
      <c r="E41">
        <v>47352</v>
      </c>
    </row>
    <row r="42" spans="2:5" x14ac:dyDescent="0.25">
      <c r="B42" s="27">
        <v>43479</v>
      </c>
      <c r="C42" t="s">
        <v>26</v>
      </c>
      <c r="D42" t="s">
        <v>24</v>
      </c>
      <c r="E42">
        <v>29870</v>
      </c>
    </row>
    <row r="43" spans="2:5" x14ac:dyDescent="0.25">
      <c r="B43" s="27">
        <v>43479</v>
      </c>
      <c r="C43" t="s">
        <v>23</v>
      </c>
      <c r="D43" t="s">
        <v>29</v>
      </c>
      <c r="E43">
        <v>31852</v>
      </c>
    </row>
  </sheetData>
  <sortState xmlns:xlrd2="http://schemas.microsoft.com/office/spreadsheetml/2017/richdata2" ref="G13:H17">
    <sortCondition ref="G1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3C22-6225-4607-90F9-FB78D6F3E613}">
  <sheetPr>
    <tabColor rgb="FF3333FF"/>
  </sheetPr>
  <dimension ref="A1:U48"/>
  <sheetViews>
    <sheetView topLeftCell="B16" zoomScale="115" zoomScaleNormal="115" workbookViewId="0">
      <selection activeCell="I33" sqref="I33"/>
    </sheetView>
  </sheetViews>
  <sheetFormatPr defaultRowHeight="15" x14ac:dyDescent="0.25"/>
  <cols>
    <col min="1" max="1" width="2.140625" customWidth="1"/>
    <col min="2" max="2" width="10.140625" customWidth="1"/>
    <col min="3" max="3" width="10.7109375" customWidth="1"/>
    <col min="4" max="6" width="10.5703125" customWidth="1"/>
    <col min="7" max="7" width="16.5703125" customWidth="1"/>
    <col min="8" max="10" width="10.5703125" customWidth="1"/>
    <col min="11" max="11" width="11.7109375" bestFit="1" customWidth="1"/>
    <col min="12" max="12" width="10.140625" customWidth="1"/>
    <col min="13" max="13" width="16.5703125" customWidth="1"/>
    <col min="14" max="16" width="10.5703125" customWidth="1"/>
    <col min="18" max="26" width="24.28515625" customWidth="1"/>
  </cols>
  <sheetData>
    <row r="1" spans="1:21" ht="21" x14ac:dyDescent="0.35">
      <c r="B1" s="40" t="s">
        <v>108</v>
      </c>
      <c r="C1" s="41"/>
      <c r="D1" s="41"/>
      <c r="E1" s="41"/>
      <c r="F1" s="41"/>
      <c r="G1" s="41"/>
      <c r="H1" s="41"/>
      <c r="I1" s="41"/>
      <c r="J1" s="41"/>
      <c r="K1" s="42"/>
      <c r="M1" s="8" t="s">
        <v>110</v>
      </c>
      <c r="N1" s="9"/>
      <c r="O1" s="9"/>
      <c r="P1" s="9"/>
      <c r="Q1" s="9"/>
      <c r="R1" s="9"/>
      <c r="S1" s="9"/>
      <c r="T1" s="9"/>
      <c r="U1" s="10"/>
    </row>
    <row r="2" spans="1:21" ht="21" x14ac:dyDescent="0.35">
      <c r="B2" s="37" t="s">
        <v>109</v>
      </c>
      <c r="C2" s="38"/>
      <c r="D2" s="38"/>
      <c r="E2" s="38"/>
      <c r="F2" s="38"/>
      <c r="G2" s="38"/>
      <c r="H2" s="38"/>
      <c r="I2" s="38"/>
      <c r="J2" s="38"/>
      <c r="K2" s="39"/>
      <c r="M2" s="8" t="s">
        <v>111</v>
      </c>
      <c r="N2" s="9"/>
      <c r="O2" s="9"/>
      <c r="P2" s="9"/>
      <c r="Q2" s="9"/>
      <c r="R2" s="9"/>
      <c r="S2" s="9"/>
      <c r="T2" s="9"/>
      <c r="U2" s="10"/>
    </row>
    <row r="4" spans="1:21" x14ac:dyDescent="0.25">
      <c r="A4" s="31" t="s">
        <v>40</v>
      </c>
    </row>
    <row r="5" spans="1:21" x14ac:dyDescent="0.25">
      <c r="A5">
        <v>1</v>
      </c>
      <c r="B5" t="s">
        <v>41</v>
      </c>
    </row>
    <row r="6" spans="1:21" x14ac:dyDescent="0.25">
      <c r="A6">
        <v>2</v>
      </c>
      <c r="B6" t="s">
        <v>42</v>
      </c>
    </row>
    <row r="7" spans="1:21" x14ac:dyDescent="0.25">
      <c r="A7">
        <v>3</v>
      </c>
      <c r="B7" t="s">
        <v>43</v>
      </c>
    </row>
    <row r="8" spans="1:21" x14ac:dyDescent="0.25">
      <c r="A8">
        <v>4</v>
      </c>
      <c r="B8" t="s">
        <v>44</v>
      </c>
    </row>
    <row r="10" spans="1:21" x14ac:dyDescent="0.25">
      <c r="B10" s="31" t="s">
        <v>18</v>
      </c>
      <c r="C10" s="31" t="s">
        <v>19</v>
      </c>
      <c r="D10" s="31" t="s">
        <v>20</v>
      </c>
      <c r="E10" s="31" t="s">
        <v>21</v>
      </c>
      <c r="G10" s="13" t="s">
        <v>46</v>
      </c>
      <c r="H10" s="13"/>
      <c r="I10" s="13"/>
      <c r="J10" s="13"/>
      <c r="M10" s="13" t="s">
        <v>46</v>
      </c>
      <c r="N10" s="13"/>
      <c r="O10" s="13"/>
      <c r="P10" s="13"/>
    </row>
    <row r="11" spans="1:21" x14ac:dyDescent="0.25">
      <c r="B11" s="27">
        <v>43507</v>
      </c>
      <c r="C11" t="s">
        <v>23</v>
      </c>
      <c r="D11" t="s">
        <v>24</v>
      </c>
      <c r="E11" s="60">
        <v>38016</v>
      </c>
      <c r="G11" s="17" t="s">
        <v>25</v>
      </c>
      <c r="H11" s="7" t="s">
        <v>23</v>
      </c>
      <c r="I11" s="7" t="s">
        <v>26</v>
      </c>
      <c r="J11" s="7" t="s">
        <v>27</v>
      </c>
      <c r="M11" s="17" t="s">
        <v>25</v>
      </c>
      <c r="N11" s="7"/>
      <c r="O11" s="7"/>
      <c r="P11" s="7"/>
    </row>
    <row r="12" spans="1:21" x14ac:dyDescent="0.25">
      <c r="B12" s="27">
        <v>43507</v>
      </c>
      <c r="C12" t="s">
        <v>27</v>
      </c>
      <c r="D12" t="s">
        <v>24</v>
      </c>
      <c r="E12" s="60">
        <v>71182</v>
      </c>
      <c r="G12" s="7" t="s">
        <v>24</v>
      </c>
      <c r="H12" s="81">
        <f>SUMIFS($E$11:$E$27,$D$11:$D$27,$G$12:$G$15,$C$11:$C$27,H$11)</f>
        <v>107614</v>
      </c>
      <c r="I12" s="81">
        <f t="shared" ref="I12:J15" si="0">SUMIFS($E$11:$E$27,$D$11:$D$27,$G$12:$G$15,$C$11:$C$27,I$11)</f>
        <v>57034</v>
      </c>
      <c r="J12" s="81">
        <f t="shared" si="0"/>
        <v>71182</v>
      </c>
      <c r="K12" s="82">
        <f>SUM(H12:J12)</f>
        <v>235830</v>
      </c>
      <c r="M12" s="7" t="e">
        <f ca="1">unique(fSalesCT[[#Headers],[Autos]])</f>
        <v>#NAME?</v>
      </c>
      <c r="N12" s="21"/>
      <c r="O12" s="21"/>
      <c r="P12" s="21"/>
    </row>
    <row r="13" spans="1:21" x14ac:dyDescent="0.25">
      <c r="B13" s="27">
        <v>43507</v>
      </c>
      <c r="C13" t="s">
        <v>26</v>
      </c>
      <c r="D13" t="s">
        <v>29</v>
      </c>
      <c r="E13" s="60">
        <v>70720</v>
      </c>
      <c r="G13" s="7" t="s">
        <v>30</v>
      </c>
      <c r="H13" s="81">
        <f t="shared" ref="H13:H15" si="1">SUMIFS($E$11:$E$27,$D$11:$D$27,$G$12:$G$15,$C$11:$C$27,H$11)</f>
        <v>37432</v>
      </c>
      <c r="I13" s="81">
        <f t="shared" si="0"/>
        <v>63092</v>
      </c>
      <c r="J13" s="81">
        <f t="shared" si="0"/>
        <v>98481</v>
      </c>
      <c r="M13" s="7"/>
      <c r="N13" s="21"/>
      <c r="O13" s="21"/>
      <c r="P13" s="21"/>
    </row>
    <row r="14" spans="1:21" x14ac:dyDescent="0.25">
      <c r="B14" s="27">
        <v>43507</v>
      </c>
      <c r="C14" t="s">
        <v>23</v>
      </c>
      <c r="D14" t="s">
        <v>24</v>
      </c>
      <c r="E14" s="60">
        <v>69598</v>
      </c>
      <c r="G14" s="7" t="s">
        <v>29</v>
      </c>
      <c r="H14" s="81">
        <f t="shared" si="1"/>
        <v>33415</v>
      </c>
      <c r="I14" s="81">
        <f t="shared" si="0"/>
        <v>70720</v>
      </c>
      <c r="J14" s="81">
        <f t="shared" si="0"/>
        <v>213010</v>
      </c>
      <c r="M14" s="7"/>
      <c r="N14" s="21"/>
      <c r="O14" s="21"/>
      <c r="P14" s="21"/>
    </row>
    <row r="15" spans="1:21" x14ac:dyDescent="0.25">
      <c r="B15" s="27">
        <v>43507</v>
      </c>
      <c r="C15" t="s">
        <v>27</v>
      </c>
      <c r="D15" t="s">
        <v>29</v>
      </c>
      <c r="E15" s="60">
        <v>55299</v>
      </c>
      <c r="G15" s="7" t="s">
        <v>31</v>
      </c>
      <c r="H15" s="81">
        <f t="shared" si="1"/>
        <v>47352</v>
      </c>
      <c r="I15" s="81">
        <f t="shared" si="0"/>
        <v>95940</v>
      </c>
      <c r="J15" s="81">
        <f t="shared" si="0"/>
        <v>0</v>
      </c>
      <c r="M15" s="7"/>
      <c r="N15" s="21"/>
      <c r="O15" s="21"/>
      <c r="P15" s="21"/>
    </row>
    <row r="16" spans="1:21" x14ac:dyDescent="0.25">
      <c r="B16" s="27">
        <v>43507</v>
      </c>
      <c r="C16" t="s">
        <v>26</v>
      </c>
      <c r="D16" t="s">
        <v>31</v>
      </c>
      <c r="E16" s="60">
        <v>63882</v>
      </c>
    </row>
    <row r="17" spans="2:16" x14ac:dyDescent="0.25">
      <c r="B17" s="27">
        <v>43508</v>
      </c>
      <c r="C17" t="s">
        <v>23</v>
      </c>
      <c r="D17" t="s">
        <v>31</v>
      </c>
      <c r="E17" s="60">
        <v>47352</v>
      </c>
    </row>
    <row r="18" spans="2:16" x14ac:dyDescent="0.25">
      <c r="B18" s="27">
        <v>43508</v>
      </c>
      <c r="C18" t="s">
        <v>27</v>
      </c>
      <c r="D18" t="s">
        <v>30</v>
      </c>
      <c r="E18" s="60">
        <v>53105</v>
      </c>
      <c r="G18" s="13" t="s">
        <v>47</v>
      </c>
      <c r="H18" s="13"/>
      <c r="I18" s="13"/>
      <c r="J18" s="13"/>
      <c r="M18" s="13" t="s">
        <v>47</v>
      </c>
      <c r="N18" s="13"/>
      <c r="O18" s="13"/>
      <c r="P18" s="13"/>
    </row>
    <row r="19" spans="2:16" x14ac:dyDescent="0.25">
      <c r="B19" s="27">
        <v>43508</v>
      </c>
      <c r="C19" t="s">
        <v>26</v>
      </c>
      <c r="D19" t="s">
        <v>31</v>
      </c>
      <c r="E19" s="60">
        <v>32058</v>
      </c>
      <c r="G19" s="17" t="s">
        <v>25</v>
      </c>
      <c r="H19" s="7" t="s">
        <v>23</v>
      </c>
      <c r="I19" s="7" t="s">
        <v>26</v>
      </c>
      <c r="J19" s="7" t="s">
        <v>27</v>
      </c>
      <c r="M19" s="17" t="s">
        <v>25</v>
      </c>
      <c r="N19" s="7" t="e" cm="1">
        <f t="array" aca="1" ref="N19:P19" ca="1">TRANSPOSE(_xlfn._xlws.SORT(_xlfn.UNIQUE(C11:C27)))</f>
        <v>#NAME?</v>
      </c>
      <c r="O19" s="7" t="e">
        <f ca="1"/>
        <v>#NAME?</v>
      </c>
      <c r="P19" s="7" t="e">
        <f ca="1"/>
        <v>#NAME?</v>
      </c>
    </row>
    <row r="20" spans="2:16" x14ac:dyDescent="0.25">
      <c r="B20" s="27">
        <v>43508</v>
      </c>
      <c r="C20" t="s">
        <v>23</v>
      </c>
      <c r="D20" t="s">
        <v>29</v>
      </c>
      <c r="E20" s="60">
        <v>33415</v>
      </c>
      <c r="G20" s="7" t="s">
        <v>24</v>
      </c>
      <c r="H20" s="21">
        <f>IFERROR(AVERAGEIFS($E$11:$E$27,$D$11:$D$27,$G20,$C$11:$C$27,H$19),0)</f>
        <v>53807</v>
      </c>
      <c r="I20" s="21">
        <f t="shared" ref="I20:J23" si="2">IFERROR(AVERAGEIFS($E$11:$E$27,$D$11:$D$27,$G20,$C$11:$C$27,I$19),0)</f>
        <v>57034</v>
      </c>
      <c r="J20" s="21">
        <f t="shared" si="2"/>
        <v>71182</v>
      </c>
      <c r="M20" s="7" t="e" cm="1">
        <f t="array" aca="1" ref="M20:M23" ca="1">_xlfn._xlws.SORT(_xlfn.UNIQUE(D11:D27))</f>
        <v>#NAME?</v>
      </c>
      <c r="N20" s="21"/>
      <c r="O20" s="21"/>
      <c r="P20" s="21"/>
    </row>
    <row r="21" spans="2:16" x14ac:dyDescent="0.25">
      <c r="B21" s="27">
        <v>43508</v>
      </c>
      <c r="C21" t="s">
        <v>27</v>
      </c>
      <c r="D21" t="s">
        <v>29</v>
      </c>
      <c r="E21" s="60">
        <v>71880</v>
      </c>
      <c r="G21" s="7" t="s">
        <v>30</v>
      </c>
      <c r="H21" s="21">
        <f t="shared" ref="H21:H23" si="3">IFERROR(AVERAGEIFS($E$11:$E$27,$D$11:$D$27,$G21,$C$11:$C$27,H$19),0)</f>
        <v>37432</v>
      </c>
      <c r="I21" s="21">
        <f t="shared" si="2"/>
        <v>63092</v>
      </c>
      <c r="J21" s="21">
        <f t="shared" si="2"/>
        <v>49240.5</v>
      </c>
      <c r="M21" s="7" t="e">
        <f ca="1"/>
        <v>#NAME?</v>
      </c>
      <c r="N21" s="21"/>
      <c r="O21" s="21"/>
      <c r="P21" s="21"/>
    </row>
    <row r="22" spans="2:16" x14ac:dyDescent="0.25">
      <c r="B22" s="27">
        <v>43509</v>
      </c>
      <c r="C22" t="s">
        <v>26</v>
      </c>
      <c r="D22" t="s">
        <v>30</v>
      </c>
      <c r="E22" s="60">
        <v>63092</v>
      </c>
      <c r="G22" s="7" t="s">
        <v>29</v>
      </c>
      <c r="H22" s="21">
        <f t="shared" si="3"/>
        <v>33415</v>
      </c>
      <c r="I22" s="21">
        <f t="shared" si="2"/>
        <v>70720</v>
      </c>
      <c r="J22" s="21">
        <f t="shared" si="2"/>
        <v>53252.5</v>
      </c>
      <c r="M22" s="7" t="e">
        <f ca="1"/>
        <v>#NAME?</v>
      </c>
      <c r="N22" s="21"/>
      <c r="O22" s="21"/>
      <c r="P22" s="21"/>
    </row>
    <row r="23" spans="2:16" x14ac:dyDescent="0.25">
      <c r="B23" s="27">
        <v>43509</v>
      </c>
      <c r="C23" t="s">
        <v>23</v>
      </c>
      <c r="D23" t="s">
        <v>30</v>
      </c>
      <c r="E23" s="60">
        <v>37432</v>
      </c>
      <c r="G23" s="7" t="s">
        <v>31</v>
      </c>
      <c r="H23" s="21">
        <f t="shared" si="3"/>
        <v>47352</v>
      </c>
      <c r="I23" s="21">
        <f>IFERROR(AVERAGEIFS($E$11:$E$27,$D$11:$D$27,$G23,$C$11:$C$27,I$19),0)</f>
        <v>47970</v>
      </c>
      <c r="J23" s="21">
        <f>IFERROR(AVERAGEIFS($E$11:$E$27,$D$11:$D$27,$G23,$C$11:$C$27,J$19),0)</f>
        <v>0</v>
      </c>
      <c r="M23" s="7" t="e">
        <f ca="1"/>
        <v>#NAME?</v>
      </c>
      <c r="N23" s="21"/>
      <c r="O23" s="21"/>
      <c r="P23" s="21"/>
    </row>
    <row r="24" spans="2:16" x14ac:dyDescent="0.25">
      <c r="B24" s="27">
        <v>43509</v>
      </c>
      <c r="C24" t="s">
        <v>27</v>
      </c>
      <c r="D24" t="s">
        <v>30</v>
      </c>
      <c r="E24" s="60">
        <v>45376</v>
      </c>
    </row>
    <row r="25" spans="2:16" x14ac:dyDescent="0.25">
      <c r="B25" s="27">
        <v>43509</v>
      </c>
      <c r="C25" t="s">
        <v>26</v>
      </c>
      <c r="D25" t="s">
        <v>24</v>
      </c>
      <c r="E25" s="60">
        <v>57034</v>
      </c>
      <c r="G25" s="13" t="s">
        <v>52</v>
      </c>
      <c r="H25" s="13"/>
      <c r="I25" s="13"/>
      <c r="J25" s="13"/>
      <c r="M25" s="13" t="s">
        <v>52</v>
      </c>
      <c r="N25" s="13"/>
      <c r="O25" s="13"/>
      <c r="P25" s="13"/>
    </row>
    <row r="26" spans="2:16" x14ac:dyDescent="0.25">
      <c r="B26" s="27">
        <v>43509</v>
      </c>
      <c r="C26" t="s">
        <v>27</v>
      </c>
      <c r="D26" t="s">
        <v>29</v>
      </c>
      <c r="E26" s="60">
        <v>45881</v>
      </c>
      <c r="G26" s="17" t="s">
        <v>25</v>
      </c>
      <c r="H26" s="7" t="s">
        <v>23</v>
      </c>
      <c r="I26" s="7" t="s">
        <v>26</v>
      </c>
      <c r="J26" s="7" t="s">
        <v>27</v>
      </c>
      <c r="M26" s="17" t="s">
        <v>25</v>
      </c>
      <c r="N26" s="7" t="e" cm="1">
        <f t="array" aca="1" ref="N26:P26" ca="1">TRANSPOSE(_xlfn._xlws.SORT(_xlfn.UNIQUE(C11:C27)))</f>
        <v>#NAME?</v>
      </c>
      <c r="O26" s="7" t="e">
        <f ca="1"/>
        <v>#NAME?</v>
      </c>
      <c r="P26" s="7" t="e">
        <f ca="1"/>
        <v>#NAME?</v>
      </c>
    </row>
    <row r="27" spans="2:16" x14ac:dyDescent="0.25">
      <c r="B27" s="27">
        <v>43509</v>
      </c>
      <c r="C27" t="s">
        <v>27</v>
      </c>
      <c r="D27" t="s">
        <v>29</v>
      </c>
      <c r="E27" s="60">
        <v>39950</v>
      </c>
      <c r="G27" s="7" t="s">
        <v>24</v>
      </c>
      <c r="H27" s="21">
        <f>COUNTIFS($D$11:$D$27,$G27,$C$11:$C$27,H$26)</f>
        <v>2</v>
      </c>
      <c r="I27" s="21">
        <f t="shared" ref="I27:J30" si="4">COUNTIFS($D$11:$D$27,$G27,$C$11:$C$27,I$26)</f>
        <v>1</v>
      </c>
      <c r="J27" s="21">
        <f t="shared" si="4"/>
        <v>1</v>
      </c>
      <c r="M27" s="7" t="e" cm="1">
        <f t="array" aca="1" ref="M27:M30" ca="1">_xlfn._xlws.SORT(_xlfn.UNIQUE(D11:D27))</f>
        <v>#NAME?</v>
      </c>
      <c r="N27" s="21"/>
      <c r="O27" s="21"/>
      <c r="P27" s="21"/>
    </row>
    <row r="28" spans="2:16" x14ac:dyDescent="0.25">
      <c r="B28" s="79"/>
      <c r="E28" s="60"/>
      <c r="G28" s="7" t="s">
        <v>30</v>
      </c>
      <c r="H28" s="21">
        <f t="shared" ref="H28:H30" si="5">COUNTIFS($D$11:$D$27,$G28,$C$11:$C$27,H$26)</f>
        <v>1</v>
      </c>
      <c r="I28" s="21">
        <f>COUNTIFS($D$11:$D$27,$G28,$C$11:$C$27,I$26)</f>
        <v>1</v>
      </c>
      <c r="J28" s="21">
        <f t="shared" si="4"/>
        <v>2</v>
      </c>
      <c r="M28" s="7" t="e">
        <f ca="1"/>
        <v>#NAME?</v>
      </c>
      <c r="N28" s="21"/>
      <c r="O28" s="21"/>
      <c r="P28" s="21"/>
    </row>
    <row r="29" spans="2:16" x14ac:dyDescent="0.25">
      <c r="G29" s="7" t="s">
        <v>29</v>
      </c>
      <c r="H29" s="21">
        <f t="shared" si="5"/>
        <v>1</v>
      </c>
      <c r="I29" s="21">
        <f t="shared" si="4"/>
        <v>1</v>
      </c>
      <c r="J29" s="21">
        <f t="shared" si="4"/>
        <v>4</v>
      </c>
      <c r="M29" s="7" t="e">
        <f ca="1"/>
        <v>#NAME?</v>
      </c>
      <c r="N29" s="21"/>
      <c r="O29" s="21"/>
      <c r="P29" s="21"/>
    </row>
    <row r="30" spans="2:16" x14ac:dyDescent="0.25">
      <c r="G30" s="7" t="s">
        <v>31</v>
      </c>
      <c r="H30" s="21">
        <f>COUNTIFS($D$11:$D$27,$G30,$C$11:$C$27,H$26)</f>
        <v>1</v>
      </c>
      <c r="I30" s="21">
        <f t="shared" si="4"/>
        <v>2</v>
      </c>
      <c r="J30" s="21">
        <f>COUNTIFS($D$11:$D$27,$G30,$C$11:$C$27,J$26)</f>
        <v>0</v>
      </c>
      <c r="M30" s="7" t="e">
        <f ca="1"/>
        <v>#NAME?</v>
      </c>
      <c r="N30" s="21"/>
      <c r="O30" s="21"/>
      <c r="P30" s="21"/>
    </row>
    <row r="33" spans="2:6" x14ac:dyDescent="0.25">
      <c r="F33" s="83"/>
    </row>
    <row r="34" spans="2:6" x14ac:dyDescent="0.25">
      <c r="F34" s="83"/>
    </row>
    <row r="35" spans="2:6" x14ac:dyDescent="0.25">
      <c r="F35" s="83"/>
    </row>
    <row r="36" spans="2:6" x14ac:dyDescent="0.25">
      <c r="F36" s="83"/>
    </row>
    <row r="37" spans="2:6" x14ac:dyDescent="0.25">
      <c r="F37" s="83"/>
    </row>
    <row r="42" spans="2:6" x14ac:dyDescent="0.25">
      <c r="B42" s="27">
        <v>43479</v>
      </c>
      <c r="C42" t="s">
        <v>23</v>
      </c>
      <c r="D42" t="s">
        <v>30</v>
      </c>
      <c r="E42">
        <v>31980</v>
      </c>
    </row>
    <row r="43" spans="2:6" x14ac:dyDescent="0.25">
      <c r="B43" s="27">
        <v>43479</v>
      </c>
      <c r="C43" t="s">
        <v>27</v>
      </c>
      <c r="D43" t="s">
        <v>31</v>
      </c>
      <c r="E43">
        <v>45789</v>
      </c>
    </row>
    <row r="44" spans="2:6" x14ac:dyDescent="0.25">
      <c r="B44" s="27">
        <v>43479</v>
      </c>
      <c r="C44" t="s">
        <v>26</v>
      </c>
      <c r="D44" t="s">
        <v>29</v>
      </c>
      <c r="E44">
        <v>55299</v>
      </c>
    </row>
    <row r="45" spans="2:6" x14ac:dyDescent="0.25">
      <c r="B45" s="27">
        <v>43479</v>
      </c>
      <c r="C45" t="s">
        <v>23</v>
      </c>
      <c r="D45" t="s">
        <v>31</v>
      </c>
      <c r="E45">
        <v>63882</v>
      </c>
    </row>
    <row r="46" spans="2:6" x14ac:dyDescent="0.25">
      <c r="B46" s="27">
        <v>43479</v>
      </c>
      <c r="C46" t="s">
        <v>27</v>
      </c>
      <c r="D46" t="s">
        <v>31</v>
      </c>
      <c r="E46">
        <v>47352</v>
      </c>
    </row>
    <row r="47" spans="2:6" x14ac:dyDescent="0.25">
      <c r="B47" s="27">
        <v>43479</v>
      </c>
      <c r="C47" t="s">
        <v>26</v>
      </c>
      <c r="D47" t="s">
        <v>24</v>
      </c>
      <c r="E47">
        <v>29870</v>
      </c>
    </row>
    <row r="48" spans="2:6" x14ac:dyDescent="0.25">
      <c r="B48" s="27">
        <v>43479</v>
      </c>
      <c r="C48" t="s">
        <v>23</v>
      </c>
      <c r="D48" t="s">
        <v>29</v>
      </c>
      <c r="E48">
        <v>31852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66B-58A7-4B6C-85B8-1FCAFCA398DB}">
  <sheetPr>
    <tabColor rgb="FFFFFF00"/>
  </sheetPr>
  <dimension ref="A2:U39"/>
  <sheetViews>
    <sheetView zoomScaleNormal="100" workbookViewId="0">
      <selection activeCell="P39" sqref="P39"/>
    </sheetView>
  </sheetViews>
  <sheetFormatPr defaultRowHeight="15" x14ac:dyDescent="0.25"/>
  <cols>
    <col min="1" max="1" width="2.140625" customWidth="1"/>
    <col min="2" max="2" width="10.140625" customWidth="1"/>
    <col min="3" max="6" width="10.5703125" customWidth="1"/>
    <col min="7" max="7" width="16.5703125" customWidth="1"/>
    <col min="8" max="10" width="10.5703125" customWidth="1"/>
    <col min="12" max="12" width="10.140625" customWidth="1"/>
    <col min="13" max="13" width="16.5703125" customWidth="1"/>
    <col min="14" max="16" width="10.5703125" customWidth="1"/>
  </cols>
  <sheetData>
    <row r="2" spans="1:21" ht="21" x14ac:dyDescent="0.35">
      <c r="B2" s="8" t="s">
        <v>39</v>
      </c>
      <c r="C2" s="9"/>
      <c r="D2" s="9"/>
      <c r="E2" s="9"/>
      <c r="F2" s="9"/>
      <c r="G2" s="9"/>
      <c r="H2" s="9"/>
      <c r="I2" s="9"/>
      <c r="J2" s="10"/>
    </row>
    <row r="4" spans="1:21" x14ac:dyDescent="0.25">
      <c r="A4" s="31" t="s">
        <v>40</v>
      </c>
    </row>
    <row r="5" spans="1:21" x14ac:dyDescent="0.25">
      <c r="A5">
        <v>1</v>
      </c>
      <c r="B5" t="s">
        <v>41</v>
      </c>
    </row>
    <row r="6" spans="1:21" x14ac:dyDescent="0.25">
      <c r="A6">
        <v>2</v>
      </c>
      <c r="B6" t="s">
        <v>42</v>
      </c>
    </row>
    <row r="7" spans="1:21" x14ac:dyDescent="0.25">
      <c r="A7">
        <v>3</v>
      </c>
      <c r="B7" t="s">
        <v>43</v>
      </c>
    </row>
    <row r="8" spans="1:21" ht="21" x14ac:dyDescent="0.35">
      <c r="A8">
        <v>4</v>
      </c>
      <c r="B8" t="s">
        <v>44</v>
      </c>
      <c r="M8" s="8" t="s">
        <v>45</v>
      </c>
      <c r="N8" s="9"/>
      <c r="O8" s="9"/>
      <c r="P8" s="9"/>
      <c r="Q8" s="9"/>
      <c r="R8" s="9"/>
      <c r="S8" s="9"/>
      <c r="T8" s="9"/>
      <c r="U8" s="10"/>
    </row>
    <row r="10" spans="1:21" x14ac:dyDescent="0.25">
      <c r="C10" t="str">
        <f ca="1">"Formula in Cell "&amp;ADDRESS(ROW(H15),COLUMN(H15),4)&amp;": "&amp;IF(_xlfn.ISFORMULA(H15),_xlfn.FORMULATEXT(H15),"")&amp;" copied through range "&amp;ADDRESS(ROW(H15),COLUMN(H15),4)&amp;":"&amp;ADDRESS(ROW(J18),COLUMN(J18),4)</f>
        <v>Formula in Cell H15: =SUMIFS($E$14:$E$30,$D$14:$D$30,$G15,$C$14:$C$30,H$14) copied through range H15:J18</v>
      </c>
      <c r="M10" t="str">
        <f ca="1">"Formula in Cell "&amp;ADDRESS(ROW(N15),COLUMN(N15),4)&amp;": "&amp;IF(_xlfn.ISFORMULA(N15),_xlfn.FORMULATEXT(N15),"")&amp;" copied through range "&amp;ADDRESS(ROW(N15),COLUMN(N15),4)&amp;":"&amp;ADDRESS(ROW(P18),COLUMN(P18),4)</f>
        <v>Formula in Cell N15: =COUNTIFS($D$14:$D$30,$M15,$C$14:$C$30,N$14) copied through range N15:P18</v>
      </c>
    </row>
    <row r="11" spans="1:21" x14ac:dyDescent="0.25">
      <c r="C11" t="s">
        <v>80</v>
      </c>
      <c r="M11" t="s">
        <v>80</v>
      </c>
    </row>
    <row r="13" spans="1:21" x14ac:dyDescent="0.25">
      <c r="B13" s="11" t="s">
        <v>18</v>
      </c>
      <c r="C13" s="11" t="s">
        <v>19</v>
      </c>
      <c r="D13" s="11" t="s">
        <v>20</v>
      </c>
      <c r="E13" s="12" t="s">
        <v>21</v>
      </c>
      <c r="G13" s="13" t="s">
        <v>46</v>
      </c>
      <c r="H13" s="13"/>
      <c r="I13" s="13"/>
      <c r="J13" s="13"/>
      <c r="K13" s="13"/>
      <c r="M13" s="13" t="s">
        <v>47</v>
      </c>
      <c r="N13" s="13"/>
      <c r="O13" s="13"/>
      <c r="P13" s="13"/>
      <c r="Q13" s="13"/>
    </row>
    <row r="14" spans="1:21" x14ac:dyDescent="0.25">
      <c r="B14" s="14">
        <v>43507</v>
      </c>
      <c r="C14" s="15" t="s">
        <v>23</v>
      </c>
      <c r="D14" s="15" t="s">
        <v>24</v>
      </c>
      <c r="E14" s="16">
        <v>38016</v>
      </c>
      <c r="G14" s="17" t="s">
        <v>25</v>
      </c>
      <c r="H14" s="7" t="s">
        <v>23</v>
      </c>
      <c r="I14" s="7" t="s">
        <v>26</v>
      </c>
      <c r="J14" s="7" t="s">
        <v>27</v>
      </c>
      <c r="K14" s="17" t="s">
        <v>28</v>
      </c>
      <c r="M14" s="17" t="s">
        <v>25</v>
      </c>
      <c r="N14" s="7" t="s">
        <v>23</v>
      </c>
      <c r="O14" s="7" t="s">
        <v>26</v>
      </c>
      <c r="P14" s="7" t="s">
        <v>27</v>
      </c>
      <c r="Q14" s="17" t="s">
        <v>28</v>
      </c>
    </row>
    <row r="15" spans="1:21" x14ac:dyDescent="0.25">
      <c r="B15" s="18">
        <v>43507</v>
      </c>
      <c r="C15" s="19" t="s">
        <v>27</v>
      </c>
      <c r="D15" s="19" t="s">
        <v>24</v>
      </c>
      <c r="E15" s="20">
        <v>71182</v>
      </c>
      <c r="G15" s="7" t="s">
        <v>24</v>
      </c>
      <c r="H15" s="21">
        <f>SUMIFS($E$14:$E$30,$D$14:$D$30,$G15,$C$14:$C$30,H$14)</f>
        <v>107614</v>
      </c>
      <c r="I15" s="21">
        <f t="shared" ref="I15:J18" si="0">SUMIFS($E$14:$E$30,$D$14:$D$30,$G15,$C$14:$C$30,I$14)</f>
        <v>57034</v>
      </c>
      <c r="J15" s="21">
        <f t="shared" si="0"/>
        <v>71182</v>
      </c>
      <c r="K15" s="22">
        <f>SUM(H15:J15)</f>
        <v>235830</v>
      </c>
      <c r="M15" s="7" t="s">
        <v>24</v>
      </c>
      <c r="N15" s="21">
        <f t="shared" ref="N15:P18" si="1">COUNTIFS($D$14:$D$30,$M15,$C$14:$C$30,N$14)</f>
        <v>2</v>
      </c>
      <c r="O15" s="21">
        <f t="shared" si="1"/>
        <v>1</v>
      </c>
      <c r="P15" s="21">
        <f t="shared" si="1"/>
        <v>1</v>
      </c>
      <c r="Q15" s="22">
        <f>SUM(N15:P15)</f>
        <v>4</v>
      </c>
    </row>
    <row r="16" spans="1:21" x14ac:dyDescent="0.25">
      <c r="B16" s="14">
        <v>43507</v>
      </c>
      <c r="C16" s="15" t="s">
        <v>26</v>
      </c>
      <c r="D16" s="15" t="s">
        <v>29</v>
      </c>
      <c r="E16" s="16">
        <v>70720</v>
      </c>
      <c r="G16" s="7" t="s">
        <v>30</v>
      </c>
      <c r="H16" s="21">
        <f t="shared" ref="H16:H18" si="2">SUMIFS($E$14:$E$30,$D$14:$D$30,$G16,$C$14:$C$30,H$14)</f>
        <v>37432</v>
      </c>
      <c r="I16" s="21">
        <f t="shared" si="0"/>
        <v>63092</v>
      </c>
      <c r="J16" s="21">
        <f t="shared" si="0"/>
        <v>98481</v>
      </c>
      <c r="K16" s="22">
        <f>SUM(H16:J16)</f>
        <v>199005</v>
      </c>
      <c r="M16" s="7" t="s">
        <v>30</v>
      </c>
      <c r="N16" s="21">
        <f t="shared" si="1"/>
        <v>1</v>
      </c>
      <c r="O16" s="21">
        <f t="shared" si="1"/>
        <v>1</v>
      </c>
      <c r="P16" s="21">
        <f t="shared" si="1"/>
        <v>2</v>
      </c>
      <c r="Q16" s="22">
        <f>SUM(N16:P16)</f>
        <v>4</v>
      </c>
    </row>
    <row r="17" spans="2:21" x14ac:dyDescent="0.25">
      <c r="B17" s="18">
        <v>43507</v>
      </c>
      <c r="C17" s="19" t="s">
        <v>23</v>
      </c>
      <c r="D17" s="19" t="s">
        <v>24</v>
      </c>
      <c r="E17" s="20">
        <v>69598</v>
      </c>
      <c r="G17" s="7" t="s">
        <v>29</v>
      </c>
      <c r="H17" s="21">
        <f t="shared" si="2"/>
        <v>33415</v>
      </c>
      <c r="I17" s="21">
        <f t="shared" si="0"/>
        <v>70720</v>
      </c>
      <c r="J17" s="21">
        <f t="shared" si="0"/>
        <v>213010</v>
      </c>
      <c r="K17" s="22">
        <f>SUM(H17:J17)</f>
        <v>317145</v>
      </c>
      <c r="M17" s="7" t="s">
        <v>29</v>
      </c>
      <c r="N17" s="21">
        <f t="shared" si="1"/>
        <v>1</v>
      </c>
      <c r="O17" s="21">
        <f t="shared" si="1"/>
        <v>1</v>
      </c>
      <c r="P17" s="21">
        <f t="shared" si="1"/>
        <v>4</v>
      </c>
      <c r="Q17" s="22">
        <f>SUM(N17:P17)</f>
        <v>6</v>
      </c>
    </row>
    <row r="18" spans="2:21" x14ac:dyDescent="0.25">
      <c r="B18" s="14">
        <v>43507</v>
      </c>
      <c r="C18" s="15" t="s">
        <v>27</v>
      </c>
      <c r="D18" s="15" t="s">
        <v>29</v>
      </c>
      <c r="E18" s="16">
        <v>55299</v>
      </c>
      <c r="G18" s="7" t="s">
        <v>31</v>
      </c>
      <c r="H18" s="21">
        <f t="shared" si="2"/>
        <v>47352</v>
      </c>
      <c r="I18" s="21">
        <f t="shared" si="0"/>
        <v>95940</v>
      </c>
      <c r="J18" s="21">
        <f t="shared" si="0"/>
        <v>0</v>
      </c>
      <c r="K18" s="22">
        <f>SUM(H18:J18)</f>
        <v>143292</v>
      </c>
      <c r="M18" s="7" t="s">
        <v>31</v>
      </c>
      <c r="N18" s="21">
        <f t="shared" si="1"/>
        <v>1</v>
      </c>
      <c r="O18" s="21">
        <f t="shared" si="1"/>
        <v>2</v>
      </c>
      <c r="P18" s="21">
        <f t="shared" si="1"/>
        <v>0</v>
      </c>
      <c r="Q18" s="22">
        <f>SUM(N18:P18)</f>
        <v>3</v>
      </c>
    </row>
    <row r="19" spans="2:21" x14ac:dyDescent="0.25">
      <c r="B19" s="18">
        <v>43507</v>
      </c>
      <c r="C19" s="19" t="s">
        <v>26</v>
      </c>
      <c r="D19" s="19" t="s">
        <v>31</v>
      </c>
      <c r="E19" s="20">
        <v>63882</v>
      </c>
      <c r="G19" s="17" t="s">
        <v>28</v>
      </c>
      <c r="H19" s="22">
        <f>SUM(H15:H18)</f>
        <v>225813</v>
      </c>
      <c r="I19" s="22">
        <f>SUM(I15:I18)</f>
        <v>286786</v>
      </c>
      <c r="J19" s="22">
        <f>SUM(J15:J18)</f>
        <v>382673</v>
      </c>
      <c r="K19" s="22">
        <f>SUM(H19:J19)</f>
        <v>895272</v>
      </c>
      <c r="M19" s="17" t="s">
        <v>28</v>
      </c>
      <c r="N19" s="22">
        <f>SUM(N15:N18)</f>
        <v>5</v>
      </c>
      <c r="O19" s="22">
        <f>SUM(O15:O18)</f>
        <v>5</v>
      </c>
      <c r="P19" s="22">
        <f>SUM(P15:P18)</f>
        <v>7</v>
      </c>
      <c r="Q19" s="22">
        <f>SUM(N19:P19)</f>
        <v>17</v>
      </c>
    </row>
    <row r="20" spans="2:21" x14ac:dyDescent="0.25">
      <c r="B20" s="14">
        <v>43508</v>
      </c>
      <c r="C20" s="15" t="s">
        <v>23</v>
      </c>
      <c r="D20" s="15" t="s">
        <v>31</v>
      </c>
      <c r="E20" s="16">
        <v>47352</v>
      </c>
    </row>
    <row r="21" spans="2:21" x14ac:dyDescent="0.25">
      <c r="B21" s="18">
        <v>43508</v>
      </c>
      <c r="C21" s="19" t="s">
        <v>27</v>
      </c>
      <c r="D21" s="19" t="s">
        <v>30</v>
      </c>
      <c r="E21" s="20">
        <v>53105</v>
      </c>
    </row>
    <row r="22" spans="2:21" ht="21" x14ac:dyDescent="0.35">
      <c r="B22" s="14">
        <v>43508</v>
      </c>
      <c r="C22" s="15" t="s">
        <v>26</v>
      </c>
      <c r="D22" s="15" t="s">
        <v>31</v>
      </c>
      <c r="E22" s="16">
        <v>32058</v>
      </c>
      <c r="M22" s="8" t="s">
        <v>48</v>
      </c>
      <c r="N22" s="9"/>
      <c r="O22" s="9"/>
      <c r="P22" s="9"/>
      <c r="Q22" s="9"/>
      <c r="R22" s="9"/>
      <c r="S22" s="9"/>
      <c r="T22" s="9"/>
      <c r="U22" s="10"/>
    </row>
    <row r="23" spans="2:21" x14ac:dyDescent="0.25">
      <c r="B23" s="18">
        <v>43508</v>
      </c>
      <c r="C23" s="19" t="s">
        <v>23</v>
      </c>
      <c r="D23" s="19" t="s">
        <v>29</v>
      </c>
      <c r="E23" s="20">
        <v>33415</v>
      </c>
    </row>
    <row r="24" spans="2:21" x14ac:dyDescent="0.25">
      <c r="B24" s="14">
        <v>43508</v>
      </c>
      <c r="C24" s="15" t="s">
        <v>27</v>
      </c>
      <c r="D24" s="15" t="s">
        <v>29</v>
      </c>
      <c r="E24" s="16">
        <v>71880</v>
      </c>
      <c r="M24" t="s">
        <v>81</v>
      </c>
    </row>
    <row r="25" spans="2:21" x14ac:dyDescent="0.25">
      <c r="B25" s="18">
        <v>43509</v>
      </c>
      <c r="C25" s="19" t="s">
        <v>26</v>
      </c>
      <c r="D25" s="19" t="s">
        <v>30</v>
      </c>
      <c r="E25" s="20">
        <v>63092</v>
      </c>
    </row>
    <row r="26" spans="2:21" x14ac:dyDescent="0.25">
      <c r="B26" s="14">
        <v>43509</v>
      </c>
      <c r="C26" s="15" t="s">
        <v>23</v>
      </c>
      <c r="D26" s="15" t="s">
        <v>30</v>
      </c>
      <c r="E26" s="16">
        <v>37432</v>
      </c>
      <c r="M26" s="13" t="s">
        <v>46</v>
      </c>
      <c r="N26" s="13"/>
      <c r="O26" s="13"/>
      <c r="P26" s="13"/>
      <c r="Q26" s="13"/>
    </row>
    <row r="27" spans="2:21" x14ac:dyDescent="0.25">
      <c r="B27" s="18">
        <v>43509</v>
      </c>
      <c r="C27" s="19" t="s">
        <v>27</v>
      </c>
      <c r="D27" s="19" t="s">
        <v>30</v>
      </c>
      <c r="E27" s="20">
        <v>45376</v>
      </c>
      <c r="M27" s="17" t="s">
        <v>25</v>
      </c>
      <c r="N27" s="7" t="s">
        <v>23</v>
      </c>
      <c r="O27" s="7" t="s">
        <v>26</v>
      </c>
      <c r="P27" s="7" t="s">
        <v>27</v>
      </c>
      <c r="Q27" s="17" t="s">
        <v>28</v>
      </c>
    </row>
    <row r="28" spans="2:21" x14ac:dyDescent="0.25">
      <c r="B28" s="14">
        <v>43509</v>
      </c>
      <c r="C28" s="15" t="s">
        <v>26</v>
      </c>
      <c r="D28" s="15" t="s">
        <v>24</v>
      </c>
      <c r="E28" s="16">
        <v>57034</v>
      </c>
      <c r="M28" s="7" t="s">
        <v>24</v>
      </c>
      <c r="N28" s="21">
        <f t="shared" ref="N28:P31" si="3">IF(N15=0,"",AVERAGEIFS($E$14:$E$30,$D$14:$D$30,$M28,$C$14:$C$30,N$27))</f>
        <v>53807</v>
      </c>
      <c r="O28" s="21">
        <f t="shared" si="3"/>
        <v>57034</v>
      </c>
      <c r="P28" s="21">
        <f t="shared" si="3"/>
        <v>71182</v>
      </c>
      <c r="Q28" s="22">
        <f>AVERAGEIFS($E$14:$E$30,$D$14:$D$30,M28)</f>
        <v>58957.5</v>
      </c>
    </row>
    <row r="29" spans="2:21" x14ac:dyDescent="0.25">
      <c r="B29" s="18">
        <v>43509</v>
      </c>
      <c r="C29" s="19" t="s">
        <v>27</v>
      </c>
      <c r="D29" s="19" t="s">
        <v>29</v>
      </c>
      <c r="E29" s="20">
        <v>45881</v>
      </c>
      <c r="M29" s="7" t="s">
        <v>30</v>
      </c>
      <c r="N29" s="21">
        <f t="shared" si="3"/>
        <v>37432</v>
      </c>
      <c r="O29" s="21">
        <f t="shared" si="3"/>
        <v>63092</v>
      </c>
      <c r="P29" s="21">
        <f t="shared" si="3"/>
        <v>49240.5</v>
      </c>
      <c r="Q29" s="22">
        <f t="shared" ref="Q29:Q31" si="4">AVERAGEIFS($E$14:$E$30,$D$14:$D$30,M29)</f>
        <v>49751.25</v>
      </c>
    </row>
    <row r="30" spans="2:21" x14ac:dyDescent="0.25">
      <c r="B30" s="24">
        <v>43509</v>
      </c>
      <c r="C30" s="25" t="s">
        <v>27</v>
      </c>
      <c r="D30" s="25" t="s">
        <v>29</v>
      </c>
      <c r="E30" s="26">
        <v>39950</v>
      </c>
      <c r="M30" s="7" t="s">
        <v>29</v>
      </c>
      <c r="N30" s="21">
        <f t="shared" si="3"/>
        <v>33415</v>
      </c>
      <c r="O30" s="21">
        <f t="shared" si="3"/>
        <v>70720</v>
      </c>
      <c r="P30" s="21">
        <f t="shared" si="3"/>
        <v>53252.5</v>
      </c>
      <c r="Q30" s="22">
        <f t="shared" si="4"/>
        <v>52857.5</v>
      </c>
    </row>
    <row r="31" spans="2:21" x14ac:dyDescent="0.25">
      <c r="M31" s="7" t="s">
        <v>31</v>
      </c>
      <c r="N31" s="21">
        <f t="shared" si="3"/>
        <v>47352</v>
      </c>
      <c r="O31" s="21">
        <f t="shared" si="3"/>
        <v>47970</v>
      </c>
      <c r="P31" s="21" t="str">
        <f t="shared" si="3"/>
        <v/>
      </c>
      <c r="Q31" s="22">
        <f t="shared" si="4"/>
        <v>47764</v>
      </c>
    </row>
    <row r="32" spans="2:21" x14ac:dyDescent="0.25">
      <c r="M32" s="17" t="s">
        <v>28</v>
      </c>
      <c r="N32" s="22">
        <f>AVERAGEIFS($E$14:$E$30,$C$14:$C$30,N27)</f>
        <v>45162.6</v>
      </c>
      <c r="O32" s="22">
        <f t="shared" ref="O32:P32" si="5">AVERAGEIFS($E$14:$E$30,$C$14:$C$30,O27)</f>
        <v>57357.2</v>
      </c>
      <c r="P32" s="22">
        <f t="shared" si="5"/>
        <v>54667.571428571428</v>
      </c>
      <c r="Q32" s="22">
        <f>AVERAGE(E14:E30)</f>
        <v>52663.058823529413</v>
      </c>
    </row>
    <row r="33" spans="2:13" x14ac:dyDescent="0.25">
      <c r="B33" s="27"/>
    </row>
    <row r="34" spans="2:13" x14ac:dyDescent="0.25">
      <c r="B34" s="27"/>
      <c r="M34" t="str">
        <f ca="1">"Formula in Cell "&amp;ADDRESS(ROW(N28),COLUMN(N28),4)&amp;": "&amp;IF(_xlfn.ISFORMULA(N28),_xlfn.FORMULATEXT(N28),"")&amp;" copied through range "&amp;ADDRESS(ROW(N28),COLUMN(N28),4)&amp;":"&amp;ADDRESS(ROW(P31),COLUMN(P31),4)</f>
        <v>Formula in Cell N28: =IF(N15=0,"",AVERAGEIFS($E$14:$E$30,$D$14:$D$30,$M28,$C$14:$C$30,N$27)) copied through range N28:P31</v>
      </c>
    </row>
    <row r="35" spans="2:13" x14ac:dyDescent="0.25">
      <c r="B35" s="27"/>
      <c r="M35" t="str">
        <f ca="1">"Formula in Cell "&amp;ADDRESS(ROW(N32),COLUMN(N32),4)&amp;": "&amp;IF(_xlfn.ISFORMULA(N32),_xlfn.FORMULATEXT(N32),"")&amp;" copied through range "&amp;ADDRESS(ROW(N32),COLUMN(N32),4)&amp;":"&amp;ADDRESS(ROW(P32),COLUMN(P32),4)</f>
        <v>Formula in Cell N32: =AVERAGEIFS($E$14:$E$30,$C$14:$C$30,N27) copied through range N32:P32</v>
      </c>
    </row>
    <row r="36" spans="2:13" x14ac:dyDescent="0.25">
      <c r="B36" s="27"/>
      <c r="M36" t="str">
        <f ca="1">"Formula in Cell "&amp;ADDRESS(ROW(Q28),COLUMN(Q28),4)&amp;": "&amp;IF(_xlfn.ISFORMULA(Q28),_xlfn.FORMULATEXT(Q28),"")&amp;" copied through range "&amp;ADDRESS(ROW(Q28),COLUMN(Q28),4)&amp;":"&amp;ADDRESS(ROW(Q31),COLUMN(Q31),4)</f>
        <v>Formula in Cell Q28: =AVERAGEIFS($E$14:$E$30,$D$14:$D$30,M28) copied through range Q28:Q31</v>
      </c>
    </row>
    <row r="37" spans="2:13" x14ac:dyDescent="0.25">
      <c r="B37" s="27"/>
      <c r="M37" t="str">
        <f ca="1">"Formula in Cell "&amp;ADDRESS(ROW(Q32),COLUMN(Q32),4)&amp;": "&amp;IF(_xlfn.ISFORMULA(Q32),_xlfn.FORMULATEXT(Q32),"")</f>
        <v>Formula in Cell Q32: =AVERAGE(E14:E30)</v>
      </c>
    </row>
    <row r="38" spans="2:13" x14ac:dyDescent="0.25">
      <c r="B38" s="27"/>
    </row>
    <row r="39" spans="2:13" x14ac:dyDescent="0.25">
      <c r="B39" s="27"/>
    </row>
  </sheetData>
  <conditionalFormatting sqref="B14:E30">
    <cfRule type="expression" dxfId="26" priority="1">
      <formula>AND($C14=$H$14,$D14=$G$15)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6B2-2C92-4117-AE1C-D1F357CF87B5}">
  <sheetPr>
    <tabColor rgb="FFFFFF00"/>
  </sheetPr>
  <dimension ref="B2:K45"/>
  <sheetViews>
    <sheetView zoomScaleNormal="100" workbookViewId="0"/>
  </sheetViews>
  <sheetFormatPr defaultRowHeight="15" x14ac:dyDescent="0.25"/>
  <cols>
    <col min="1" max="1" width="2" customWidth="1"/>
    <col min="2" max="2" width="12.28515625" customWidth="1"/>
    <col min="3" max="6" width="10.140625" customWidth="1"/>
    <col min="7" max="7" width="17" customWidth="1"/>
    <col min="8" max="10" width="12.7109375" customWidth="1"/>
    <col min="11" max="11" width="12.140625" customWidth="1"/>
  </cols>
  <sheetData>
    <row r="2" spans="2:10" ht="21" x14ac:dyDescent="0.35">
      <c r="B2" s="8" t="s">
        <v>37</v>
      </c>
      <c r="C2" s="9"/>
      <c r="D2" s="9"/>
      <c r="E2" s="9"/>
      <c r="F2" s="9"/>
      <c r="G2" s="9"/>
      <c r="H2" s="9"/>
      <c r="I2" s="9"/>
      <c r="J2" s="10"/>
    </row>
    <row r="4" spans="2:10" x14ac:dyDescent="0.25">
      <c r="B4" t="s">
        <v>114</v>
      </c>
    </row>
    <row r="5" spans="2:10" x14ac:dyDescent="0.25">
      <c r="B5" t="s">
        <v>82</v>
      </c>
    </row>
    <row r="6" spans="2:10" x14ac:dyDescent="0.25">
      <c r="B6" t="s">
        <v>83</v>
      </c>
    </row>
    <row r="7" spans="2:10" x14ac:dyDescent="0.25">
      <c r="B7" t="s">
        <v>84</v>
      </c>
    </row>
    <row r="8" spans="2:10" x14ac:dyDescent="0.25">
      <c r="B8" t="s">
        <v>85</v>
      </c>
    </row>
    <row r="9" spans="2:10" x14ac:dyDescent="0.25">
      <c r="B9" t="s">
        <v>86</v>
      </c>
    </row>
    <row r="10" spans="2:10" x14ac:dyDescent="0.25">
      <c r="B10" t="s">
        <v>87</v>
      </c>
    </row>
    <row r="12" spans="2:10" x14ac:dyDescent="0.25">
      <c r="B12" s="31" t="s">
        <v>40</v>
      </c>
    </row>
    <row r="13" spans="2:10" x14ac:dyDescent="0.25">
      <c r="B13">
        <v>1</v>
      </c>
      <c r="C13" t="s">
        <v>41</v>
      </c>
    </row>
    <row r="14" spans="2:10" x14ac:dyDescent="0.25">
      <c r="B14">
        <v>2</v>
      </c>
      <c r="C14" t="s">
        <v>88</v>
      </c>
    </row>
    <row r="15" spans="2:10" x14ac:dyDescent="0.25">
      <c r="B15">
        <v>3</v>
      </c>
      <c r="C15" t="s">
        <v>44</v>
      </c>
    </row>
    <row r="19" spans="2:11" x14ac:dyDescent="0.25">
      <c r="B19" s="61" t="s">
        <v>18</v>
      </c>
      <c r="C19" s="62" t="s">
        <v>19</v>
      </c>
      <c r="D19" s="62" t="s">
        <v>20</v>
      </c>
      <c r="E19" s="63" t="s">
        <v>21</v>
      </c>
      <c r="G19" s="31" t="s">
        <v>89</v>
      </c>
    </row>
    <row r="20" spans="2:11" x14ac:dyDescent="0.25">
      <c r="B20" s="64">
        <v>43507</v>
      </c>
      <c r="C20" s="7" t="s">
        <v>23</v>
      </c>
      <c r="D20" s="7" t="s">
        <v>24</v>
      </c>
      <c r="E20" s="65">
        <v>38016</v>
      </c>
      <c r="G20" s="31" t="s">
        <v>90</v>
      </c>
      <c r="H20" t="str" cm="1">
        <f t="array" ref="H20:J20">TRANSPOSE(_xlfn._xlws.SORT(_xlfn.UNIQUE(C20:C36)))</f>
        <v>Alma</v>
      </c>
      <c r="I20" t="str">
        <v>Jaeyoung</v>
      </c>
      <c r="J20" t="str">
        <v>Tyrone</v>
      </c>
    </row>
    <row r="21" spans="2:11" x14ac:dyDescent="0.25">
      <c r="B21" s="64">
        <v>43507</v>
      </c>
      <c r="C21" s="7" t="s">
        <v>27</v>
      </c>
      <c r="D21" s="7" t="s">
        <v>24</v>
      </c>
      <c r="E21" s="65">
        <v>71182</v>
      </c>
      <c r="G21" t="str" cm="1">
        <f t="array" ref="G21:G24">_xlfn._xlws.SORT(_xlfn.UNIQUE(D20:D36))</f>
        <v>Chevy</v>
      </c>
      <c r="H21" s="32" cm="1">
        <f t="array" ref="H21:J24">SUMIFS(E20:E36,C20:C36,_xlfn.ANCHORARRAY(H20),D20:D36,_xlfn.ANCHORARRAY(G21))</f>
        <v>107614</v>
      </c>
      <c r="I21" s="32">
        <v>57034</v>
      </c>
      <c r="J21" s="32">
        <v>71182</v>
      </c>
      <c r="K21" s="32"/>
    </row>
    <row r="22" spans="2:11" x14ac:dyDescent="0.25">
      <c r="B22" s="64">
        <v>43507</v>
      </c>
      <c r="C22" s="7" t="s">
        <v>26</v>
      </c>
      <c r="D22" s="7" t="s">
        <v>29</v>
      </c>
      <c r="E22" s="65">
        <v>70720</v>
      </c>
      <c r="G22" t="str">
        <v>Ford</v>
      </c>
      <c r="H22" s="32">
        <v>37432</v>
      </c>
      <c r="I22" s="32">
        <v>63092</v>
      </c>
      <c r="J22" s="32">
        <v>98481</v>
      </c>
      <c r="K22" s="32"/>
    </row>
    <row r="23" spans="2:11" x14ac:dyDescent="0.25">
      <c r="B23" s="64">
        <v>43507</v>
      </c>
      <c r="C23" s="7" t="s">
        <v>23</v>
      </c>
      <c r="D23" s="7" t="s">
        <v>24</v>
      </c>
      <c r="E23" s="65">
        <v>69598</v>
      </c>
      <c r="G23" t="str">
        <v>Honda</v>
      </c>
      <c r="H23" s="32">
        <v>33415</v>
      </c>
      <c r="I23" s="32">
        <v>70720</v>
      </c>
      <c r="J23" s="32">
        <v>213010</v>
      </c>
      <c r="K23" s="32"/>
    </row>
    <row r="24" spans="2:11" x14ac:dyDescent="0.25">
      <c r="B24" s="64">
        <v>43507</v>
      </c>
      <c r="C24" s="7" t="s">
        <v>27</v>
      </c>
      <c r="D24" s="7" t="s">
        <v>29</v>
      </c>
      <c r="E24" s="65">
        <v>55299</v>
      </c>
      <c r="G24" t="str">
        <v>Toyota</v>
      </c>
      <c r="H24" s="32">
        <v>47352</v>
      </c>
      <c r="I24" s="32">
        <v>95940</v>
      </c>
      <c r="J24" s="32">
        <v>0</v>
      </c>
      <c r="K24" s="32"/>
    </row>
    <row r="25" spans="2:11" x14ac:dyDescent="0.25">
      <c r="B25" s="64">
        <v>43507</v>
      </c>
      <c r="C25" s="7" t="s">
        <v>26</v>
      </c>
      <c r="D25" s="7" t="s">
        <v>31</v>
      </c>
      <c r="E25" s="65">
        <v>63882</v>
      </c>
      <c r="H25" s="32"/>
      <c r="I25" s="32"/>
      <c r="J25" s="32"/>
      <c r="K25" s="32"/>
    </row>
    <row r="26" spans="2:11" x14ac:dyDescent="0.25">
      <c r="B26" s="64">
        <v>43508</v>
      </c>
      <c r="C26" s="7" t="s">
        <v>23</v>
      </c>
      <c r="D26" s="7" t="s">
        <v>31</v>
      </c>
      <c r="E26" s="65">
        <v>47352</v>
      </c>
    </row>
    <row r="27" spans="2:11" x14ac:dyDescent="0.25">
      <c r="B27" s="64">
        <v>43508</v>
      </c>
      <c r="C27" s="7" t="s">
        <v>27</v>
      </c>
      <c r="D27" s="7" t="s">
        <v>30</v>
      </c>
      <c r="E27" s="65">
        <v>53105</v>
      </c>
      <c r="G27" t="str">
        <f ca="1">"Formula in Cell "&amp;ADDRESS(ROW(G21),COLUMN(G21),4)&amp;": "&amp;IF(_xlfn.ISFORMULA(G21),_xlfn.FORMULATEXT(G21),"")</f>
        <v>Formula in Cell G21: {=_xlfn._xlws.SORT(_xlfn.UNIQUE(D20:D36))}</v>
      </c>
    </row>
    <row r="28" spans="2:11" x14ac:dyDescent="0.25">
      <c r="B28" s="64">
        <v>43508</v>
      </c>
      <c r="C28" s="7" t="s">
        <v>26</v>
      </c>
      <c r="D28" s="7" t="s">
        <v>31</v>
      </c>
      <c r="E28" s="65">
        <v>32058</v>
      </c>
      <c r="G28" t="str">
        <f ca="1">"Formula in Cell "&amp;ADDRESS(ROW(H20),COLUMN(H20),4)&amp;": "&amp;IF(_xlfn.ISFORMULA(H20),_xlfn.FORMULATEXT(H20),"")</f>
        <v>Formula in Cell H20: {=TRANSPOSE(_xlfn._xlws.SORT(_xlfn.UNIQUE(C20:C36)))}</v>
      </c>
    </row>
    <row r="29" spans="2:11" x14ac:dyDescent="0.25">
      <c r="B29" s="64">
        <v>43508</v>
      </c>
      <c r="C29" s="7" t="s">
        <v>23</v>
      </c>
      <c r="D29" s="7" t="s">
        <v>29</v>
      </c>
      <c r="E29" s="65">
        <v>33415</v>
      </c>
      <c r="G29" t="str">
        <f ca="1">"Formula in Cell "&amp;ADDRESS(ROW(H21),COLUMN(H21),4)&amp;": "&amp;IF(_xlfn.ISFORMULA(H21),_xlfn.FORMULATEXT(H21),"")</f>
        <v>Formula in Cell H21: {=SUMIFS(E20:E36,C20:C36,_xlfn.ANCHORARRAY(H20),D20:D36,_xlfn.ANCHORARRAY(G21))}</v>
      </c>
    </row>
    <row r="30" spans="2:11" x14ac:dyDescent="0.25">
      <c r="B30" s="64">
        <v>43508</v>
      </c>
      <c r="C30" s="7" t="s">
        <v>27</v>
      </c>
      <c r="D30" s="7" t="s">
        <v>29</v>
      </c>
      <c r="E30" s="65">
        <v>71880</v>
      </c>
    </row>
    <row r="31" spans="2:11" x14ac:dyDescent="0.25">
      <c r="B31" s="64">
        <v>43509</v>
      </c>
      <c r="C31" s="7" t="s">
        <v>26</v>
      </c>
      <c r="D31" s="7" t="s">
        <v>30</v>
      </c>
      <c r="E31" s="65">
        <v>63092</v>
      </c>
    </row>
    <row r="32" spans="2:11" x14ac:dyDescent="0.25">
      <c r="B32" s="64">
        <v>43509</v>
      </c>
      <c r="C32" s="7" t="s">
        <v>23</v>
      </c>
      <c r="D32" s="7" t="s">
        <v>30</v>
      </c>
      <c r="E32" s="65">
        <v>37432</v>
      </c>
    </row>
    <row r="33" spans="2:5" x14ac:dyDescent="0.25">
      <c r="B33" s="64">
        <v>43509</v>
      </c>
      <c r="C33" s="7" t="s">
        <v>27</v>
      </c>
      <c r="D33" s="7" t="s">
        <v>30</v>
      </c>
      <c r="E33" s="65">
        <v>45376</v>
      </c>
    </row>
    <row r="34" spans="2:5" x14ac:dyDescent="0.25">
      <c r="B34" s="64">
        <v>43509</v>
      </c>
      <c r="C34" s="7" t="s">
        <v>26</v>
      </c>
      <c r="D34" s="7" t="s">
        <v>24</v>
      </c>
      <c r="E34" s="65">
        <v>57034</v>
      </c>
    </row>
    <row r="35" spans="2:5" x14ac:dyDescent="0.25">
      <c r="B35" s="64">
        <v>43509</v>
      </c>
      <c r="C35" s="7" t="s">
        <v>27</v>
      </c>
      <c r="D35" s="7" t="s">
        <v>29</v>
      </c>
      <c r="E35" s="65">
        <v>45881</v>
      </c>
    </row>
    <row r="36" spans="2:5" x14ac:dyDescent="0.25">
      <c r="B36" s="66">
        <v>43509</v>
      </c>
      <c r="C36" s="67" t="s">
        <v>27</v>
      </c>
      <c r="D36" s="67" t="s">
        <v>29</v>
      </c>
      <c r="E36" s="30">
        <v>39950</v>
      </c>
    </row>
    <row r="39" spans="2:5" x14ac:dyDescent="0.25">
      <c r="B39" s="27"/>
    </row>
    <row r="40" spans="2:5" x14ac:dyDescent="0.25">
      <c r="B40" s="27"/>
    </row>
    <row r="41" spans="2:5" x14ac:dyDescent="0.25">
      <c r="B41" s="27"/>
    </row>
    <row r="42" spans="2:5" x14ac:dyDescent="0.25">
      <c r="B42" s="27"/>
    </row>
    <row r="43" spans="2:5" x14ac:dyDescent="0.25">
      <c r="B43" s="27"/>
    </row>
    <row r="44" spans="2:5" x14ac:dyDescent="0.25">
      <c r="B44" s="27"/>
    </row>
    <row r="45" spans="2:5" x14ac:dyDescent="0.25">
      <c r="B45" s="27"/>
    </row>
  </sheetData>
  <conditionalFormatting sqref="B20:E36">
    <cfRule type="expression" dxfId="25" priority="1">
      <formula>AND($C20=$H$21,$D20=$G$22)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50-F19C-4F30-8E71-199BE4B21FD8}">
  <sheetPr>
    <tabColor theme="1"/>
  </sheetPr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AD8F-1CE0-4F2A-9D4D-BB953C6F8651}">
  <sheetPr>
    <tabColor rgb="FF0000FF"/>
  </sheetPr>
  <dimension ref="A1:O666"/>
  <sheetViews>
    <sheetView topLeftCell="A7" zoomScale="110" zoomScaleNormal="110" workbookViewId="0">
      <selection activeCell="H31" sqref="H31"/>
    </sheetView>
  </sheetViews>
  <sheetFormatPr defaultRowHeight="15" x14ac:dyDescent="0.25"/>
  <cols>
    <col min="1" max="1" width="12.28515625" customWidth="1"/>
    <col min="2" max="2" width="7.5703125" customWidth="1"/>
    <col min="3" max="3" width="10.42578125" customWidth="1"/>
    <col min="4" max="5" width="12.42578125" customWidth="1"/>
    <col min="8" max="8" width="11.28515625" customWidth="1"/>
    <col min="15" max="15" width="15.7109375" customWidth="1"/>
  </cols>
  <sheetData>
    <row r="1" spans="1:15" x14ac:dyDescent="0.2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2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2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2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2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2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2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2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2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</row>
    <row r="10" spans="1:15" x14ac:dyDescent="0.2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2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</row>
    <row r="12" spans="1:15" x14ac:dyDescent="0.2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54">
        <f>AVERAGEIFS(fTransactionsH1[Sales], fTransactionsH1[Product],$G12,fTransactionsH1[Year],$H$9)</f>
        <v>1336.1868750000001</v>
      </c>
    </row>
    <row r="13" spans="1:15" x14ac:dyDescent="0.2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54">
        <f>AVERAGEIFS(fTransactionsH1[Sales], fTransactionsH1[Product],$G13,fTransactionsH1[Year],$H$9)</f>
        <v>1213.6546031746036</v>
      </c>
    </row>
    <row r="14" spans="1:15" x14ac:dyDescent="0.2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54">
        <f>AVERAGEIFS(fTransactionsH1[Sales], fTransactionsH1[Product],$G14,fTransactionsH1[Year],$H$9)</f>
        <v>1215.0755769230773</v>
      </c>
    </row>
    <row r="15" spans="1:15" x14ac:dyDescent="0.2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54">
        <f>AVERAGEIFS(fTransactionsH1[Sales], fTransactionsH1[Product],$G15,fTransactionsH1[Year],$H$9)</f>
        <v>1405.6027586206892</v>
      </c>
    </row>
    <row r="16" spans="1:15" x14ac:dyDescent="0.2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</row>
    <row r="17" spans="1:8" x14ac:dyDescent="0.2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</row>
    <row r="18" spans="1:8" x14ac:dyDescent="0.2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8" x14ac:dyDescent="0.2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</row>
    <row r="20" spans="1:8" x14ac:dyDescent="0.2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8" x14ac:dyDescent="0.2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</row>
    <row r="22" spans="1:8" x14ac:dyDescent="0.2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>
        <f>COUNTIFS(fTransactionsH1[Product],$G22,fTransactionsH1[Year],$H$19)</f>
        <v>48</v>
      </c>
    </row>
    <row r="23" spans="1:8" x14ac:dyDescent="0.2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>
        <f>COUNTIFS(fTransactionsH1[Product],$G23,fTransactionsH1[Year],$H$19)</f>
        <v>63</v>
      </c>
    </row>
    <row r="24" spans="1:8" x14ac:dyDescent="0.2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>
        <f>COUNTIFS(fTransactionsH1[Product],$G24,fTransactionsH1[Year],$H$19)</f>
        <v>52</v>
      </c>
    </row>
    <row r="25" spans="1:8" x14ac:dyDescent="0.2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>
        <f>COUNTIFS(fTransactionsH1[Product],$G25,fTransactionsH1[Year],$H$19)</f>
        <v>58</v>
      </c>
    </row>
    <row r="26" spans="1:8" x14ac:dyDescent="0.2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8" x14ac:dyDescent="0.2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8" x14ac:dyDescent="0.2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8" x14ac:dyDescent="0.2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8" x14ac:dyDescent="0.2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8" x14ac:dyDescent="0.2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8" x14ac:dyDescent="0.2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2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2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2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2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2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2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2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2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2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2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2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2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2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2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2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2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2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2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2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2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2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2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2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2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2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2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2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2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2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2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2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2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2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2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2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2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2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2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2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2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2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2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2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2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2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2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2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2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2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2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2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2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2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2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2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2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2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2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2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2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2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2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2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2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2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2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2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2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2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2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2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2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2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2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2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2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2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2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2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2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2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2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2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2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2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2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2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2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2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2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2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2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2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2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2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2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2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2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2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2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2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2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2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2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2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2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2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2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2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2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2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2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2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2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2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2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2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2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2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2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2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2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2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2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2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2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2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2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2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2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2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2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2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2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2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2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2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2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2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2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2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2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2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2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2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2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2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2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2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2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2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2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2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2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2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2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2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2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2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2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2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2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2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2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2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2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2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2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2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2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2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2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2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2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2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2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2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2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2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2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2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2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2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2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2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2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2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2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2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2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2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2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2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2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2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2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2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2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2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2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2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2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2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2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2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2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2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2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2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2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2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2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2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2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2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2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2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2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2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2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2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2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2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2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2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2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2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2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2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2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2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2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2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2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2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2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2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2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2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2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2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2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2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2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2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2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2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2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2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2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2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2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2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2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2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2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2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2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2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2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2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2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2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2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2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2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2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2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2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2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2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2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2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2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2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2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2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2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2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2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2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2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2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2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2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2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2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2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2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2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2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2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2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2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2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2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2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2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2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2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2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2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2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2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2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2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2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2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2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2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2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2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2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2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2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2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2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2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2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2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2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2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2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2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2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2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2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2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2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2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2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2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2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2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2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2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2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2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2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2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2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2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2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2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2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2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2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2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2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2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2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2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2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2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2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2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2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2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2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2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2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2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2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2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2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2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2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2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2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2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2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2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2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2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2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2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2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2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2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2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2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2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2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2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2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2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2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2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2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2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2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2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2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2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2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2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2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2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2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2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2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2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2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2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2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2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2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2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2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2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2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2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2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2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2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2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2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2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2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2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2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2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2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2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2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2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2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2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2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2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2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2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2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2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2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2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2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2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2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2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2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2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2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2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2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2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2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2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2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2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2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2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2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2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2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2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2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2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2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2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2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2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2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2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2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2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2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2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2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2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2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2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2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2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2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2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2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2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2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2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2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2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2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2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2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2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2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2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2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2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2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2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2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2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2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2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2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2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2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2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2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2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2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2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2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2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2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2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2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2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2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2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2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2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2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2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2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2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2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2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2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2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2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2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2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2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2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2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2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2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2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2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2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2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2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2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2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2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2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2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2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2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2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2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2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2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2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2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2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2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2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2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2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2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2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2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2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2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2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2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2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2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2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2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2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2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2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2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2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2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2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2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2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2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2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2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2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2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2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2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2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2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2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2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2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2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2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2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2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2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2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2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2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2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2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2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2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2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2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2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2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2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2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2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2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2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2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2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2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2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2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2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2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2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2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2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2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2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2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2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2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2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2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2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2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2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2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2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2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2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2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2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2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  <row r="666" spans="1:5" x14ac:dyDescent="0.25">
      <c r="A666" s="84"/>
      <c r="B666" s="19"/>
      <c r="C666" s="19"/>
      <c r="D666" s="19"/>
      <c r="E666" s="19"/>
    </row>
  </sheetData>
  <conditionalFormatting sqref="A2:E665">
    <cfRule type="expression" dxfId="24" priority="9">
      <formula>AND($C2=#REF!,$B2=#REF!)</formula>
    </cfRule>
  </conditionalFormatting>
  <conditionalFormatting sqref="G12:G15">
    <cfRule type="expression" dxfId="23" priority="6">
      <formula>AND($C9=#REF!,$B9=#REF!)</formula>
    </cfRule>
  </conditionalFormatting>
  <conditionalFormatting sqref="G22:G25">
    <cfRule type="expression" dxfId="22" priority="4">
      <formula>AND($C18=#REF!,$B18=#REF!)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E24-288C-4EB2-B7A3-F71702D48A30}">
  <sheetPr>
    <tabColor rgb="FFFF0000"/>
  </sheetPr>
  <dimension ref="A1:O665"/>
  <sheetViews>
    <sheetView topLeftCell="A49" zoomScale="95" zoomScaleNormal="95" workbookViewId="0">
      <selection activeCell="H9" sqref="H9"/>
    </sheetView>
  </sheetViews>
  <sheetFormatPr defaultRowHeight="15" x14ac:dyDescent="0.25"/>
  <cols>
    <col min="1" max="1" width="12.28515625" customWidth="1"/>
    <col min="2" max="2" width="7.5703125" customWidth="1"/>
    <col min="3" max="3" width="10.42578125" customWidth="1"/>
    <col min="4" max="5" width="12.42578125" customWidth="1"/>
    <col min="8" max="8" width="11.28515625" customWidth="1"/>
    <col min="12" max="12" width="10.85546875" customWidth="1"/>
    <col min="13" max="14" width="11.7109375" customWidth="1"/>
    <col min="15" max="15" width="11.42578125" customWidth="1"/>
  </cols>
  <sheetData>
    <row r="1" spans="1:15" x14ac:dyDescent="0.2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2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2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2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2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2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2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2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2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  <c r="K9" s="52" t="s">
        <v>53</v>
      </c>
      <c r="L9" s="7">
        <v>2018</v>
      </c>
      <c r="N9" s="52" t="s">
        <v>53</v>
      </c>
      <c r="O9" s="7">
        <v>2018</v>
      </c>
    </row>
    <row r="10" spans="1:15" x14ac:dyDescent="0.2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2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  <c r="J11" t="s">
        <v>61</v>
      </c>
      <c r="K11" s="53" t="s">
        <v>54</v>
      </c>
      <c r="L11" s="53" t="s">
        <v>60</v>
      </c>
      <c r="M11" t="s">
        <v>61</v>
      </c>
      <c r="N11" s="53" t="s">
        <v>54</v>
      </c>
      <c r="O11" s="53" t="s">
        <v>60</v>
      </c>
    </row>
    <row r="12" spans="1:15" x14ac:dyDescent="0.2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54">
        <f>AVERAGEIFS($D$2:$D$665,$C$2:$C$665,G12,$B$2:$B$665,$H$9)</f>
        <v>1336.1868750000001</v>
      </c>
      <c r="K12" s="7" t="str" cm="1">
        <f t="array" ref="K12:K15">_xlfn._xlws.SORT(_xlfn.UNIQUE(C2:C665))</f>
        <v>Carlota</v>
      </c>
      <c r="L12" s="54" cm="1">
        <f t="array" ref="L12:L15">AVERAGEIFS(D2:D665,C2:C665,_xlfn.ANCHORARRAY(K12),B2:B665,L9)</f>
        <v>1336.1868750000001</v>
      </c>
      <c r="N12" s="7" t="s">
        <v>58</v>
      </c>
      <c r="O12" s="54">
        <f>AVERAGEIFS(fTransactionsH1AN[Sales],fTransactionsH1AN[Product],N12,fTransactionsH1AN[Year],$O$9)</f>
        <v>1336.1868750000001</v>
      </c>
    </row>
    <row r="13" spans="1:15" x14ac:dyDescent="0.2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54">
        <f>AVERAGEIFS($D$2:$D$665,$C$2:$C$665,G13,$B$2:$B$665,$H$9)</f>
        <v>1213.6546031746036</v>
      </c>
      <c r="K13" s="7" t="str">
        <v>Quad</v>
      </c>
      <c r="L13" s="54">
        <v>1213.6546031746036</v>
      </c>
      <c r="N13" s="7" t="s">
        <v>56</v>
      </c>
      <c r="O13" s="54">
        <f>AVERAGEIFS(fTransactionsH1AN[Sales],fTransactionsH1AN[Product],N13,fTransactionsH1AN[Year],$O$9)</f>
        <v>1213.6546031746036</v>
      </c>
    </row>
    <row r="14" spans="1:15" x14ac:dyDescent="0.2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54">
        <f>AVERAGEIFS($D$2:$D$665,$C$2:$C$665,G14,$B$2:$B$665,$H$9)</f>
        <v>1215.0755769230773</v>
      </c>
      <c r="K14" s="7" t="str">
        <v>Sunset</v>
      </c>
      <c r="L14" s="54">
        <v>1215.0755769230773</v>
      </c>
      <c r="N14" s="7" t="s">
        <v>57</v>
      </c>
      <c r="O14" s="54">
        <f>AVERAGEIFS(fTransactionsH1AN[Sales],fTransactionsH1AN[Product],N14,fTransactionsH1AN[Year],$O$9)</f>
        <v>1215.0755769230773</v>
      </c>
    </row>
    <row r="15" spans="1:15" x14ac:dyDescent="0.2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54">
        <f>AVERAGEIFS($D$2:$D$665,$C$2:$C$665,G15,$B$2:$B$665,$H$9)</f>
        <v>1405.6027586206892</v>
      </c>
      <c r="K15" s="7" t="str">
        <v>Yanaki</v>
      </c>
      <c r="L15" s="54">
        <v>1405.6027586206892</v>
      </c>
      <c r="N15" s="7" t="s">
        <v>59</v>
      </c>
      <c r="O15" s="54">
        <f>AVERAGEIFS(fTransactionsH1AN[Sales],fTransactionsH1AN[Product],N15,fTransactionsH1AN[Year],$O$9)</f>
        <v>1405.6027586206892</v>
      </c>
    </row>
    <row r="16" spans="1:15" x14ac:dyDescent="0.2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  <c r="O16" s="32"/>
    </row>
    <row r="17" spans="1:15" x14ac:dyDescent="0.2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  <c r="N17" s="31" t="s">
        <v>73</v>
      </c>
    </row>
    <row r="18" spans="1:15" x14ac:dyDescent="0.2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15" x14ac:dyDescent="0.2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  <c r="K19" s="52" t="s">
        <v>53</v>
      </c>
      <c r="L19" s="7">
        <v>2018</v>
      </c>
      <c r="N19" s="52" t="s">
        <v>53</v>
      </c>
      <c r="O19" s="7">
        <v>2018</v>
      </c>
    </row>
    <row r="20" spans="1:15" x14ac:dyDescent="0.2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15" x14ac:dyDescent="0.2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  <c r="J21" t="s">
        <v>61</v>
      </c>
      <c r="K21" s="53" t="s">
        <v>54</v>
      </c>
      <c r="L21" s="53" t="s">
        <v>60</v>
      </c>
      <c r="M21" t="s">
        <v>61</v>
      </c>
      <c r="N21" s="53" t="s">
        <v>54</v>
      </c>
      <c r="O21" s="53" t="s">
        <v>60</v>
      </c>
    </row>
    <row r="22" spans="1:15" x14ac:dyDescent="0.2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>
        <f>COUNTIFS($C$2:$C$665,G22,$B$2:$B$665,$H$19)</f>
        <v>48</v>
      </c>
      <c r="K22" s="7" t="str" cm="1">
        <f t="array" ref="K22:K25">_xlfn._xlws.SORT(_xlfn.UNIQUE(C2:C665))</f>
        <v>Carlota</v>
      </c>
      <c r="L22" s="54" cm="1">
        <f t="array" ref="L22:L25">COUNTIFS(C2:C665,_xlfn.ANCHORARRAY(K22),B2:B665,L19)</f>
        <v>48</v>
      </c>
      <c r="N22" s="7" t="s">
        <v>58</v>
      </c>
      <c r="O22" s="54">
        <f>COUNTIFS(fTransactionsH1AN[Product],N22,fTransactionsH1AN[Year],$O$19)</f>
        <v>48</v>
      </c>
    </row>
    <row r="23" spans="1:15" x14ac:dyDescent="0.2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>
        <f t="shared" ref="H23:H25" si="0">COUNTIFS($C$2:$C$665,G23,$B$2:$B$665,$H$19)</f>
        <v>63</v>
      </c>
      <c r="K23" s="7" t="str">
        <v>Quad</v>
      </c>
      <c r="L23" s="54">
        <v>63</v>
      </c>
      <c r="N23" s="7" t="s">
        <v>56</v>
      </c>
      <c r="O23" s="54">
        <f>COUNTIFS(fTransactionsH1AN[Product],N23,fTransactionsH1AN[Year],$O$19)</f>
        <v>63</v>
      </c>
    </row>
    <row r="24" spans="1:15" x14ac:dyDescent="0.2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>
        <f t="shared" si="0"/>
        <v>52</v>
      </c>
      <c r="K24" s="7" t="str">
        <v>Sunset</v>
      </c>
      <c r="L24" s="54">
        <v>52</v>
      </c>
      <c r="N24" s="7" t="s">
        <v>57</v>
      </c>
      <c r="O24" s="54">
        <f>COUNTIFS(fTransactionsH1AN[Product],N24,fTransactionsH1AN[Year],$O$19)</f>
        <v>52</v>
      </c>
    </row>
    <row r="25" spans="1:15" x14ac:dyDescent="0.2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>
        <f t="shared" si="0"/>
        <v>58</v>
      </c>
      <c r="K25" s="7" t="str">
        <v>Yanaki</v>
      </c>
      <c r="L25" s="54">
        <v>58</v>
      </c>
      <c r="N25" s="7" t="s">
        <v>59</v>
      </c>
      <c r="O25" s="54">
        <f>COUNTIFS(fTransactionsH1AN[Product],N25,fTransactionsH1AN[Year],$O$19)</f>
        <v>58</v>
      </c>
    </row>
    <row r="26" spans="1:15" x14ac:dyDescent="0.2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15" x14ac:dyDescent="0.2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15" x14ac:dyDescent="0.2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15" x14ac:dyDescent="0.2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15" x14ac:dyDescent="0.2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15" x14ac:dyDescent="0.2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15" x14ac:dyDescent="0.2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2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2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2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2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2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2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2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2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2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2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2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2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2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2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2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2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2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2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2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2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2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2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2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2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2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2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2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2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2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2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2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2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2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2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2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2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2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2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2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2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2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2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2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2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2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2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2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2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2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2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2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2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2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2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2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2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2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2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2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2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2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2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2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2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2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2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2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2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2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2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2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2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2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2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2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2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2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2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2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2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2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2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2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2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2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2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2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2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2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2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2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2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2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2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2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2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2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2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2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2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2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2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2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2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2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2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2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2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2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2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2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2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2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2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2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2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2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2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2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2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2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2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2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2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2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2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2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2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2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2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2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2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2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2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2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2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2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2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2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2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2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2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2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2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2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2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2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2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2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2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2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2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2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2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2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2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2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2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2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2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2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2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2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2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2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2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2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2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2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2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2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2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2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2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2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2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2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2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2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2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2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2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2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2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2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2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2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2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2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2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2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2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2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2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2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2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2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2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2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2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2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2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2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2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2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2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2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2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2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2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2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2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2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2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2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2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2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2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2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2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2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2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2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2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2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2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2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2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2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2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2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2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2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2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2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2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2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2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2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2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2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2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2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2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2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2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2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2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2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2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2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2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2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2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2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2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2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2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2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2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2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2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2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2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2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2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2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2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2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2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2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2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2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2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2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2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2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2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2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2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2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2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2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2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2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2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2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2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2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2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2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2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2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2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2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2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2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2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2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2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2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2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2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2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2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2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2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2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2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2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2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2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2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2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2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2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2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2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2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2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2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2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2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2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2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2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2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2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2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2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2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2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2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2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2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2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2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2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2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2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2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2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2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2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2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2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2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2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2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2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2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2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2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2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2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2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2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2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2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2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2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2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2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2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2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2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2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2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2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2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2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2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2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2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2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2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2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2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2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2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2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2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2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2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2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2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2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2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2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2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2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2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2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2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2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2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2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2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2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2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2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2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2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2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2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2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2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2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2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2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2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2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2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2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2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2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2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2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2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2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2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2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2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2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2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2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2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2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2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2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2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2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2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2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2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2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2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2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2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2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2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2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2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2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2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2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2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2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2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2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2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2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2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2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2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2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2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2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2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2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2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2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2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2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2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2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2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2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2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2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2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2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2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2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2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2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2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2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2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2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2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2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2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2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2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2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2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2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2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2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2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2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2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2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2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2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2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2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2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2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2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2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2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2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2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2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2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2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2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2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2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2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2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2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2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2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2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2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2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2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2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2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2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2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2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2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2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2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2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2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2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2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2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2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2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2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2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2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2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2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2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2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2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2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2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2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2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2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2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2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2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2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2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2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2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2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2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2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2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2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2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2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2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2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2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2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2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2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2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2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2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2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2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2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2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2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2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2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2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2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2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2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2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2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2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2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2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2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2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2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2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2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2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2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2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2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2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2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2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2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2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2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2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2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2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2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2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2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2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2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2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2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2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2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2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2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2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2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2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2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2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2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2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2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2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2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2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2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2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2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2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2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2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</sheetData>
  <conditionalFormatting sqref="A2:E665">
    <cfRule type="expression" dxfId="21" priority="10">
      <formula>AND($C2=#REF!,$B2=#REF!)</formula>
    </cfRule>
  </conditionalFormatting>
  <conditionalFormatting sqref="G12:G15">
    <cfRule type="expression" dxfId="20" priority="9">
      <formula>AND($C9=#REF!,$B9=#REF!)</formula>
    </cfRule>
  </conditionalFormatting>
  <conditionalFormatting sqref="K12:K15">
    <cfRule type="expression" dxfId="19" priority="8">
      <formula>AND($C9=#REF!,$B9=#REF!)</formula>
    </cfRule>
  </conditionalFormatting>
  <conditionalFormatting sqref="G22:G25">
    <cfRule type="expression" dxfId="18" priority="7">
      <formula>AND($C18=#REF!,$B18=#REF!)</formula>
    </cfRule>
  </conditionalFormatting>
  <conditionalFormatting sqref="K22:K25">
    <cfRule type="expression" dxfId="17" priority="5">
      <formula>AND($C18=#REF!,$B18=#REF!)</formula>
    </cfRule>
  </conditionalFormatting>
  <conditionalFormatting sqref="N12:N15">
    <cfRule type="expression" dxfId="16" priority="2">
      <formula>AND($C9=#REF!,$B9=#REF!)</formula>
    </cfRule>
  </conditionalFormatting>
  <conditionalFormatting sqref="N22:N25">
    <cfRule type="expression" dxfId="15" priority="1">
      <formula>AND($C18=#REF!,$B18=#REF!)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5F2-47E4-44E4-B3A2-22241911B887}">
  <sheetPr>
    <tabColor rgb="FF0000FF"/>
  </sheetPr>
  <dimension ref="A1:P50"/>
  <sheetViews>
    <sheetView tabSelected="1" zoomScale="93" zoomScaleNormal="93" workbookViewId="0">
      <selection activeCell="M8" sqref="M8"/>
    </sheetView>
  </sheetViews>
  <sheetFormatPr defaultRowHeight="15" x14ac:dyDescent="0.25"/>
  <cols>
    <col min="1" max="1" width="12.28515625" customWidth="1"/>
    <col min="2" max="3" width="10.42578125" customWidth="1"/>
    <col min="4" max="4" width="12.42578125" customWidth="1"/>
    <col min="6" max="6" width="19.140625" customWidth="1"/>
    <col min="7" max="7" width="11.28515625" customWidth="1"/>
    <col min="12" max="12" width="19.140625" customWidth="1"/>
    <col min="13" max="13" width="11.28515625" customWidth="1"/>
  </cols>
  <sheetData>
    <row r="1" spans="1:16" x14ac:dyDescent="0.2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2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2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2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2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2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2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68</v>
      </c>
    </row>
    <row r="8" spans="1:16" x14ac:dyDescent="0.2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">
        <v>66</v>
      </c>
      <c r="H8" s="7" t="s">
        <v>70</v>
      </c>
      <c r="I8" s="7" t="s">
        <v>64</v>
      </c>
      <c r="J8" s="7" t="s">
        <v>62</v>
      </c>
      <c r="L8" s="53" t="s">
        <v>69</v>
      </c>
      <c r="M8" s="7" t="s">
        <v>66</v>
      </c>
      <c r="N8" s="7" t="s">
        <v>70</v>
      </c>
      <c r="O8" s="7" t="s">
        <v>64</v>
      </c>
      <c r="P8" s="7" t="s">
        <v>62</v>
      </c>
    </row>
    <row r="9" spans="1:16" x14ac:dyDescent="0.25">
      <c r="A9" s="29">
        <v>42996</v>
      </c>
      <c r="B9" s="19" t="s">
        <v>56</v>
      </c>
      <c r="C9" s="19" t="s">
        <v>64</v>
      </c>
      <c r="D9" s="19">
        <v>2017.73</v>
      </c>
      <c r="F9" s="7" t="s">
        <v>56</v>
      </c>
      <c r="G9" s="81">
        <f>SUMIFS($D$2:$D$50,$C$2:$C$50,G$8,$B$2:$B$50,$F9)</f>
        <v>3847</v>
      </c>
      <c r="H9" s="81">
        <f t="shared" ref="H9:J9" si="0">SUMIFS($D$2:$D$50,$C$2:$C$50,H$8,$B$2:$B$50,$F9)</f>
        <v>0</v>
      </c>
      <c r="I9" s="81">
        <f t="shared" si="0"/>
        <v>7438.94</v>
      </c>
      <c r="J9" s="81">
        <f t="shared" si="0"/>
        <v>4692.4199999999992</v>
      </c>
      <c r="L9" s="7" t="s">
        <v>56</v>
      </c>
      <c r="M9" s="54"/>
      <c r="N9" s="54"/>
      <c r="O9" s="54"/>
      <c r="P9" s="54"/>
    </row>
    <row r="10" spans="1:16" x14ac:dyDescent="0.25">
      <c r="A10" s="28">
        <v>43255</v>
      </c>
      <c r="B10" s="15" t="s">
        <v>59</v>
      </c>
      <c r="C10" s="15" t="s">
        <v>64</v>
      </c>
      <c r="D10" s="15">
        <v>1459.48</v>
      </c>
      <c r="F10" s="7" t="s">
        <v>57</v>
      </c>
      <c r="G10" s="81">
        <f t="shared" ref="G10:J12" si="1">SUMIFS($D$2:$D$50,$C$2:$C$50,G$8,$B$2:$B$50,$F10)</f>
        <v>7556.64</v>
      </c>
      <c r="H10" s="81">
        <f t="shared" si="1"/>
        <v>502.27</v>
      </c>
      <c r="I10" s="81">
        <f t="shared" si="1"/>
        <v>5013.41</v>
      </c>
      <c r="J10" s="81">
        <f t="shared" si="1"/>
        <v>1005.6</v>
      </c>
      <c r="L10" s="7" t="s">
        <v>57</v>
      </c>
      <c r="M10" s="54"/>
      <c r="N10" s="54"/>
      <c r="O10" s="54"/>
      <c r="P10" s="54"/>
    </row>
    <row r="11" spans="1:16" x14ac:dyDescent="0.25">
      <c r="A11" s="29">
        <v>43229</v>
      </c>
      <c r="B11" s="19" t="s">
        <v>58</v>
      </c>
      <c r="C11" s="19" t="s">
        <v>66</v>
      </c>
      <c r="D11" s="19">
        <v>1020.18</v>
      </c>
      <c r="F11" s="7" t="s">
        <v>58</v>
      </c>
      <c r="G11" s="81">
        <f t="shared" si="1"/>
        <v>7849.45</v>
      </c>
      <c r="H11" s="81">
        <f t="shared" si="1"/>
        <v>0</v>
      </c>
      <c r="I11" s="81">
        <f t="shared" si="1"/>
        <v>6319.43</v>
      </c>
      <c r="J11" s="81">
        <f t="shared" si="1"/>
        <v>1865.2</v>
      </c>
      <c r="L11" s="7" t="s">
        <v>58</v>
      </c>
      <c r="M11" s="54"/>
      <c r="N11" s="54"/>
      <c r="O11" s="54"/>
      <c r="P11" s="54"/>
    </row>
    <row r="12" spans="1:16" x14ac:dyDescent="0.25">
      <c r="A12" s="28">
        <v>42557</v>
      </c>
      <c r="B12" s="15" t="s">
        <v>58</v>
      </c>
      <c r="C12" s="15" t="s">
        <v>66</v>
      </c>
      <c r="D12" s="15">
        <v>653.87</v>
      </c>
      <c r="F12" s="7" t="s">
        <v>59</v>
      </c>
      <c r="G12" s="81">
        <f t="shared" si="1"/>
        <v>4452.6299999999992</v>
      </c>
      <c r="H12" s="81">
        <f t="shared" si="1"/>
        <v>2580.04</v>
      </c>
      <c r="I12" s="81">
        <f t="shared" si="1"/>
        <v>7468.26</v>
      </c>
      <c r="J12" s="81">
        <f t="shared" si="1"/>
        <v>4868.58</v>
      </c>
      <c r="L12" s="7" t="s">
        <v>59</v>
      </c>
      <c r="M12" s="54"/>
      <c r="N12" s="54"/>
      <c r="O12" s="54"/>
      <c r="P12" s="54"/>
    </row>
    <row r="13" spans="1:16" x14ac:dyDescent="0.2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2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2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67</v>
      </c>
      <c r="L15" s="31" t="s">
        <v>68</v>
      </c>
    </row>
    <row r="16" spans="1:16" x14ac:dyDescent="0.2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66</v>
      </c>
      <c r="H16" s="7" t="s">
        <v>70</v>
      </c>
      <c r="I16" s="7" t="s">
        <v>64</v>
      </c>
      <c r="J16" s="7" t="s">
        <v>62</v>
      </c>
      <c r="L16" s="53" t="s">
        <v>69</v>
      </c>
      <c r="M16" s="7" t="s">
        <v>66</v>
      </c>
      <c r="N16" s="7" t="s">
        <v>70</v>
      </c>
      <c r="O16" s="7" t="s">
        <v>64</v>
      </c>
      <c r="P16" s="7" t="s">
        <v>62</v>
      </c>
    </row>
    <row r="17" spans="1:16" x14ac:dyDescent="0.25">
      <c r="A17" s="29">
        <v>42881</v>
      </c>
      <c r="B17" s="19" t="s">
        <v>57</v>
      </c>
      <c r="C17" s="19" t="s">
        <v>62</v>
      </c>
      <c r="D17" s="19">
        <v>58</v>
      </c>
      <c r="F17" s="7" t="s">
        <v>56</v>
      </c>
      <c r="G17" s="54">
        <f>IFERROR(AVERAGEIFS($D$2:$D$50,$C$2:$C$50,G$16,$B$2:$B$50,$F17),0)</f>
        <v>1923.5</v>
      </c>
      <c r="H17" s="54">
        <f t="shared" ref="H17:J20" si="2">IFERROR(AVERAGEIFS($D$2:$D$50,$C$2:$C$50,H$16,$B$2:$B$50,$F17),0)</f>
        <v>0</v>
      </c>
      <c r="I17" s="54">
        <f t="shared" si="2"/>
        <v>1239.8233333333333</v>
      </c>
      <c r="J17" s="54">
        <f t="shared" si="2"/>
        <v>1564.1399999999996</v>
      </c>
      <c r="L17" s="7" t="s">
        <v>56</v>
      </c>
      <c r="M17" s="54"/>
      <c r="N17" s="54"/>
      <c r="O17" s="54"/>
      <c r="P17" s="54"/>
    </row>
    <row r="18" spans="1:16" x14ac:dyDescent="0.2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57</v>
      </c>
      <c r="G18" s="54">
        <f t="shared" ref="G18:G20" si="3">IFERROR(AVERAGEIFS($D$2:$D$50,$C$2:$C$50,G$16,$B$2:$B$50,$F18),0)</f>
        <v>1511.328</v>
      </c>
      <c r="H18" s="54">
        <f t="shared" si="2"/>
        <v>251.13499999999999</v>
      </c>
      <c r="I18" s="54">
        <f t="shared" si="2"/>
        <v>1671.1366666666665</v>
      </c>
      <c r="J18" s="54">
        <f t="shared" si="2"/>
        <v>335.2</v>
      </c>
      <c r="L18" s="7" t="s">
        <v>57</v>
      </c>
      <c r="M18" s="54"/>
      <c r="N18" s="54"/>
      <c r="O18" s="54"/>
      <c r="P18" s="54"/>
    </row>
    <row r="19" spans="1:16" x14ac:dyDescent="0.2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58</v>
      </c>
      <c r="G19" s="54">
        <f t="shared" si="3"/>
        <v>1121.3499999999999</v>
      </c>
      <c r="H19" s="54">
        <f t="shared" si="2"/>
        <v>0</v>
      </c>
      <c r="I19" s="54">
        <f t="shared" si="2"/>
        <v>1263.886</v>
      </c>
      <c r="J19" s="54">
        <f t="shared" si="2"/>
        <v>1865.2</v>
      </c>
      <c r="L19" s="7" t="s">
        <v>58</v>
      </c>
      <c r="M19" s="54"/>
      <c r="N19" s="54"/>
      <c r="O19" s="54"/>
      <c r="P19" s="54"/>
    </row>
    <row r="20" spans="1:16" x14ac:dyDescent="0.2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54">
        <f t="shared" si="3"/>
        <v>2226.3149999999996</v>
      </c>
      <c r="H20" s="54">
        <f t="shared" si="2"/>
        <v>1290.02</v>
      </c>
      <c r="I20" s="54">
        <f t="shared" si="2"/>
        <v>1493.652</v>
      </c>
      <c r="J20" s="54">
        <f t="shared" si="2"/>
        <v>1622.86</v>
      </c>
      <c r="L20" s="7" t="s">
        <v>59</v>
      </c>
      <c r="M20" s="54"/>
      <c r="N20" s="54"/>
      <c r="O20" s="54"/>
      <c r="P20" s="54"/>
    </row>
    <row r="21" spans="1:16" x14ac:dyDescent="0.2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25">
      <c r="A22" s="28">
        <v>43016</v>
      </c>
      <c r="B22" s="15" t="s">
        <v>57</v>
      </c>
      <c r="C22" s="15" t="s">
        <v>66</v>
      </c>
      <c r="D22" s="15">
        <v>561.61</v>
      </c>
    </row>
    <row r="23" spans="1:16" x14ac:dyDescent="0.2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2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2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2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2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2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2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2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2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2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2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2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2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2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2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2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2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2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2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2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2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2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2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2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2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2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2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2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14" priority="5">
      <formula>AND($B2=#REF!,#REF!=#REF!)</formula>
    </cfRule>
  </conditionalFormatting>
  <conditionalFormatting sqref="F9:F12">
    <cfRule type="expression" dxfId="13" priority="4">
      <formula>AND($B9=#REF!,#REF!=#REF!)</formula>
    </cfRule>
  </conditionalFormatting>
  <conditionalFormatting sqref="F17:F20">
    <cfRule type="expression" dxfId="12" priority="3">
      <formula>AND($B17=#REF!,#REF!=#REF!)</formula>
    </cfRule>
  </conditionalFormatting>
  <conditionalFormatting sqref="L9:L12">
    <cfRule type="expression" dxfId="11" priority="2">
      <formula>AND($B9=#REF!,#REF!=#REF!)</formula>
    </cfRule>
  </conditionalFormatting>
  <conditionalFormatting sqref="L17:L20">
    <cfRule type="expression" dxfId="10" priority="1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51D-A2A7-4CA2-A0E4-FF677828279A}">
  <sheetPr>
    <tabColor rgb="FFFF0000"/>
  </sheetPr>
  <dimension ref="A1:P50"/>
  <sheetViews>
    <sheetView zoomScale="91" zoomScaleNormal="91" workbookViewId="0">
      <selection activeCell="G9" sqref="G9"/>
    </sheetView>
  </sheetViews>
  <sheetFormatPr defaultRowHeight="15" x14ac:dyDescent="0.25"/>
  <cols>
    <col min="1" max="1" width="12.28515625" customWidth="1"/>
    <col min="2" max="3" width="10.42578125" customWidth="1"/>
    <col min="4" max="4" width="12.42578125" customWidth="1"/>
    <col min="5" max="5" width="3.7109375" customWidth="1"/>
    <col min="6" max="6" width="19.140625" customWidth="1"/>
    <col min="7" max="7" width="11.28515625" customWidth="1"/>
    <col min="11" max="11" width="3.7109375" customWidth="1"/>
    <col min="12" max="12" width="19.140625" customWidth="1"/>
    <col min="13" max="13" width="11.28515625" customWidth="1"/>
  </cols>
  <sheetData>
    <row r="1" spans="1:16" x14ac:dyDescent="0.2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2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2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2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2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2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2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67</v>
      </c>
    </row>
    <row r="8" spans="1:16" x14ac:dyDescent="0.2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">
        <v>62</v>
      </c>
      <c r="H8" s="7" t="s">
        <v>64</v>
      </c>
      <c r="I8" s="7" t="s">
        <v>66</v>
      </c>
      <c r="J8" s="7" t="s">
        <v>70</v>
      </c>
      <c r="L8" s="53" t="s">
        <v>69</v>
      </c>
      <c r="M8" s="7" t="str" cm="1">
        <f t="array" ref="M8:P8">TRANSPOSE(_xlfn._xlws.SORT(_xlfn.UNIQUE(C2:C50)))</f>
        <v>Abdi</v>
      </c>
      <c r="N8" s="7" t="str">
        <v>Chantel</v>
      </c>
      <c r="O8" s="7" t="str">
        <v>Gigi</v>
      </c>
      <c r="P8" s="7" t="str">
        <v>Ty</v>
      </c>
    </row>
    <row r="9" spans="1:16" x14ac:dyDescent="0.25">
      <c r="A9" s="29">
        <v>42996</v>
      </c>
      <c r="B9" s="19" t="s">
        <v>56</v>
      </c>
      <c r="C9" s="19" t="s">
        <v>64</v>
      </c>
      <c r="D9" s="19">
        <v>2017.73</v>
      </c>
      <c r="F9" s="7" t="s">
        <v>58</v>
      </c>
      <c r="G9" s="54">
        <f>SUMIFS($D$2:$D$50,$C$2:$C$50,G$8,$B$2:$B$50,$F9)</f>
        <v>1865.2</v>
      </c>
      <c r="H9" s="54">
        <f t="shared" ref="H9:J12" si="0">SUMIFS($D$2:$D$50,$C$2:$C$50,H$8,$B$2:$B$50,$F9)</f>
        <v>6319.43</v>
      </c>
      <c r="I9" s="54">
        <f t="shared" si="0"/>
        <v>7849.45</v>
      </c>
      <c r="J9" s="54">
        <f t="shared" si="0"/>
        <v>0</v>
      </c>
      <c r="L9" s="7" t="str" cm="1">
        <f t="array" ref="L9:L12">_xlfn._xlws.SORT(_xlfn.UNIQUE(B2:B50))</f>
        <v>Carlota</v>
      </c>
      <c r="M9" s="54" cm="1">
        <f t="array" ref="M9:P12">SUMIFS(D2:D50,B2:B50,_xlfn.ANCHORARRAY(L9),C2:C50,_xlfn.ANCHORARRAY(M8))</f>
        <v>1865.2</v>
      </c>
      <c r="N9" s="54">
        <v>6319.43</v>
      </c>
      <c r="O9" s="54">
        <v>7849.45</v>
      </c>
      <c r="P9" s="54">
        <v>0</v>
      </c>
    </row>
    <row r="10" spans="1:16" x14ac:dyDescent="0.25">
      <c r="A10" s="28">
        <v>43255</v>
      </c>
      <c r="B10" s="15" t="s">
        <v>59</v>
      </c>
      <c r="C10" s="15" t="s">
        <v>64</v>
      </c>
      <c r="D10" s="15">
        <v>1459.48</v>
      </c>
      <c r="F10" s="7" t="s">
        <v>56</v>
      </c>
      <c r="G10" s="54">
        <f t="shared" ref="G10:G12" si="1">SUMIFS($D$2:$D$50,$C$2:$C$50,G$8,$B$2:$B$50,$F10)</f>
        <v>4692.4199999999992</v>
      </c>
      <c r="H10" s="54">
        <f t="shared" si="0"/>
        <v>7438.94</v>
      </c>
      <c r="I10" s="54">
        <f t="shared" si="0"/>
        <v>3847</v>
      </c>
      <c r="J10" s="54">
        <f t="shared" si="0"/>
        <v>0</v>
      </c>
      <c r="L10" s="7" t="str">
        <v>Quad</v>
      </c>
      <c r="M10" s="54">
        <v>4692.4199999999992</v>
      </c>
      <c r="N10" s="54">
        <v>7438.94</v>
      </c>
      <c r="O10" s="54">
        <v>3847</v>
      </c>
      <c r="P10" s="54">
        <v>0</v>
      </c>
    </row>
    <row r="11" spans="1:16" x14ac:dyDescent="0.25">
      <c r="A11" s="29">
        <v>43229</v>
      </c>
      <c r="B11" s="19" t="s">
        <v>58</v>
      </c>
      <c r="C11" s="19" t="s">
        <v>66</v>
      </c>
      <c r="D11" s="19">
        <v>1020.18</v>
      </c>
      <c r="F11" s="7" t="s">
        <v>57</v>
      </c>
      <c r="G11" s="54">
        <f t="shared" si="1"/>
        <v>1005.6</v>
      </c>
      <c r="H11" s="54">
        <f t="shared" si="0"/>
        <v>5013.41</v>
      </c>
      <c r="I11" s="54">
        <f t="shared" si="0"/>
        <v>7556.64</v>
      </c>
      <c r="J11" s="54">
        <f>SUMIFS($D$2:$D$50,$C$2:$C$50,J$8,$B$2:$B$50,$F11)</f>
        <v>502.27</v>
      </c>
      <c r="L11" s="7" t="str">
        <v>Sunset</v>
      </c>
      <c r="M11" s="54">
        <v>1005.6</v>
      </c>
      <c r="N11" s="54">
        <v>5013.41</v>
      </c>
      <c r="O11" s="54">
        <v>7556.64</v>
      </c>
      <c r="P11" s="54">
        <v>502.27</v>
      </c>
    </row>
    <row r="12" spans="1:16" x14ac:dyDescent="0.25">
      <c r="A12" s="28">
        <v>42557</v>
      </c>
      <c r="B12" s="15" t="s">
        <v>58</v>
      </c>
      <c r="C12" s="15" t="s">
        <v>66</v>
      </c>
      <c r="D12" s="15">
        <v>653.87</v>
      </c>
      <c r="F12" s="7" t="s">
        <v>59</v>
      </c>
      <c r="G12" s="54">
        <f t="shared" si="1"/>
        <v>4868.58</v>
      </c>
      <c r="H12" s="54">
        <f t="shared" si="0"/>
        <v>7468.26</v>
      </c>
      <c r="I12" s="54">
        <f t="shared" si="0"/>
        <v>4452.6299999999992</v>
      </c>
      <c r="J12" s="54">
        <f t="shared" si="0"/>
        <v>2580.04</v>
      </c>
      <c r="L12" s="7" t="str">
        <v>Yanaki</v>
      </c>
      <c r="M12" s="54">
        <v>4868.58</v>
      </c>
      <c r="N12" s="54">
        <v>7468.26</v>
      </c>
      <c r="O12" s="54">
        <v>4452.6299999999992</v>
      </c>
      <c r="P12" s="54">
        <v>2580.04</v>
      </c>
    </row>
    <row r="13" spans="1:16" x14ac:dyDescent="0.2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2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2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68</v>
      </c>
      <c r="L15" s="31" t="s">
        <v>68</v>
      </c>
    </row>
    <row r="16" spans="1:16" x14ac:dyDescent="0.2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62</v>
      </c>
      <c r="H16" s="7" t="s">
        <v>64</v>
      </c>
      <c r="I16" s="7" t="s">
        <v>66</v>
      </c>
      <c r="J16" s="7" t="s">
        <v>70</v>
      </c>
      <c r="L16" s="53" t="s">
        <v>69</v>
      </c>
      <c r="M16" s="7" t="str" cm="1">
        <f t="array" ref="M16:P16">TRANSPOSE(_xlfn._xlws.SORT(_xlfn.UNIQUE(C2:C50)))</f>
        <v>Abdi</v>
      </c>
      <c r="N16" s="7" t="str">
        <v>Chantel</v>
      </c>
      <c r="O16" s="7" t="str">
        <v>Gigi</v>
      </c>
      <c r="P16" s="7" t="str">
        <v>Ty</v>
      </c>
    </row>
    <row r="17" spans="1:16" x14ac:dyDescent="0.25">
      <c r="A17" s="29">
        <v>42881</v>
      </c>
      <c r="B17" s="19" t="s">
        <v>57</v>
      </c>
      <c r="C17" s="19" t="s">
        <v>62</v>
      </c>
      <c r="D17" s="19">
        <v>58</v>
      </c>
      <c r="F17" s="7" t="s">
        <v>58</v>
      </c>
      <c r="G17" s="54">
        <f>IFERROR(AVERAGEIFS($D$2:$D$50,$B$2:$B$50,$F17,$C$2:$C$50,G$16),"")</f>
        <v>1865.2</v>
      </c>
      <c r="H17" s="54">
        <f t="shared" ref="H17:J20" si="2">IFERROR(AVERAGEIFS($D$2:$D$50,$B$2:$B$50,$F17,$C$2:$C$50,H$16),"")</f>
        <v>1263.886</v>
      </c>
      <c r="I17" s="54">
        <f t="shared" si="2"/>
        <v>1121.3499999999999</v>
      </c>
      <c r="J17" s="54" t="str">
        <f t="shared" si="2"/>
        <v/>
      </c>
      <c r="L17" s="7" t="str" cm="1">
        <f t="array" ref="L17:L20">_xlfn._xlws.SORT(_xlfn.UNIQUE(B2:B50))</f>
        <v>Carlota</v>
      </c>
      <c r="M17" s="54" cm="1">
        <f t="array" ref="M17:P20">IFERROR(AVERAGEIFS(D2:D50,B2:B50,_xlfn.ANCHORARRAY(L17),C2:C50,_xlfn.ANCHORARRAY(M16)),"")</f>
        <v>1865.2</v>
      </c>
      <c r="N17" s="54">
        <v>1263.886</v>
      </c>
      <c r="O17" s="54">
        <v>1121.3499999999999</v>
      </c>
      <c r="P17" s="54" t="str">
        <v/>
      </c>
    </row>
    <row r="18" spans="1:16" x14ac:dyDescent="0.2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56</v>
      </c>
      <c r="G18" s="54">
        <f t="shared" ref="G18:G20" si="3">IFERROR(AVERAGEIFS($D$2:$D$50,$B$2:$B$50,$F18,$C$2:$C$50,G$16),"")</f>
        <v>1564.1399999999996</v>
      </c>
      <c r="H18" s="54">
        <f t="shared" si="2"/>
        <v>1239.8233333333333</v>
      </c>
      <c r="I18" s="54">
        <f t="shared" si="2"/>
        <v>1923.5</v>
      </c>
      <c r="J18" s="54" t="str">
        <f t="shared" si="2"/>
        <v/>
      </c>
      <c r="L18" s="7" t="str">
        <v>Quad</v>
      </c>
      <c r="M18" s="54">
        <v>1564.1399999999996</v>
      </c>
      <c r="N18" s="54">
        <v>1239.8233333333333</v>
      </c>
      <c r="O18" s="54">
        <v>1923.5</v>
      </c>
      <c r="P18" s="54" t="str">
        <v/>
      </c>
    </row>
    <row r="19" spans="1:16" x14ac:dyDescent="0.2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57</v>
      </c>
      <c r="G19" s="54">
        <f t="shared" si="3"/>
        <v>335.2</v>
      </c>
      <c r="H19" s="54">
        <f t="shared" si="2"/>
        <v>1671.1366666666665</v>
      </c>
      <c r="I19" s="54">
        <f t="shared" si="2"/>
        <v>1511.328</v>
      </c>
      <c r="J19" s="54">
        <f t="shared" si="2"/>
        <v>251.13499999999999</v>
      </c>
      <c r="L19" s="7" t="str">
        <v>Sunset</v>
      </c>
      <c r="M19" s="54">
        <v>335.2</v>
      </c>
      <c r="N19" s="54">
        <v>1671.1366666666665</v>
      </c>
      <c r="O19" s="54">
        <v>1511.328</v>
      </c>
      <c r="P19" s="54">
        <v>251.13499999999999</v>
      </c>
    </row>
    <row r="20" spans="1:16" x14ac:dyDescent="0.2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54">
        <f t="shared" si="3"/>
        <v>1622.86</v>
      </c>
      <c r="H20" s="54">
        <f t="shared" si="2"/>
        <v>1493.652</v>
      </c>
      <c r="I20" s="54">
        <f t="shared" si="2"/>
        <v>2226.3149999999996</v>
      </c>
      <c r="J20" s="54">
        <f t="shared" si="2"/>
        <v>1290.02</v>
      </c>
      <c r="L20" s="7" t="str">
        <v>Yanaki</v>
      </c>
      <c r="M20" s="54">
        <v>1622.86</v>
      </c>
      <c r="N20" s="54">
        <v>1493.652</v>
      </c>
      <c r="O20" s="54">
        <v>2226.3149999999996</v>
      </c>
      <c r="P20" s="54">
        <v>1290.02</v>
      </c>
    </row>
    <row r="21" spans="1:16" x14ac:dyDescent="0.2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25">
      <c r="A22" s="28">
        <v>43016</v>
      </c>
      <c r="B22" s="15" t="s">
        <v>57</v>
      </c>
      <c r="C22" s="15" t="s">
        <v>66</v>
      </c>
      <c r="D22" s="15">
        <v>561.61</v>
      </c>
      <c r="G22" s="85">
        <f>G10</f>
        <v>4692.4199999999992</v>
      </c>
    </row>
    <row r="23" spans="1:16" x14ac:dyDescent="0.2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2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2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2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2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2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2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2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2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2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2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2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2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2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2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2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2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2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2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2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2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2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2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2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2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2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2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2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9" priority="7">
      <formula>AND($B2=#REF!,#REF!=#REF!)</formula>
    </cfRule>
  </conditionalFormatting>
  <conditionalFormatting sqref="F9:F12">
    <cfRule type="expression" dxfId="8" priority="6">
      <formula>AND($B9=#REF!,#REF!=#REF!)</formula>
    </cfRule>
  </conditionalFormatting>
  <conditionalFormatting sqref="L17:L20">
    <cfRule type="expression" dxfId="7" priority="3">
      <formula>AND($B18=#REF!,#REF!=#REF!)</formula>
    </cfRule>
  </conditionalFormatting>
  <conditionalFormatting sqref="F17:F20">
    <cfRule type="expression" dxfId="6" priority="2">
      <formula>AND($B24=#REF!,#REF!=#REF!)</formula>
    </cfRule>
  </conditionalFormatting>
  <conditionalFormatting sqref="L9:L12">
    <cfRule type="expression" dxfId="5" priority="1">
      <formula>AND($B9=#REF!,#REF!=#REF!)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Topics</vt:lpstr>
      <vt:lpstr>Why Formulas</vt:lpstr>
      <vt:lpstr>Formulas References</vt:lpstr>
      <vt:lpstr>Cross Tab</vt:lpstr>
      <vt:lpstr>Old School with Totals</vt:lpstr>
      <vt:lpstr>O365 Dynamic Arrays</vt:lpstr>
      <vt:lpstr>HW==&gt;&gt;</vt:lpstr>
      <vt:lpstr>HW(1)</vt:lpstr>
      <vt:lpstr>HW(1an)</vt:lpstr>
      <vt:lpstr>HW(2)</vt:lpstr>
      <vt:lpstr>HW(2an)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2021-03-06T08:10:33Z</dcterms:modified>
</cp:coreProperties>
</file>