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hidePivotFieldList="1" defaultThemeVersion="166925"/>
  <mc:AlternateContent xmlns:mc="http://schemas.openxmlformats.org/markup-compatibility/2006">
    <mc:Choice Requires="x15">
      <x15ac:absPath xmlns:x15ac="http://schemas.microsoft.com/office/spreadsheetml/2010/11/ac" url="C:\Users\sangeeta\Pictures\Project\"/>
    </mc:Choice>
  </mc:AlternateContent>
  <xr:revisionPtr revIDLastSave="0" documentId="13_ncr:1_{0AB32DFD-7F78-4DF1-9126-53BB6C40C9BD}" xr6:coauthVersionLast="46" xr6:coauthVersionMax="46" xr10:uidLastSave="{00000000-0000-0000-0000-000000000000}"/>
  <bookViews>
    <workbookView xWindow="-120" yWindow="-120" windowWidth="20730" windowHeight="11160" tabRatio="706" firstSheet="21" activeTab="26" xr2:uid="{D14DEC01-BCE4-4478-9E70-85EAFE8FE474}"/>
  </bookViews>
  <sheets>
    <sheet name="Data" sheetId="1" r:id="rId1"/>
    <sheet name="Dashboard" sheetId="35" r:id="rId2"/>
    <sheet name="column chart" sheetId="29" r:id="rId3"/>
    <sheet name="pie chart" sheetId="30" r:id="rId4"/>
    <sheet name="Bar chart" sheetId="31" r:id="rId5"/>
    <sheet name="Tree map" sheetId="33" r:id="rId6"/>
    <sheet name="Line chart" sheetId="34" r:id="rId7"/>
    <sheet name="Pivot Table" sheetId="3" r:id="rId8"/>
    <sheet name="Pivot Chart" sheetId="4" r:id="rId9"/>
    <sheet name="Vlookup" sheetId="2" r:id="rId10"/>
    <sheet name="Hlookup data" sheetId="5" r:id="rId11"/>
    <sheet name="Hlookup" sheetId="6" r:id="rId12"/>
    <sheet name="Data Validation" sheetId="7" r:id="rId13"/>
    <sheet name="Table1" sheetId="11" r:id="rId14"/>
    <sheet name="Table2" sheetId="12" r:id="rId15"/>
    <sheet name="Consolidation" sheetId="45" r:id="rId16"/>
    <sheet name="Auditing" sheetId="14" r:id="rId17"/>
    <sheet name="Scenario Summary 2" sheetId="38" r:id="rId18"/>
    <sheet name="Scenario Summary 3" sheetId="39" r:id="rId19"/>
    <sheet name="Scenario Summary 4" sheetId="40" r:id="rId20"/>
    <sheet name="Scenario Summary 5" sheetId="41" r:id="rId21"/>
    <sheet name="Scenario Summary 6" sheetId="42" r:id="rId22"/>
    <sheet name="What if analysis" sheetId="16" r:id="rId23"/>
    <sheet name="Match Function" sheetId="24" r:id="rId24"/>
    <sheet name="Index Function" sheetId="25" r:id="rId25"/>
    <sheet name="IF Function" sheetId="26" r:id="rId26"/>
    <sheet name="Function" sheetId="27" r:id="rId27"/>
  </sheets>
  <definedNames>
    <definedName name="_xlnm._FilterDatabase" localSheetId="0" hidden="1">Data!$A$1:$I$51</definedName>
    <definedName name="_xlnm._FilterDatabase" localSheetId="26" hidden="1">Function!$A$1:$R$51</definedName>
    <definedName name="_xlchart.v1.0" hidden="1">Data!$D$2:$E$51</definedName>
    <definedName name="_xlchart.v1.1" hidden="1">Data!$I$1</definedName>
    <definedName name="_xlchart.v1.2" hidden="1">Data!$I$2:$I$51</definedName>
    <definedName name="_xlchart.v1.3" hidden="1">Data!$D$2:$E$51</definedName>
    <definedName name="_xlchart.v1.4" hidden="1">Data!$I$1</definedName>
    <definedName name="_xlchart.v1.5" hidden="1">Data!$I$2:$I$51</definedName>
    <definedName name="_xlnm.Criteria" localSheetId="0">Data!$D:$D</definedName>
    <definedName name="_xlnm.Extract" localSheetId="0">Data!#REF!</definedName>
    <definedName name="Slicer_Category">#N/A</definedName>
    <definedName name="Slicer_Segment">#N/A</definedName>
    <definedName name="Slicer_Sub_Category">#N/A</definedName>
  </definedNames>
  <calcPr calcId="191029"/>
  <pivotCaches>
    <pivotCache cacheId="0" r:id="rId28"/>
    <pivotCache cacheId="1" r:id="rId29"/>
  </pivotCaches>
  <extLst>
    <ext xmlns:x14="http://schemas.microsoft.com/office/spreadsheetml/2009/9/main" uri="{BBE1A952-AA13-448e-AADC-164F8A28A991}">
      <x14:slicerCaches>
        <x14:slicerCache r:id="rId30"/>
        <x14:slicerCache r:id="rId31"/>
        <x14:slicerCache r:id="rId3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45" l="1"/>
  <c r="D2" i="45"/>
  <c r="E2" i="45"/>
  <c r="F2" i="45"/>
  <c r="G2" i="45"/>
  <c r="C3" i="45"/>
  <c r="D3" i="45"/>
  <c r="E3" i="45"/>
  <c r="F3" i="45"/>
  <c r="G3" i="45"/>
  <c r="C4" i="45"/>
  <c r="D4" i="45"/>
  <c r="E4" i="45"/>
  <c r="F4" i="45"/>
  <c r="G4" i="45"/>
  <c r="C5" i="45"/>
  <c r="D5" i="45"/>
  <c r="E5" i="45"/>
  <c r="F5" i="45"/>
  <c r="G5" i="45"/>
  <c r="C6" i="45"/>
  <c r="D6" i="45"/>
  <c r="E6" i="45"/>
  <c r="F6" i="45"/>
  <c r="G6" i="45"/>
  <c r="C7" i="45"/>
  <c r="D7" i="45"/>
  <c r="E7" i="45"/>
  <c r="F7" i="45"/>
  <c r="G7" i="45"/>
  <c r="C8" i="45"/>
  <c r="D8" i="45"/>
  <c r="E8" i="45"/>
  <c r="F8" i="45"/>
  <c r="G8" i="45"/>
  <c r="C9" i="45"/>
  <c r="D9" i="45"/>
  <c r="E9" i="45"/>
  <c r="F9" i="45"/>
  <c r="G9" i="45"/>
  <c r="C10" i="45"/>
  <c r="D10" i="45"/>
  <c r="E10" i="45"/>
  <c r="F10" i="45"/>
  <c r="G10" i="45"/>
  <c r="C11" i="45"/>
  <c r="D11" i="45"/>
  <c r="E11" i="45"/>
  <c r="F11" i="45"/>
  <c r="G11" i="45"/>
  <c r="C12" i="45"/>
  <c r="D12" i="45"/>
  <c r="E12" i="45"/>
  <c r="F12" i="45"/>
  <c r="G12" i="45"/>
  <c r="C13" i="45"/>
  <c r="D13" i="45"/>
  <c r="E13" i="45"/>
  <c r="F13" i="45"/>
  <c r="G13" i="45"/>
  <c r="B2" i="2"/>
  <c r="B11" i="16"/>
  <c r="C2" i="25"/>
  <c r="F28" i="27" l="1"/>
  <c r="F27" i="27"/>
  <c r="F26" i="27"/>
  <c r="F25" i="27"/>
  <c r="F24" i="27"/>
  <c r="G18" i="27"/>
  <c r="H18" i="27"/>
  <c r="F18" i="27"/>
  <c r="J12" i="27"/>
  <c r="K12" i="27" s="1"/>
  <c r="I12" i="27"/>
  <c r="H12" i="27"/>
  <c r="G12" i="27"/>
  <c r="F12" i="27"/>
  <c r="N8" i="27"/>
  <c r="H8" i="27"/>
  <c r="I8" i="27" s="1"/>
  <c r="G8" i="27"/>
  <c r="F8" i="27"/>
  <c r="K5" i="27"/>
  <c r="J5" i="27"/>
  <c r="I5" i="27"/>
  <c r="H5" i="27"/>
  <c r="G5" i="27"/>
  <c r="F5" i="27"/>
  <c r="S2" i="27"/>
  <c r="R2" i="27"/>
  <c r="Q2" i="27"/>
  <c r="P2" i="27"/>
  <c r="O2" i="27"/>
  <c r="N2" i="27"/>
  <c r="M2" i="27"/>
  <c r="L2" i="27"/>
  <c r="K2" i="27"/>
  <c r="J2" i="27"/>
  <c r="I2" i="27"/>
  <c r="H2" i="27"/>
  <c r="G2" i="27"/>
  <c r="F2" i="27"/>
  <c r="I3" i="26"/>
  <c r="I4" i="26"/>
  <c r="I5" i="26"/>
  <c r="I6" i="26"/>
  <c r="I7" i="26"/>
  <c r="I8" i="26"/>
  <c r="I9" i="26"/>
  <c r="I10" i="26"/>
  <c r="I11" i="26"/>
  <c r="I12" i="26"/>
  <c r="I13" i="26"/>
  <c r="I14" i="26"/>
  <c r="I15" i="26"/>
  <c r="I16" i="26"/>
  <c r="I17" i="26"/>
  <c r="I18" i="26"/>
  <c r="I19" i="26"/>
  <c r="I20" i="26"/>
  <c r="I21" i="26"/>
  <c r="I22" i="26"/>
  <c r="I23" i="26"/>
  <c r="I24" i="26"/>
  <c r="I25" i="26"/>
  <c r="I26" i="26"/>
  <c r="I27" i="26"/>
  <c r="I28" i="26"/>
  <c r="I29" i="26"/>
  <c r="I30" i="26"/>
  <c r="I31" i="26"/>
  <c r="I32" i="26"/>
  <c r="I33" i="26"/>
  <c r="I34" i="26"/>
  <c r="I35" i="26"/>
  <c r="I36" i="26"/>
  <c r="I37" i="26"/>
  <c r="I38" i="26"/>
  <c r="I39" i="26"/>
  <c r="I40" i="26"/>
  <c r="I41" i="26"/>
  <c r="I42" i="26"/>
  <c r="I43" i="26"/>
  <c r="I44" i="26"/>
  <c r="I45" i="26"/>
  <c r="I46" i="26"/>
  <c r="I47" i="26"/>
  <c r="I48" i="26"/>
  <c r="I49" i="26"/>
  <c r="I50" i="26"/>
  <c r="I51" i="26"/>
  <c r="I2" i="26"/>
  <c r="H2" i="26"/>
  <c r="H3" i="26"/>
  <c r="H4" i="26"/>
  <c r="H5" i="26"/>
  <c r="H6" i="26"/>
  <c r="H7" i="26"/>
  <c r="H8" i="26"/>
  <c r="H9" i="26"/>
  <c r="H10" i="26"/>
  <c r="H11" i="26"/>
  <c r="H12" i="26"/>
  <c r="H13" i="26"/>
  <c r="H14" i="26"/>
  <c r="H15" i="26"/>
  <c r="H16" i="26"/>
  <c r="H17" i="26"/>
  <c r="H18" i="26"/>
  <c r="H19" i="26"/>
  <c r="H20" i="26"/>
  <c r="H21" i="26"/>
  <c r="H22" i="26"/>
  <c r="H23" i="26"/>
  <c r="H24" i="26"/>
  <c r="H25" i="26"/>
  <c r="H26" i="26"/>
  <c r="H27" i="26"/>
  <c r="H28" i="26"/>
  <c r="H29" i="26"/>
  <c r="H30" i="26"/>
  <c r="H31" i="26"/>
  <c r="H32" i="26"/>
  <c r="H33" i="26"/>
  <c r="H34" i="26"/>
  <c r="H35" i="26"/>
  <c r="H36" i="26"/>
  <c r="H37" i="26"/>
  <c r="H38" i="26"/>
  <c r="H39" i="26"/>
  <c r="H40" i="26"/>
  <c r="H41" i="26"/>
  <c r="H42" i="26"/>
  <c r="H43" i="26"/>
  <c r="H44" i="26"/>
  <c r="H45" i="26"/>
  <c r="H46" i="26"/>
  <c r="H47" i="26"/>
  <c r="H48" i="26"/>
  <c r="H49" i="26"/>
  <c r="H50" i="26"/>
  <c r="H51" i="26"/>
  <c r="G3" i="26"/>
  <c r="G4" i="26"/>
  <c r="G5" i="26"/>
  <c r="G6" i="26"/>
  <c r="G7" i="26"/>
  <c r="G8" i="26"/>
  <c r="G9" i="26"/>
  <c r="G10" i="26"/>
  <c r="G11" i="26"/>
  <c r="G12" i="26"/>
  <c r="G13" i="26"/>
  <c r="G14" i="26"/>
  <c r="G15" i="26"/>
  <c r="G16" i="26"/>
  <c r="G17" i="26"/>
  <c r="G18" i="26"/>
  <c r="G19" i="26"/>
  <c r="G20" i="26"/>
  <c r="G21" i="26"/>
  <c r="G22" i="26"/>
  <c r="G23" i="26"/>
  <c r="G24" i="26"/>
  <c r="G25" i="26"/>
  <c r="G26" i="26"/>
  <c r="G27" i="26"/>
  <c r="G28" i="26"/>
  <c r="G29" i="26"/>
  <c r="G30" i="26"/>
  <c r="G31" i="26"/>
  <c r="G32" i="26"/>
  <c r="G33" i="26"/>
  <c r="G34" i="26"/>
  <c r="G35" i="26"/>
  <c r="G36" i="26"/>
  <c r="G37" i="26"/>
  <c r="G38" i="26"/>
  <c r="G39" i="26"/>
  <c r="G40" i="26"/>
  <c r="G41" i="26"/>
  <c r="G42" i="26"/>
  <c r="G43" i="26"/>
  <c r="G44" i="26"/>
  <c r="G45" i="26"/>
  <c r="G46" i="26"/>
  <c r="G47" i="26"/>
  <c r="G48" i="26"/>
  <c r="G49" i="26"/>
  <c r="G50" i="26"/>
  <c r="G51" i="26"/>
  <c r="G2" i="26"/>
  <c r="F3" i="26"/>
  <c r="F4" i="26"/>
  <c r="F5" i="26"/>
  <c r="F6" i="26"/>
  <c r="F7" i="26"/>
  <c r="F8" i="26"/>
  <c r="F9" i="26"/>
  <c r="F10" i="26"/>
  <c r="F11" i="26"/>
  <c r="F12" i="26"/>
  <c r="F13" i="26"/>
  <c r="F14" i="26"/>
  <c r="F15" i="26"/>
  <c r="F16" i="26"/>
  <c r="F17" i="26"/>
  <c r="F18" i="26"/>
  <c r="F19" i="26"/>
  <c r="F20" i="26"/>
  <c r="F21" i="26"/>
  <c r="F22" i="26"/>
  <c r="F23" i="26"/>
  <c r="F24" i="26"/>
  <c r="F25" i="26"/>
  <c r="F26" i="26"/>
  <c r="F27" i="26"/>
  <c r="F28" i="26"/>
  <c r="F29" i="26"/>
  <c r="F30" i="26"/>
  <c r="F31" i="26"/>
  <c r="F32" i="26"/>
  <c r="F33" i="26"/>
  <c r="F34" i="26"/>
  <c r="F35" i="26"/>
  <c r="F36" i="26"/>
  <c r="F37" i="26"/>
  <c r="F38" i="26"/>
  <c r="F39" i="26"/>
  <c r="F40" i="26"/>
  <c r="F41" i="26"/>
  <c r="F42" i="26"/>
  <c r="F43" i="26"/>
  <c r="F44" i="26"/>
  <c r="F45" i="26"/>
  <c r="F46" i="26"/>
  <c r="F47" i="26"/>
  <c r="F48" i="26"/>
  <c r="F49" i="26"/>
  <c r="F50" i="26"/>
  <c r="F51" i="26"/>
  <c r="F2" i="26"/>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2" i="26"/>
  <c r="C5" i="25"/>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2" i="24"/>
  <c r="M8" i="27" l="1"/>
  <c r="K8" i="27"/>
  <c r="L8" i="27"/>
  <c r="J8" i="27"/>
  <c r="L12" i="27"/>
  <c r="B4" i="16"/>
  <c r="C8" i="14"/>
  <c r="D8" i="14"/>
  <c r="E8" i="14"/>
  <c r="F8" i="14"/>
  <c r="G8" i="14"/>
  <c r="B8" i="14"/>
  <c r="G4" i="14"/>
  <c r="G5" i="14"/>
  <c r="G6" i="14"/>
  <c r="G3" i="14"/>
  <c r="AC3" i="6"/>
  <c r="AD3" i="6"/>
  <c r="AE3" i="6"/>
  <c r="AF3" i="6"/>
  <c r="AG3" i="6"/>
  <c r="AH3" i="6"/>
  <c r="AI3" i="6"/>
  <c r="AJ3" i="6"/>
  <c r="AK3" i="6"/>
  <c r="AL3" i="6"/>
  <c r="C3" i="6"/>
  <c r="D3" i="6"/>
  <c r="E3" i="6"/>
  <c r="F3" i="6"/>
  <c r="G3" i="6"/>
  <c r="H3" i="6"/>
  <c r="I3" i="6"/>
  <c r="J3" i="6"/>
  <c r="K3" i="6"/>
  <c r="L3" i="6"/>
  <c r="M3" i="6"/>
  <c r="N3" i="6"/>
  <c r="O3" i="6"/>
  <c r="P3" i="6"/>
  <c r="Q3" i="6"/>
  <c r="R3" i="6"/>
  <c r="S3" i="6"/>
  <c r="T3" i="6"/>
  <c r="U3" i="6"/>
  <c r="V3" i="6"/>
  <c r="W3" i="6"/>
  <c r="X3" i="6"/>
  <c r="Y3" i="6"/>
  <c r="Z3" i="6"/>
  <c r="AA3" i="6"/>
  <c r="AB3" i="6"/>
  <c r="B3" i="6"/>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16" i="16" l="1"/>
  <c r="D17" i="16"/>
</calcChain>
</file>

<file path=xl/sharedStrings.xml><?xml version="1.0" encoding="utf-8"?>
<sst xmlns="http://schemas.openxmlformats.org/spreadsheetml/2006/main" count="1454" uniqueCount="220">
  <si>
    <t>Order ID</t>
  </si>
  <si>
    <t>Segment</t>
  </si>
  <si>
    <t>Country</t>
  </si>
  <si>
    <t>Category</t>
  </si>
  <si>
    <t>Sub-Category</t>
  </si>
  <si>
    <t>Sales</t>
  </si>
  <si>
    <t>Quantity</t>
  </si>
  <si>
    <t>Discount</t>
  </si>
  <si>
    <t>Profit</t>
  </si>
  <si>
    <t>CA-2012-SM20320140-40985</t>
  </si>
  <si>
    <t>Home Office</t>
  </si>
  <si>
    <t>United States</t>
  </si>
  <si>
    <t>Technology</t>
  </si>
  <si>
    <t>Machines</t>
  </si>
  <si>
    <t>CA-2014-TC20980140-41915</t>
  </si>
  <si>
    <t>Corporate</t>
  </si>
  <si>
    <t>Copiers</t>
  </si>
  <si>
    <t>CA-2015-RB19360140-42087</t>
  </si>
  <si>
    <t>Consumer</t>
  </si>
  <si>
    <t>CA-2015-TA21385140-42300</t>
  </si>
  <si>
    <t>CA-2015-HL15040140-42326</t>
  </si>
  <si>
    <t>CA-2014-AB10105140-41991</t>
  </si>
  <si>
    <t>Office Supplies</t>
  </si>
  <si>
    <t>Binders</t>
  </si>
  <si>
    <t>CA-2012-SC20095140-41174</t>
  </si>
  <si>
    <t>US-2014-BS11365140-41746</t>
  </si>
  <si>
    <t>CA-2014-SE20110140-41672</t>
  </si>
  <si>
    <t>CA-2014-CC12370140-41783</t>
  </si>
  <si>
    <t>CA-2012-KL16645140-41114</t>
  </si>
  <si>
    <t>Supplies</t>
  </si>
  <si>
    <t>CA-2012-BM11140140-41159</t>
  </si>
  <si>
    <t>US-2015-GT14635140-42313</t>
  </si>
  <si>
    <t>ES-2015-PJ1883564-42255</t>
  </si>
  <si>
    <t>Italy</t>
  </si>
  <si>
    <t>Appliances</t>
  </si>
  <si>
    <t>CA-2012-TB21400140-41256</t>
  </si>
  <si>
    <t>ID-2012-CA1196566-40949</t>
  </si>
  <si>
    <t>Japan</t>
  </si>
  <si>
    <t>Phones</t>
  </si>
  <si>
    <t>ES-2012-ER13855120-41159</t>
  </si>
  <si>
    <t>Spain</t>
  </si>
  <si>
    <t>IN-2014-AS1063092-41989</t>
  </si>
  <si>
    <t>New Zealand</t>
  </si>
  <si>
    <t>CA-2013-CM12385140-41349</t>
  </si>
  <si>
    <t>ES-2013-GT14710139-41621</t>
  </si>
  <si>
    <t>United Kingdom</t>
  </si>
  <si>
    <t>ID-2013-SC203057-41488</t>
  </si>
  <si>
    <t>Australia</t>
  </si>
  <si>
    <t>Furniture</t>
  </si>
  <si>
    <t>Chairs</t>
  </si>
  <si>
    <t>IN-2014-CA1277558-41802</t>
  </si>
  <si>
    <t>India</t>
  </si>
  <si>
    <t>IN-2013-CM1216027-41506</t>
  </si>
  <si>
    <t>China</t>
  </si>
  <si>
    <t>ES-2015-HG1484545-42327</t>
  </si>
  <si>
    <t>France</t>
  </si>
  <si>
    <t>IT-2014-ML17395120-41794</t>
  </si>
  <si>
    <t>IN-2012-Dp1324027-41223</t>
  </si>
  <si>
    <t>ES-2013-MG18145139-41423</t>
  </si>
  <si>
    <t>IN-2015-VG2180558-42273</t>
  </si>
  <si>
    <t>Bookcases</t>
  </si>
  <si>
    <t>IN-2015-MB173057-42179</t>
  </si>
  <si>
    <t>ES-2014-JG15160139-41660</t>
  </si>
  <si>
    <t>Tables</t>
  </si>
  <si>
    <t>IN-2013-BT1153058-41331</t>
  </si>
  <si>
    <t>CA-2015-AR10540140-42021</t>
  </si>
  <si>
    <t>US-2014-DR12940140-41917</t>
  </si>
  <si>
    <t>MO-2015-DP310586-42305</t>
  </si>
  <si>
    <t>Morocco</t>
  </si>
  <si>
    <t>ES-2012-BP11155139-41130</t>
  </si>
  <si>
    <t>ES-2014-LB16795139-41697</t>
  </si>
  <si>
    <t>IN-2013-MB1808592-41378</t>
  </si>
  <si>
    <t>SA-2015-LC7050110-42236</t>
  </si>
  <si>
    <t>Saudi Arabia</t>
  </si>
  <si>
    <t>IN-2014-JL1583527-41845</t>
  </si>
  <si>
    <t>CA-2015-TS21370140-42283</t>
  </si>
  <si>
    <t>IN-2014-CR127307-41929</t>
  </si>
  <si>
    <t>IV-2012-NW840029-41130</t>
  </si>
  <si>
    <t>Cote d'Ivoire</t>
  </si>
  <si>
    <t>CA-2015-JW15220140-42291</t>
  </si>
  <si>
    <t>IN-2015-DB1340527-42022</t>
  </si>
  <si>
    <t>CA-2014-EH13765140-41712</t>
  </si>
  <si>
    <t>US-2013-HM14860140-41632</t>
  </si>
  <si>
    <t>US-2014-KD16270140-41700</t>
  </si>
  <si>
    <t>ES-2015-EH1412545-42245</t>
  </si>
  <si>
    <t>IN-2015-TA213857-42351</t>
  </si>
  <si>
    <t>CA-2015-NC18535140-42096</t>
  </si>
  <si>
    <t>Column Labels</t>
  </si>
  <si>
    <t>(blank)</t>
  </si>
  <si>
    <t>Grand Total</t>
  </si>
  <si>
    <t>Row Labels</t>
  </si>
  <si>
    <t>Sum of Sales</t>
  </si>
  <si>
    <t>India Total</t>
  </si>
  <si>
    <t>China Total</t>
  </si>
  <si>
    <t>Australia Total</t>
  </si>
  <si>
    <t>Cote d'Ivoire Total</t>
  </si>
  <si>
    <t>France Total</t>
  </si>
  <si>
    <t>Italy Total</t>
  </si>
  <si>
    <t>Japan Total</t>
  </si>
  <si>
    <t>Morocco Total</t>
  </si>
  <si>
    <t>New Zealand Total</t>
  </si>
  <si>
    <t>Saudi Arabia Total</t>
  </si>
  <si>
    <t>Spain Total</t>
  </si>
  <si>
    <t>United Kingdom Total</t>
  </si>
  <si>
    <t>United States Total</t>
  </si>
  <si>
    <t>(blank) Total</t>
  </si>
  <si>
    <t>profit</t>
  </si>
  <si>
    <t>Data Validation</t>
  </si>
  <si>
    <t>punjab</t>
  </si>
  <si>
    <t>State</t>
  </si>
  <si>
    <t>assam</t>
  </si>
  <si>
    <t>haryana</t>
  </si>
  <si>
    <t>gujrat</t>
  </si>
  <si>
    <t>jan</t>
  </si>
  <si>
    <t>feb</t>
  </si>
  <si>
    <t>mar</t>
  </si>
  <si>
    <t>apr</t>
  </si>
  <si>
    <t>may</t>
  </si>
  <si>
    <t>Table 1</t>
  </si>
  <si>
    <t>Table 2</t>
  </si>
  <si>
    <t>Total</t>
  </si>
  <si>
    <t>Auditing</t>
  </si>
  <si>
    <t>Trace Precedents</t>
  </si>
  <si>
    <t>Trace Depentents</t>
  </si>
  <si>
    <t>What if Analysis</t>
  </si>
  <si>
    <t>Total Sale</t>
  </si>
  <si>
    <t>Qty(kg)</t>
  </si>
  <si>
    <t>Original Data</t>
  </si>
  <si>
    <t xml:space="preserve">we want total sale 100000 and want to know that what will be the qty . With the help of goal seek </t>
  </si>
  <si>
    <t>$B$2</t>
  </si>
  <si>
    <t>$B$4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</si>
  <si>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</si>
  <si>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</si>
  <si>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</si>
  <si>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</si>
  <si>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</si>
  <si>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</si>
  <si>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</si>
  <si>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Match Function</t>
  </si>
  <si>
    <t>Match Function show the position of value in given range</t>
  </si>
  <si>
    <t>Index Function</t>
  </si>
  <si>
    <t>Index Function help to know the value of given position</t>
  </si>
  <si>
    <t>IF Function</t>
  </si>
  <si>
    <t>IF with And Function</t>
  </si>
  <si>
    <t>IF with Or Function</t>
  </si>
  <si>
    <t>IF with Not Function</t>
  </si>
  <si>
    <t>Nested IF Function</t>
  </si>
  <si>
    <t>sum</t>
  </si>
  <si>
    <t>sumif</t>
  </si>
  <si>
    <t>sumifs</t>
  </si>
  <si>
    <t>count</t>
  </si>
  <si>
    <t>counta</t>
  </si>
  <si>
    <t>countblank</t>
  </si>
  <si>
    <t>countif</t>
  </si>
  <si>
    <t>countifs</t>
  </si>
  <si>
    <t>median</t>
  </si>
  <si>
    <t>mode</t>
  </si>
  <si>
    <t>min</t>
  </si>
  <si>
    <t>max</t>
  </si>
  <si>
    <t>large</t>
  </si>
  <si>
    <t>Text Function</t>
  </si>
  <si>
    <t>Statistical and math  Function</t>
  </si>
  <si>
    <t>left</t>
  </si>
  <si>
    <t>len</t>
  </si>
  <si>
    <t>upper</t>
  </si>
  <si>
    <t>lower</t>
  </si>
  <si>
    <t>proper</t>
  </si>
  <si>
    <t>mid</t>
  </si>
  <si>
    <t>right</t>
  </si>
  <si>
    <t>trim</t>
  </si>
  <si>
    <t>concatenate</t>
  </si>
  <si>
    <t>average</t>
  </si>
  <si>
    <t>averageif</t>
  </si>
  <si>
    <t>averageifs</t>
  </si>
  <si>
    <t>Date &amp; Time Function</t>
  </si>
  <si>
    <t>date</t>
  </si>
  <si>
    <t>day</t>
  </si>
  <si>
    <t>today</t>
  </si>
  <si>
    <t>time</t>
  </si>
  <si>
    <t>now</t>
  </si>
  <si>
    <t>month</t>
  </si>
  <si>
    <t>year</t>
  </si>
  <si>
    <t>edate</t>
  </si>
  <si>
    <t>round</t>
  </si>
  <si>
    <t>round up</t>
  </si>
  <si>
    <t>round down</t>
  </si>
  <si>
    <t>small</t>
  </si>
  <si>
    <t>days</t>
  </si>
  <si>
    <t>For Edate</t>
  </si>
  <si>
    <t>2 or 24 month</t>
  </si>
  <si>
    <t>date+5 days</t>
  </si>
  <si>
    <t>date+ month</t>
  </si>
  <si>
    <t>date+year</t>
  </si>
  <si>
    <t>Edate Formula</t>
  </si>
  <si>
    <t>start date</t>
  </si>
  <si>
    <t>how many days completed</t>
  </si>
  <si>
    <t>datedif</t>
  </si>
  <si>
    <t>current date</t>
  </si>
  <si>
    <t>a person completed 36 years ,6 month and 4 days from start date to current date</t>
  </si>
  <si>
    <t>how many years completed</t>
  </si>
  <si>
    <t>how many months completed</t>
  </si>
  <si>
    <t>how many  months completed</t>
  </si>
  <si>
    <t>Sum of Profit</t>
  </si>
  <si>
    <t>Dashboard of  Global Superstore Data</t>
  </si>
  <si>
    <t>category</t>
  </si>
  <si>
    <t>price</t>
  </si>
  <si>
    <t>$B$3</t>
  </si>
  <si>
    <t>Created by sangeeta on 31-08-2021</t>
  </si>
  <si>
    <t>Goal seek</t>
  </si>
  <si>
    <t>Goal seek work on that cell where is cell contain formula</t>
  </si>
  <si>
    <t>Scenario Manager</t>
  </si>
  <si>
    <t>Data Table</t>
  </si>
  <si>
    <t>Qty</t>
  </si>
  <si>
    <t>Price/kg</t>
  </si>
  <si>
    <t>With the help of scenario manager we create different scenario to perform the result as per user requirement. For example :-  user want to know that what will be the qty if I change price/kg or what will be total sale if I change the price/kg .</t>
  </si>
  <si>
    <t>old value of qty 1000</t>
  </si>
  <si>
    <t>old price/kg 50</t>
  </si>
  <si>
    <t>Created by sangeeta on 31-08-2021
Modified by sangeeta on 31-08-2021</t>
  </si>
  <si>
    <t>Data table is use  to know the multiple result of multiple inputs.</t>
  </si>
  <si>
    <t>Advance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</si>
</sst>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0" x14ac:knownFonts="1">
    <font>
      <sz val="11"/>
      <color theme="1"/>
      <name val="Calibri"/>
      <family val="2"/>
      <scheme val="minor"/>
    </font>
    <font>
      <b/>
      <sz val="11"/>
      <color theme="0"/>
      <name val="Calibri"/>
      <family val="2"/>
      <scheme val="minor"/>
    </font>
    <font>
      <b/>
      <sz val="11"/>
      <color theme="1"/>
      <name val="Calibri"/>
      <family val="2"/>
      <scheme val="minor"/>
    </font>
    <font>
      <sz val="10"/>
      <color indexed="9"/>
      <name val="Calibri"/>
      <family val="2"/>
      <scheme val="minor"/>
    </font>
    <font>
      <sz val="8"/>
      <color theme="1"/>
      <name val="Calibri"/>
      <family val="2"/>
      <scheme val="minor"/>
    </font>
    <font>
      <b/>
      <u/>
      <sz val="22"/>
      <color theme="0"/>
      <name val="Calibri"/>
      <family val="2"/>
      <scheme val="minor"/>
    </font>
    <font>
      <b/>
      <u/>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s>
  <fills count="12">
    <fill>
      <patternFill patternType="none"/>
    </fill>
    <fill>
      <patternFill patternType="gray125"/>
    </fill>
    <fill>
      <patternFill patternType="solid">
        <fgColor theme="2" tint="-0.249977111117893"/>
        <bgColor indexed="64"/>
      </patternFill>
    </fill>
    <fill>
      <patternFill patternType="solid">
        <fgColor theme="0" tint="-0.14999847407452621"/>
        <bgColor theme="0" tint="-0.14999847407452621"/>
      </patternFill>
    </fill>
    <fill>
      <patternFill patternType="solid">
        <fgColor theme="2" tint="-0.749992370372631"/>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4" tint="0.39997558519241921"/>
        <bgColor indexed="64"/>
      </patternFill>
    </fill>
    <fill>
      <patternFill patternType="solid">
        <fgColor theme="3" tint="0.59999389629810485"/>
        <bgColor indexed="64"/>
      </patternFill>
    </fill>
    <fill>
      <patternFill patternType="solid">
        <fgColor theme="2" tint="-9.9978637043366805E-2"/>
        <bgColor indexed="64"/>
      </patternFill>
    </fill>
    <fill>
      <patternFill patternType="solid">
        <fgColor theme="1" tint="0.34998626667073579"/>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2" fillId="2" borderId="1" xfId="0" applyFont="1" applyFill="1" applyBorder="1"/>
    <xf numFmtId="164" fontId="2" fillId="2" borderId="1" xfId="0" applyNumberFormat="1" applyFont="1" applyFill="1" applyBorder="1"/>
    <xf numFmtId="0" fontId="2" fillId="3" borderId="1" xfId="0" applyFont="1" applyFill="1" applyBorder="1"/>
    <xf numFmtId="0" fontId="0" fillId="3" borderId="1" xfId="0" applyFill="1" applyBorder="1"/>
    <xf numFmtId="164" fontId="0" fillId="3" borderId="1" xfId="0" applyNumberFormat="1" applyFill="1" applyBorder="1"/>
    <xf numFmtId="0" fontId="2" fillId="0" borderId="1" xfId="0" applyFont="1" applyBorder="1"/>
    <xf numFmtId="0" fontId="0" fillId="0" borderId="1" xfId="0" applyBorder="1"/>
    <xf numFmtId="164" fontId="0" fillId="0" borderId="1" xfId="0" applyNumberFormat="1" applyBorder="1"/>
    <xf numFmtId="164" fontId="2" fillId="0" borderId="1" xfId="0" applyNumberFormat="1" applyFont="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3" borderId="2" xfId="0" applyFill="1" applyBorder="1"/>
    <xf numFmtId="0" fontId="1" fillId="2" borderId="5" xfId="0" applyFont="1" applyFill="1" applyBorder="1"/>
    <xf numFmtId="164" fontId="1" fillId="2" borderId="5" xfId="0" applyNumberFormat="1" applyFont="1" applyFill="1" applyBorder="1"/>
    <xf numFmtId="164" fontId="1" fillId="2" borderId="4" xfId="0" applyNumberFormat="1" applyFont="1" applyFill="1" applyBorder="1" applyAlignment="1">
      <alignment horizontal="left"/>
    </xf>
    <xf numFmtId="0" fontId="2" fillId="3" borderId="5" xfId="0" applyFont="1" applyFill="1" applyBorder="1"/>
    <xf numFmtId="0" fontId="0" fillId="3" borderId="5" xfId="0" applyFont="1" applyFill="1" applyBorder="1"/>
    <xf numFmtId="164" fontId="0" fillId="3" borderId="5" xfId="0" applyNumberFormat="1" applyFont="1" applyFill="1" applyBorder="1"/>
    <xf numFmtId="164" fontId="2" fillId="3" borderId="4" xfId="0" applyNumberFormat="1" applyFont="1" applyFill="1" applyBorder="1" applyAlignment="1">
      <alignment horizontal="left"/>
    </xf>
    <xf numFmtId="0" fontId="2" fillId="0" borderId="5" xfId="0" applyFont="1" applyBorder="1"/>
    <xf numFmtId="0" fontId="0" fillId="0" borderId="5" xfId="0" applyFont="1" applyBorder="1"/>
    <xf numFmtId="164" fontId="0" fillId="0" borderId="5" xfId="0" applyNumberFormat="1" applyFont="1" applyBorder="1"/>
    <xf numFmtId="164" fontId="2" fillId="0" borderId="4" xfId="0" applyNumberFormat="1" applyFont="1" applyBorder="1" applyAlignment="1">
      <alignment horizontal="left"/>
    </xf>
    <xf numFmtId="0" fontId="2" fillId="0" borderId="3" xfId="0" applyFont="1" applyBorder="1"/>
    <xf numFmtId="0" fontId="0" fillId="0" borderId="3" xfId="0" applyFont="1" applyBorder="1"/>
    <xf numFmtId="164" fontId="0" fillId="0" borderId="3" xfId="0" applyNumberFormat="1" applyFont="1" applyBorder="1"/>
    <xf numFmtId="0" fontId="0" fillId="0" borderId="0" xfId="0" applyFill="1" applyBorder="1" applyAlignment="1"/>
    <xf numFmtId="0" fontId="0" fillId="0" borderId="7" xfId="0" applyFill="1" applyBorder="1" applyAlignment="1"/>
    <xf numFmtId="0" fontId="0" fillId="0" borderId="9" xfId="0" applyFill="1" applyBorder="1" applyAlignment="1"/>
    <xf numFmtId="0" fontId="3" fillId="5" borderId="6" xfId="0" applyFont="1" applyFill="1" applyBorder="1" applyAlignment="1">
      <alignment horizontal="right"/>
    </xf>
    <xf numFmtId="0" fontId="3" fillId="5" borderId="8" xfId="0" applyFont="1" applyFill="1" applyBorder="1" applyAlignment="1">
      <alignment horizontal="right"/>
    </xf>
    <xf numFmtId="0" fontId="0" fillId="7" borderId="0" xfId="0" applyFill="1" applyBorder="1" applyAlignment="1"/>
    <xf numFmtId="0" fontId="4" fillId="0" borderId="0" xfId="0" applyFont="1" applyFill="1" applyBorder="1" applyAlignment="1">
      <alignment vertical="top" wrapText="1"/>
    </xf>
    <xf numFmtId="0" fontId="0" fillId="8" borderId="0" xfId="0" applyFill="1"/>
    <xf numFmtId="0" fontId="0" fillId="8" borderId="1" xfId="0" applyFill="1" applyBorder="1"/>
    <xf numFmtId="0" fontId="1" fillId="4" borderId="0" xfId="0" applyFont="1" applyFill="1" applyAlignment="1">
      <alignment horizontal="center"/>
    </xf>
    <xf numFmtId="0" fontId="0" fillId="10" borderId="1" xfId="0" applyFill="1" applyBorder="1"/>
    <xf numFmtId="14" fontId="0" fillId="0" borderId="1" xfId="0" applyNumberFormat="1" applyBorder="1"/>
    <xf numFmtId="18" fontId="0" fillId="0" borderId="1" xfId="0" applyNumberFormat="1" applyBorder="1"/>
    <xf numFmtId="22" fontId="0" fillId="0" borderId="1" xfId="0" applyNumberFormat="1" applyBorder="1"/>
    <xf numFmtId="0" fontId="0" fillId="9" borderId="1" xfId="0" applyFill="1" applyBorder="1" applyAlignment="1">
      <alignment horizontal="center" vertical="center" wrapText="1"/>
    </xf>
    <xf numFmtId="0" fontId="0" fillId="10" borderId="11" xfId="0" applyFill="1" applyBorder="1"/>
    <xf numFmtId="164" fontId="0" fillId="0" borderId="11" xfId="0" applyNumberFormat="1" applyBorder="1"/>
    <xf numFmtId="164" fontId="1" fillId="2" borderId="1" xfId="0" applyNumberFormat="1" applyFont="1" applyFill="1" applyBorder="1"/>
    <xf numFmtId="164" fontId="0" fillId="3" borderId="1" xfId="0" applyNumberFormat="1" applyFont="1" applyFill="1" applyBorder="1"/>
    <xf numFmtId="164" fontId="0" fillId="0" borderId="1" xfId="0" applyNumberFormat="1" applyFont="1" applyBorder="1"/>
    <xf numFmtId="16" fontId="0" fillId="0" borderId="0" xfId="0" applyNumberFormat="1"/>
    <xf numFmtId="0" fontId="7" fillId="5" borderId="8" xfId="0" applyFont="1" applyFill="1" applyBorder="1" applyAlignment="1">
      <alignment horizontal="left"/>
    </xf>
    <xf numFmtId="0" fontId="7" fillId="5" borderId="6" xfId="0" applyFont="1" applyFill="1" applyBorder="1" applyAlignment="1">
      <alignment horizontal="left"/>
    </xf>
    <xf numFmtId="0" fontId="8" fillId="6" borderId="0" xfId="0" applyFont="1" applyFill="1" applyBorder="1" applyAlignment="1">
      <alignment horizontal="left"/>
    </xf>
    <xf numFmtId="0" fontId="9" fillId="6" borderId="9" xfId="0" applyFont="1" applyFill="1" applyBorder="1" applyAlignment="1">
      <alignment horizontal="left"/>
    </xf>
    <xf numFmtId="0" fontId="8" fillId="6" borderId="7" xfId="0" applyFont="1" applyFill="1" applyBorder="1" applyAlignment="1">
      <alignment horizontal="left"/>
    </xf>
    <xf numFmtId="0" fontId="0" fillId="0" borderId="1" xfId="0" applyBorder="1" applyAlignment="1">
      <alignment wrapText="1"/>
    </xf>
    <xf numFmtId="0" fontId="0" fillId="0" borderId="0" xfId="0" applyAlignment="1">
      <alignment horizontal="center"/>
    </xf>
    <xf numFmtId="0" fontId="0" fillId="0" borderId="0" xfId="0" applyAlignment="1">
      <alignment horizontal="center" vertical="center"/>
    </xf>
    <xf numFmtId="0" fontId="1" fillId="4" borderId="0" xfId="0" applyFont="1" applyFill="1" applyAlignment="1">
      <alignment horizontal="center" vertical="center"/>
    </xf>
    <xf numFmtId="0" fontId="1" fillId="4" borderId="0" xfId="0" applyFont="1" applyFill="1" applyAlignment="1">
      <alignment horizontal="center" vertical="center" wrapText="1"/>
    </xf>
    <xf numFmtId="0" fontId="0" fillId="9" borderId="1" xfId="0" applyFill="1" applyBorder="1" applyAlignment="1">
      <alignment horizontal="center" vertical="center" wrapText="1"/>
    </xf>
    <xf numFmtId="0" fontId="0" fillId="10" borderId="0" xfId="0" applyFill="1" applyAlignment="1">
      <alignment horizontal="center" wrapText="1"/>
    </xf>
    <xf numFmtId="0" fontId="0" fillId="9" borderId="4" xfId="0" applyFill="1" applyBorder="1" applyAlignment="1">
      <alignment horizontal="center" vertical="center" wrapText="1"/>
    </xf>
    <xf numFmtId="0" fontId="0" fillId="9" borderId="10" xfId="0" applyFill="1" applyBorder="1" applyAlignment="1">
      <alignment horizontal="center" vertical="center" wrapText="1"/>
    </xf>
    <xf numFmtId="0" fontId="0" fillId="11" borderId="0" xfId="0" applyFill="1"/>
    <xf numFmtId="0" fontId="5" fillId="11" borderId="0" xfId="0" applyFont="1" applyFill="1" applyAlignment="1">
      <alignment horizontal="center"/>
    </xf>
    <xf numFmtId="0" fontId="6" fillId="11"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microsoft.com/office/2007/relationships/slicerCache" Target="slicerCaches/slicerCache1.xml"/><Relationship Id="rId35" Type="http://schemas.openxmlformats.org/officeDocument/2006/relationships/sharedStrings" Target="sharedStrings.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EXCEL.xlsx]column chart!PivotTable1</c:name>
    <c:fmtId val="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200" b="1" i="0" baseline="0">
                <a:effectLst>
                  <a:outerShdw blurRad="50800" dist="38100" dir="5400000" algn="t" rotWithShape="0">
                    <a:srgbClr val="000000">
                      <a:alpha val="40000"/>
                    </a:srgbClr>
                  </a:outerShdw>
                </a:effectLst>
              </a:rPr>
              <a:t>Country wise Profit on Segment</a:t>
            </a:r>
            <a:endParaRPr lang="en-IN" sz="12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IN" sz="1200"/>
          </a:p>
        </c:rich>
      </c:tx>
      <c:layout>
        <c:manualLayout>
          <c:xMode val="edge"/>
          <c:yMode val="edge"/>
          <c:x val="0.22813888888888889"/>
          <c:y val="2.675707203266258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7.7682997958588504E-2"/>
          <c:w val="0.71419181977252844"/>
          <c:h val="0.54444079906678333"/>
        </c:manualLayout>
      </c:layout>
      <c:barChart>
        <c:barDir val="col"/>
        <c:grouping val="clustered"/>
        <c:varyColors val="0"/>
        <c:ser>
          <c:idx val="0"/>
          <c:order val="0"/>
          <c:tx>
            <c:strRef>
              <c:f>'column chart'!$B$3:$B$4</c:f>
              <c:strCache>
                <c:ptCount val="1"/>
                <c:pt idx="0">
                  <c:v>Consumer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chart'!$A$5:$A$18</c:f>
              <c:strCache>
                <c:ptCount val="13"/>
                <c:pt idx="0">
                  <c:v>India</c:v>
                </c:pt>
                <c:pt idx="1">
                  <c:v>China</c:v>
                </c:pt>
                <c:pt idx="2">
                  <c:v>Australia</c:v>
                </c:pt>
                <c:pt idx="3">
                  <c:v>Cote d'Ivoire</c:v>
                </c:pt>
                <c:pt idx="4">
                  <c:v>France</c:v>
                </c:pt>
                <c:pt idx="5">
                  <c:v>Italy</c:v>
                </c:pt>
                <c:pt idx="6">
                  <c:v>Japan</c:v>
                </c:pt>
                <c:pt idx="7">
                  <c:v>Morocco</c:v>
                </c:pt>
                <c:pt idx="8">
                  <c:v>New Zealand</c:v>
                </c:pt>
                <c:pt idx="9">
                  <c:v>Saudi Arabia</c:v>
                </c:pt>
                <c:pt idx="10">
                  <c:v>Spain</c:v>
                </c:pt>
                <c:pt idx="11">
                  <c:v>United Kingdom</c:v>
                </c:pt>
                <c:pt idx="12">
                  <c:v>United States</c:v>
                </c:pt>
              </c:strCache>
            </c:strRef>
          </c:cat>
          <c:val>
            <c:numRef>
              <c:f>'column chart'!$B$5:$B$18</c:f>
              <c:numCache>
                <c:formatCode>General</c:formatCode>
                <c:ptCount val="13"/>
                <c:pt idx="0">
                  <c:v>2817.9900000000002</c:v>
                </c:pt>
                <c:pt idx="1">
                  <c:v>2121.12</c:v>
                </c:pt>
                <c:pt idx="2">
                  <c:v>3236.1449999999995</c:v>
                </c:pt>
                <c:pt idx="3">
                  <c:v>1428</c:v>
                </c:pt>
                <c:pt idx="4">
                  <c:v>63.546000000000163</c:v>
                </c:pt>
                <c:pt idx="8">
                  <c:v>996.4799999999999</c:v>
                </c:pt>
                <c:pt idx="9">
                  <c:v>1146.24</c:v>
                </c:pt>
                <c:pt idx="11">
                  <c:v>6696.3779999999997</c:v>
                </c:pt>
                <c:pt idx="12">
                  <c:v>34546.956199999993</c:v>
                </c:pt>
              </c:numCache>
            </c:numRef>
          </c:val>
          <c:extLst>
            <c:ext xmlns:c16="http://schemas.microsoft.com/office/drawing/2014/chart" uri="{C3380CC4-5D6E-409C-BE32-E72D297353CC}">
              <c16:uniqueId val="{00000000-1FC7-4EEA-9248-F63DBCF475F3}"/>
            </c:ext>
          </c:extLst>
        </c:ser>
        <c:ser>
          <c:idx val="1"/>
          <c:order val="1"/>
          <c:tx>
            <c:strRef>
              <c:f>'column chart'!$C$3:$C$4</c:f>
              <c:strCache>
                <c:ptCount val="1"/>
                <c:pt idx="0">
                  <c:v>Corporate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chart'!$A$5:$A$18</c:f>
              <c:strCache>
                <c:ptCount val="13"/>
                <c:pt idx="0">
                  <c:v>India</c:v>
                </c:pt>
                <c:pt idx="1">
                  <c:v>China</c:v>
                </c:pt>
                <c:pt idx="2">
                  <c:v>Australia</c:v>
                </c:pt>
                <c:pt idx="3">
                  <c:v>Cote d'Ivoire</c:v>
                </c:pt>
                <c:pt idx="4">
                  <c:v>France</c:v>
                </c:pt>
                <c:pt idx="5">
                  <c:v>Italy</c:v>
                </c:pt>
                <c:pt idx="6">
                  <c:v>Japan</c:v>
                </c:pt>
                <c:pt idx="7">
                  <c:v>Morocco</c:v>
                </c:pt>
                <c:pt idx="8">
                  <c:v>New Zealand</c:v>
                </c:pt>
                <c:pt idx="9">
                  <c:v>Saudi Arabia</c:v>
                </c:pt>
                <c:pt idx="10">
                  <c:v>Spain</c:v>
                </c:pt>
                <c:pt idx="11">
                  <c:v>United Kingdom</c:v>
                </c:pt>
                <c:pt idx="12">
                  <c:v>United States</c:v>
                </c:pt>
              </c:strCache>
            </c:strRef>
          </c:cat>
          <c:val>
            <c:numRef>
              <c:f>'column chart'!$C$5:$C$18</c:f>
              <c:numCache>
                <c:formatCode>General</c:formatCode>
                <c:ptCount val="13"/>
                <c:pt idx="0">
                  <c:v>2097.0300000000002</c:v>
                </c:pt>
                <c:pt idx="5">
                  <c:v>3979.0799999999995</c:v>
                </c:pt>
                <c:pt idx="6">
                  <c:v>2939.31</c:v>
                </c:pt>
                <c:pt idx="7">
                  <c:v>2597.2800000000002</c:v>
                </c:pt>
                <c:pt idx="10">
                  <c:v>2031</c:v>
                </c:pt>
                <c:pt idx="12">
                  <c:v>13043.911499999998</c:v>
                </c:pt>
              </c:numCache>
            </c:numRef>
          </c:val>
          <c:extLst>
            <c:ext xmlns:c16="http://schemas.microsoft.com/office/drawing/2014/chart" uri="{C3380CC4-5D6E-409C-BE32-E72D297353CC}">
              <c16:uniqueId val="{00000007-1FC7-4EEA-9248-F63DBCF475F3}"/>
            </c:ext>
          </c:extLst>
        </c:ser>
        <c:ser>
          <c:idx val="2"/>
          <c:order val="2"/>
          <c:tx>
            <c:strRef>
              <c:f>'column chart'!$D$3:$D$4</c:f>
              <c:strCache>
                <c:ptCount val="1"/>
                <c:pt idx="0">
                  <c:v>Home Office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chart'!$A$5:$A$18</c:f>
              <c:strCache>
                <c:ptCount val="13"/>
                <c:pt idx="0">
                  <c:v>India</c:v>
                </c:pt>
                <c:pt idx="1">
                  <c:v>China</c:v>
                </c:pt>
                <c:pt idx="2">
                  <c:v>Australia</c:v>
                </c:pt>
                <c:pt idx="3">
                  <c:v>Cote d'Ivoire</c:v>
                </c:pt>
                <c:pt idx="4">
                  <c:v>France</c:v>
                </c:pt>
                <c:pt idx="5">
                  <c:v>Italy</c:v>
                </c:pt>
                <c:pt idx="6">
                  <c:v>Japan</c:v>
                </c:pt>
                <c:pt idx="7">
                  <c:v>Morocco</c:v>
                </c:pt>
                <c:pt idx="8">
                  <c:v>New Zealand</c:v>
                </c:pt>
                <c:pt idx="9">
                  <c:v>Saudi Arabia</c:v>
                </c:pt>
                <c:pt idx="10">
                  <c:v>Spain</c:v>
                </c:pt>
                <c:pt idx="11">
                  <c:v>United Kingdom</c:v>
                </c:pt>
                <c:pt idx="12">
                  <c:v>United States</c:v>
                </c:pt>
              </c:strCache>
            </c:strRef>
          </c:cat>
          <c:val>
            <c:numRef>
              <c:f>'column chart'!$D$5:$D$18</c:f>
              <c:numCache>
                <c:formatCode>General</c:formatCode>
                <c:ptCount val="13"/>
                <c:pt idx="0">
                  <c:v>327.06000000000006</c:v>
                </c:pt>
                <c:pt idx="1">
                  <c:v>1602.9899999999998</c:v>
                </c:pt>
                <c:pt idx="2">
                  <c:v>162.12</c:v>
                </c:pt>
                <c:pt idx="4">
                  <c:v>745.875</c:v>
                </c:pt>
                <c:pt idx="8">
                  <c:v>2447.1</c:v>
                </c:pt>
                <c:pt idx="11">
                  <c:v>1898.4</c:v>
                </c:pt>
                <c:pt idx="12">
                  <c:v>4700.867199999997</c:v>
                </c:pt>
              </c:numCache>
            </c:numRef>
          </c:val>
          <c:extLst>
            <c:ext xmlns:c16="http://schemas.microsoft.com/office/drawing/2014/chart" uri="{C3380CC4-5D6E-409C-BE32-E72D297353CC}">
              <c16:uniqueId val="{00000009-1FC7-4EEA-9248-F63DBCF475F3}"/>
            </c:ext>
          </c:extLst>
        </c:ser>
        <c:dLbls>
          <c:showLegendKey val="0"/>
          <c:showVal val="0"/>
          <c:showCatName val="0"/>
          <c:showSerName val="0"/>
          <c:showPercent val="0"/>
          <c:showBubbleSize val="0"/>
        </c:dLbls>
        <c:gapWidth val="60"/>
        <c:overlap val="-24"/>
        <c:axId val="1414408512"/>
        <c:axId val="1414409344"/>
      </c:barChart>
      <c:catAx>
        <c:axId val="1414408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409344"/>
        <c:crosses val="autoZero"/>
        <c:auto val="1"/>
        <c:lblAlgn val="ctr"/>
        <c:lblOffset val="100"/>
        <c:noMultiLvlLbl val="0"/>
      </c:catAx>
      <c:valAx>
        <c:axId val="14144093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4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EXCEL.xlsx]pie chart!PivotTable3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 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chemeClr val="bg2">
                <a:lumMod val="1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bg2">
                <a:lumMod val="1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chemeClr val="bg2">
                <a:lumMod val="1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'pie chart'!$B$3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4B2-4AE3-B270-4878E416514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54B2-4AE3-B270-4878E416514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4B2-4AE3-B270-4878E416514C}"/>
              </c:ext>
            </c:extLst>
          </c:dPt>
          <c:dLbls>
            <c:spPr>
              <a:solidFill>
                <a:schemeClr val="bg2">
                  <a:lumMod val="1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chart'!$A$4:$A$7</c:f>
              <c:strCache>
                <c:ptCount val="3"/>
                <c:pt idx="0">
                  <c:v>Furniture</c:v>
                </c:pt>
                <c:pt idx="1">
                  <c:v>Office Supplies</c:v>
                </c:pt>
                <c:pt idx="2">
                  <c:v>Technology</c:v>
                </c:pt>
              </c:strCache>
            </c:strRef>
          </c:cat>
          <c:val>
            <c:numRef>
              <c:f>'pie chart'!$B$4:$B$7</c:f>
              <c:numCache>
                <c:formatCode>General</c:formatCode>
                <c:ptCount val="3"/>
                <c:pt idx="0">
                  <c:v>43840.289999999994</c:v>
                </c:pt>
                <c:pt idx="1">
                  <c:v>73939.48000000001</c:v>
                </c:pt>
                <c:pt idx="2">
                  <c:v>234488.85399999999</c:v>
                </c:pt>
              </c:numCache>
            </c:numRef>
          </c:val>
          <c:extLst>
            <c:ext xmlns:c16="http://schemas.microsoft.com/office/drawing/2014/chart" uri="{C3380CC4-5D6E-409C-BE32-E72D297353CC}">
              <c16:uniqueId val="{00000006-54B2-4AE3-B270-4878E416514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1955691979180583"/>
          <c:y val="0.31622468671413007"/>
          <c:w val="0.20247697851327906"/>
          <c:h val="0.338028059694663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alpha val="92000"/>
      </a:schemeClr>
    </a:solidFill>
    <a:ln>
      <a:noFill/>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EXCEL.xlsx]Bar chart!PivotTable4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 sales</a:t>
            </a:r>
            <a:r>
              <a:rPr lang="en-IN" baseline="0"/>
              <a:t> with sub category wise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4720625546806649"/>
          <c:y val="0.32074110408330103"/>
          <c:w val="0.37480249343832023"/>
          <c:h val="0.57784570371326538"/>
        </c:manualLayout>
      </c:layout>
      <c:bar3DChart>
        <c:barDir val="bar"/>
        <c:grouping val="stacked"/>
        <c:varyColors val="0"/>
        <c:ser>
          <c:idx val="0"/>
          <c:order val="0"/>
          <c:tx>
            <c:strRef>
              <c:f>'Bar chart'!$B$3:$B$4</c:f>
              <c:strCache>
                <c:ptCount val="1"/>
                <c:pt idx="0">
                  <c:v>Furniture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'Bar chart'!$A$5:$A$14</c:f>
              <c:strCache>
                <c:ptCount val="9"/>
                <c:pt idx="0">
                  <c:v>Appliances</c:v>
                </c:pt>
                <c:pt idx="1">
                  <c:v>Binders</c:v>
                </c:pt>
                <c:pt idx="2">
                  <c:v>Bookcases</c:v>
                </c:pt>
                <c:pt idx="3">
                  <c:v>Chairs</c:v>
                </c:pt>
                <c:pt idx="4">
                  <c:v>Copiers</c:v>
                </c:pt>
                <c:pt idx="5">
                  <c:v>Machines</c:v>
                </c:pt>
                <c:pt idx="6">
                  <c:v>Phones</c:v>
                </c:pt>
                <c:pt idx="7">
                  <c:v>Supplies</c:v>
                </c:pt>
                <c:pt idx="8">
                  <c:v>Tables</c:v>
                </c:pt>
              </c:strCache>
            </c:strRef>
          </c:cat>
          <c:val>
            <c:numRef>
              <c:f>'Bar chart'!$B$5:$B$14</c:f>
              <c:numCache>
                <c:formatCode>General</c:formatCode>
                <c:ptCount val="9"/>
                <c:pt idx="2">
                  <c:v>11154.54</c:v>
                </c:pt>
                <c:pt idx="3">
                  <c:v>16538.309999999998</c:v>
                </c:pt>
                <c:pt idx="8">
                  <c:v>16147.439999999999</c:v>
                </c:pt>
              </c:numCache>
            </c:numRef>
          </c:val>
          <c:extLst>
            <c:ext xmlns:c16="http://schemas.microsoft.com/office/drawing/2014/chart" uri="{C3380CC4-5D6E-409C-BE32-E72D297353CC}">
              <c16:uniqueId val="{00000000-4D90-4748-9444-F81356C8DC74}"/>
            </c:ext>
          </c:extLst>
        </c:ser>
        <c:ser>
          <c:idx val="1"/>
          <c:order val="1"/>
          <c:tx>
            <c:strRef>
              <c:f>'Bar chart'!$C$3:$C$4</c:f>
              <c:strCache>
                <c:ptCount val="1"/>
                <c:pt idx="0">
                  <c:v>Office Supplies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'Bar chart'!$A$5:$A$14</c:f>
              <c:strCache>
                <c:ptCount val="9"/>
                <c:pt idx="0">
                  <c:v>Appliances</c:v>
                </c:pt>
                <c:pt idx="1">
                  <c:v>Binders</c:v>
                </c:pt>
                <c:pt idx="2">
                  <c:v>Bookcases</c:v>
                </c:pt>
                <c:pt idx="3">
                  <c:v>Chairs</c:v>
                </c:pt>
                <c:pt idx="4">
                  <c:v>Copiers</c:v>
                </c:pt>
                <c:pt idx="5">
                  <c:v>Machines</c:v>
                </c:pt>
                <c:pt idx="6">
                  <c:v>Phones</c:v>
                </c:pt>
                <c:pt idx="7">
                  <c:v>Supplies</c:v>
                </c:pt>
                <c:pt idx="8">
                  <c:v>Tables</c:v>
                </c:pt>
              </c:strCache>
            </c:strRef>
          </c:cat>
          <c:val>
            <c:numRef>
              <c:f>'Bar chart'!$C$5:$C$14</c:f>
              <c:numCache>
                <c:formatCode>General</c:formatCode>
                <c:ptCount val="9"/>
                <c:pt idx="0">
                  <c:v>24613.68</c:v>
                </c:pt>
                <c:pt idx="1">
                  <c:v>36225.560000000005</c:v>
                </c:pt>
                <c:pt idx="7">
                  <c:v>13100.24</c:v>
                </c:pt>
              </c:numCache>
            </c:numRef>
          </c:val>
          <c:extLst>
            <c:ext xmlns:c16="http://schemas.microsoft.com/office/drawing/2014/chart" uri="{C3380CC4-5D6E-409C-BE32-E72D297353CC}">
              <c16:uniqueId val="{00000001-0163-445C-B287-B84EE4243502}"/>
            </c:ext>
          </c:extLst>
        </c:ser>
        <c:ser>
          <c:idx val="2"/>
          <c:order val="2"/>
          <c:tx>
            <c:strRef>
              <c:f>'Bar chart'!$D$3:$D$4</c:f>
              <c:strCache>
                <c:ptCount val="1"/>
                <c:pt idx="0">
                  <c:v>Technology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'Bar chart'!$A$5:$A$14</c:f>
              <c:strCache>
                <c:ptCount val="9"/>
                <c:pt idx="0">
                  <c:v>Appliances</c:v>
                </c:pt>
                <c:pt idx="1">
                  <c:v>Binders</c:v>
                </c:pt>
                <c:pt idx="2">
                  <c:v>Bookcases</c:v>
                </c:pt>
                <c:pt idx="3">
                  <c:v>Chairs</c:v>
                </c:pt>
                <c:pt idx="4">
                  <c:v>Copiers</c:v>
                </c:pt>
                <c:pt idx="5">
                  <c:v>Machines</c:v>
                </c:pt>
                <c:pt idx="6">
                  <c:v>Phones</c:v>
                </c:pt>
                <c:pt idx="7">
                  <c:v>Supplies</c:v>
                </c:pt>
                <c:pt idx="8">
                  <c:v>Tables</c:v>
                </c:pt>
              </c:strCache>
            </c:strRef>
          </c:cat>
          <c:val>
            <c:numRef>
              <c:f>'Bar chart'!$D$5:$D$14</c:f>
              <c:numCache>
                <c:formatCode>General</c:formatCode>
                <c:ptCount val="9"/>
                <c:pt idx="4">
                  <c:v>77200.90400000001</c:v>
                </c:pt>
                <c:pt idx="5">
                  <c:v>78548.125999999989</c:v>
                </c:pt>
                <c:pt idx="6">
                  <c:v>78739.824000000008</c:v>
                </c:pt>
              </c:numCache>
            </c:numRef>
          </c:val>
          <c:extLst>
            <c:ext xmlns:c16="http://schemas.microsoft.com/office/drawing/2014/chart" uri="{C3380CC4-5D6E-409C-BE32-E72D297353CC}">
              <c16:uniqueId val="{00000002-0163-445C-B287-B84EE4243502}"/>
            </c:ext>
          </c:extLst>
        </c:ser>
        <c:dLbls>
          <c:showLegendKey val="0"/>
          <c:showVal val="0"/>
          <c:showCatName val="0"/>
          <c:showSerName val="0"/>
          <c:showPercent val="0"/>
          <c:showBubbleSize val="0"/>
        </c:dLbls>
        <c:gapWidth val="150"/>
        <c:shape val="box"/>
        <c:axId val="1408170800"/>
        <c:axId val="1408175376"/>
        <c:axId val="0"/>
      </c:bar3DChart>
      <c:catAx>
        <c:axId val="14081708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8175376"/>
        <c:crosses val="autoZero"/>
        <c:auto val="1"/>
        <c:lblAlgn val="ctr"/>
        <c:lblOffset val="100"/>
        <c:noMultiLvlLbl val="0"/>
      </c:catAx>
      <c:valAx>
        <c:axId val="140817537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817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EXCEL.xlsx]Line chart!PivotTable6</c:name>
    <c:fmtId val="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Profit of Sub-Category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'Line chart'!$A$4:$A$13</c:f>
              <c:strCache>
                <c:ptCount val="9"/>
                <c:pt idx="0">
                  <c:v>Appliances</c:v>
                </c:pt>
                <c:pt idx="1">
                  <c:v>Binders</c:v>
                </c:pt>
                <c:pt idx="2">
                  <c:v>Bookcases</c:v>
                </c:pt>
                <c:pt idx="3">
                  <c:v>Chairs</c:v>
                </c:pt>
                <c:pt idx="4">
                  <c:v>Copiers</c:v>
                </c:pt>
                <c:pt idx="5">
                  <c:v>Machines</c:v>
                </c:pt>
                <c:pt idx="6">
                  <c:v>Phones</c:v>
                </c:pt>
                <c:pt idx="7">
                  <c:v>Supplies</c:v>
                </c:pt>
                <c:pt idx="8">
                  <c:v>Tables</c:v>
                </c:pt>
              </c:strCache>
            </c:strRef>
          </c:cat>
          <c:val>
            <c:numRef>
              <c:f>'Line chart'!$B$4:$B$13</c:f>
              <c:numCache>
                <c:formatCode>General</c:formatCode>
                <c:ptCount val="9"/>
                <c:pt idx="0">
                  <c:v>8516.0400000000009</c:v>
                </c:pt>
                <c:pt idx="1">
                  <c:v>17165.027099999999</c:v>
                </c:pt>
                <c:pt idx="2">
                  <c:v>4413.54</c:v>
                </c:pt>
                <c:pt idx="3">
                  <c:v>719.58000000000027</c:v>
                </c:pt>
                <c:pt idx="4">
                  <c:v>32692.1319</c:v>
                </c:pt>
                <c:pt idx="5">
                  <c:v>4507.8462999999947</c:v>
                </c:pt>
                <c:pt idx="6">
                  <c:v>19691.723999999998</c:v>
                </c:pt>
                <c:pt idx="7">
                  <c:v>524.00959999999941</c:v>
                </c:pt>
                <c:pt idx="8">
                  <c:v>3394.98</c:v>
                </c:pt>
              </c:numCache>
            </c:numRef>
          </c:val>
          <c:smooth val="0"/>
          <c:extLst>
            <c:ext xmlns:c16="http://schemas.microsoft.com/office/drawing/2014/chart" uri="{C3380CC4-5D6E-409C-BE32-E72D297353CC}">
              <c16:uniqueId val="{00000000-4CB4-4FD0-8491-6B2C617BDD72}"/>
            </c:ext>
          </c:extLst>
        </c:ser>
        <c:dLbls>
          <c:dLblPos val="ctr"/>
          <c:showLegendKey val="0"/>
          <c:showVal val="1"/>
          <c:showCatName val="0"/>
          <c:showSerName val="0"/>
          <c:showPercent val="0"/>
          <c:showBubbleSize val="0"/>
        </c:dLbls>
        <c:marker val="1"/>
        <c:smooth val="0"/>
        <c:axId val="1408211984"/>
        <c:axId val="1408213648"/>
      </c:lineChart>
      <c:catAx>
        <c:axId val="1408211984"/>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8213648"/>
        <c:crosses val="autoZero"/>
        <c:auto val="1"/>
        <c:lblAlgn val="ctr"/>
        <c:lblOffset val="100"/>
        <c:noMultiLvlLbl val="0"/>
      </c:catAx>
      <c:valAx>
        <c:axId val="140821364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821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EXCEL.xlsx]column chart!PivotTable1</c:name>
    <c:fmtId val="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200" b="1" i="0" u="none" strike="noStrike" kern="1200" spc="100" baseline="0">
                <a:solidFill>
                  <a:sysClr val="window" lastClr="FFFFFF">
                    <a:lumMod val="95000"/>
                  </a:sysClr>
                </a:solidFill>
                <a:effectLst>
                  <a:outerShdw blurRad="50800" dist="38100" dir="5400000" algn="t" rotWithShape="0">
                    <a:srgbClr val="000000">
                      <a:alpha val="40000"/>
                    </a:srgbClr>
                  </a:outerShdw>
                </a:effectLst>
                <a:latin typeface="+mn-lt"/>
                <a:ea typeface="+mn-ea"/>
                <a:cs typeface="+mn-cs"/>
              </a:rPr>
              <a:t>Profit by </a:t>
            </a:r>
            <a:r>
              <a:rPr lang="en-US" sz="1200" b="1" i="0" baseline="0">
                <a:effectLst>
                  <a:outerShdw blurRad="50800" dist="38100" dir="5400000" algn="t" rotWithShape="0">
                    <a:srgbClr val="000000">
                      <a:alpha val="40000"/>
                    </a:srgbClr>
                  </a:outerShdw>
                </a:effectLst>
              </a:rPr>
              <a:t>Country and Segment</a:t>
            </a:r>
            <a:endParaRPr lang="en-IN" sz="1200">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 lastClr="FFFFFF">
                    <a:lumMod val="95000"/>
                  </a:sysClr>
                </a:solidFill>
              </a:defRPr>
            </a:pPr>
            <a:endParaRPr lang="en-IN" sz="1200"/>
          </a:p>
        </c:rich>
      </c:tx>
      <c:layout>
        <c:manualLayout>
          <c:xMode val="edge"/>
          <c:yMode val="edge"/>
          <c:x val="0.22813888888888889"/>
          <c:y val="2.6757072032662588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80927384077"/>
          <c:y val="7.7682997958588504E-2"/>
          <c:w val="0.71419181977252844"/>
          <c:h val="0.54444079906678333"/>
        </c:manualLayout>
      </c:layout>
      <c:barChart>
        <c:barDir val="col"/>
        <c:grouping val="clustered"/>
        <c:varyColors val="0"/>
        <c:ser>
          <c:idx val="0"/>
          <c:order val="0"/>
          <c:tx>
            <c:strRef>
              <c:f>'column chart'!$B$3:$B$4</c:f>
              <c:strCache>
                <c:ptCount val="1"/>
                <c:pt idx="0">
                  <c:v>Consumer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chart'!$A$5:$A$18</c:f>
              <c:strCache>
                <c:ptCount val="13"/>
                <c:pt idx="0">
                  <c:v>India</c:v>
                </c:pt>
                <c:pt idx="1">
                  <c:v>China</c:v>
                </c:pt>
                <c:pt idx="2">
                  <c:v>Australia</c:v>
                </c:pt>
                <c:pt idx="3">
                  <c:v>Cote d'Ivoire</c:v>
                </c:pt>
                <c:pt idx="4">
                  <c:v>France</c:v>
                </c:pt>
                <c:pt idx="5">
                  <c:v>Italy</c:v>
                </c:pt>
                <c:pt idx="6">
                  <c:v>Japan</c:v>
                </c:pt>
                <c:pt idx="7">
                  <c:v>Morocco</c:v>
                </c:pt>
                <c:pt idx="8">
                  <c:v>New Zealand</c:v>
                </c:pt>
                <c:pt idx="9">
                  <c:v>Saudi Arabia</c:v>
                </c:pt>
                <c:pt idx="10">
                  <c:v>Spain</c:v>
                </c:pt>
                <c:pt idx="11">
                  <c:v>United Kingdom</c:v>
                </c:pt>
                <c:pt idx="12">
                  <c:v>United States</c:v>
                </c:pt>
              </c:strCache>
            </c:strRef>
          </c:cat>
          <c:val>
            <c:numRef>
              <c:f>'column chart'!$B$5:$B$18</c:f>
              <c:numCache>
                <c:formatCode>General</c:formatCode>
                <c:ptCount val="13"/>
                <c:pt idx="0">
                  <c:v>2817.9900000000002</c:v>
                </c:pt>
                <c:pt idx="1">
                  <c:v>2121.12</c:v>
                </c:pt>
                <c:pt idx="2">
                  <c:v>3236.1449999999995</c:v>
                </c:pt>
                <c:pt idx="3">
                  <c:v>1428</c:v>
                </c:pt>
                <c:pt idx="4">
                  <c:v>63.546000000000163</c:v>
                </c:pt>
                <c:pt idx="8">
                  <c:v>996.4799999999999</c:v>
                </c:pt>
                <c:pt idx="9">
                  <c:v>1146.24</c:v>
                </c:pt>
                <c:pt idx="11">
                  <c:v>6696.3779999999997</c:v>
                </c:pt>
                <c:pt idx="12">
                  <c:v>34546.956199999993</c:v>
                </c:pt>
              </c:numCache>
            </c:numRef>
          </c:val>
          <c:extLst>
            <c:ext xmlns:c16="http://schemas.microsoft.com/office/drawing/2014/chart" uri="{C3380CC4-5D6E-409C-BE32-E72D297353CC}">
              <c16:uniqueId val="{00000000-55CB-4DDC-A9FF-633887C6ED98}"/>
            </c:ext>
          </c:extLst>
        </c:ser>
        <c:ser>
          <c:idx val="1"/>
          <c:order val="1"/>
          <c:tx>
            <c:strRef>
              <c:f>'column chart'!$C$3:$C$4</c:f>
              <c:strCache>
                <c:ptCount val="1"/>
                <c:pt idx="0">
                  <c:v>Corporate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chart'!$A$5:$A$18</c:f>
              <c:strCache>
                <c:ptCount val="13"/>
                <c:pt idx="0">
                  <c:v>India</c:v>
                </c:pt>
                <c:pt idx="1">
                  <c:v>China</c:v>
                </c:pt>
                <c:pt idx="2">
                  <c:v>Australia</c:v>
                </c:pt>
                <c:pt idx="3">
                  <c:v>Cote d'Ivoire</c:v>
                </c:pt>
                <c:pt idx="4">
                  <c:v>France</c:v>
                </c:pt>
                <c:pt idx="5">
                  <c:v>Italy</c:v>
                </c:pt>
                <c:pt idx="6">
                  <c:v>Japan</c:v>
                </c:pt>
                <c:pt idx="7">
                  <c:v>Morocco</c:v>
                </c:pt>
                <c:pt idx="8">
                  <c:v>New Zealand</c:v>
                </c:pt>
                <c:pt idx="9">
                  <c:v>Saudi Arabia</c:v>
                </c:pt>
                <c:pt idx="10">
                  <c:v>Spain</c:v>
                </c:pt>
                <c:pt idx="11">
                  <c:v>United Kingdom</c:v>
                </c:pt>
                <c:pt idx="12">
                  <c:v>United States</c:v>
                </c:pt>
              </c:strCache>
            </c:strRef>
          </c:cat>
          <c:val>
            <c:numRef>
              <c:f>'column chart'!$C$5:$C$18</c:f>
              <c:numCache>
                <c:formatCode>General</c:formatCode>
                <c:ptCount val="13"/>
                <c:pt idx="0">
                  <c:v>2097.0300000000002</c:v>
                </c:pt>
                <c:pt idx="5">
                  <c:v>3979.0799999999995</c:v>
                </c:pt>
                <c:pt idx="6">
                  <c:v>2939.31</c:v>
                </c:pt>
                <c:pt idx="7">
                  <c:v>2597.2800000000002</c:v>
                </c:pt>
                <c:pt idx="10">
                  <c:v>2031</c:v>
                </c:pt>
                <c:pt idx="12">
                  <c:v>13043.911499999998</c:v>
                </c:pt>
              </c:numCache>
            </c:numRef>
          </c:val>
          <c:extLst>
            <c:ext xmlns:c16="http://schemas.microsoft.com/office/drawing/2014/chart" uri="{C3380CC4-5D6E-409C-BE32-E72D297353CC}">
              <c16:uniqueId val="{0000001B-55CB-4DDC-A9FF-633887C6ED98}"/>
            </c:ext>
          </c:extLst>
        </c:ser>
        <c:ser>
          <c:idx val="2"/>
          <c:order val="2"/>
          <c:tx>
            <c:strRef>
              <c:f>'column chart'!$D$3:$D$4</c:f>
              <c:strCache>
                <c:ptCount val="1"/>
                <c:pt idx="0">
                  <c:v>Home Office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'column chart'!$A$5:$A$18</c:f>
              <c:strCache>
                <c:ptCount val="13"/>
                <c:pt idx="0">
                  <c:v>India</c:v>
                </c:pt>
                <c:pt idx="1">
                  <c:v>China</c:v>
                </c:pt>
                <c:pt idx="2">
                  <c:v>Australia</c:v>
                </c:pt>
                <c:pt idx="3">
                  <c:v>Cote d'Ivoire</c:v>
                </c:pt>
                <c:pt idx="4">
                  <c:v>France</c:v>
                </c:pt>
                <c:pt idx="5">
                  <c:v>Italy</c:v>
                </c:pt>
                <c:pt idx="6">
                  <c:v>Japan</c:v>
                </c:pt>
                <c:pt idx="7">
                  <c:v>Morocco</c:v>
                </c:pt>
                <c:pt idx="8">
                  <c:v>New Zealand</c:v>
                </c:pt>
                <c:pt idx="9">
                  <c:v>Saudi Arabia</c:v>
                </c:pt>
                <c:pt idx="10">
                  <c:v>Spain</c:v>
                </c:pt>
                <c:pt idx="11">
                  <c:v>United Kingdom</c:v>
                </c:pt>
                <c:pt idx="12">
                  <c:v>United States</c:v>
                </c:pt>
              </c:strCache>
            </c:strRef>
          </c:cat>
          <c:val>
            <c:numRef>
              <c:f>'column chart'!$D$5:$D$18</c:f>
              <c:numCache>
                <c:formatCode>General</c:formatCode>
                <c:ptCount val="13"/>
                <c:pt idx="0">
                  <c:v>327.06000000000006</c:v>
                </c:pt>
                <c:pt idx="1">
                  <c:v>1602.9899999999998</c:v>
                </c:pt>
                <c:pt idx="2">
                  <c:v>162.12</c:v>
                </c:pt>
                <c:pt idx="4">
                  <c:v>745.875</c:v>
                </c:pt>
                <c:pt idx="8">
                  <c:v>2447.1</c:v>
                </c:pt>
                <c:pt idx="11">
                  <c:v>1898.4</c:v>
                </c:pt>
                <c:pt idx="12">
                  <c:v>4700.867199999997</c:v>
                </c:pt>
              </c:numCache>
            </c:numRef>
          </c:val>
          <c:extLst>
            <c:ext xmlns:c16="http://schemas.microsoft.com/office/drawing/2014/chart" uri="{C3380CC4-5D6E-409C-BE32-E72D297353CC}">
              <c16:uniqueId val="{0000001D-55CB-4DDC-A9FF-633887C6ED98}"/>
            </c:ext>
          </c:extLst>
        </c:ser>
        <c:dLbls>
          <c:showLegendKey val="0"/>
          <c:showVal val="0"/>
          <c:showCatName val="0"/>
          <c:showSerName val="0"/>
          <c:showPercent val="0"/>
          <c:showBubbleSize val="0"/>
        </c:dLbls>
        <c:gapWidth val="60"/>
        <c:overlap val="-24"/>
        <c:axId val="1414408512"/>
        <c:axId val="1414409344"/>
      </c:barChart>
      <c:catAx>
        <c:axId val="1414408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409344"/>
        <c:crosses val="autoZero"/>
        <c:auto val="1"/>
        <c:lblAlgn val="ctr"/>
        <c:lblOffset val="100"/>
        <c:noMultiLvlLbl val="0"/>
      </c:catAx>
      <c:valAx>
        <c:axId val="141440934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144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EXCEL.xlsx]pie chart!PivotTable3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 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'pie chart'!$B$3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23D-4CCC-B497-7E6FC86F796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23D-4CCC-B497-7E6FC86F796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23D-4CCC-B497-7E6FC86F796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'pie chart'!$A$4:$A$7</c:f>
              <c:strCache>
                <c:ptCount val="3"/>
                <c:pt idx="0">
                  <c:v>Furniture</c:v>
                </c:pt>
                <c:pt idx="1">
                  <c:v>Office Supplies</c:v>
                </c:pt>
                <c:pt idx="2">
                  <c:v>Technology</c:v>
                </c:pt>
              </c:strCache>
            </c:strRef>
          </c:cat>
          <c:val>
            <c:numRef>
              <c:f>'pie chart'!$B$4:$B$7</c:f>
              <c:numCache>
                <c:formatCode>General</c:formatCode>
                <c:ptCount val="3"/>
                <c:pt idx="0">
                  <c:v>43840.289999999994</c:v>
                </c:pt>
                <c:pt idx="1">
                  <c:v>73939.48000000001</c:v>
                </c:pt>
                <c:pt idx="2">
                  <c:v>234488.85399999999</c:v>
                </c:pt>
              </c:numCache>
            </c:numRef>
          </c:val>
          <c:extLst>
            <c:ext xmlns:c16="http://schemas.microsoft.com/office/drawing/2014/chart" uri="{C3380CC4-5D6E-409C-BE32-E72D297353CC}">
              <c16:uniqueId val="{00000000-65C5-4638-AC5E-E4DB27C01E4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alpha val="92000"/>
      </a:schemeClr>
    </a:solidFill>
    <a:ln>
      <a:noFill/>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EXCEL.xlsx]Bar chart!PivotTable4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 and </a:t>
            </a:r>
            <a:r>
              <a:rPr lang="en-IN" baseline="0"/>
              <a:t>sub category wise Sales</a:t>
            </a:r>
          </a:p>
          <a:p>
            <a:pPr>
              <a:defRPr/>
            </a:pPr>
            <a:endParaRPr lang="en-IN" baseline="0"/>
          </a:p>
          <a:p>
            <a:pPr>
              <a:defRPr/>
            </a:pPr>
            <a:endParaRPr lang="en-IN"/>
          </a:p>
        </c:rich>
      </c:tx>
      <c:layout>
        <c:manualLayout>
          <c:xMode val="edge"/>
          <c:yMode val="edge"/>
          <c:x val="0.19086789151356082"/>
          <c:y val="6.460995654231745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333173665791776"/>
          <c:y val="0.25516733359149779"/>
          <c:w val="0.37480249343832023"/>
          <c:h val="0.57784570371326538"/>
        </c:manualLayout>
      </c:layout>
      <c:bar3DChart>
        <c:barDir val="bar"/>
        <c:grouping val="stacked"/>
        <c:varyColors val="0"/>
        <c:ser>
          <c:idx val="0"/>
          <c:order val="0"/>
          <c:tx>
            <c:strRef>
              <c:f>'Bar chart'!$B$3:$B$4</c:f>
              <c:strCache>
                <c:ptCount val="1"/>
                <c:pt idx="0">
                  <c:v>Furniture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'Bar chart'!$A$5:$A$14</c:f>
              <c:strCache>
                <c:ptCount val="9"/>
                <c:pt idx="0">
                  <c:v>Appliances</c:v>
                </c:pt>
                <c:pt idx="1">
                  <c:v>Binders</c:v>
                </c:pt>
                <c:pt idx="2">
                  <c:v>Bookcases</c:v>
                </c:pt>
                <c:pt idx="3">
                  <c:v>Chairs</c:v>
                </c:pt>
                <c:pt idx="4">
                  <c:v>Copiers</c:v>
                </c:pt>
                <c:pt idx="5">
                  <c:v>Machines</c:v>
                </c:pt>
                <c:pt idx="6">
                  <c:v>Phones</c:v>
                </c:pt>
                <c:pt idx="7">
                  <c:v>Supplies</c:v>
                </c:pt>
                <c:pt idx="8">
                  <c:v>Tables</c:v>
                </c:pt>
              </c:strCache>
            </c:strRef>
          </c:cat>
          <c:val>
            <c:numRef>
              <c:f>'Bar chart'!$B$5:$B$14</c:f>
              <c:numCache>
                <c:formatCode>General</c:formatCode>
                <c:ptCount val="9"/>
                <c:pt idx="2">
                  <c:v>11154.54</c:v>
                </c:pt>
                <c:pt idx="3">
                  <c:v>16538.309999999998</c:v>
                </c:pt>
                <c:pt idx="8">
                  <c:v>16147.439999999999</c:v>
                </c:pt>
              </c:numCache>
            </c:numRef>
          </c:val>
          <c:extLst>
            <c:ext xmlns:c16="http://schemas.microsoft.com/office/drawing/2014/chart" uri="{C3380CC4-5D6E-409C-BE32-E72D297353CC}">
              <c16:uniqueId val="{00000000-71C6-4236-8912-DBAEA672E8A9}"/>
            </c:ext>
          </c:extLst>
        </c:ser>
        <c:ser>
          <c:idx val="1"/>
          <c:order val="1"/>
          <c:tx>
            <c:strRef>
              <c:f>'Bar chart'!$C$3:$C$4</c:f>
              <c:strCache>
                <c:ptCount val="1"/>
                <c:pt idx="0">
                  <c:v>Office Supplies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'Bar chart'!$A$5:$A$14</c:f>
              <c:strCache>
                <c:ptCount val="9"/>
                <c:pt idx="0">
                  <c:v>Appliances</c:v>
                </c:pt>
                <c:pt idx="1">
                  <c:v>Binders</c:v>
                </c:pt>
                <c:pt idx="2">
                  <c:v>Bookcases</c:v>
                </c:pt>
                <c:pt idx="3">
                  <c:v>Chairs</c:v>
                </c:pt>
                <c:pt idx="4">
                  <c:v>Copiers</c:v>
                </c:pt>
                <c:pt idx="5">
                  <c:v>Machines</c:v>
                </c:pt>
                <c:pt idx="6">
                  <c:v>Phones</c:v>
                </c:pt>
                <c:pt idx="7">
                  <c:v>Supplies</c:v>
                </c:pt>
                <c:pt idx="8">
                  <c:v>Tables</c:v>
                </c:pt>
              </c:strCache>
            </c:strRef>
          </c:cat>
          <c:val>
            <c:numRef>
              <c:f>'Bar chart'!$C$5:$C$14</c:f>
              <c:numCache>
                <c:formatCode>General</c:formatCode>
                <c:ptCount val="9"/>
                <c:pt idx="0">
                  <c:v>24613.68</c:v>
                </c:pt>
                <c:pt idx="1">
                  <c:v>36225.560000000005</c:v>
                </c:pt>
                <c:pt idx="7">
                  <c:v>13100.24</c:v>
                </c:pt>
              </c:numCache>
            </c:numRef>
          </c:val>
          <c:extLst>
            <c:ext xmlns:c16="http://schemas.microsoft.com/office/drawing/2014/chart" uri="{C3380CC4-5D6E-409C-BE32-E72D297353CC}">
              <c16:uniqueId val="{00000000-66FB-450C-A3D3-2A7DE34BB299}"/>
            </c:ext>
          </c:extLst>
        </c:ser>
        <c:ser>
          <c:idx val="2"/>
          <c:order val="2"/>
          <c:tx>
            <c:strRef>
              <c:f>'Bar chart'!$D$3:$D$4</c:f>
              <c:strCache>
                <c:ptCount val="1"/>
                <c:pt idx="0">
                  <c:v>Technology</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'Bar chart'!$A$5:$A$14</c:f>
              <c:strCache>
                <c:ptCount val="9"/>
                <c:pt idx="0">
                  <c:v>Appliances</c:v>
                </c:pt>
                <c:pt idx="1">
                  <c:v>Binders</c:v>
                </c:pt>
                <c:pt idx="2">
                  <c:v>Bookcases</c:v>
                </c:pt>
                <c:pt idx="3">
                  <c:v>Chairs</c:v>
                </c:pt>
                <c:pt idx="4">
                  <c:v>Copiers</c:v>
                </c:pt>
                <c:pt idx="5">
                  <c:v>Machines</c:v>
                </c:pt>
                <c:pt idx="6">
                  <c:v>Phones</c:v>
                </c:pt>
                <c:pt idx="7">
                  <c:v>Supplies</c:v>
                </c:pt>
                <c:pt idx="8">
                  <c:v>Tables</c:v>
                </c:pt>
              </c:strCache>
            </c:strRef>
          </c:cat>
          <c:val>
            <c:numRef>
              <c:f>'Bar chart'!$D$5:$D$14</c:f>
              <c:numCache>
                <c:formatCode>General</c:formatCode>
                <c:ptCount val="9"/>
                <c:pt idx="4">
                  <c:v>77200.90400000001</c:v>
                </c:pt>
                <c:pt idx="5">
                  <c:v>78548.125999999989</c:v>
                </c:pt>
                <c:pt idx="6">
                  <c:v>78739.824000000008</c:v>
                </c:pt>
              </c:numCache>
            </c:numRef>
          </c:val>
          <c:extLst>
            <c:ext xmlns:c16="http://schemas.microsoft.com/office/drawing/2014/chart" uri="{C3380CC4-5D6E-409C-BE32-E72D297353CC}">
              <c16:uniqueId val="{00000001-66FB-450C-A3D3-2A7DE34BB299}"/>
            </c:ext>
          </c:extLst>
        </c:ser>
        <c:dLbls>
          <c:showLegendKey val="0"/>
          <c:showVal val="0"/>
          <c:showCatName val="0"/>
          <c:showSerName val="0"/>
          <c:showPercent val="0"/>
          <c:showBubbleSize val="0"/>
        </c:dLbls>
        <c:gapWidth val="150"/>
        <c:shape val="box"/>
        <c:axId val="1408170800"/>
        <c:axId val="1408175376"/>
        <c:axId val="0"/>
      </c:bar3DChart>
      <c:catAx>
        <c:axId val="14081708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8175376"/>
        <c:crosses val="autoZero"/>
        <c:auto val="1"/>
        <c:lblAlgn val="ctr"/>
        <c:lblOffset val="100"/>
        <c:noMultiLvlLbl val="0"/>
      </c:catAx>
      <c:valAx>
        <c:axId val="1408175376"/>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081708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EXCEL.xlsx]Line chart!PivotTable6</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Profit of Sub-Category</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'Line chart'!$A$4:$A$13</c:f>
              <c:strCache>
                <c:ptCount val="9"/>
                <c:pt idx="0">
                  <c:v>Appliances</c:v>
                </c:pt>
                <c:pt idx="1">
                  <c:v>Binders</c:v>
                </c:pt>
                <c:pt idx="2">
                  <c:v>Bookcases</c:v>
                </c:pt>
                <c:pt idx="3">
                  <c:v>Chairs</c:v>
                </c:pt>
                <c:pt idx="4">
                  <c:v>Copiers</c:v>
                </c:pt>
                <c:pt idx="5">
                  <c:v>Machines</c:v>
                </c:pt>
                <c:pt idx="6">
                  <c:v>Phones</c:v>
                </c:pt>
                <c:pt idx="7">
                  <c:v>Supplies</c:v>
                </c:pt>
                <c:pt idx="8">
                  <c:v>Tables</c:v>
                </c:pt>
              </c:strCache>
            </c:strRef>
          </c:cat>
          <c:val>
            <c:numRef>
              <c:f>'Line chart'!$B$4:$B$13</c:f>
              <c:numCache>
                <c:formatCode>General</c:formatCode>
                <c:ptCount val="9"/>
                <c:pt idx="0">
                  <c:v>8516.0400000000009</c:v>
                </c:pt>
                <c:pt idx="1">
                  <c:v>17165.027099999999</c:v>
                </c:pt>
                <c:pt idx="2">
                  <c:v>4413.54</c:v>
                </c:pt>
                <c:pt idx="3">
                  <c:v>719.58000000000027</c:v>
                </c:pt>
                <c:pt idx="4">
                  <c:v>32692.1319</c:v>
                </c:pt>
                <c:pt idx="5">
                  <c:v>4507.8462999999947</c:v>
                </c:pt>
                <c:pt idx="6">
                  <c:v>19691.723999999998</c:v>
                </c:pt>
                <c:pt idx="7">
                  <c:v>524.00959999999941</c:v>
                </c:pt>
                <c:pt idx="8">
                  <c:v>3394.98</c:v>
                </c:pt>
              </c:numCache>
            </c:numRef>
          </c:val>
          <c:smooth val="0"/>
          <c:extLst>
            <c:ext xmlns:c16="http://schemas.microsoft.com/office/drawing/2014/chart" uri="{C3380CC4-5D6E-409C-BE32-E72D297353CC}">
              <c16:uniqueId val="{0000000A-EEFF-4A4D-92C5-53EE21AE3494}"/>
            </c:ext>
          </c:extLst>
        </c:ser>
        <c:dLbls>
          <c:dLblPos val="ctr"/>
          <c:showLegendKey val="0"/>
          <c:showVal val="1"/>
          <c:showCatName val="0"/>
          <c:showSerName val="0"/>
          <c:showPercent val="0"/>
          <c:showBubbleSize val="0"/>
        </c:dLbls>
        <c:marker val="1"/>
        <c:smooth val="0"/>
        <c:axId val="1408211984"/>
        <c:axId val="1408213648"/>
      </c:lineChart>
      <c:catAx>
        <c:axId val="1408211984"/>
        <c:scaling>
          <c:orientation val="minMax"/>
        </c:scaling>
        <c:delete val="0"/>
        <c:axPos val="b"/>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8213648"/>
        <c:crosses val="autoZero"/>
        <c:auto val="1"/>
        <c:lblAlgn val="ctr"/>
        <c:lblOffset val="100"/>
        <c:noMultiLvlLbl val="0"/>
      </c:catAx>
      <c:valAx>
        <c:axId val="1408213648"/>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082119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[ADVANCE EXCEL.xlsx]Pivot Chart!PivotTable2</c:name>
    <c:fmtId val="0"/>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Chart'!$B$1:$B$2</c:f>
              <c:strCache>
                <c:ptCount val="1"/>
                <c:pt idx="0">
                  <c:v>Consumer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Chart'!$A$3:$A$7</c:f>
              <c:strCache>
                <c:ptCount val="4"/>
                <c:pt idx="0">
                  <c:v>Furniture</c:v>
                </c:pt>
                <c:pt idx="1">
                  <c:v>Office Supplies</c:v>
                </c:pt>
                <c:pt idx="2">
                  <c:v>Technology</c:v>
                </c:pt>
                <c:pt idx="3">
                  <c:v>(blank)</c:v>
                </c:pt>
              </c:strCache>
            </c:strRef>
          </c:cat>
          <c:val>
            <c:numRef>
              <c:f>'Pivot Chart'!$B$3:$B$7</c:f>
              <c:numCache>
                <c:formatCode>General</c:formatCode>
                <c:ptCount val="4"/>
                <c:pt idx="0">
                  <c:v>32721.119999999995</c:v>
                </c:pt>
                <c:pt idx="1">
                  <c:v>39329.25</c:v>
                </c:pt>
                <c:pt idx="2">
                  <c:v>110682.69699999999</c:v>
                </c:pt>
              </c:numCache>
            </c:numRef>
          </c:val>
          <c:extLst>
            <c:ext xmlns:c16="http://schemas.microsoft.com/office/drawing/2014/chart" uri="{C3380CC4-5D6E-409C-BE32-E72D297353CC}">
              <c16:uniqueId val="{00000001-1CEC-49DF-8715-590299AEE229}"/>
            </c:ext>
          </c:extLst>
        </c:ser>
        <c:ser>
          <c:idx val="1"/>
          <c:order val="1"/>
          <c:tx>
            <c:strRef>
              <c:f>'Pivot Chart'!$C$1:$C$2</c:f>
              <c:strCache>
                <c:ptCount val="1"/>
                <c:pt idx="0">
                  <c:v>Corporate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Chart'!$A$3:$A$7</c:f>
              <c:strCache>
                <c:ptCount val="4"/>
                <c:pt idx="0">
                  <c:v>Furniture</c:v>
                </c:pt>
                <c:pt idx="1">
                  <c:v>Office Supplies</c:v>
                </c:pt>
                <c:pt idx="2">
                  <c:v>Technology</c:v>
                </c:pt>
                <c:pt idx="3">
                  <c:v>(blank)</c:v>
                </c:pt>
              </c:strCache>
            </c:strRef>
          </c:cat>
          <c:val>
            <c:numRef>
              <c:f>'Pivot Chart'!$C$3:$C$7</c:f>
              <c:numCache>
                <c:formatCode>General</c:formatCode>
                <c:ptCount val="4"/>
                <c:pt idx="0">
                  <c:v>5667.87</c:v>
                </c:pt>
                <c:pt idx="1">
                  <c:v>24472.21</c:v>
                </c:pt>
                <c:pt idx="2">
                  <c:v>67525.774000000005</c:v>
                </c:pt>
              </c:numCache>
            </c:numRef>
          </c:val>
          <c:extLst>
            <c:ext xmlns:c16="http://schemas.microsoft.com/office/drawing/2014/chart" uri="{C3380CC4-5D6E-409C-BE32-E72D297353CC}">
              <c16:uniqueId val="{00000002-1CEC-49DF-8715-590299AEE229}"/>
            </c:ext>
          </c:extLst>
        </c:ser>
        <c:ser>
          <c:idx val="2"/>
          <c:order val="2"/>
          <c:tx>
            <c:strRef>
              <c:f>'Pivot Chart'!$D$1:$D$2</c:f>
              <c:strCache>
                <c:ptCount val="1"/>
                <c:pt idx="0">
                  <c:v>Home Office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Chart'!$A$3:$A$7</c:f>
              <c:strCache>
                <c:ptCount val="4"/>
                <c:pt idx="0">
                  <c:v>Furniture</c:v>
                </c:pt>
                <c:pt idx="1">
                  <c:v>Office Supplies</c:v>
                </c:pt>
                <c:pt idx="2">
                  <c:v>Technology</c:v>
                </c:pt>
                <c:pt idx="3">
                  <c:v>(blank)</c:v>
                </c:pt>
              </c:strCache>
            </c:strRef>
          </c:cat>
          <c:val>
            <c:numRef>
              <c:f>'Pivot Chart'!$D$3:$D$7</c:f>
              <c:numCache>
                <c:formatCode>General</c:formatCode>
                <c:ptCount val="4"/>
                <c:pt idx="0">
                  <c:v>5451.2999999999993</c:v>
                </c:pt>
                <c:pt idx="1">
                  <c:v>10138.02</c:v>
                </c:pt>
                <c:pt idx="2">
                  <c:v>56280.383000000002</c:v>
                </c:pt>
              </c:numCache>
            </c:numRef>
          </c:val>
          <c:extLst>
            <c:ext xmlns:c16="http://schemas.microsoft.com/office/drawing/2014/chart" uri="{C3380CC4-5D6E-409C-BE32-E72D297353CC}">
              <c16:uniqueId val="{00000003-1CEC-49DF-8715-590299AEE229}"/>
            </c:ext>
          </c:extLst>
        </c:ser>
        <c:ser>
          <c:idx val="3"/>
          <c:order val="3"/>
          <c:tx>
            <c:strRef>
              <c:f>'Pivot Chart'!$E$1:$E$2</c:f>
              <c:strCache>
                <c:ptCount val="1"/>
                <c:pt idx="0">
                  <c:v>(blank)</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Chart'!$A$3:$A$7</c:f>
              <c:strCache>
                <c:ptCount val="4"/>
                <c:pt idx="0">
                  <c:v>Furniture</c:v>
                </c:pt>
                <c:pt idx="1">
                  <c:v>Office Supplies</c:v>
                </c:pt>
                <c:pt idx="2">
                  <c:v>Technology</c:v>
                </c:pt>
                <c:pt idx="3">
                  <c:v>(blank)</c:v>
                </c:pt>
              </c:strCache>
            </c:strRef>
          </c:cat>
          <c:val>
            <c:numRef>
              <c:f>'Pivot Chart'!$E$3:$E$7</c:f>
              <c:numCache>
                <c:formatCode>General</c:formatCode>
                <c:ptCount val="4"/>
              </c:numCache>
            </c:numRef>
          </c:val>
          <c:extLst>
            <c:ext xmlns:c16="http://schemas.microsoft.com/office/drawing/2014/chart" uri="{C3380CC4-5D6E-409C-BE32-E72D297353CC}">
              <c16:uniqueId val="{00000004-1CEC-49DF-8715-590299AEE229}"/>
            </c:ext>
          </c:extLst>
        </c:ser>
        <c:dLbls>
          <c:showLegendKey val="0"/>
          <c:showVal val="0"/>
          <c:showCatName val="0"/>
          <c:showSerName val="0"/>
          <c:showPercent val="0"/>
          <c:showBubbleSize val="0"/>
        </c:dLbls>
        <c:gapWidth val="100"/>
        <c:overlap val="-24"/>
        <c:axId val="460853520"/>
        <c:axId val="460830224"/>
      </c:barChart>
      <c:catAx>
        <c:axId val="46085352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0830224"/>
        <c:crosses val="autoZero"/>
        <c:auto val="1"/>
        <c:lblAlgn val="ctr"/>
        <c:lblOffset val="100"/>
        <c:noMultiLvlLbl val="0"/>
      </c:catAx>
      <c:valAx>
        <c:axId val="460830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608535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Tree Map of Category with sub- category</cx:v>
        </cx:txData>
      </cx:tx>
      <cx:spPr>
        <a:solidFill>
          <a:schemeClr val="bg1">
            <a:alpha val="90000"/>
          </a:schemeClr>
        </a:solidFill>
        <a:ln>
          <a:solidFill>
            <a:schemeClr val="tx1">
              <a:lumMod val="65000"/>
              <a:lumOff val="35000"/>
            </a:schemeClr>
          </a:solidFill>
        </a:ln>
        <a:effectLst>
          <a:outerShdw blurRad="50800" dist="50800" dir="5400000" algn="ctr" rotWithShape="0">
            <a:schemeClr val="bg1"/>
          </a:outerShdw>
        </a:effectLst>
      </cx:spPr>
      <cx:txPr>
        <a:bodyPr spcFirstLastPara="1" vertOverflow="ellipsis" horzOverflow="overflow" wrap="square" lIns="0" tIns="0" rIns="0" bIns="0" anchor="ctr" anchorCtr="1"/>
        <a:lstStyle/>
        <a:p>
          <a:pPr algn="ctr" rtl="0">
            <a:defRPr>
              <a:solidFill>
                <a:schemeClr val="tx1"/>
              </a:solidFill>
            </a:defRPr>
          </a:pPr>
          <a:r>
            <a:rPr lang="en-US" sz="1400" b="0" i="0" u="none" strike="noStrike" baseline="0">
              <a:solidFill>
                <a:schemeClr val="tx1"/>
              </a:solidFill>
              <a:latin typeface="Calibri" panose="020F0502020204030204"/>
            </a:rPr>
            <a:t>Tree Map of Category with sub- category</a:t>
          </a:r>
        </a:p>
      </cx:txPr>
    </cx:title>
    <cx:plotArea>
      <cx:plotAreaRegion>
        <cx:series layoutId="treemap" uniqueId="{CAFF4E14-8DED-4226-8A8A-8F6D75DF1A2F}">
          <cx:tx>
            <cx:txData>
              <cx:f>_xlchart.v1.1</cx:f>
              <cx:v>Profit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Tree Map of Category with sub- category</cx:v>
        </cx:txData>
      </cx:tx>
      <cx:spPr>
        <a:solidFill>
          <a:schemeClr val="bg1"/>
        </a:solidFill>
        <a:effectLst>
          <a:outerShdw blurRad="50800" dist="50800" dir="5400000" algn="ctr" rotWithShape="0">
            <a:schemeClr val="bg1"/>
          </a:outerShdw>
        </a:effectLst>
      </cx:spPr>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Tree Map of Category with sub- category</a:t>
          </a:r>
        </a:p>
      </cx:txPr>
    </cx:title>
    <cx:plotArea>
      <cx:plotAreaRegion>
        <cx:series layoutId="treemap" uniqueId="{CAFF4E14-8DED-4226-8A8A-8F6D75DF1A2F}">
          <cx:tx>
            <cx:txData>
              <cx:f>_xlchart.v1.4</cx:f>
              <cx:v>Profit</cx:v>
            </cx:txData>
          </cx:tx>
          <cx:dataLabels pos="inEnd">
            <cx:visibility seriesName="0" categoryName="1" value="0"/>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microsoft.com/office/2014/relationships/chartEx" Target="../charts/chartEx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38100</xdr:rowOff>
    </xdr:from>
    <xdr:to>
      <xdr:col>7</xdr:col>
      <xdr:colOff>200025</xdr:colOff>
      <xdr:row>15</xdr:row>
      <xdr:rowOff>123825</xdr:rowOff>
    </xdr:to>
    <xdr:graphicFrame macro="">
      <xdr:nvGraphicFramePr>
        <xdr:cNvPr id="2" name="Chart 1">
          <a:extLst>
            <a:ext uri="{FF2B5EF4-FFF2-40B4-BE49-F238E27FC236}">
              <a16:creationId xmlns:a16="http://schemas.microsoft.com/office/drawing/2014/main" id="{20A7A652-F55C-4F37-B242-11E1F715C4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296882</xdr:colOff>
      <xdr:row>17</xdr:row>
      <xdr:rowOff>12370</xdr:rowOff>
    </xdr:from>
    <xdr:to>
      <xdr:col>26</xdr:col>
      <xdr:colOff>274369</xdr:colOff>
      <xdr:row>33</xdr:row>
      <xdr:rowOff>86591</xdr:rowOff>
    </xdr:to>
    <xdr:graphicFrame macro="">
      <xdr:nvGraphicFramePr>
        <xdr:cNvPr id="3" name="Chart 2">
          <a:extLst>
            <a:ext uri="{FF2B5EF4-FFF2-40B4-BE49-F238E27FC236}">
              <a16:creationId xmlns:a16="http://schemas.microsoft.com/office/drawing/2014/main" id="{5B16C901-A556-4559-B5FD-A44268D04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18</xdr:row>
      <xdr:rowOff>95250</xdr:rowOff>
    </xdr:from>
    <xdr:to>
      <xdr:col>6</xdr:col>
      <xdr:colOff>266700</xdr:colOff>
      <xdr:row>33</xdr:row>
      <xdr:rowOff>123702</xdr:rowOff>
    </xdr:to>
    <xdr:graphicFrame macro="">
      <xdr:nvGraphicFramePr>
        <xdr:cNvPr id="4" name="Chart 3">
          <a:extLst>
            <a:ext uri="{FF2B5EF4-FFF2-40B4-BE49-F238E27FC236}">
              <a16:creationId xmlns:a16="http://schemas.microsoft.com/office/drawing/2014/main" id="{9A5116B7-8736-41E8-8B84-232F06CB96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457199</xdr:colOff>
      <xdr:row>17</xdr:row>
      <xdr:rowOff>90425</xdr:rowOff>
    </xdr:from>
    <xdr:to>
      <xdr:col>20</xdr:col>
      <xdr:colOff>171450</xdr:colOff>
      <xdr:row>33</xdr:row>
      <xdr:rowOff>166625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9225B45-1A77-4CA6-82E9-C46D40DC992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14799" y="3328925"/>
              <a:ext cx="8248651" cy="3124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321293</xdr:colOff>
      <xdr:row>2</xdr:row>
      <xdr:rowOff>101600</xdr:rowOff>
    </xdr:from>
    <xdr:to>
      <xdr:col>16</xdr:col>
      <xdr:colOff>559419</xdr:colOff>
      <xdr:row>15</xdr:row>
      <xdr:rowOff>10061</xdr:rowOff>
    </xdr:to>
    <xdr:graphicFrame macro="">
      <xdr:nvGraphicFramePr>
        <xdr:cNvPr id="7" name="Chart 6">
          <a:extLst>
            <a:ext uri="{FF2B5EF4-FFF2-40B4-BE49-F238E27FC236}">
              <a16:creationId xmlns:a16="http://schemas.microsoft.com/office/drawing/2014/main" id="{A8F040EE-F055-4787-BA6B-CA92576050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28204</xdr:colOff>
      <xdr:row>2</xdr:row>
      <xdr:rowOff>8867</xdr:rowOff>
    </xdr:from>
    <xdr:to>
      <xdr:col>22</xdr:col>
      <xdr:colOff>507670</xdr:colOff>
      <xdr:row>5</xdr:row>
      <xdr:rowOff>175491</xdr:rowOff>
    </xdr:to>
    <mc:AlternateContent xmlns:mc="http://schemas.openxmlformats.org/markup-compatibility/2006">
      <mc:Choice xmlns:a14="http://schemas.microsoft.com/office/drawing/2010/main" Requires="a14">
        <xdr:graphicFrame macro="">
          <xdr:nvGraphicFramePr>
            <xdr:cNvPr id="8" name="Segment">
              <a:extLst>
                <a:ext uri="{FF2B5EF4-FFF2-40B4-BE49-F238E27FC236}">
                  <a16:creationId xmlns:a16="http://schemas.microsoft.com/office/drawing/2014/main" id="{E48B2604-F649-4665-934F-BA26AC2BE63E}"/>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0391404" y="389867"/>
              <a:ext cx="3527466" cy="7381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79334</xdr:colOff>
      <xdr:row>7</xdr:row>
      <xdr:rowOff>34924</xdr:rowOff>
    </xdr:from>
    <xdr:to>
      <xdr:col>20</xdr:col>
      <xdr:colOff>89725</xdr:colOff>
      <xdr:row>15</xdr:row>
      <xdr:rowOff>152070</xdr:rowOff>
    </xdr:to>
    <mc:AlternateContent xmlns:mc="http://schemas.openxmlformats.org/markup-compatibility/2006">
      <mc:Choice xmlns:a14="http://schemas.microsoft.com/office/drawing/2010/main" Requires="a14">
        <xdr:graphicFrame macro="">
          <xdr:nvGraphicFramePr>
            <xdr:cNvPr id="9" name="Category">
              <a:extLst>
                <a:ext uri="{FF2B5EF4-FFF2-40B4-BE49-F238E27FC236}">
                  <a16:creationId xmlns:a16="http://schemas.microsoft.com/office/drawing/2014/main" id="{8AA650BE-DE88-499E-9D62-3C3952E7282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10442534" y="1368424"/>
              <a:ext cx="1839191" cy="1641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268286</xdr:colOff>
      <xdr:row>7</xdr:row>
      <xdr:rowOff>89298</xdr:rowOff>
    </xdr:from>
    <xdr:to>
      <xdr:col>26</xdr:col>
      <xdr:colOff>469900</xdr:colOff>
      <xdr:row>14</xdr:row>
      <xdr:rowOff>105173</xdr:rowOff>
    </xdr:to>
    <mc:AlternateContent xmlns:mc="http://schemas.openxmlformats.org/markup-compatibility/2006">
      <mc:Choice xmlns:a14="http://schemas.microsoft.com/office/drawing/2010/main" Requires="a14">
        <xdr:graphicFrame macro="">
          <xdr:nvGraphicFramePr>
            <xdr:cNvPr id="10" name="Sub-Category">
              <a:extLst>
                <a:ext uri="{FF2B5EF4-FFF2-40B4-BE49-F238E27FC236}">
                  <a16:creationId xmlns:a16="http://schemas.microsoft.com/office/drawing/2014/main" id="{E25559FD-5922-4F4C-AE13-0436F72EF71E}"/>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12460286" y="1422798"/>
              <a:ext cx="3859214" cy="1349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xdr:colOff>
      <xdr:row>1</xdr:row>
      <xdr:rowOff>180975</xdr:rowOff>
    </xdr:from>
    <xdr:to>
      <xdr:col>12</xdr:col>
      <xdr:colOff>447675</xdr:colOff>
      <xdr:row>16</xdr:row>
      <xdr:rowOff>66675</xdr:rowOff>
    </xdr:to>
    <xdr:graphicFrame macro="">
      <xdr:nvGraphicFramePr>
        <xdr:cNvPr id="6" name="Chart 5">
          <a:extLst>
            <a:ext uri="{FF2B5EF4-FFF2-40B4-BE49-F238E27FC236}">
              <a16:creationId xmlns:a16="http://schemas.microsoft.com/office/drawing/2014/main" id="{A61C7A0F-CD09-470C-A43E-60495CDDE6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300037</xdr:colOff>
      <xdr:row>0</xdr:row>
      <xdr:rowOff>95250</xdr:rowOff>
    </xdr:from>
    <xdr:to>
      <xdr:col>7</xdr:col>
      <xdr:colOff>700087</xdr:colOff>
      <xdr:row>14</xdr:row>
      <xdr:rowOff>171450</xdr:rowOff>
    </xdr:to>
    <xdr:graphicFrame macro="">
      <xdr:nvGraphicFramePr>
        <xdr:cNvPr id="2" name="Chart 1">
          <a:extLst>
            <a:ext uri="{FF2B5EF4-FFF2-40B4-BE49-F238E27FC236}">
              <a16:creationId xmlns:a16="http://schemas.microsoft.com/office/drawing/2014/main" id="{7A41FF1C-C0F4-4EFA-973F-04D0776A6D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23812</xdr:colOff>
      <xdr:row>1</xdr:row>
      <xdr:rowOff>28574</xdr:rowOff>
    </xdr:from>
    <xdr:to>
      <xdr:col>12</xdr:col>
      <xdr:colOff>328612</xdr:colOff>
      <xdr:row>16</xdr:row>
      <xdr:rowOff>76199</xdr:rowOff>
    </xdr:to>
    <xdr:graphicFrame macro="">
      <xdr:nvGraphicFramePr>
        <xdr:cNvPr id="4" name="Chart 3">
          <a:extLst>
            <a:ext uri="{FF2B5EF4-FFF2-40B4-BE49-F238E27FC236}">
              <a16:creationId xmlns:a16="http://schemas.microsoft.com/office/drawing/2014/main" id="{B99B8405-D664-4BE3-BDB6-E3AE7B2945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219075</xdr:colOff>
      <xdr:row>31</xdr:row>
      <xdr:rowOff>19051</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6559C41-F3BB-4F70-8A59-F1EB818E67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0" y="0"/>
              <a:ext cx="8753475" cy="59245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252412</xdr:colOff>
      <xdr:row>0</xdr:row>
      <xdr:rowOff>104775</xdr:rowOff>
    </xdr:from>
    <xdr:to>
      <xdr:col>9</xdr:col>
      <xdr:colOff>271462</xdr:colOff>
      <xdr:row>14</xdr:row>
      <xdr:rowOff>180975</xdr:rowOff>
    </xdr:to>
    <xdr:graphicFrame macro="">
      <xdr:nvGraphicFramePr>
        <xdr:cNvPr id="2" name="Chart 1">
          <a:extLst>
            <a:ext uri="{FF2B5EF4-FFF2-40B4-BE49-F238E27FC236}">
              <a16:creationId xmlns:a16="http://schemas.microsoft.com/office/drawing/2014/main" id="{26C061D6-D4B1-4723-A884-7BB5F70867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161925</xdr:colOff>
      <xdr:row>0</xdr:row>
      <xdr:rowOff>9525</xdr:rowOff>
    </xdr:from>
    <xdr:to>
      <xdr:col>13</xdr:col>
      <xdr:colOff>485775</xdr:colOff>
      <xdr:row>14</xdr:row>
      <xdr:rowOff>85725</xdr:rowOff>
    </xdr:to>
    <xdr:graphicFrame macro="">
      <xdr:nvGraphicFramePr>
        <xdr:cNvPr id="2" name="Chart 1">
          <a:extLst>
            <a:ext uri="{FF2B5EF4-FFF2-40B4-BE49-F238E27FC236}">
              <a16:creationId xmlns:a16="http://schemas.microsoft.com/office/drawing/2014/main" id="{FD9C7477-73B4-42CA-B996-DC16B490FB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geeta" refreshedDate="44436.828763425925" createdVersion="7" refreshedVersion="7" minRefreshableVersion="3" recordCount="51" xr:uid="{C6CE39F8-6E27-4F4A-BA66-9C73C09C62BD}">
  <cacheSource type="worksheet">
    <worksheetSource ref="A1:I1048576" sheet="Data"/>
  </cacheSource>
  <cacheFields count="9">
    <cacheField name="Order ID" numFmtId="0">
      <sharedItems containsBlank="1"/>
    </cacheField>
    <cacheField name="Segment" numFmtId="0">
      <sharedItems containsBlank="1" count="4">
        <s v="Home Office"/>
        <s v="Corporate"/>
        <s v="Consumer"/>
        <m/>
      </sharedItems>
    </cacheField>
    <cacheField name="Country" numFmtId="0">
      <sharedItems containsBlank="1" count="14">
        <s v="United States"/>
        <s v="Italy"/>
        <s v="Japan"/>
        <s v="Spain"/>
        <s v="New Zealand"/>
        <s v="United Kingdom"/>
        <s v="Australia"/>
        <s v="India"/>
        <s v="China"/>
        <s v="France"/>
        <s v="Morocco"/>
        <s v="Saudi Arabia"/>
        <s v="Cote d'Ivoire"/>
        <m/>
      </sharedItems>
    </cacheField>
    <cacheField name="Category" numFmtId="0">
      <sharedItems containsBlank="1" count="4">
        <s v="Technology"/>
        <s v="Office Supplies"/>
        <s v="Furniture"/>
        <m/>
      </sharedItems>
    </cacheField>
    <cacheField name="Sub-Category" numFmtId="0">
      <sharedItems containsBlank="1"/>
    </cacheField>
    <cacheField name="Sales" numFmtId="0">
      <sharedItems containsString="0" containsBlank="1" containsNumber="1" minValue="4799.9839999999995" maxValue="22638.48"/>
    </cacheField>
    <cacheField name="Quantity" numFmtId="0">
      <sharedItems containsString="0" containsBlank="1" containsNumber="1" containsInteger="1" minValue="2" maxValue="14"/>
    </cacheField>
    <cacheField name="Discount" numFmtId="0">
      <sharedItems containsString="0" containsBlank="1" containsNumber="1" minValue="0" maxValue="0.5"/>
    </cacheField>
    <cacheField name="Profit" numFmtId="0">
      <sharedItems containsString="0" containsBlank="1" containsNumber="1" minValue="-3839.9903999999988" maxValue="8399.975999999998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geeta" refreshedDate="44438.804284837963" createdVersion="7" refreshedVersion="7" minRefreshableVersion="3" recordCount="50" xr:uid="{A7BC9765-B40A-4DD3-BEDF-4886FD939481}">
  <cacheSource type="worksheet">
    <worksheetSource ref="A1:I51" sheet="Data"/>
  </cacheSource>
  <cacheFields count="9">
    <cacheField name="Order ID" numFmtId="0">
      <sharedItems/>
    </cacheField>
    <cacheField name="Segment" numFmtId="0">
      <sharedItems count="3">
        <s v="Home Office"/>
        <s v="Corporate"/>
        <s v="Consumer"/>
      </sharedItems>
    </cacheField>
    <cacheField name="Country" numFmtId="0">
      <sharedItems count="13">
        <s v="United States"/>
        <s v="Italy"/>
        <s v="Japan"/>
        <s v="Spain"/>
        <s v="New Zealand"/>
        <s v="United Kingdom"/>
        <s v="Australia"/>
        <s v="India"/>
        <s v="China"/>
        <s v="France"/>
        <s v="Morocco"/>
        <s v="Saudi Arabia"/>
        <s v="Cote d'Ivoire"/>
      </sharedItems>
    </cacheField>
    <cacheField name="Category" numFmtId="0">
      <sharedItems count="3">
        <s v="Technology"/>
        <s v="Office Supplies"/>
        <s v="Furniture"/>
      </sharedItems>
    </cacheField>
    <cacheField name="Sub-Category" numFmtId="0">
      <sharedItems count="9">
        <s v="Machines"/>
        <s v="Copiers"/>
        <s v="Binders"/>
        <s v="Supplies"/>
        <s v="Appliances"/>
        <s v="Phones"/>
        <s v="Chairs"/>
        <s v="Bookcases"/>
        <s v="Tables"/>
      </sharedItems>
    </cacheField>
    <cacheField name="Sales" numFmtId="164">
      <sharedItems containsSemiMixedTypes="0" containsString="0" containsNumber="1" minValue="4799.9839999999995" maxValue="22638.48"/>
    </cacheField>
    <cacheField name="Quantity" numFmtId="0">
      <sharedItems containsSemiMixedTypes="0" containsString="0" containsNumber="1" containsInteger="1" minValue="2" maxValue="14"/>
    </cacheField>
    <cacheField name="Discount" numFmtId="0">
      <sharedItems containsSemiMixedTypes="0" containsString="0" containsNumber="1" minValue="0" maxValue="0.5"/>
    </cacheField>
    <cacheField name="Profit" numFmtId="164">
      <sharedItems containsSemiMixedTypes="0" containsString="0" containsNumber="1" minValue="-3839.9903999999988" maxValue="8399.9759999999987"/>
    </cacheField>
  </cacheFields>
  <extLst>
    <ext xmlns:x14="http://schemas.microsoft.com/office/spreadsheetml/2009/9/main" uri="{725AE2AE-9491-48be-B2B4-4EB974FC3084}">
      <x14:pivotCacheDefinition pivotCacheId="732209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
  <r>
    <s v="CA-2012-SM20320140-40985"/>
    <x v="0"/>
    <x v="0"/>
    <x v="0"/>
    <s v="Machines"/>
    <n v="22638.48"/>
    <n v="6"/>
    <n v="0.5"/>
    <n v="-1811.0784000000021"/>
  </r>
  <r>
    <s v="CA-2014-TC20980140-41915"/>
    <x v="1"/>
    <x v="0"/>
    <x v="0"/>
    <s v="Copiers"/>
    <n v="17499.949999999997"/>
    <n v="5"/>
    <n v="0"/>
    <n v="8399.9759999999987"/>
  </r>
  <r>
    <s v="CA-2015-RB19360140-42087"/>
    <x v="2"/>
    <x v="0"/>
    <x v="0"/>
    <s v="Copiers"/>
    <n v="13999.96"/>
    <n v="4"/>
    <n v="0"/>
    <n v="6719.9807999999994"/>
  </r>
  <r>
    <s v="CA-2015-TA21385140-42300"/>
    <x v="0"/>
    <x v="0"/>
    <x v="0"/>
    <s v="Copiers"/>
    <n v="11199.968000000001"/>
    <n v="4"/>
    <n v="0.2"/>
    <n v="3919.9887999999992"/>
  </r>
  <r>
    <s v="CA-2015-HL15040140-42326"/>
    <x v="2"/>
    <x v="0"/>
    <x v="0"/>
    <s v="Copiers"/>
    <n v="10499.97"/>
    <n v="3"/>
    <n v="0"/>
    <n v="5039.9856"/>
  </r>
  <r>
    <s v="CA-2014-AB10105140-41991"/>
    <x v="2"/>
    <x v="0"/>
    <x v="1"/>
    <s v="Binders"/>
    <n v="9892.74"/>
    <n v="13"/>
    <n v="0"/>
    <n v="4946.37"/>
  </r>
  <r>
    <s v="CA-2012-SC20095140-41174"/>
    <x v="2"/>
    <x v="0"/>
    <x v="1"/>
    <s v="Binders"/>
    <n v="9449.9500000000007"/>
    <n v="5"/>
    <n v="0"/>
    <n v="4630.4755000000005"/>
  </r>
  <r>
    <s v="US-2014-BS11365140-41746"/>
    <x v="1"/>
    <x v="0"/>
    <x v="0"/>
    <s v="Machines"/>
    <n v="9099.93"/>
    <n v="7"/>
    <n v="0"/>
    <n v="2365.9817999999996"/>
  </r>
  <r>
    <s v="CA-2014-SE20110140-41672"/>
    <x v="2"/>
    <x v="0"/>
    <x v="0"/>
    <s v="Machines"/>
    <n v="8749.9500000000007"/>
    <n v="5"/>
    <n v="0"/>
    <n v="2799.9839999999995"/>
  </r>
  <r>
    <s v="CA-2014-CC12370140-41783"/>
    <x v="2"/>
    <x v="0"/>
    <x v="0"/>
    <s v="Copiers"/>
    <n v="8399.9759999999987"/>
    <n v="4"/>
    <n v="0.4"/>
    <n v="1119.996799999999"/>
  </r>
  <r>
    <s v="CA-2012-KL16645140-41114"/>
    <x v="2"/>
    <x v="0"/>
    <x v="1"/>
    <s v="Supplies"/>
    <n v="8187.65"/>
    <n v="5"/>
    <n v="0"/>
    <n v="327.50599999999963"/>
  </r>
  <r>
    <s v="CA-2012-BM11140140-41159"/>
    <x v="2"/>
    <x v="0"/>
    <x v="0"/>
    <s v="Machines"/>
    <n v="8159.9519999999993"/>
    <n v="8"/>
    <n v="0.4"/>
    <n v="-1359.992000000002"/>
  </r>
  <r>
    <s v="US-2015-GT14635140-42313"/>
    <x v="1"/>
    <x v="0"/>
    <x v="0"/>
    <s v="Machines"/>
    <n v="7999.98"/>
    <n v="4"/>
    <n v="0.5"/>
    <n v="-3839.9903999999988"/>
  </r>
  <r>
    <s v="ES-2015-PJ1883564-42255"/>
    <x v="1"/>
    <x v="1"/>
    <x v="1"/>
    <s v="Appliances"/>
    <n v="7958.58"/>
    <n v="14"/>
    <n v="0"/>
    <n v="3979.0799999999995"/>
  </r>
  <r>
    <s v="CA-2012-TB21400140-41256"/>
    <x v="2"/>
    <x v="0"/>
    <x v="0"/>
    <s v="Machines"/>
    <n v="6999.96"/>
    <n v="4"/>
    <n v="0"/>
    <n v="2239.9871999999996"/>
  </r>
  <r>
    <s v="ID-2012-CA1196566-40949"/>
    <x v="1"/>
    <x v="2"/>
    <x v="0"/>
    <s v="Phones"/>
    <n v="6998.64"/>
    <n v="11"/>
    <n v="0"/>
    <n v="2939.31"/>
  </r>
  <r>
    <s v="ES-2012-ER13855120-41159"/>
    <x v="1"/>
    <x v="3"/>
    <x v="1"/>
    <s v="Appliances"/>
    <n v="6517.08"/>
    <n v="12"/>
    <n v="0"/>
    <n v="2476.44"/>
  </r>
  <r>
    <s v="IN-2014-AS1063092-41989"/>
    <x v="0"/>
    <x v="4"/>
    <x v="0"/>
    <s v="Phones"/>
    <n v="6439.8"/>
    <n v="10"/>
    <n v="0"/>
    <n v="2447.1"/>
  </r>
  <r>
    <s v="CA-2013-CM12385140-41349"/>
    <x v="2"/>
    <x v="0"/>
    <x v="1"/>
    <s v="Binders"/>
    <n v="6354.95"/>
    <n v="5"/>
    <n v="0"/>
    <n v="3177.4749999999999"/>
  </r>
  <r>
    <s v="ES-2013-GT14710139-41621"/>
    <x v="2"/>
    <x v="5"/>
    <x v="0"/>
    <s v="Phones"/>
    <n v="5785.0199999999995"/>
    <n v="9"/>
    <n v="0"/>
    <n v="404.73"/>
  </r>
  <r>
    <s v="ID-2013-SC203057-41488"/>
    <x v="2"/>
    <x v="6"/>
    <x v="2"/>
    <s v="Chairs"/>
    <n v="5759.9639999999981"/>
    <n v="14"/>
    <n v="0.1"/>
    <n v="-0.33599999999989905"/>
  </r>
  <r>
    <s v="IN-2014-CA1277558-41802"/>
    <x v="2"/>
    <x v="7"/>
    <x v="0"/>
    <s v="Phones"/>
    <n v="5751.5400000000009"/>
    <n v="9"/>
    <n v="0"/>
    <n v="2817.9900000000002"/>
  </r>
  <r>
    <s v="IN-2013-CM1216027-41506"/>
    <x v="2"/>
    <x v="8"/>
    <x v="0"/>
    <s v="Phones"/>
    <n v="5737.5"/>
    <n v="9"/>
    <n v="0"/>
    <n v="630.99"/>
  </r>
  <r>
    <s v="ES-2015-HG1484545-42327"/>
    <x v="2"/>
    <x v="9"/>
    <x v="2"/>
    <s v="Chairs"/>
    <n v="5729.3459999999986"/>
    <n v="14"/>
    <n v="0.1"/>
    <n v="63.546000000000163"/>
  </r>
  <r>
    <s v="IT-2014-ML17395120-41794"/>
    <x v="1"/>
    <x v="3"/>
    <x v="0"/>
    <s v="Phones"/>
    <n v="5726.16"/>
    <n v="10"/>
    <n v="0.1"/>
    <n v="-445.44"/>
  </r>
  <r>
    <s v="IN-2012-Dp1324027-41223"/>
    <x v="0"/>
    <x v="8"/>
    <x v="0"/>
    <s v="Phones"/>
    <n v="5725.35"/>
    <n v="9"/>
    <n v="0"/>
    <n v="1602.9899999999998"/>
  </r>
  <r>
    <s v="ES-2013-MG18145139-41423"/>
    <x v="2"/>
    <x v="5"/>
    <x v="0"/>
    <s v="Phones"/>
    <n v="5724.5400000000009"/>
    <n v="9"/>
    <n v="0"/>
    <n v="2461.3200000000002"/>
  </r>
  <r>
    <s v="IN-2015-VG2180558-42273"/>
    <x v="1"/>
    <x v="7"/>
    <x v="2"/>
    <s v="Bookcases"/>
    <n v="5667.87"/>
    <n v="13"/>
    <n v="0"/>
    <n v="2097.0300000000002"/>
  </r>
  <r>
    <s v="IN-2015-MB173057-42179"/>
    <x v="2"/>
    <x v="6"/>
    <x v="2"/>
    <s v="Bookcases"/>
    <n v="5486.67"/>
    <n v="14"/>
    <n v="0.1"/>
    <n v="2316.5099999999998"/>
  </r>
  <r>
    <s v="ES-2014-JG15160139-41660"/>
    <x v="2"/>
    <x v="5"/>
    <x v="2"/>
    <s v="Tables"/>
    <n v="5451.2999999999993"/>
    <n v="6"/>
    <n v="0"/>
    <n v="2071.44"/>
  </r>
  <r>
    <s v="IN-2013-BT1153058-41331"/>
    <x v="0"/>
    <x v="7"/>
    <x v="2"/>
    <s v="Tables"/>
    <n v="5451.2999999999993"/>
    <n v="6"/>
    <n v="0"/>
    <n v="327.06000000000006"/>
  </r>
  <r>
    <s v="CA-2015-AR10540140-42021"/>
    <x v="2"/>
    <x v="0"/>
    <x v="1"/>
    <s v="Binders"/>
    <n v="5443.96"/>
    <n v="4"/>
    <n v="0"/>
    <n v="2504.2215999999999"/>
  </r>
  <r>
    <s v="US-2014-DR12940140-41917"/>
    <x v="0"/>
    <x v="0"/>
    <x v="0"/>
    <s v="Copiers"/>
    <n v="5399.91"/>
    <n v="9"/>
    <n v="0"/>
    <n v="2591.9567999999999"/>
  </r>
  <r>
    <s v="MO-2015-DP310586-42305"/>
    <x v="1"/>
    <x v="10"/>
    <x v="0"/>
    <s v="Copiers"/>
    <n v="5301.2400000000007"/>
    <n v="14"/>
    <n v="0"/>
    <n v="2597.2800000000002"/>
  </r>
  <r>
    <s v="ES-2012-BP11155139-41130"/>
    <x v="2"/>
    <x v="5"/>
    <x v="0"/>
    <s v="Phones"/>
    <n v="5276.9880000000003"/>
    <n v="9"/>
    <n v="0.1"/>
    <n v="1758.8879999999997"/>
  </r>
  <r>
    <s v="ES-2014-LB16795139-41697"/>
    <x v="0"/>
    <x v="5"/>
    <x v="1"/>
    <s v="Appliances"/>
    <n v="5273.7"/>
    <n v="10"/>
    <n v="0"/>
    <n v="1898.4"/>
  </r>
  <r>
    <s v="IN-2013-MB1808592-41378"/>
    <x v="2"/>
    <x v="4"/>
    <x v="2"/>
    <s v="Tables"/>
    <n v="5244.84"/>
    <n v="6"/>
    <n v="0"/>
    <n v="996.4799999999999"/>
  </r>
  <r>
    <s v="SA-2015-LC7050110-42236"/>
    <x v="2"/>
    <x v="11"/>
    <x v="0"/>
    <s v="Phones"/>
    <n v="5211.12"/>
    <n v="8"/>
    <n v="0"/>
    <n v="1146.24"/>
  </r>
  <r>
    <s v="IN-2014-JL1583527-41845"/>
    <x v="2"/>
    <x v="8"/>
    <x v="0"/>
    <s v="Phones"/>
    <n v="5211.12"/>
    <n v="8"/>
    <n v="0"/>
    <n v="833.76"/>
  </r>
  <r>
    <s v="CA-2015-TS21370140-42283"/>
    <x v="1"/>
    <x v="0"/>
    <x v="0"/>
    <s v="Machines"/>
    <n v="5199.96"/>
    <n v="4"/>
    <n v="0"/>
    <n v="1351.9895999999999"/>
  </r>
  <r>
    <s v="IN-2014-CR127307-41929"/>
    <x v="2"/>
    <x v="6"/>
    <x v="0"/>
    <s v="Phones"/>
    <n v="5175.1710000000012"/>
    <n v="9"/>
    <n v="0.1"/>
    <n v="919.97099999999966"/>
  </r>
  <r>
    <s v="IV-2012-NW840029-41130"/>
    <x v="2"/>
    <x v="12"/>
    <x v="0"/>
    <s v="Phones"/>
    <n v="5100"/>
    <n v="8"/>
    <n v="0"/>
    <n v="1428"/>
  </r>
  <r>
    <s v="CA-2015-JW15220140-42291"/>
    <x v="1"/>
    <x v="0"/>
    <x v="1"/>
    <s v="Binders"/>
    <n v="5083.96"/>
    <n v="5"/>
    <n v="0.2"/>
    <n v="1906.4849999999999"/>
  </r>
  <r>
    <s v="IN-2015-DB1340527-42022"/>
    <x v="2"/>
    <x v="8"/>
    <x v="2"/>
    <s v="Chairs"/>
    <n v="5048.9999999999991"/>
    <n v="11"/>
    <n v="0"/>
    <n v="656.37"/>
  </r>
  <r>
    <s v="CA-2014-EH13765140-41712"/>
    <x v="1"/>
    <x v="0"/>
    <x v="1"/>
    <s v="Supplies"/>
    <n v="4912.59"/>
    <n v="3"/>
    <n v="0"/>
    <n v="196.50359999999978"/>
  </r>
  <r>
    <s v="US-2013-HM14860140-41632"/>
    <x v="1"/>
    <x v="0"/>
    <x v="0"/>
    <s v="Copiers"/>
    <n v="4899.93"/>
    <n v="7"/>
    <n v="0"/>
    <n v="2302.9670999999998"/>
  </r>
  <r>
    <s v="US-2014-KD16270140-41700"/>
    <x v="2"/>
    <x v="0"/>
    <x v="0"/>
    <s v="Machines"/>
    <n v="4899.93"/>
    <n v="7"/>
    <n v="0"/>
    <n v="2400.9656999999997"/>
  </r>
  <r>
    <s v="ES-2015-EH1412545-42245"/>
    <x v="0"/>
    <x v="9"/>
    <x v="0"/>
    <s v="Phones"/>
    <n v="4876.875"/>
    <n v="9"/>
    <n v="0.15"/>
    <n v="745.875"/>
  </r>
  <r>
    <s v="IN-2015-TA213857-42351"/>
    <x v="0"/>
    <x v="6"/>
    <x v="1"/>
    <s v="Appliances"/>
    <n v="4864.32"/>
    <n v="10"/>
    <n v="0.1"/>
    <n v="162.12"/>
  </r>
  <r>
    <s v="CA-2015-NC18535140-42096"/>
    <x v="1"/>
    <x v="0"/>
    <x v="0"/>
    <s v="Machines"/>
    <n v="4799.9839999999995"/>
    <n v="2"/>
    <n v="0.2"/>
    <n v="359.99879999999962"/>
  </r>
  <r>
    <m/>
    <x v="3"/>
    <x v="13"/>
    <x v="3"/>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CA-2012-SM20320140-40985"/>
    <x v="0"/>
    <x v="0"/>
    <x v="0"/>
    <x v="0"/>
    <n v="22638.48"/>
    <n v="6"/>
    <n v="0.5"/>
    <n v="-1811.0784000000021"/>
  </r>
  <r>
    <s v="CA-2014-TC20980140-41915"/>
    <x v="1"/>
    <x v="0"/>
    <x v="0"/>
    <x v="1"/>
    <n v="17499.949999999997"/>
    <n v="5"/>
    <n v="0"/>
    <n v="8399.9759999999987"/>
  </r>
  <r>
    <s v="CA-2015-RB19360140-42087"/>
    <x v="2"/>
    <x v="0"/>
    <x v="0"/>
    <x v="1"/>
    <n v="13999.96"/>
    <n v="4"/>
    <n v="0"/>
    <n v="6719.9807999999994"/>
  </r>
  <r>
    <s v="CA-2015-TA21385140-42300"/>
    <x v="0"/>
    <x v="0"/>
    <x v="0"/>
    <x v="1"/>
    <n v="11199.968000000001"/>
    <n v="4"/>
    <n v="0.2"/>
    <n v="3919.9887999999992"/>
  </r>
  <r>
    <s v="CA-2015-HL15040140-42326"/>
    <x v="2"/>
    <x v="0"/>
    <x v="0"/>
    <x v="1"/>
    <n v="10499.97"/>
    <n v="3"/>
    <n v="0"/>
    <n v="5039.9856"/>
  </r>
  <r>
    <s v="CA-2014-AB10105140-41991"/>
    <x v="2"/>
    <x v="0"/>
    <x v="1"/>
    <x v="2"/>
    <n v="9892.74"/>
    <n v="13"/>
    <n v="0"/>
    <n v="4946.37"/>
  </r>
  <r>
    <s v="CA-2012-SC20095140-41174"/>
    <x v="2"/>
    <x v="0"/>
    <x v="1"/>
    <x v="2"/>
    <n v="9449.9500000000007"/>
    <n v="5"/>
    <n v="0"/>
    <n v="4630.4755000000005"/>
  </r>
  <r>
    <s v="US-2014-BS11365140-41746"/>
    <x v="1"/>
    <x v="0"/>
    <x v="0"/>
    <x v="0"/>
    <n v="9099.93"/>
    <n v="7"/>
    <n v="0"/>
    <n v="2365.9817999999996"/>
  </r>
  <r>
    <s v="CA-2014-SE20110140-41672"/>
    <x v="2"/>
    <x v="0"/>
    <x v="0"/>
    <x v="0"/>
    <n v="8749.9500000000007"/>
    <n v="5"/>
    <n v="0"/>
    <n v="2799.9839999999995"/>
  </r>
  <r>
    <s v="CA-2014-CC12370140-41783"/>
    <x v="2"/>
    <x v="0"/>
    <x v="0"/>
    <x v="1"/>
    <n v="8399.9759999999987"/>
    <n v="4"/>
    <n v="0.4"/>
    <n v="1119.996799999999"/>
  </r>
  <r>
    <s v="CA-2012-KL16645140-41114"/>
    <x v="2"/>
    <x v="0"/>
    <x v="1"/>
    <x v="3"/>
    <n v="8187.65"/>
    <n v="5"/>
    <n v="0"/>
    <n v="327.50599999999963"/>
  </r>
  <r>
    <s v="CA-2012-BM11140140-41159"/>
    <x v="2"/>
    <x v="0"/>
    <x v="0"/>
    <x v="0"/>
    <n v="8159.9519999999993"/>
    <n v="8"/>
    <n v="0.4"/>
    <n v="-1359.992000000002"/>
  </r>
  <r>
    <s v="US-2015-GT14635140-42313"/>
    <x v="1"/>
    <x v="0"/>
    <x v="0"/>
    <x v="0"/>
    <n v="7999.98"/>
    <n v="4"/>
    <n v="0.5"/>
    <n v="-3839.9903999999988"/>
  </r>
  <r>
    <s v="ES-2015-PJ1883564-42255"/>
    <x v="1"/>
    <x v="1"/>
    <x v="1"/>
    <x v="4"/>
    <n v="7958.58"/>
    <n v="14"/>
    <n v="0"/>
    <n v="3979.0799999999995"/>
  </r>
  <r>
    <s v="CA-2012-TB21400140-41256"/>
    <x v="2"/>
    <x v="0"/>
    <x v="0"/>
    <x v="0"/>
    <n v="6999.96"/>
    <n v="4"/>
    <n v="0"/>
    <n v="2239.9871999999996"/>
  </r>
  <r>
    <s v="ID-2012-CA1196566-40949"/>
    <x v="1"/>
    <x v="2"/>
    <x v="0"/>
    <x v="5"/>
    <n v="6998.64"/>
    <n v="11"/>
    <n v="0"/>
    <n v="2939.31"/>
  </r>
  <r>
    <s v="ES-2012-ER13855120-41159"/>
    <x v="1"/>
    <x v="3"/>
    <x v="1"/>
    <x v="4"/>
    <n v="6517.08"/>
    <n v="12"/>
    <n v="0"/>
    <n v="2476.44"/>
  </r>
  <r>
    <s v="IN-2014-AS1063092-41989"/>
    <x v="0"/>
    <x v="4"/>
    <x v="0"/>
    <x v="5"/>
    <n v="6439.8"/>
    <n v="10"/>
    <n v="0"/>
    <n v="2447.1"/>
  </r>
  <r>
    <s v="CA-2013-CM12385140-41349"/>
    <x v="2"/>
    <x v="0"/>
    <x v="1"/>
    <x v="2"/>
    <n v="6354.95"/>
    <n v="5"/>
    <n v="0"/>
    <n v="3177.4749999999999"/>
  </r>
  <r>
    <s v="ES-2013-GT14710139-41621"/>
    <x v="2"/>
    <x v="5"/>
    <x v="0"/>
    <x v="5"/>
    <n v="5785.0199999999995"/>
    <n v="9"/>
    <n v="0"/>
    <n v="404.73"/>
  </r>
  <r>
    <s v="ID-2013-SC203057-41488"/>
    <x v="2"/>
    <x v="6"/>
    <x v="2"/>
    <x v="6"/>
    <n v="5759.9639999999981"/>
    <n v="14"/>
    <n v="0.1"/>
    <n v="-0.33599999999989905"/>
  </r>
  <r>
    <s v="IN-2014-CA1277558-41802"/>
    <x v="2"/>
    <x v="7"/>
    <x v="0"/>
    <x v="5"/>
    <n v="5751.5400000000009"/>
    <n v="9"/>
    <n v="0"/>
    <n v="2817.9900000000002"/>
  </r>
  <r>
    <s v="IN-2013-CM1216027-41506"/>
    <x v="2"/>
    <x v="8"/>
    <x v="0"/>
    <x v="5"/>
    <n v="5737.5"/>
    <n v="9"/>
    <n v="0"/>
    <n v="630.99"/>
  </r>
  <r>
    <s v="ES-2015-HG1484545-42327"/>
    <x v="2"/>
    <x v="9"/>
    <x v="2"/>
    <x v="6"/>
    <n v="5729.3459999999986"/>
    <n v="14"/>
    <n v="0.1"/>
    <n v="63.546000000000163"/>
  </r>
  <r>
    <s v="IT-2014-ML17395120-41794"/>
    <x v="1"/>
    <x v="3"/>
    <x v="0"/>
    <x v="5"/>
    <n v="5726.16"/>
    <n v="10"/>
    <n v="0.1"/>
    <n v="-445.44"/>
  </r>
  <r>
    <s v="IN-2012-Dp1324027-41223"/>
    <x v="0"/>
    <x v="8"/>
    <x v="0"/>
    <x v="5"/>
    <n v="5725.35"/>
    <n v="9"/>
    <n v="0"/>
    <n v="1602.9899999999998"/>
  </r>
  <r>
    <s v="ES-2013-MG18145139-41423"/>
    <x v="2"/>
    <x v="5"/>
    <x v="0"/>
    <x v="5"/>
    <n v="5724.5400000000009"/>
    <n v="9"/>
    <n v="0"/>
    <n v="2461.3200000000002"/>
  </r>
  <r>
    <s v="IN-2015-VG2180558-42273"/>
    <x v="1"/>
    <x v="7"/>
    <x v="2"/>
    <x v="7"/>
    <n v="5667.87"/>
    <n v="13"/>
    <n v="0"/>
    <n v="2097.0300000000002"/>
  </r>
  <r>
    <s v="IN-2015-MB173057-42179"/>
    <x v="2"/>
    <x v="6"/>
    <x v="2"/>
    <x v="7"/>
    <n v="5486.67"/>
    <n v="14"/>
    <n v="0.1"/>
    <n v="2316.5099999999998"/>
  </r>
  <r>
    <s v="ES-2014-JG15160139-41660"/>
    <x v="2"/>
    <x v="5"/>
    <x v="2"/>
    <x v="8"/>
    <n v="5451.2999999999993"/>
    <n v="6"/>
    <n v="0"/>
    <n v="2071.44"/>
  </r>
  <r>
    <s v="IN-2013-BT1153058-41331"/>
    <x v="0"/>
    <x v="7"/>
    <x v="2"/>
    <x v="8"/>
    <n v="5451.2999999999993"/>
    <n v="6"/>
    <n v="0"/>
    <n v="327.06000000000006"/>
  </r>
  <r>
    <s v="CA-2015-AR10540140-42021"/>
    <x v="2"/>
    <x v="0"/>
    <x v="1"/>
    <x v="2"/>
    <n v="5443.96"/>
    <n v="4"/>
    <n v="0"/>
    <n v="2504.2215999999999"/>
  </r>
  <r>
    <s v="US-2014-DR12940140-41917"/>
    <x v="0"/>
    <x v="0"/>
    <x v="0"/>
    <x v="1"/>
    <n v="5399.91"/>
    <n v="9"/>
    <n v="0"/>
    <n v="2591.9567999999999"/>
  </r>
  <r>
    <s v="MO-2015-DP310586-42305"/>
    <x v="1"/>
    <x v="10"/>
    <x v="0"/>
    <x v="1"/>
    <n v="5301.2400000000007"/>
    <n v="14"/>
    <n v="0"/>
    <n v="2597.2800000000002"/>
  </r>
  <r>
    <s v="ES-2012-BP11155139-41130"/>
    <x v="2"/>
    <x v="5"/>
    <x v="0"/>
    <x v="5"/>
    <n v="5276.9880000000003"/>
    <n v="9"/>
    <n v="0.1"/>
    <n v="1758.8879999999997"/>
  </r>
  <r>
    <s v="ES-2014-LB16795139-41697"/>
    <x v="0"/>
    <x v="5"/>
    <x v="1"/>
    <x v="4"/>
    <n v="5273.7"/>
    <n v="10"/>
    <n v="0"/>
    <n v="1898.4"/>
  </r>
  <r>
    <s v="IN-2013-MB1808592-41378"/>
    <x v="2"/>
    <x v="4"/>
    <x v="2"/>
    <x v="8"/>
    <n v="5244.84"/>
    <n v="6"/>
    <n v="0"/>
    <n v="996.4799999999999"/>
  </r>
  <r>
    <s v="SA-2015-LC7050110-42236"/>
    <x v="2"/>
    <x v="11"/>
    <x v="0"/>
    <x v="5"/>
    <n v="5211.12"/>
    <n v="8"/>
    <n v="0"/>
    <n v="1146.24"/>
  </r>
  <r>
    <s v="IN-2014-JL1583527-41845"/>
    <x v="2"/>
    <x v="8"/>
    <x v="0"/>
    <x v="5"/>
    <n v="5211.12"/>
    <n v="8"/>
    <n v="0"/>
    <n v="833.76"/>
  </r>
  <r>
    <s v="CA-2015-TS21370140-42283"/>
    <x v="1"/>
    <x v="0"/>
    <x v="0"/>
    <x v="0"/>
    <n v="5199.96"/>
    <n v="4"/>
    <n v="0"/>
    <n v="1351.9895999999999"/>
  </r>
  <r>
    <s v="IN-2014-CR127307-41929"/>
    <x v="2"/>
    <x v="6"/>
    <x v="0"/>
    <x v="5"/>
    <n v="5175.1710000000012"/>
    <n v="9"/>
    <n v="0.1"/>
    <n v="919.97099999999966"/>
  </r>
  <r>
    <s v="IV-2012-NW840029-41130"/>
    <x v="2"/>
    <x v="12"/>
    <x v="0"/>
    <x v="5"/>
    <n v="5100"/>
    <n v="8"/>
    <n v="0"/>
    <n v="1428"/>
  </r>
  <r>
    <s v="CA-2015-JW15220140-42291"/>
    <x v="1"/>
    <x v="0"/>
    <x v="1"/>
    <x v="2"/>
    <n v="5083.96"/>
    <n v="5"/>
    <n v="0.2"/>
    <n v="1906.4849999999999"/>
  </r>
  <r>
    <s v="IN-2015-DB1340527-42022"/>
    <x v="2"/>
    <x v="8"/>
    <x v="2"/>
    <x v="6"/>
    <n v="5048.9999999999991"/>
    <n v="11"/>
    <n v="0"/>
    <n v="656.37"/>
  </r>
  <r>
    <s v="CA-2014-EH13765140-41712"/>
    <x v="1"/>
    <x v="0"/>
    <x v="1"/>
    <x v="3"/>
    <n v="4912.59"/>
    <n v="3"/>
    <n v="0"/>
    <n v="196.50359999999978"/>
  </r>
  <r>
    <s v="US-2013-HM14860140-41632"/>
    <x v="1"/>
    <x v="0"/>
    <x v="0"/>
    <x v="1"/>
    <n v="4899.93"/>
    <n v="7"/>
    <n v="0"/>
    <n v="2302.9670999999998"/>
  </r>
  <r>
    <s v="US-2014-KD16270140-41700"/>
    <x v="2"/>
    <x v="0"/>
    <x v="0"/>
    <x v="0"/>
    <n v="4899.93"/>
    <n v="7"/>
    <n v="0"/>
    <n v="2400.9656999999997"/>
  </r>
  <r>
    <s v="ES-2015-EH1412545-42245"/>
    <x v="0"/>
    <x v="9"/>
    <x v="0"/>
    <x v="5"/>
    <n v="4876.875"/>
    <n v="9"/>
    <n v="0.15"/>
    <n v="745.875"/>
  </r>
  <r>
    <s v="IN-2015-TA213857-42351"/>
    <x v="0"/>
    <x v="6"/>
    <x v="1"/>
    <x v="4"/>
    <n v="4864.32"/>
    <n v="10"/>
    <n v="0.1"/>
    <n v="162.12"/>
  </r>
  <r>
    <s v="CA-2015-NC18535140-42096"/>
    <x v="1"/>
    <x v="0"/>
    <x v="0"/>
    <x v="0"/>
    <n v="4799.9839999999995"/>
    <n v="2"/>
    <n v="0.2"/>
    <n v="359.9987999999996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428121-87F3-457E-A2B1-D92F82AD2716}" name="PivotTable1"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E18" firstHeaderRow="1" firstDataRow="2" firstDataCol="1"/>
  <pivotFields count="9">
    <pivotField showAll="0"/>
    <pivotField axis="axisCol" showAll="0">
      <items count="4">
        <item x="2"/>
        <item x="1"/>
        <item x="0"/>
        <item t="default"/>
      </items>
    </pivotField>
    <pivotField axis="axisRow" showAll="0">
      <items count="14">
        <item x="7"/>
        <item x="8"/>
        <item x="6"/>
        <item x="12"/>
        <item x="9"/>
        <item x="1"/>
        <item x="2"/>
        <item x="10"/>
        <item x="4"/>
        <item x="11"/>
        <item x="3"/>
        <item x="5"/>
        <item x="0"/>
        <item t="default"/>
      </items>
    </pivotField>
    <pivotField showAll="0">
      <items count="4">
        <item x="2"/>
        <item x="1"/>
        <item x="0"/>
        <item t="default"/>
      </items>
    </pivotField>
    <pivotField showAll="0">
      <items count="10">
        <item x="4"/>
        <item x="2"/>
        <item x="7"/>
        <item x="6"/>
        <item x="1"/>
        <item x="0"/>
        <item x="5"/>
        <item x="3"/>
        <item x="8"/>
        <item t="default"/>
      </items>
    </pivotField>
    <pivotField numFmtId="164" showAll="0"/>
    <pivotField showAll="0"/>
    <pivotField showAll="0"/>
    <pivotField dataField="1" numFmtId="164" showAll="0"/>
  </pivotFields>
  <rowFields count="1">
    <field x="2"/>
  </rowFields>
  <rowItems count="14">
    <i>
      <x/>
    </i>
    <i>
      <x v="1"/>
    </i>
    <i>
      <x v="2"/>
    </i>
    <i>
      <x v="3"/>
    </i>
    <i>
      <x v="4"/>
    </i>
    <i>
      <x v="5"/>
    </i>
    <i>
      <x v="6"/>
    </i>
    <i>
      <x v="7"/>
    </i>
    <i>
      <x v="8"/>
    </i>
    <i>
      <x v="9"/>
    </i>
    <i>
      <x v="10"/>
    </i>
    <i>
      <x v="11"/>
    </i>
    <i>
      <x v="12"/>
    </i>
    <i t="grand">
      <x/>
    </i>
  </rowItems>
  <colFields count="1">
    <field x="1"/>
  </colFields>
  <colItems count="4">
    <i>
      <x/>
    </i>
    <i>
      <x v="1"/>
    </i>
    <i>
      <x v="2"/>
    </i>
    <i t="grand">
      <x/>
    </i>
  </colItems>
  <dataFields count="1">
    <dataField name="Sum of Profit" fld="8" baseField="0" baseItem="0"/>
  </dataFields>
  <chartFormats count="19">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4" format="3" series="1">
      <pivotArea type="data" outline="0" fieldPosition="0">
        <references count="2">
          <reference field="4294967294" count="1" selected="0">
            <x v="0"/>
          </reference>
          <reference field="2" count="1" selected="0">
            <x v="3"/>
          </reference>
        </references>
      </pivotArea>
    </chartFormat>
    <chartFormat chart="4" format="4" series="1">
      <pivotArea type="data" outline="0" fieldPosition="0">
        <references count="2">
          <reference field="4294967294" count="1" selected="0">
            <x v="0"/>
          </reference>
          <reference field="2" count="1" selected="0">
            <x v="4"/>
          </reference>
        </references>
      </pivotArea>
    </chartFormat>
    <chartFormat chart="4" format="5" series="1">
      <pivotArea type="data" outline="0" fieldPosition="0">
        <references count="2">
          <reference field="4294967294" count="1" selected="0">
            <x v="0"/>
          </reference>
          <reference field="2" count="1" selected="0">
            <x v="5"/>
          </reference>
        </references>
      </pivotArea>
    </chartFormat>
    <chartFormat chart="4" format="6" series="1">
      <pivotArea type="data" outline="0" fieldPosition="0">
        <references count="2">
          <reference field="4294967294" count="1" selected="0">
            <x v="0"/>
          </reference>
          <reference field="2" count="1" selected="0">
            <x v="6"/>
          </reference>
        </references>
      </pivotArea>
    </chartFormat>
    <chartFormat chart="4" format="7" series="1">
      <pivotArea type="data" outline="0" fieldPosition="0">
        <references count="2">
          <reference field="4294967294" count="1" selected="0">
            <x v="0"/>
          </reference>
          <reference field="2" count="1" selected="0">
            <x v="7"/>
          </reference>
        </references>
      </pivotArea>
    </chartFormat>
    <chartFormat chart="4" format="8" series="1">
      <pivotArea type="data" outline="0" fieldPosition="0">
        <references count="2">
          <reference field="4294967294" count="1" selected="0">
            <x v="0"/>
          </reference>
          <reference field="2" count="1" selected="0">
            <x v="8"/>
          </reference>
        </references>
      </pivotArea>
    </chartFormat>
    <chartFormat chart="4" format="9" series="1">
      <pivotArea type="data" outline="0" fieldPosition="0">
        <references count="2">
          <reference field="4294967294" count="1" selected="0">
            <x v="0"/>
          </reference>
          <reference field="2" count="1" selected="0">
            <x v="9"/>
          </reference>
        </references>
      </pivotArea>
    </chartFormat>
    <chartFormat chart="4" format="10" series="1">
      <pivotArea type="data" outline="0" fieldPosition="0">
        <references count="2">
          <reference field="4294967294" count="1" selected="0">
            <x v="0"/>
          </reference>
          <reference field="2" count="1" selected="0">
            <x v="10"/>
          </reference>
        </references>
      </pivotArea>
    </chartFormat>
    <chartFormat chart="4" format="11" series="1">
      <pivotArea type="data" outline="0" fieldPosition="0">
        <references count="2">
          <reference field="4294967294" count="1" selected="0">
            <x v="0"/>
          </reference>
          <reference field="2" count="1" selected="0">
            <x v="11"/>
          </reference>
        </references>
      </pivotArea>
    </chartFormat>
    <chartFormat chart="4" format="12" series="1">
      <pivotArea type="data" outline="0" fieldPosition="0">
        <references count="2">
          <reference field="4294967294" count="1" selected="0">
            <x v="0"/>
          </reference>
          <reference field="2" count="1" selected="0">
            <x v="12"/>
          </reference>
        </references>
      </pivotArea>
    </chartFormat>
    <chartFormat chart="4" format="13" series="1">
      <pivotArea type="data" outline="0" fieldPosition="0">
        <references count="2">
          <reference field="4294967294" count="1" selected="0">
            <x v="0"/>
          </reference>
          <reference field="1" count="1" selected="0">
            <x v="0"/>
          </reference>
        </references>
      </pivotArea>
    </chartFormat>
    <chartFormat chart="4" format="14" series="1">
      <pivotArea type="data" outline="0" fieldPosition="0">
        <references count="2">
          <reference field="4294967294" count="1" selected="0">
            <x v="0"/>
          </reference>
          <reference field="1" count="1" selected="0">
            <x v="1"/>
          </reference>
        </references>
      </pivotArea>
    </chartFormat>
    <chartFormat chart="4" format="15" series="1">
      <pivotArea type="data" outline="0" fieldPosition="0">
        <references count="2">
          <reference field="4294967294" count="1" selected="0">
            <x v="0"/>
          </reference>
          <reference field="1" count="1" selected="0">
            <x v="2"/>
          </reference>
        </references>
      </pivotArea>
    </chartFormat>
    <chartFormat chart="7" format="19" series="1">
      <pivotArea type="data" outline="0" fieldPosition="0">
        <references count="2">
          <reference field="4294967294" count="1" selected="0">
            <x v="0"/>
          </reference>
          <reference field="1" count="1" selected="0">
            <x v="0"/>
          </reference>
        </references>
      </pivotArea>
    </chartFormat>
    <chartFormat chart="7" format="20" series="1">
      <pivotArea type="data" outline="0" fieldPosition="0">
        <references count="2">
          <reference field="4294967294" count="1" selected="0">
            <x v="0"/>
          </reference>
          <reference field="1" count="1" selected="0">
            <x v="1"/>
          </reference>
        </references>
      </pivotArea>
    </chartFormat>
    <chartFormat chart="7" format="21"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E554EC-0E6C-4724-B5CE-58D14BE415D7}"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9">
    <pivotField showAll="0"/>
    <pivotField showAll="0">
      <items count="4">
        <item x="2"/>
        <item x="1"/>
        <item x="0"/>
        <item t="default"/>
      </items>
    </pivotField>
    <pivotField showAll="0"/>
    <pivotField axis="axisRow" showAll="0">
      <items count="4">
        <item x="2"/>
        <item x="1"/>
        <item x="0"/>
        <item t="default"/>
      </items>
    </pivotField>
    <pivotField showAll="0"/>
    <pivotField dataField="1" numFmtId="164" showAll="0"/>
    <pivotField showAll="0"/>
    <pivotField showAll="0"/>
    <pivotField numFmtId="164" showAll="0"/>
  </pivotFields>
  <rowFields count="1">
    <field x="3"/>
  </rowFields>
  <rowItems count="4">
    <i>
      <x/>
    </i>
    <i>
      <x v="1"/>
    </i>
    <i>
      <x v="2"/>
    </i>
    <i t="grand">
      <x/>
    </i>
  </rowItems>
  <colItems count="1">
    <i/>
  </colItems>
  <dataFields count="1">
    <dataField name="Sum of Sales" fld="5" baseField="0" baseItem="0"/>
  </dataFields>
  <chartFormats count="8">
    <chartFormat chart="0" format="3"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0"/>
          </reference>
        </references>
      </pivotArea>
    </chartFormat>
    <chartFormat chart="0" format="5">
      <pivotArea type="data" outline="0" fieldPosition="0">
        <references count="2">
          <reference field="4294967294" count="1" selected="0">
            <x v="0"/>
          </reference>
          <reference field="3" count="1" selected="0">
            <x v="1"/>
          </reference>
        </references>
      </pivotArea>
    </chartFormat>
    <chartFormat chart="0" format="6">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4B3DEE-2233-4EFF-9815-5CF7781686A6}" name="PivotTable4" cacheId="1" applyNumberFormats="0" applyBorderFormats="0" applyFontFormats="0" applyPatternFormats="0" applyAlignmentFormats="0" applyWidthHeightFormats="1" dataCaption="Values" updatedVersion="7" minRefreshableVersion="3" useAutoFormatting="1" itemPrintTitles="1" createdVersion="7" indent="0" showHeaders="0" outline="1" outlineData="1" multipleFieldFilters="0" chartFormat="5">
  <location ref="A3:E14" firstHeaderRow="1" firstDataRow="2" firstDataCol="1"/>
  <pivotFields count="9">
    <pivotField showAll="0"/>
    <pivotField showAll="0">
      <items count="4">
        <item x="2"/>
        <item x="1"/>
        <item x="0"/>
        <item t="default"/>
      </items>
    </pivotField>
    <pivotField showAll="0"/>
    <pivotField axis="axisCol" showAll="0">
      <items count="4">
        <item x="2"/>
        <item x="1"/>
        <item x="0"/>
        <item t="default"/>
      </items>
    </pivotField>
    <pivotField axis="axisRow" showAll="0">
      <items count="10">
        <item x="4"/>
        <item x="2"/>
        <item x="7"/>
        <item x="6"/>
        <item x="1"/>
        <item x="0"/>
        <item x="5"/>
        <item x="3"/>
        <item x="8"/>
        <item t="default"/>
      </items>
    </pivotField>
    <pivotField dataField="1" numFmtId="164" showAll="0"/>
    <pivotField showAll="0"/>
    <pivotField showAll="0"/>
    <pivotField numFmtId="164" showAll="0"/>
  </pivotFields>
  <rowFields count="1">
    <field x="4"/>
  </rowFields>
  <rowItems count="10">
    <i>
      <x/>
    </i>
    <i>
      <x v="1"/>
    </i>
    <i>
      <x v="2"/>
    </i>
    <i>
      <x v="3"/>
    </i>
    <i>
      <x v="4"/>
    </i>
    <i>
      <x v="5"/>
    </i>
    <i>
      <x v="6"/>
    </i>
    <i>
      <x v="7"/>
    </i>
    <i>
      <x v="8"/>
    </i>
    <i t="grand">
      <x/>
    </i>
  </rowItems>
  <colFields count="1">
    <field x="3"/>
  </colFields>
  <colItems count="4">
    <i>
      <x/>
    </i>
    <i>
      <x v="1"/>
    </i>
    <i>
      <x v="2"/>
    </i>
    <i t="grand">
      <x/>
    </i>
  </colItems>
  <dataFields count="1">
    <dataField name="Sum of Sales" fld="5" baseField="0" baseItem="0"/>
  </dataFields>
  <chartFormats count="6">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0"/>
          </reference>
          <reference field="3" count="1" selected="0">
            <x v="1"/>
          </reference>
        </references>
      </pivotArea>
    </chartFormat>
    <chartFormat chart="2" format="2" series="1">
      <pivotArea type="data" outline="0" fieldPosition="0">
        <references count="2">
          <reference field="4294967294" count="1" selected="0">
            <x v="0"/>
          </reference>
          <reference field="3" count="1" selected="0">
            <x v="2"/>
          </reference>
        </references>
      </pivotArea>
    </chartFormat>
    <chartFormat chart="4" format="6" series="1">
      <pivotArea type="data" outline="0" fieldPosition="0">
        <references count="2">
          <reference field="4294967294" count="1" selected="0">
            <x v="0"/>
          </reference>
          <reference field="3" count="1" selected="0">
            <x v="0"/>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DA67B7-2BFB-4CDE-BA92-0795A5D5D753}"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13" firstHeaderRow="1" firstDataRow="1" firstDataCol="1"/>
  <pivotFields count="9">
    <pivotField showAll="0"/>
    <pivotField showAll="0">
      <items count="4">
        <item x="2"/>
        <item x="1"/>
        <item x="0"/>
        <item t="default"/>
      </items>
    </pivotField>
    <pivotField showAll="0"/>
    <pivotField showAll="0">
      <items count="4">
        <item x="2"/>
        <item x="1"/>
        <item x="0"/>
        <item t="default"/>
      </items>
    </pivotField>
    <pivotField axis="axisRow" showAll="0">
      <items count="10">
        <item x="4"/>
        <item x="2"/>
        <item x="7"/>
        <item x="6"/>
        <item x="1"/>
        <item x="0"/>
        <item x="5"/>
        <item x="3"/>
        <item x="8"/>
        <item t="default"/>
      </items>
    </pivotField>
    <pivotField numFmtId="164" showAll="0"/>
    <pivotField showAll="0"/>
    <pivotField showAll="0"/>
    <pivotField dataField="1" numFmtId="164" showAll="0"/>
  </pivotFields>
  <rowFields count="1">
    <field x="4"/>
  </rowFields>
  <rowItems count="10">
    <i>
      <x/>
    </i>
    <i>
      <x v="1"/>
    </i>
    <i>
      <x v="2"/>
    </i>
    <i>
      <x v="3"/>
    </i>
    <i>
      <x v="4"/>
    </i>
    <i>
      <x v="5"/>
    </i>
    <i>
      <x v="6"/>
    </i>
    <i>
      <x v="7"/>
    </i>
    <i>
      <x v="8"/>
    </i>
    <i t="grand">
      <x/>
    </i>
  </rowItems>
  <colItems count="1">
    <i/>
  </colItems>
  <dataFields count="1">
    <dataField name="Sum of Profit" fld="8" baseField="0" baseItem="0"/>
  </dataFields>
  <chartFormats count="2">
    <chartFormat chart="0" format="9" series="1">
      <pivotArea type="data" outline="0" fieldPosition="0">
        <references count="1">
          <reference field="4294967294" count="1" selected="0">
            <x v="0"/>
          </reference>
        </references>
      </pivotArea>
    </chartFormat>
    <chartFormat chart="4"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BC2761-6DC9-4A7E-A665-254A983CDA2F}" name="PivotTable1" cacheId="0" applyNumberFormats="0" applyBorderFormats="0" applyFontFormats="0" applyPatternFormats="0" applyAlignmentFormats="0" applyWidthHeightFormats="1" dataCaption="Values" updatedVersion="7" minRefreshableVersion="3" showDrill="0" useAutoFormatting="1" itemPrintTitles="1" createdVersion="7" indent="0" compact="0" compactData="0" multipleFieldFilters="0">
  <location ref="A3:G42" firstHeaderRow="1" firstDataRow="2" firstDataCol="2"/>
  <pivotFields count="9">
    <pivotField compact="0" outline="0" showAll="0"/>
    <pivotField axis="axisRow" compact="0" outline="0" showAll="0">
      <items count="5">
        <item x="2"/>
        <item x="1"/>
        <item x="0"/>
        <item x="3"/>
        <item t="default"/>
      </items>
    </pivotField>
    <pivotField axis="axisRow" compact="0" outline="0" showAll="0">
      <items count="15">
        <item x="7"/>
        <item x="8"/>
        <item x="6"/>
        <item x="12"/>
        <item x="9"/>
        <item x="1"/>
        <item x="2"/>
        <item x="10"/>
        <item x="4"/>
        <item x="11"/>
        <item x="3"/>
        <item x="5"/>
        <item x="0"/>
        <item x="13"/>
        <item t="default"/>
      </items>
    </pivotField>
    <pivotField axis="axisCol" compact="0" outline="0" showAll="0">
      <items count="5">
        <item x="2"/>
        <item x="1"/>
        <item x="0"/>
        <item x="3"/>
        <item t="default"/>
      </items>
    </pivotField>
    <pivotField compact="0" outline="0" showAll="0"/>
    <pivotField dataField="1" compact="0" outline="0" showAll="0"/>
    <pivotField compact="0" outline="0" showAll="0"/>
    <pivotField compact="0" outline="0" showAll="0"/>
    <pivotField compact="0" outline="0" showAll="0"/>
  </pivotFields>
  <rowFields count="2">
    <field x="2"/>
    <field x="1"/>
  </rowFields>
  <rowItems count="38">
    <i>
      <x/>
      <x/>
    </i>
    <i r="1">
      <x v="1"/>
    </i>
    <i r="1">
      <x v="2"/>
    </i>
    <i t="default">
      <x/>
    </i>
    <i>
      <x v="1"/>
      <x/>
    </i>
    <i r="1">
      <x v="2"/>
    </i>
    <i t="default">
      <x v="1"/>
    </i>
    <i>
      <x v="2"/>
      <x/>
    </i>
    <i r="1">
      <x v="2"/>
    </i>
    <i t="default">
      <x v="2"/>
    </i>
    <i>
      <x v="3"/>
      <x/>
    </i>
    <i t="default">
      <x v="3"/>
    </i>
    <i>
      <x v="4"/>
      <x/>
    </i>
    <i r="1">
      <x v="2"/>
    </i>
    <i t="default">
      <x v="4"/>
    </i>
    <i>
      <x v="5"/>
      <x v="1"/>
    </i>
    <i t="default">
      <x v="5"/>
    </i>
    <i>
      <x v="6"/>
      <x v="1"/>
    </i>
    <i t="default">
      <x v="6"/>
    </i>
    <i>
      <x v="7"/>
      <x v="1"/>
    </i>
    <i t="default">
      <x v="7"/>
    </i>
    <i>
      <x v="8"/>
      <x/>
    </i>
    <i r="1">
      <x v="2"/>
    </i>
    <i t="default">
      <x v="8"/>
    </i>
    <i>
      <x v="9"/>
      <x/>
    </i>
    <i t="default">
      <x v="9"/>
    </i>
    <i>
      <x v="10"/>
      <x v="1"/>
    </i>
    <i t="default">
      <x v="10"/>
    </i>
    <i>
      <x v="11"/>
      <x/>
    </i>
    <i r="1">
      <x v="2"/>
    </i>
    <i t="default">
      <x v="11"/>
    </i>
    <i>
      <x v="12"/>
      <x/>
    </i>
    <i r="1">
      <x v="1"/>
    </i>
    <i r="1">
      <x v="2"/>
    </i>
    <i t="default">
      <x v="12"/>
    </i>
    <i>
      <x v="13"/>
      <x v="3"/>
    </i>
    <i t="default">
      <x v="13"/>
    </i>
    <i t="grand">
      <x/>
    </i>
  </rowItems>
  <colFields count="1">
    <field x="3"/>
  </colFields>
  <colItems count="5">
    <i>
      <x/>
    </i>
    <i>
      <x v="1"/>
    </i>
    <i>
      <x v="2"/>
    </i>
    <i>
      <x v="3"/>
    </i>
    <i t="grand">
      <x/>
    </i>
  </colItems>
  <dataFields count="1">
    <dataField name="Sum of Sales"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0C4EB7-6F94-4B2D-8A40-52C8A1DBC88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F7" firstHeaderRow="1" firstDataRow="2" firstDataCol="1"/>
  <pivotFields count="9">
    <pivotField showAll="0"/>
    <pivotField axis="axisCol" showAll="0">
      <items count="5">
        <item x="2"/>
        <item x="1"/>
        <item x="0"/>
        <item x="3"/>
        <item t="default"/>
      </items>
    </pivotField>
    <pivotField showAll="0"/>
    <pivotField axis="axisRow" showAll="0">
      <items count="5">
        <item x="2"/>
        <item x="1"/>
        <item x="0"/>
        <item x="3"/>
        <item t="default"/>
      </items>
    </pivotField>
    <pivotField showAll="0"/>
    <pivotField dataField="1" showAll="0"/>
    <pivotField showAll="0"/>
    <pivotField showAll="0"/>
    <pivotField showAll="0"/>
  </pivotFields>
  <rowFields count="1">
    <field x="3"/>
  </rowFields>
  <rowItems count="5">
    <i>
      <x/>
    </i>
    <i>
      <x v="1"/>
    </i>
    <i>
      <x v="2"/>
    </i>
    <i>
      <x v="3"/>
    </i>
    <i t="grand">
      <x/>
    </i>
  </rowItems>
  <colFields count="1">
    <field x="1"/>
  </colFields>
  <colItems count="5">
    <i>
      <x/>
    </i>
    <i>
      <x v="1"/>
    </i>
    <i>
      <x v="2"/>
    </i>
    <i>
      <x v="3"/>
    </i>
    <i t="grand">
      <x/>
    </i>
  </colItems>
  <dataFields count="1">
    <dataField name="Sum of Sales" fld="5"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BCE87B03-7E1A-4F17-8A4F-B63CB06B35E6}" sourceName="Segment">
  <pivotTables>
    <pivotTable tabId="34" name="PivotTable6"/>
    <pivotTable tabId="29" name="PivotTable1"/>
    <pivotTable tabId="30" name="PivotTable3"/>
    <pivotTable tabId="31" name="PivotTable4"/>
  </pivotTables>
  <data>
    <tabular pivotCacheId="7322093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AF601D6-4BC2-4A4E-A1F3-5C3848959090}" sourceName="Category">
  <pivotTables>
    <pivotTable tabId="34" name="PivotTable6"/>
    <pivotTable tabId="29" name="PivotTable1"/>
    <pivotTable tabId="30" name="PivotTable3"/>
    <pivotTable tabId="31" name="PivotTable4"/>
  </pivotTables>
  <data>
    <tabular pivotCacheId="7322093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AA9E6721-FFF2-4AA4-B1CF-1C55A837C1E1}" sourceName="Sub-Category">
  <pivotTables>
    <pivotTable tabId="34" name="PivotTable6"/>
    <pivotTable tabId="29" name="PivotTable1"/>
    <pivotTable tabId="31" name="PivotTable4"/>
  </pivotTables>
  <data>
    <tabular pivotCacheId="73220930">
      <items count="9">
        <i x="4" s="1"/>
        <i x="2" s="1"/>
        <i x="7" s="1"/>
        <i x="6" s="1"/>
        <i x="1" s="1"/>
        <i x="0" s="1"/>
        <i x="5" s="1"/>
        <i x="3"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46ACC4DA-08DF-4F92-9D96-AC2CB2B1324A}" cache="Slicer_Segment" caption="Segment" columnCount="3" style="SlicerStyleOther1" rowHeight="241300"/>
  <slicer name="Category" xr10:uid="{7E8B1BFC-CDD5-4C5C-B429-0E2B7DF32200}" cache="Slicer_Category" caption="Category" style="SlicerStyleOther1" rowHeight="241300"/>
  <slicer name="Sub-Category" xr10:uid="{0F6FD681-98EF-4226-B556-F2AD29377E48}" cache="Slicer_Sub_Category" caption="Sub-Category" columnCount="3"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20F8D-3D1E-481C-9441-1137996B4031}">
  <dimension ref="A1:I51"/>
  <sheetViews>
    <sheetView workbookViewId="0">
      <pane ySplit="1" topLeftCell="A2" activePane="bottomLeft" state="frozen"/>
      <selection activeCell="B2" sqref="B2"/>
      <selection pane="bottomLeft" activeCell="C2" sqref="C2"/>
    </sheetView>
  </sheetViews>
  <sheetFormatPr defaultRowHeight="15" x14ac:dyDescent="0.25"/>
  <cols>
    <col min="1" max="1" width="26.28515625" bestFit="1" customWidth="1"/>
    <col min="2" max="2" width="12.140625" bestFit="1" customWidth="1"/>
    <col min="3" max="3" width="15.42578125" bestFit="1" customWidth="1"/>
    <col min="4" max="4" width="14.5703125" bestFit="1" customWidth="1"/>
    <col min="5" max="5" width="15" customWidth="1"/>
    <col min="6" max="6" width="10.140625" bestFit="1" customWidth="1"/>
    <col min="7" max="8" width="10.85546875" customWidth="1"/>
    <col min="9" max="9" width="9.85546875" bestFit="1" customWidth="1"/>
  </cols>
  <sheetData>
    <row r="1" spans="1:9" x14ac:dyDescent="0.25">
      <c r="A1" s="14" t="s">
        <v>0</v>
      </c>
      <c r="B1" s="14" t="s">
        <v>1</v>
      </c>
      <c r="C1" s="14" t="s">
        <v>2</v>
      </c>
      <c r="D1" s="14" t="s">
        <v>3</v>
      </c>
      <c r="E1" s="14" t="s">
        <v>4</v>
      </c>
      <c r="F1" s="15" t="s">
        <v>5</v>
      </c>
      <c r="G1" s="14" t="s">
        <v>6</v>
      </c>
      <c r="H1" s="14" t="s">
        <v>7</v>
      </c>
      <c r="I1" s="16" t="s">
        <v>8</v>
      </c>
    </row>
    <row r="2" spans="1:9" x14ac:dyDescent="0.25">
      <c r="A2" s="17" t="s">
        <v>9</v>
      </c>
      <c r="B2" s="18" t="s">
        <v>10</v>
      </c>
      <c r="C2" s="18" t="s">
        <v>11</v>
      </c>
      <c r="D2" s="18" t="s">
        <v>12</v>
      </c>
      <c r="E2" s="18" t="s">
        <v>13</v>
      </c>
      <c r="F2" s="19">
        <v>22638.48</v>
      </c>
      <c r="G2" s="18">
        <v>6</v>
      </c>
      <c r="H2" s="18">
        <v>0.5</v>
      </c>
      <c r="I2" s="20">
        <v>-1811.0784000000021</v>
      </c>
    </row>
    <row r="3" spans="1:9" x14ac:dyDescent="0.25">
      <c r="A3" s="21" t="s">
        <v>14</v>
      </c>
      <c r="B3" s="22" t="s">
        <v>15</v>
      </c>
      <c r="C3" s="22" t="s">
        <v>11</v>
      </c>
      <c r="D3" s="22" t="s">
        <v>12</v>
      </c>
      <c r="E3" s="22" t="s">
        <v>16</v>
      </c>
      <c r="F3" s="23">
        <v>17499.949999999997</v>
      </c>
      <c r="G3" s="22">
        <v>5</v>
      </c>
      <c r="H3" s="22">
        <v>0</v>
      </c>
      <c r="I3" s="24">
        <v>8399.9759999999987</v>
      </c>
    </row>
    <row r="4" spans="1:9" x14ac:dyDescent="0.25">
      <c r="A4" s="17" t="s">
        <v>17</v>
      </c>
      <c r="B4" s="18" t="s">
        <v>18</v>
      </c>
      <c r="C4" s="18" t="s">
        <v>11</v>
      </c>
      <c r="D4" s="18" t="s">
        <v>12</v>
      </c>
      <c r="E4" s="18" t="s">
        <v>16</v>
      </c>
      <c r="F4" s="19">
        <v>13999.96</v>
      </c>
      <c r="G4" s="18">
        <v>4</v>
      </c>
      <c r="H4" s="18">
        <v>0</v>
      </c>
      <c r="I4" s="20">
        <v>6719.9807999999994</v>
      </c>
    </row>
    <row r="5" spans="1:9" x14ac:dyDescent="0.25">
      <c r="A5" s="21" t="s">
        <v>19</v>
      </c>
      <c r="B5" s="22" t="s">
        <v>10</v>
      </c>
      <c r="C5" s="22" t="s">
        <v>11</v>
      </c>
      <c r="D5" s="22" t="s">
        <v>12</v>
      </c>
      <c r="E5" s="22" t="s">
        <v>16</v>
      </c>
      <c r="F5" s="23">
        <v>11199.968000000001</v>
      </c>
      <c r="G5" s="22">
        <v>4</v>
      </c>
      <c r="H5" s="22">
        <v>0.2</v>
      </c>
      <c r="I5" s="24">
        <v>3919.9887999999992</v>
      </c>
    </row>
    <row r="6" spans="1:9" x14ac:dyDescent="0.25">
      <c r="A6" s="17" t="s">
        <v>20</v>
      </c>
      <c r="B6" s="18" t="s">
        <v>18</v>
      </c>
      <c r="C6" s="18" t="s">
        <v>11</v>
      </c>
      <c r="D6" s="18" t="s">
        <v>12</v>
      </c>
      <c r="E6" s="18" t="s">
        <v>16</v>
      </c>
      <c r="F6" s="19">
        <v>10499.97</v>
      </c>
      <c r="G6" s="18">
        <v>3</v>
      </c>
      <c r="H6" s="18">
        <v>0</v>
      </c>
      <c r="I6" s="20">
        <v>5039.9856</v>
      </c>
    </row>
    <row r="7" spans="1:9" x14ac:dyDescent="0.25">
      <c r="A7" s="21" t="s">
        <v>21</v>
      </c>
      <c r="B7" s="22" t="s">
        <v>18</v>
      </c>
      <c r="C7" s="22" t="s">
        <v>11</v>
      </c>
      <c r="D7" s="22" t="s">
        <v>22</v>
      </c>
      <c r="E7" s="22" t="s">
        <v>23</v>
      </c>
      <c r="F7" s="23">
        <v>9892.74</v>
      </c>
      <c r="G7" s="22">
        <v>13</v>
      </c>
      <c r="H7" s="22">
        <v>0</v>
      </c>
      <c r="I7" s="24">
        <v>4946.37</v>
      </c>
    </row>
    <row r="8" spans="1:9" x14ac:dyDescent="0.25">
      <c r="A8" s="17" t="s">
        <v>24</v>
      </c>
      <c r="B8" s="18" t="s">
        <v>18</v>
      </c>
      <c r="C8" s="18" t="s">
        <v>11</v>
      </c>
      <c r="D8" s="18" t="s">
        <v>22</v>
      </c>
      <c r="E8" s="18" t="s">
        <v>23</v>
      </c>
      <c r="F8" s="19">
        <v>9449.9500000000007</v>
      </c>
      <c r="G8" s="18">
        <v>5</v>
      </c>
      <c r="H8" s="18">
        <v>0</v>
      </c>
      <c r="I8" s="20">
        <v>4630.4755000000005</v>
      </c>
    </row>
    <row r="9" spans="1:9" x14ac:dyDescent="0.25">
      <c r="A9" s="21" t="s">
        <v>25</v>
      </c>
      <c r="B9" s="22" t="s">
        <v>15</v>
      </c>
      <c r="C9" s="22" t="s">
        <v>11</v>
      </c>
      <c r="D9" s="22" t="s">
        <v>12</v>
      </c>
      <c r="E9" s="22" t="s">
        <v>13</v>
      </c>
      <c r="F9" s="23">
        <v>9099.93</v>
      </c>
      <c r="G9" s="22">
        <v>7</v>
      </c>
      <c r="H9" s="22">
        <v>0</v>
      </c>
      <c r="I9" s="24">
        <v>2365.9817999999996</v>
      </c>
    </row>
    <row r="10" spans="1:9" x14ac:dyDescent="0.25">
      <c r="A10" s="17" t="s">
        <v>26</v>
      </c>
      <c r="B10" s="18" t="s">
        <v>18</v>
      </c>
      <c r="C10" s="18" t="s">
        <v>11</v>
      </c>
      <c r="D10" s="18" t="s">
        <v>12</v>
      </c>
      <c r="E10" s="18" t="s">
        <v>13</v>
      </c>
      <c r="F10" s="19">
        <v>8749.9500000000007</v>
      </c>
      <c r="G10" s="18">
        <v>5</v>
      </c>
      <c r="H10" s="18">
        <v>0</v>
      </c>
      <c r="I10" s="20">
        <v>2799.9839999999995</v>
      </c>
    </row>
    <row r="11" spans="1:9" x14ac:dyDescent="0.25">
      <c r="A11" s="21" t="s">
        <v>27</v>
      </c>
      <c r="B11" s="22" t="s">
        <v>18</v>
      </c>
      <c r="C11" s="22" t="s">
        <v>11</v>
      </c>
      <c r="D11" s="22" t="s">
        <v>12</v>
      </c>
      <c r="E11" s="22" t="s">
        <v>16</v>
      </c>
      <c r="F11" s="23">
        <v>8399.9759999999987</v>
      </c>
      <c r="G11" s="22">
        <v>4</v>
      </c>
      <c r="H11" s="22">
        <v>0.4</v>
      </c>
      <c r="I11" s="24">
        <v>1119.996799999999</v>
      </c>
    </row>
    <row r="12" spans="1:9" x14ac:dyDescent="0.25">
      <c r="A12" s="17" t="s">
        <v>28</v>
      </c>
      <c r="B12" s="18" t="s">
        <v>18</v>
      </c>
      <c r="C12" s="18" t="s">
        <v>11</v>
      </c>
      <c r="D12" s="18" t="s">
        <v>22</v>
      </c>
      <c r="E12" s="18" t="s">
        <v>29</v>
      </c>
      <c r="F12" s="19">
        <v>8187.65</v>
      </c>
      <c r="G12" s="18">
        <v>5</v>
      </c>
      <c r="H12" s="18">
        <v>0</v>
      </c>
      <c r="I12" s="20">
        <v>327.50599999999963</v>
      </c>
    </row>
    <row r="13" spans="1:9" x14ac:dyDescent="0.25">
      <c r="A13" s="21" t="s">
        <v>30</v>
      </c>
      <c r="B13" s="22" t="s">
        <v>18</v>
      </c>
      <c r="C13" s="22" t="s">
        <v>11</v>
      </c>
      <c r="D13" s="22" t="s">
        <v>12</v>
      </c>
      <c r="E13" s="22" t="s">
        <v>13</v>
      </c>
      <c r="F13" s="23">
        <v>8159.9519999999993</v>
      </c>
      <c r="G13" s="22">
        <v>8</v>
      </c>
      <c r="H13" s="22">
        <v>0.4</v>
      </c>
      <c r="I13" s="24">
        <v>-1359.992000000002</v>
      </c>
    </row>
    <row r="14" spans="1:9" x14ac:dyDescent="0.25">
      <c r="A14" s="17" t="s">
        <v>31</v>
      </c>
      <c r="B14" s="18" t="s">
        <v>15</v>
      </c>
      <c r="C14" s="18" t="s">
        <v>11</v>
      </c>
      <c r="D14" s="18" t="s">
        <v>12</v>
      </c>
      <c r="E14" s="18" t="s">
        <v>13</v>
      </c>
      <c r="F14" s="19">
        <v>7999.98</v>
      </c>
      <c r="G14" s="18">
        <v>4</v>
      </c>
      <c r="H14" s="18">
        <v>0.5</v>
      </c>
      <c r="I14" s="20">
        <v>-3839.9903999999988</v>
      </c>
    </row>
    <row r="15" spans="1:9" x14ac:dyDescent="0.25">
      <c r="A15" s="21" t="s">
        <v>32</v>
      </c>
      <c r="B15" s="22" t="s">
        <v>15</v>
      </c>
      <c r="C15" s="22" t="s">
        <v>33</v>
      </c>
      <c r="D15" s="22" t="s">
        <v>22</v>
      </c>
      <c r="E15" s="22" t="s">
        <v>34</v>
      </c>
      <c r="F15" s="23">
        <v>7958.58</v>
      </c>
      <c r="G15" s="22">
        <v>14</v>
      </c>
      <c r="H15" s="22">
        <v>0</v>
      </c>
      <c r="I15" s="24">
        <v>3979.0799999999995</v>
      </c>
    </row>
    <row r="16" spans="1:9" x14ac:dyDescent="0.25">
      <c r="A16" s="17" t="s">
        <v>35</v>
      </c>
      <c r="B16" s="18" t="s">
        <v>18</v>
      </c>
      <c r="C16" s="18" t="s">
        <v>11</v>
      </c>
      <c r="D16" s="18" t="s">
        <v>12</v>
      </c>
      <c r="E16" s="18" t="s">
        <v>13</v>
      </c>
      <c r="F16" s="19">
        <v>6999.96</v>
      </c>
      <c r="G16" s="18">
        <v>4</v>
      </c>
      <c r="H16" s="18">
        <v>0</v>
      </c>
      <c r="I16" s="20">
        <v>2239.9871999999996</v>
      </c>
    </row>
    <row r="17" spans="1:9" x14ac:dyDescent="0.25">
      <c r="A17" s="21" t="s">
        <v>36</v>
      </c>
      <c r="B17" s="22" t="s">
        <v>15</v>
      </c>
      <c r="C17" s="22" t="s">
        <v>37</v>
      </c>
      <c r="D17" s="22" t="s">
        <v>12</v>
      </c>
      <c r="E17" s="22" t="s">
        <v>38</v>
      </c>
      <c r="F17" s="23">
        <v>6998.64</v>
      </c>
      <c r="G17" s="22">
        <v>11</v>
      </c>
      <c r="H17" s="22">
        <v>0</v>
      </c>
      <c r="I17" s="24">
        <v>2939.31</v>
      </c>
    </row>
    <row r="18" spans="1:9" x14ac:dyDescent="0.25">
      <c r="A18" s="17" t="s">
        <v>39</v>
      </c>
      <c r="B18" s="18" t="s">
        <v>15</v>
      </c>
      <c r="C18" s="18" t="s">
        <v>40</v>
      </c>
      <c r="D18" s="18" t="s">
        <v>22</v>
      </c>
      <c r="E18" s="18" t="s">
        <v>34</v>
      </c>
      <c r="F18" s="19">
        <v>6517.08</v>
      </c>
      <c r="G18" s="18">
        <v>12</v>
      </c>
      <c r="H18" s="18">
        <v>0</v>
      </c>
      <c r="I18" s="20">
        <v>2476.44</v>
      </c>
    </row>
    <row r="19" spans="1:9" x14ac:dyDescent="0.25">
      <c r="A19" s="21" t="s">
        <v>41</v>
      </c>
      <c r="B19" s="22" t="s">
        <v>10</v>
      </c>
      <c r="C19" s="22" t="s">
        <v>42</v>
      </c>
      <c r="D19" s="22" t="s">
        <v>12</v>
      </c>
      <c r="E19" s="22" t="s">
        <v>38</v>
      </c>
      <c r="F19" s="23">
        <v>6439.8</v>
      </c>
      <c r="G19" s="22">
        <v>10</v>
      </c>
      <c r="H19" s="22">
        <v>0</v>
      </c>
      <c r="I19" s="24">
        <v>2447.1</v>
      </c>
    </row>
    <row r="20" spans="1:9" x14ac:dyDescent="0.25">
      <c r="A20" s="17" t="s">
        <v>43</v>
      </c>
      <c r="B20" s="18" t="s">
        <v>18</v>
      </c>
      <c r="C20" s="18" t="s">
        <v>11</v>
      </c>
      <c r="D20" s="18" t="s">
        <v>22</v>
      </c>
      <c r="E20" s="18" t="s">
        <v>23</v>
      </c>
      <c r="F20" s="19">
        <v>6354.95</v>
      </c>
      <c r="G20" s="18">
        <v>5</v>
      </c>
      <c r="H20" s="18">
        <v>0</v>
      </c>
      <c r="I20" s="20">
        <v>3177.4749999999999</v>
      </c>
    </row>
    <row r="21" spans="1:9" x14ac:dyDescent="0.25">
      <c r="A21" s="21" t="s">
        <v>44</v>
      </c>
      <c r="B21" s="22" t="s">
        <v>18</v>
      </c>
      <c r="C21" s="22" t="s">
        <v>45</v>
      </c>
      <c r="D21" s="22" t="s">
        <v>12</v>
      </c>
      <c r="E21" s="22" t="s">
        <v>38</v>
      </c>
      <c r="F21" s="23">
        <v>5785.0199999999995</v>
      </c>
      <c r="G21" s="22">
        <v>9</v>
      </c>
      <c r="H21" s="22">
        <v>0</v>
      </c>
      <c r="I21" s="24">
        <v>404.73</v>
      </c>
    </row>
    <row r="22" spans="1:9" x14ac:dyDescent="0.25">
      <c r="A22" s="17" t="s">
        <v>46</v>
      </c>
      <c r="B22" s="18" t="s">
        <v>18</v>
      </c>
      <c r="C22" s="18" t="s">
        <v>47</v>
      </c>
      <c r="D22" s="18" t="s">
        <v>48</v>
      </c>
      <c r="E22" s="18" t="s">
        <v>49</v>
      </c>
      <c r="F22" s="19">
        <v>5759.9639999999981</v>
      </c>
      <c r="G22" s="18">
        <v>14</v>
      </c>
      <c r="H22" s="18">
        <v>0.1</v>
      </c>
      <c r="I22" s="20">
        <v>-0.33599999999989905</v>
      </c>
    </row>
    <row r="23" spans="1:9" x14ac:dyDescent="0.25">
      <c r="A23" s="21" t="s">
        <v>50</v>
      </c>
      <c r="B23" s="22" t="s">
        <v>18</v>
      </c>
      <c r="C23" s="22" t="s">
        <v>51</v>
      </c>
      <c r="D23" s="22" t="s">
        <v>12</v>
      </c>
      <c r="E23" s="22" t="s">
        <v>38</v>
      </c>
      <c r="F23" s="23">
        <v>5751.5400000000009</v>
      </c>
      <c r="G23" s="22">
        <v>9</v>
      </c>
      <c r="H23" s="22">
        <v>0</v>
      </c>
      <c r="I23" s="24">
        <v>2817.9900000000002</v>
      </c>
    </row>
    <row r="24" spans="1:9" x14ac:dyDescent="0.25">
      <c r="A24" s="17" t="s">
        <v>52</v>
      </c>
      <c r="B24" s="18" t="s">
        <v>18</v>
      </c>
      <c r="C24" s="18" t="s">
        <v>53</v>
      </c>
      <c r="D24" s="18" t="s">
        <v>12</v>
      </c>
      <c r="E24" s="18" t="s">
        <v>38</v>
      </c>
      <c r="F24" s="19">
        <v>5737.5</v>
      </c>
      <c r="G24" s="18">
        <v>9</v>
      </c>
      <c r="H24" s="18">
        <v>0</v>
      </c>
      <c r="I24" s="20">
        <v>630.99</v>
      </c>
    </row>
    <row r="25" spans="1:9" x14ac:dyDescent="0.25">
      <c r="A25" s="21" t="s">
        <v>54</v>
      </c>
      <c r="B25" s="22" t="s">
        <v>18</v>
      </c>
      <c r="C25" s="22" t="s">
        <v>55</v>
      </c>
      <c r="D25" s="22" t="s">
        <v>48</v>
      </c>
      <c r="E25" s="22" t="s">
        <v>49</v>
      </c>
      <c r="F25" s="23">
        <v>5729.3459999999986</v>
      </c>
      <c r="G25" s="22">
        <v>14</v>
      </c>
      <c r="H25" s="22">
        <v>0.1</v>
      </c>
      <c r="I25" s="24">
        <v>63.546000000000163</v>
      </c>
    </row>
    <row r="26" spans="1:9" x14ac:dyDescent="0.25">
      <c r="A26" s="17" t="s">
        <v>56</v>
      </c>
      <c r="B26" s="18" t="s">
        <v>15</v>
      </c>
      <c r="C26" s="18" t="s">
        <v>40</v>
      </c>
      <c r="D26" s="18" t="s">
        <v>12</v>
      </c>
      <c r="E26" s="18" t="s">
        <v>38</v>
      </c>
      <c r="F26" s="19">
        <v>5726.16</v>
      </c>
      <c r="G26" s="18">
        <v>10</v>
      </c>
      <c r="H26" s="18">
        <v>0.1</v>
      </c>
      <c r="I26" s="20">
        <v>-445.44</v>
      </c>
    </row>
    <row r="27" spans="1:9" x14ac:dyDescent="0.25">
      <c r="A27" s="21" t="s">
        <v>57</v>
      </c>
      <c r="B27" s="22" t="s">
        <v>10</v>
      </c>
      <c r="C27" s="22" t="s">
        <v>53</v>
      </c>
      <c r="D27" s="22" t="s">
        <v>12</v>
      </c>
      <c r="E27" s="22" t="s">
        <v>38</v>
      </c>
      <c r="F27" s="23">
        <v>5725.35</v>
      </c>
      <c r="G27" s="22">
        <v>9</v>
      </c>
      <c r="H27" s="22">
        <v>0</v>
      </c>
      <c r="I27" s="24">
        <v>1602.9899999999998</v>
      </c>
    </row>
    <row r="28" spans="1:9" x14ac:dyDescent="0.25">
      <c r="A28" s="17" t="s">
        <v>58</v>
      </c>
      <c r="B28" s="18" t="s">
        <v>18</v>
      </c>
      <c r="C28" s="18" t="s">
        <v>45</v>
      </c>
      <c r="D28" s="18" t="s">
        <v>12</v>
      </c>
      <c r="E28" s="18" t="s">
        <v>38</v>
      </c>
      <c r="F28" s="19">
        <v>5724.5400000000009</v>
      </c>
      <c r="G28" s="18">
        <v>9</v>
      </c>
      <c r="H28" s="18">
        <v>0</v>
      </c>
      <c r="I28" s="20">
        <v>2461.3200000000002</v>
      </c>
    </row>
    <row r="29" spans="1:9" x14ac:dyDescent="0.25">
      <c r="A29" s="21" t="s">
        <v>59</v>
      </c>
      <c r="B29" s="22" t="s">
        <v>15</v>
      </c>
      <c r="C29" s="22" t="s">
        <v>51</v>
      </c>
      <c r="D29" s="22" t="s">
        <v>48</v>
      </c>
      <c r="E29" s="22" t="s">
        <v>60</v>
      </c>
      <c r="F29" s="23">
        <v>5667.87</v>
      </c>
      <c r="G29" s="22">
        <v>13</v>
      </c>
      <c r="H29" s="22">
        <v>0</v>
      </c>
      <c r="I29" s="24">
        <v>2097.0300000000002</v>
      </c>
    </row>
    <row r="30" spans="1:9" x14ac:dyDescent="0.25">
      <c r="A30" s="17" t="s">
        <v>61</v>
      </c>
      <c r="B30" s="18" t="s">
        <v>18</v>
      </c>
      <c r="C30" s="18" t="s">
        <v>47</v>
      </c>
      <c r="D30" s="18" t="s">
        <v>48</v>
      </c>
      <c r="E30" s="18" t="s">
        <v>60</v>
      </c>
      <c r="F30" s="19">
        <v>5486.67</v>
      </c>
      <c r="G30" s="18">
        <v>14</v>
      </c>
      <c r="H30" s="18">
        <v>0.1</v>
      </c>
      <c r="I30" s="20">
        <v>2316.5099999999998</v>
      </c>
    </row>
    <row r="31" spans="1:9" x14ac:dyDescent="0.25">
      <c r="A31" s="21" t="s">
        <v>62</v>
      </c>
      <c r="B31" s="22" t="s">
        <v>18</v>
      </c>
      <c r="C31" s="22" t="s">
        <v>45</v>
      </c>
      <c r="D31" s="22" t="s">
        <v>48</v>
      </c>
      <c r="E31" s="22" t="s">
        <v>63</v>
      </c>
      <c r="F31" s="23">
        <v>5451.2999999999993</v>
      </c>
      <c r="G31" s="22">
        <v>6</v>
      </c>
      <c r="H31" s="22">
        <v>0</v>
      </c>
      <c r="I31" s="24">
        <v>2071.44</v>
      </c>
    </row>
    <row r="32" spans="1:9" x14ac:dyDescent="0.25">
      <c r="A32" s="17" t="s">
        <v>64</v>
      </c>
      <c r="B32" s="18" t="s">
        <v>10</v>
      </c>
      <c r="C32" s="18" t="s">
        <v>51</v>
      </c>
      <c r="D32" s="18" t="s">
        <v>48</v>
      </c>
      <c r="E32" s="18" t="s">
        <v>63</v>
      </c>
      <c r="F32" s="19">
        <v>5451.2999999999993</v>
      </c>
      <c r="G32" s="18">
        <v>6</v>
      </c>
      <c r="H32" s="18">
        <v>0</v>
      </c>
      <c r="I32" s="20">
        <v>327.06000000000006</v>
      </c>
    </row>
    <row r="33" spans="1:9" x14ac:dyDescent="0.25">
      <c r="A33" s="21" t="s">
        <v>65</v>
      </c>
      <c r="B33" s="22" t="s">
        <v>18</v>
      </c>
      <c r="C33" s="22" t="s">
        <v>11</v>
      </c>
      <c r="D33" s="22" t="s">
        <v>22</v>
      </c>
      <c r="E33" s="22" t="s">
        <v>23</v>
      </c>
      <c r="F33" s="23">
        <v>5443.96</v>
      </c>
      <c r="G33" s="22">
        <v>4</v>
      </c>
      <c r="H33" s="22">
        <v>0</v>
      </c>
      <c r="I33" s="24">
        <v>2504.2215999999999</v>
      </c>
    </row>
    <row r="34" spans="1:9" x14ac:dyDescent="0.25">
      <c r="A34" s="17" t="s">
        <v>66</v>
      </c>
      <c r="B34" s="18" t="s">
        <v>10</v>
      </c>
      <c r="C34" s="18" t="s">
        <v>11</v>
      </c>
      <c r="D34" s="18" t="s">
        <v>12</v>
      </c>
      <c r="E34" s="18" t="s">
        <v>16</v>
      </c>
      <c r="F34" s="19">
        <v>5399.91</v>
      </c>
      <c r="G34" s="18">
        <v>9</v>
      </c>
      <c r="H34" s="18">
        <v>0</v>
      </c>
      <c r="I34" s="20">
        <v>2591.9567999999999</v>
      </c>
    </row>
    <row r="35" spans="1:9" x14ac:dyDescent="0.25">
      <c r="A35" s="21" t="s">
        <v>67</v>
      </c>
      <c r="B35" s="22" t="s">
        <v>15</v>
      </c>
      <c r="C35" s="22" t="s">
        <v>68</v>
      </c>
      <c r="D35" s="22" t="s">
        <v>12</v>
      </c>
      <c r="E35" s="22" t="s">
        <v>16</v>
      </c>
      <c r="F35" s="23">
        <v>5301.2400000000007</v>
      </c>
      <c r="G35" s="22">
        <v>14</v>
      </c>
      <c r="H35" s="22">
        <v>0</v>
      </c>
      <c r="I35" s="24">
        <v>2597.2800000000002</v>
      </c>
    </row>
    <row r="36" spans="1:9" x14ac:dyDescent="0.25">
      <c r="A36" s="17" t="s">
        <v>69</v>
      </c>
      <c r="B36" s="18" t="s">
        <v>18</v>
      </c>
      <c r="C36" s="18" t="s">
        <v>45</v>
      </c>
      <c r="D36" s="18" t="s">
        <v>12</v>
      </c>
      <c r="E36" s="18" t="s">
        <v>38</v>
      </c>
      <c r="F36" s="19">
        <v>5276.9880000000003</v>
      </c>
      <c r="G36" s="18">
        <v>9</v>
      </c>
      <c r="H36" s="18">
        <v>0.1</v>
      </c>
      <c r="I36" s="20">
        <v>1758.8879999999997</v>
      </c>
    </row>
    <row r="37" spans="1:9" x14ac:dyDescent="0.25">
      <c r="A37" s="21" t="s">
        <v>70</v>
      </c>
      <c r="B37" s="22" t="s">
        <v>10</v>
      </c>
      <c r="C37" s="22" t="s">
        <v>45</v>
      </c>
      <c r="D37" s="22" t="s">
        <v>22</v>
      </c>
      <c r="E37" s="22" t="s">
        <v>34</v>
      </c>
      <c r="F37" s="23">
        <v>5273.7</v>
      </c>
      <c r="G37" s="22">
        <v>10</v>
      </c>
      <c r="H37" s="22">
        <v>0</v>
      </c>
      <c r="I37" s="24">
        <v>1898.4</v>
      </c>
    </row>
    <row r="38" spans="1:9" x14ac:dyDescent="0.25">
      <c r="A38" s="17" t="s">
        <v>71</v>
      </c>
      <c r="B38" s="18" t="s">
        <v>18</v>
      </c>
      <c r="C38" s="18" t="s">
        <v>42</v>
      </c>
      <c r="D38" s="18" t="s">
        <v>48</v>
      </c>
      <c r="E38" s="18" t="s">
        <v>63</v>
      </c>
      <c r="F38" s="19">
        <v>5244.84</v>
      </c>
      <c r="G38" s="18">
        <v>6</v>
      </c>
      <c r="H38" s="18">
        <v>0</v>
      </c>
      <c r="I38" s="20">
        <v>996.4799999999999</v>
      </c>
    </row>
    <row r="39" spans="1:9" x14ac:dyDescent="0.25">
      <c r="A39" s="21" t="s">
        <v>72</v>
      </c>
      <c r="B39" s="22" t="s">
        <v>18</v>
      </c>
      <c r="C39" s="22" t="s">
        <v>73</v>
      </c>
      <c r="D39" s="22" t="s">
        <v>12</v>
      </c>
      <c r="E39" s="22" t="s">
        <v>38</v>
      </c>
      <c r="F39" s="23">
        <v>5211.12</v>
      </c>
      <c r="G39" s="22">
        <v>8</v>
      </c>
      <c r="H39" s="22">
        <v>0</v>
      </c>
      <c r="I39" s="24">
        <v>1146.24</v>
      </c>
    </row>
    <row r="40" spans="1:9" x14ac:dyDescent="0.25">
      <c r="A40" s="17" t="s">
        <v>74</v>
      </c>
      <c r="B40" s="18" t="s">
        <v>18</v>
      </c>
      <c r="C40" s="18" t="s">
        <v>53</v>
      </c>
      <c r="D40" s="18" t="s">
        <v>12</v>
      </c>
      <c r="E40" s="18" t="s">
        <v>38</v>
      </c>
      <c r="F40" s="19">
        <v>5211.12</v>
      </c>
      <c r="G40" s="18">
        <v>8</v>
      </c>
      <c r="H40" s="18">
        <v>0</v>
      </c>
      <c r="I40" s="20">
        <v>833.76</v>
      </c>
    </row>
    <row r="41" spans="1:9" x14ac:dyDescent="0.25">
      <c r="A41" s="21" t="s">
        <v>75</v>
      </c>
      <c r="B41" s="22" t="s">
        <v>15</v>
      </c>
      <c r="C41" s="22" t="s">
        <v>11</v>
      </c>
      <c r="D41" s="22" t="s">
        <v>12</v>
      </c>
      <c r="E41" s="22" t="s">
        <v>13</v>
      </c>
      <c r="F41" s="23">
        <v>5199.96</v>
      </c>
      <c r="G41" s="22">
        <v>4</v>
      </c>
      <c r="H41" s="22">
        <v>0</v>
      </c>
      <c r="I41" s="24">
        <v>1351.9895999999999</v>
      </c>
    </row>
    <row r="42" spans="1:9" x14ac:dyDescent="0.25">
      <c r="A42" s="17" t="s">
        <v>76</v>
      </c>
      <c r="B42" s="18" t="s">
        <v>18</v>
      </c>
      <c r="C42" s="18" t="s">
        <v>47</v>
      </c>
      <c r="D42" s="18" t="s">
        <v>12</v>
      </c>
      <c r="E42" s="18" t="s">
        <v>38</v>
      </c>
      <c r="F42" s="19">
        <v>5175.1710000000012</v>
      </c>
      <c r="G42" s="18">
        <v>9</v>
      </c>
      <c r="H42" s="18">
        <v>0.1</v>
      </c>
      <c r="I42" s="20">
        <v>919.97099999999966</v>
      </c>
    </row>
    <row r="43" spans="1:9" x14ac:dyDescent="0.25">
      <c r="A43" s="21" t="s">
        <v>77</v>
      </c>
      <c r="B43" s="22" t="s">
        <v>18</v>
      </c>
      <c r="C43" s="22" t="s">
        <v>78</v>
      </c>
      <c r="D43" s="22" t="s">
        <v>12</v>
      </c>
      <c r="E43" s="22" t="s">
        <v>38</v>
      </c>
      <c r="F43" s="23">
        <v>5100</v>
      </c>
      <c r="G43" s="22">
        <v>8</v>
      </c>
      <c r="H43" s="22">
        <v>0</v>
      </c>
      <c r="I43" s="24">
        <v>1428</v>
      </c>
    </row>
    <row r="44" spans="1:9" x14ac:dyDescent="0.25">
      <c r="A44" s="17" t="s">
        <v>79</v>
      </c>
      <c r="B44" s="18" t="s">
        <v>15</v>
      </c>
      <c r="C44" s="18" t="s">
        <v>11</v>
      </c>
      <c r="D44" s="18" t="s">
        <v>22</v>
      </c>
      <c r="E44" s="18" t="s">
        <v>23</v>
      </c>
      <c r="F44" s="19">
        <v>5083.96</v>
      </c>
      <c r="G44" s="18">
        <v>5</v>
      </c>
      <c r="H44" s="18">
        <v>0.2</v>
      </c>
      <c r="I44" s="20">
        <v>1906.4849999999999</v>
      </c>
    </row>
    <row r="45" spans="1:9" x14ac:dyDescent="0.25">
      <c r="A45" s="21" t="s">
        <v>80</v>
      </c>
      <c r="B45" s="22" t="s">
        <v>18</v>
      </c>
      <c r="C45" s="22" t="s">
        <v>53</v>
      </c>
      <c r="D45" s="22" t="s">
        <v>48</v>
      </c>
      <c r="E45" s="22" t="s">
        <v>49</v>
      </c>
      <c r="F45" s="23">
        <v>5048.9999999999991</v>
      </c>
      <c r="G45" s="22">
        <v>11</v>
      </c>
      <c r="H45" s="22">
        <v>0</v>
      </c>
      <c r="I45" s="24">
        <v>656.37</v>
      </c>
    </row>
    <row r="46" spans="1:9" x14ac:dyDescent="0.25">
      <c r="A46" s="17" t="s">
        <v>81</v>
      </c>
      <c r="B46" s="18" t="s">
        <v>15</v>
      </c>
      <c r="C46" s="18" t="s">
        <v>11</v>
      </c>
      <c r="D46" s="18" t="s">
        <v>22</v>
      </c>
      <c r="E46" s="18" t="s">
        <v>29</v>
      </c>
      <c r="F46" s="19">
        <v>4912.59</v>
      </c>
      <c r="G46" s="18">
        <v>3</v>
      </c>
      <c r="H46" s="18">
        <v>0</v>
      </c>
      <c r="I46" s="20">
        <v>196.50359999999978</v>
      </c>
    </row>
    <row r="47" spans="1:9" x14ac:dyDescent="0.25">
      <c r="A47" s="21" t="s">
        <v>82</v>
      </c>
      <c r="B47" s="22" t="s">
        <v>15</v>
      </c>
      <c r="C47" s="22" t="s">
        <v>11</v>
      </c>
      <c r="D47" s="22" t="s">
        <v>12</v>
      </c>
      <c r="E47" s="22" t="s">
        <v>16</v>
      </c>
      <c r="F47" s="23">
        <v>4899.93</v>
      </c>
      <c r="G47" s="22">
        <v>7</v>
      </c>
      <c r="H47" s="22">
        <v>0</v>
      </c>
      <c r="I47" s="24">
        <v>2302.9670999999998</v>
      </c>
    </row>
    <row r="48" spans="1:9" x14ac:dyDescent="0.25">
      <c r="A48" s="17" t="s">
        <v>83</v>
      </c>
      <c r="B48" s="18" t="s">
        <v>18</v>
      </c>
      <c r="C48" s="18" t="s">
        <v>11</v>
      </c>
      <c r="D48" s="18" t="s">
        <v>12</v>
      </c>
      <c r="E48" s="18" t="s">
        <v>13</v>
      </c>
      <c r="F48" s="19">
        <v>4899.93</v>
      </c>
      <c r="G48" s="18">
        <v>7</v>
      </c>
      <c r="H48" s="18">
        <v>0</v>
      </c>
      <c r="I48" s="20">
        <v>2400.9656999999997</v>
      </c>
    </row>
    <row r="49" spans="1:9" x14ac:dyDescent="0.25">
      <c r="A49" s="21" t="s">
        <v>84</v>
      </c>
      <c r="B49" s="22" t="s">
        <v>10</v>
      </c>
      <c r="C49" s="22" t="s">
        <v>55</v>
      </c>
      <c r="D49" s="22" t="s">
        <v>12</v>
      </c>
      <c r="E49" s="22" t="s">
        <v>38</v>
      </c>
      <c r="F49" s="23">
        <v>4876.875</v>
      </c>
      <c r="G49" s="22">
        <v>9</v>
      </c>
      <c r="H49" s="22">
        <v>0.15</v>
      </c>
      <c r="I49" s="24">
        <v>745.875</v>
      </c>
    </row>
    <row r="50" spans="1:9" x14ac:dyDescent="0.25">
      <c r="A50" s="17" t="s">
        <v>85</v>
      </c>
      <c r="B50" s="18" t="s">
        <v>10</v>
      </c>
      <c r="C50" s="18" t="s">
        <v>47</v>
      </c>
      <c r="D50" s="18" t="s">
        <v>22</v>
      </c>
      <c r="E50" s="18" t="s">
        <v>34</v>
      </c>
      <c r="F50" s="19">
        <v>4864.32</v>
      </c>
      <c r="G50" s="18">
        <v>10</v>
      </c>
      <c r="H50" s="18">
        <v>0.1</v>
      </c>
      <c r="I50" s="20">
        <v>162.12</v>
      </c>
    </row>
    <row r="51" spans="1:9" x14ac:dyDescent="0.25">
      <c r="A51" s="25" t="s">
        <v>86</v>
      </c>
      <c r="B51" s="26" t="s">
        <v>15</v>
      </c>
      <c r="C51" s="26" t="s">
        <v>11</v>
      </c>
      <c r="D51" s="26" t="s">
        <v>12</v>
      </c>
      <c r="E51" s="26" t="s">
        <v>13</v>
      </c>
      <c r="F51" s="27">
        <v>4799.9839999999995</v>
      </c>
      <c r="G51" s="26">
        <v>2</v>
      </c>
      <c r="H51" s="26">
        <v>0.2</v>
      </c>
      <c r="I51" s="9">
        <v>359.99879999999962</v>
      </c>
    </row>
  </sheetData>
  <dataConsolidate>
    <dataRefs count="1">
      <dataRef ref="A1:I51" sheet="Data"/>
    </dataRefs>
  </dataConsolidate>
  <conditionalFormatting sqref="F1:F1048576">
    <cfRule type="dataBar" priority="4">
      <dataBar>
        <cfvo type="min"/>
        <cfvo type="max"/>
        <color rgb="FF638EC6"/>
      </dataBar>
      <extLst>
        <ext xmlns:x14="http://schemas.microsoft.com/office/spreadsheetml/2009/9/main" uri="{B025F937-C7B1-47D3-B67F-A62EFF666E3E}">
          <x14:id>{E0A9516F-BB38-4787-97D8-EE7343742EBB}</x14:id>
        </ext>
      </extLst>
    </cfRule>
  </conditionalFormatting>
  <conditionalFormatting sqref="I1:I1048576">
    <cfRule type="colorScale" priority="3">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0A9516F-BB38-4787-97D8-EE7343742EBB}">
            <x14:dataBar minLength="0" maxLength="100" border="1" negativeBarBorderColorSameAsPositive="0">
              <x14:cfvo type="autoMin"/>
              <x14:cfvo type="autoMax"/>
              <x14:borderColor rgb="FF638EC6"/>
              <x14:negativeFillColor rgb="FFFF0000"/>
              <x14:negativeBorderColor rgb="FFFF0000"/>
              <x14:axisColor rgb="FF000000"/>
            </x14:dataBar>
          </x14:cfRule>
          <xm:sqref>F1:F1048576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31B55-44CB-40F7-B41B-0D36C1838880}">
  <dimension ref="I1:S2"/>
  <sheetViews>
    <sheetView topLeftCell="A2" zoomScale="75" zoomScaleNormal="75" workbookViewId="0">
      <selection activeCell="G3" sqref="A1:XFD1048576"/>
    </sheetView>
  </sheetViews>
  <sheetFormatPr defaultRowHeight="15" x14ac:dyDescent="0.25"/>
  <cols>
    <col min="1" max="16384" width="9.140625" style="63"/>
  </cols>
  <sheetData>
    <row r="1" spans="9:19" x14ac:dyDescent="0.25">
      <c r="I1" s="64" t="s">
        <v>203</v>
      </c>
      <c r="J1" s="65"/>
      <c r="K1" s="65"/>
      <c r="L1" s="65"/>
      <c r="M1" s="65"/>
      <c r="N1" s="65"/>
      <c r="O1" s="65"/>
      <c r="P1" s="65"/>
      <c r="Q1" s="65"/>
      <c r="R1" s="65"/>
      <c r="S1" s="65"/>
    </row>
    <row r="2" spans="9:19" x14ac:dyDescent="0.25">
      <c r="I2" s="65"/>
      <c r="J2" s="65"/>
      <c r="K2" s="65"/>
      <c r="L2" s="65"/>
      <c r="M2" s="65"/>
      <c r="N2" s="65"/>
      <c r="O2" s="65"/>
      <c r="P2" s="65"/>
      <c r="Q2" s="65"/>
      <c r="R2" s="65"/>
      <c r="S2" s="65"/>
    </row>
  </sheetData>
  <mergeCells count="1">
    <mergeCell ref="I1:S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5C24F-E836-4361-B885-81BDB9A35589}">
  <dimension ref="A3:E18"/>
  <sheetViews>
    <sheetView topLeftCell="A3" workbookViewId="0">
      <selection activeCell="B2" sqref="B2"/>
    </sheetView>
  </sheetViews>
  <sheetFormatPr defaultRowHeight="15" x14ac:dyDescent="0.25"/>
  <cols>
    <col min="1" max="1" width="15.42578125" bestFit="1" customWidth="1"/>
    <col min="2" max="2" width="16.28515625" bestFit="1" customWidth="1"/>
    <col min="3" max="3" width="11" bestFit="1" customWidth="1"/>
    <col min="4" max="4" width="12.140625" bestFit="1" customWidth="1"/>
    <col min="5" max="5" width="11.28515625" bestFit="1" customWidth="1"/>
    <col min="6" max="8" width="8" bestFit="1" customWidth="1"/>
    <col min="9" max="9" width="8.7109375" bestFit="1" customWidth="1"/>
    <col min="10" max="10" width="12.5703125" bestFit="1" customWidth="1"/>
    <col min="11" max="11" width="12" bestFit="1" customWidth="1"/>
    <col min="12" max="12" width="5.85546875" bestFit="1" customWidth="1"/>
    <col min="13" max="13" width="15.5703125" bestFit="1" customWidth="1"/>
    <col min="14" max="14" width="13.140625" bestFit="1" customWidth="1"/>
    <col min="15" max="15" width="11.28515625" bestFit="1" customWidth="1"/>
  </cols>
  <sheetData>
    <row r="3" spans="1:5" x14ac:dyDescent="0.25">
      <c r="A3" s="10" t="s">
        <v>202</v>
      </c>
      <c r="B3" s="10" t="s">
        <v>87</v>
      </c>
    </row>
    <row r="4" spans="1:5" x14ac:dyDescent="0.25">
      <c r="A4" s="10" t="s">
        <v>90</v>
      </c>
      <c r="B4" t="s">
        <v>18</v>
      </c>
      <c r="C4" t="s">
        <v>15</v>
      </c>
      <c r="D4" t="s">
        <v>10</v>
      </c>
      <c r="E4" t="s">
        <v>89</v>
      </c>
    </row>
    <row r="5" spans="1:5" x14ac:dyDescent="0.25">
      <c r="A5" s="11" t="s">
        <v>51</v>
      </c>
      <c r="B5" s="12">
        <v>2817.9900000000002</v>
      </c>
      <c r="C5" s="12">
        <v>2097.0300000000002</v>
      </c>
      <c r="D5" s="12">
        <v>327.06000000000006</v>
      </c>
      <c r="E5" s="12">
        <v>5242.0800000000008</v>
      </c>
    </row>
    <row r="6" spans="1:5" x14ac:dyDescent="0.25">
      <c r="A6" s="11" t="s">
        <v>53</v>
      </c>
      <c r="B6" s="12">
        <v>2121.12</v>
      </c>
      <c r="C6" s="12"/>
      <c r="D6" s="12">
        <v>1602.9899999999998</v>
      </c>
      <c r="E6" s="12">
        <v>3724.1099999999997</v>
      </c>
    </row>
    <row r="7" spans="1:5" x14ac:dyDescent="0.25">
      <c r="A7" s="11" t="s">
        <v>47</v>
      </c>
      <c r="B7" s="12">
        <v>3236.1449999999995</v>
      </c>
      <c r="C7" s="12"/>
      <c r="D7" s="12">
        <v>162.12</v>
      </c>
      <c r="E7" s="12">
        <v>3398.2649999999994</v>
      </c>
    </row>
    <row r="8" spans="1:5" x14ac:dyDescent="0.25">
      <c r="A8" s="11" t="s">
        <v>78</v>
      </c>
      <c r="B8" s="12">
        <v>1428</v>
      </c>
      <c r="C8" s="12"/>
      <c r="D8" s="12"/>
      <c r="E8" s="12">
        <v>1428</v>
      </c>
    </row>
    <row r="9" spans="1:5" x14ac:dyDescent="0.25">
      <c r="A9" s="11" t="s">
        <v>55</v>
      </c>
      <c r="B9" s="12">
        <v>63.546000000000163</v>
      </c>
      <c r="C9" s="12"/>
      <c r="D9" s="12">
        <v>745.875</v>
      </c>
      <c r="E9" s="12">
        <v>809.42100000000016</v>
      </c>
    </row>
    <row r="10" spans="1:5" x14ac:dyDescent="0.25">
      <c r="A10" s="11" t="s">
        <v>33</v>
      </c>
      <c r="B10" s="12"/>
      <c r="C10" s="12">
        <v>3979.0799999999995</v>
      </c>
      <c r="D10" s="12"/>
      <c r="E10" s="12">
        <v>3979.0799999999995</v>
      </c>
    </row>
    <row r="11" spans="1:5" x14ac:dyDescent="0.25">
      <c r="A11" s="11" t="s">
        <v>37</v>
      </c>
      <c r="B11" s="12"/>
      <c r="C11" s="12">
        <v>2939.31</v>
      </c>
      <c r="D11" s="12"/>
      <c r="E11" s="12">
        <v>2939.31</v>
      </c>
    </row>
    <row r="12" spans="1:5" x14ac:dyDescent="0.25">
      <c r="A12" s="11" t="s">
        <v>68</v>
      </c>
      <c r="B12" s="12"/>
      <c r="C12" s="12">
        <v>2597.2800000000002</v>
      </c>
      <c r="D12" s="12"/>
      <c r="E12" s="12">
        <v>2597.2800000000002</v>
      </c>
    </row>
    <row r="13" spans="1:5" x14ac:dyDescent="0.25">
      <c r="A13" s="11" t="s">
        <v>42</v>
      </c>
      <c r="B13" s="12">
        <v>996.4799999999999</v>
      </c>
      <c r="C13" s="12"/>
      <c r="D13" s="12">
        <v>2447.1</v>
      </c>
      <c r="E13" s="12">
        <v>3443.58</v>
      </c>
    </row>
    <row r="14" spans="1:5" x14ac:dyDescent="0.25">
      <c r="A14" s="11" t="s">
        <v>73</v>
      </c>
      <c r="B14" s="12">
        <v>1146.24</v>
      </c>
      <c r="C14" s="12"/>
      <c r="D14" s="12"/>
      <c r="E14" s="12">
        <v>1146.24</v>
      </c>
    </row>
    <row r="15" spans="1:5" x14ac:dyDescent="0.25">
      <c r="A15" s="11" t="s">
        <v>40</v>
      </c>
      <c r="B15" s="12"/>
      <c r="C15" s="12">
        <v>2031</v>
      </c>
      <c r="D15" s="12"/>
      <c r="E15" s="12">
        <v>2031</v>
      </c>
    </row>
    <row r="16" spans="1:5" x14ac:dyDescent="0.25">
      <c r="A16" s="11" t="s">
        <v>45</v>
      </c>
      <c r="B16" s="12">
        <v>6696.3779999999997</v>
      </c>
      <c r="C16" s="12"/>
      <c r="D16" s="12">
        <v>1898.4</v>
      </c>
      <c r="E16" s="12">
        <v>8594.7780000000002</v>
      </c>
    </row>
    <row r="17" spans="1:5" x14ac:dyDescent="0.25">
      <c r="A17" s="11" t="s">
        <v>11</v>
      </c>
      <c r="B17" s="12">
        <v>34546.956199999993</v>
      </c>
      <c r="C17" s="12">
        <v>13043.911499999998</v>
      </c>
      <c r="D17" s="12">
        <v>4700.867199999997</v>
      </c>
      <c r="E17" s="12">
        <v>52291.734899999981</v>
      </c>
    </row>
    <row r="18" spans="1:5" x14ac:dyDescent="0.25">
      <c r="A18" s="11" t="s">
        <v>89</v>
      </c>
      <c r="B18" s="12">
        <v>53052.855199999991</v>
      </c>
      <c r="C18" s="12">
        <v>26687.611499999999</v>
      </c>
      <c r="D18" s="12">
        <v>11884.412199999997</v>
      </c>
      <c r="E18" s="12">
        <v>91624.878899999982</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A6339-832A-4AE9-AAA9-17A685D56656}">
  <dimension ref="A3:B7"/>
  <sheetViews>
    <sheetView workbookViewId="0">
      <selection activeCell="B2" sqref="B2"/>
    </sheetView>
  </sheetViews>
  <sheetFormatPr defaultRowHeight="15" x14ac:dyDescent="0.25"/>
  <cols>
    <col min="1" max="1" width="14.5703125" bestFit="1" customWidth="1"/>
    <col min="2" max="2" width="12.140625" bestFit="1" customWidth="1"/>
    <col min="3" max="3" width="10" bestFit="1" customWidth="1"/>
    <col min="4" max="4" width="12.140625" bestFit="1" customWidth="1"/>
    <col min="5" max="5" width="11.28515625" bestFit="1" customWidth="1"/>
    <col min="6" max="7" width="14.5703125" bestFit="1" customWidth="1"/>
    <col min="8" max="8" width="14.85546875" bestFit="1" customWidth="1"/>
    <col min="9" max="11" width="14.5703125" bestFit="1" customWidth="1"/>
    <col min="12" max="12" width="17.28515625" bestFit="1" customWidth="1"/>
    <col min="13" max="13" width="11.28515625" bestFit="1" customWidth="1"/>
  </cols>
  <sheetData>
    <row r="3" spans="1:2" x14ac:dyDescent="0.25">
      <c r="A3" s="10" t="s">
        <v>90</v>
      </c>
      <c r="B3" t="s">
        <v>91</v>
      </c>
    </row>
    <row r="4" spans="1:2" x14ac:dyDescent="0.25">
      <c r="A4" s="11" t="s">
        <v>48</v>
      </c>
      <c r="B4" s="12">
        <v>43840.289999999994</v>
      </c>
    </row>
    <row r="5" spans="1:2" x14ac:dyDescent="0.25">
      <c r="A5" s="11" t="s">
        <v>22</v>
      </c>
      <c r="B5" s="12">
        <v>73939.48000000001</v>
      </c>
    </row>
    <row r="6" spans="1:2" x14ac:dyDescent="0.25">
      <c r="A6" s="11" t="s">
        <v>12</v>
      </c>
      <c r="B6" s="12">
        <v>234488.85399999999</v>
      </c>
    </row>
    <row r="7" spans="1:2" x14ac:dyDescent="0.25">
      <c r="A7" s="11" t="s">
        <v>89</v>
      </c>
      <c r="B7" s="12">
        <v>352268.62400000001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14F7B-C705-43AA-B769-B4CB9FBB1EC2}">
  <dimension ref="A3:E14"/>
  <sheetViews>
    <sheetView workbookViewId="0">
      <selection activeCell="B2" sqref="B2"/>
    </sheetView>
  </sheetViews>
  <sheetFormatPr defaultRowHeight="15" x14ac:dyDescent="0.25"/>
  <cols>
    <col min="1" max="1" width="12.140625" bestFit="1" customWidth="1"/>
    <col min="2" max="2" width="9.28515625" bestFit="1" customWidth="1"/>
    <col min="3" max="3" width="14.5703125" bestFit="1" customWidth="1"/>
    <col min="4" max="4" width="11.140625" bestFit="1" customWidth="1"/>
    <col min="5" max="5" width="11.28515625" bestFit="1" customWidth="1"/>
  </cols>
  <sheetData>
    <row r="3" spans="1:5" x14ac:dyDescent="0.25">
      <c r="A3" s="10" t="s">
        <v>91</v>
      </c>
    </row>
    <row r="4" spans="1:5" x14ac:dyDescent="0.25">
      <c r="B4" t="s">
        <v>48</v>
      </c>
      <c r="C4" t="s">
        <v>22</v>
      </c>
      <c r="D4" t="s">
        <v>12</v>
      </c>
      <c r="E4" t="s">
        <v>89</v>
      </c>
    </row>
    <row r="5" spans="1:5" x14ac:dyDescent="0.25">
      <c r="A5" s="11" t="s">
        <v>34</v>
      </c>
      <c r="B5" s="12"/>
      <c r="C5" s="12">
        <v>24613.68</v>
      </c>
      <c r="D5" s="12"/>
      <c r="E5" s="12">
        <v>24613.68</v>
      </c>
    </row>
    <row r="6" spans="1:5" x14ac:dyDescent="0.25">
      <c r="A6" s="11" t="s">
        <v>23</v>
      </c>
      <c r="B6" s="12"/>
      <c r="C6" s="12">
        <v>36225.560000000005</v>
      </c>
      <c r="D6" s="12"/>
      <c r="E6" s="12">
        <v>36225.560000000005</v>
      </c>
    </row>
    <row r="7" spans="1:5" x14ac:dyDescent="0.25">
      <c r="A7" s="11" t="s">
        <v>60</v>
      </c>
      <c r="B7" s="12">
        <v>11154.54</v>
      </c>
      <c r="C7" s="12"/>
      <c r="D7" s="12"/>
      <c r="E7" s="12">
        <v>11154.54</v>
      </c>
    </row>
    <row r="8" spans="1:5" x14ac:dyDescent="0.25">
      <c r="A8" s="11" t="s">
        <v>49</v>
      </c>
      <c r="B8" s="12">
        <v>16538.309999999998</v>
      </c>
      <c r="C8" s="12"/>
      <c r="D8" s="12"/>
      <c r="E8" s="12">
        <v>16538.309999999998</v>
      </c>
    </row>
    <row r="9" spans="1:5" x14ac:dyDescent="0.25">
      <c r="A9" s="11" t="s">
        <v>16</v>
      </c>
      <c r="B9" s="12"/>
      <c r="C9" s="12"/>
      <c r="D9" s="12">
        <v>77200.90400000001</v>
      </c>
      <c r="E9" s="12">
        <v>77200.90400000001</v>
      </c>
    </row>
    <row r="10" spans="1:5" x14ac:dyDescent="0.25">
      <c r="A10" s="11" t="s">
        <v>13</v>
      </c>
      <c r="B10" s="12"/>
      <c r="C10" s="12"/>
      <c r="D10" s="12">
        <v>78548.125999999989</v>
      </c>
      <c r="E10" s="12">
        <v>78548.125999999989</v>
      </c>
    </row>
    <row r="11" spans="1:5" x14ac:dyDescent="0.25">
      <c r="A11" s="11" t="s">
        <v>38</v>
      </c>
      <c r="B11" s="12"/>
      <c r="C11" s="12"/>
      <c r="D11" s="12">
        <v>78739.824000000008</v>
      </c>
      <c r="E11" s="12">
        <v>78739.824000000008</v>
      </c>
    </row>
    <row r="12" spans="1:5" x14ac:dyDescent="0.25">
      <c r="A12" s="11" t="s">
        <v>29</v>
      </c>
      <c r="B12" s="12"/>
      <c r="C12" s="12">
        <v>13100.24</v>
      </c>
      <c r="D12" s="12"/>
      <c r="E12" s="12">
        <v>13100.24</v>
      </c>
    </row>
    <row r="13" spans="1:5" x14ac:dyDescent="0.25">
      <c r="A13" s="11" t="s">
        <v>63</v>
      </c>
      <c r="B13" s="12">
        <v>16147.439999999999</v>
      </c>
      <c r="C13" s="12"/>
      <c r="D13" s="12"/>
      <c r="E13" s="12">
        <v>16147.439999999999</v>
      </c>
    </row>
    <row r="14" spans="1:5" x14ac:dyDescent="0.25">
      <c r="A14" s="11" t="s">
        <v>89</v>
      </c>
      <c r="B14" s="12">
        <v>43840.289999999994</v>
      </c>
      <c r="C14" s="12">
        <v>73939.48000000001</v>
      </c>
      <c r="D14" s="12">
        <v>234488.85399999999</v>
      </c>
      <c r="E14" s="12">
        <v>352268.62400000001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C2FC5-5583-423E-936C-E2FC045E5358}">
  <dimension ref="A1"/>
  <sheetViews>
    <sheetView workbookViewId="0">
      <selection activeCell="B2" sqref="B2"/>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1A38C-06DF-4F21-8599-562483D9CB89}">
  <dimension ref="A3:B13"/>
  <sheetViews>
    <sheetView workbookViewId="0">
      <selection activeCell="B2" sqref="B2"/>
    </sheetView>
  </sheetViews>
  <sheetFormatPr defaultRowHeight="15" x14ac:dyDescent="0.25"/>
  <cols>
    <col min="1" max="1" width="13.140625" bestFit="1" customWidth="1"/>
    <col min="2" max="2" width="12.5703125" bestFit="1" customWidth="1"/>
    <col min="3" max="3" width="15.42578125" bestFit="1" customWidth="1"/>
    <col min="4" max="4" width="11.140625" bestFit="1" customWidth="1"/>
    <col min="5" max="5" width="11.28515625" bestFit="1" customWidth="1"/>
    <col min="6" max="6" width="12" bestFit="1" customWidth="1"/>
    <col min="7" max="7" width="15.140625" bestFit="1" customWidth="1"/>
    <col min="8" max="8" width="9.28515625" bestFit="1" customWidth="1"/>
    <col min="9" max="9" width="11.28515625" bestFit="1" customWidth="1"/>
    <col min="10" max="10" width="11.140625" bestFit="1" customWidth="1"/>
    <col min="11" max="11" width="12.5703125" bestFit="1" customWidth="1"/>
    <col min="12" max="12" width="11.42578125" bestFit="1" customWidth="1"/>
    <col min="13" max="13" width="14.5703125" bestFit="1" customWidth="1"/>
    <col min="14" max="14" width="11.140625" bestFit="1" customWidth="1"/>
    <col min="15" max="15" width="12.42578125" bestFit="1" customWidth="1"/>
    <col min="16" max="16" width="14.5703125" bestFit="1" customWidth="1"/>
    <col min="17" max="17" width="13.5703125" bestFit="1" customWidth="1"/>
    <col min="18" max="18" width="9.28515625" bestFit="1" customWidth="1"/>
    <col min="19" max="19" width="11.5703125" bestFit="1" customWidth="1"/>
    <col min="20" max="20" width="11.28515625" bestFit="1" customWidth="1"/>
  </cols>
  <sheetData>
    <row r="3" spans="1:2" x14ac:dyDescent="0.25">
      <c r="A3" s="10" t="s">
        <v>90</v>
      </c>
      <c r="B3" t="s">
        <v>202</v>
      </c>
    </row>
    <row r="4" spans="1:2" x14ac:dyDescent="0.25">
      <c r="A4" s="11" t="s">
        <v>34</v>
      </c>
      <c r="B4" s="12">
        <v>8516.0400000000009</v>
      </c>
    </row>
    <row r="5" spans="1:2" x14ac:dyDescent="0.25">
      <c r="A5" s="11" t="s">
        <v>23</v>
      </c>
      <c r="B5" s="12">
        <v>17165.027099999999</v>
      </c>
    </row>
    <row r="6" spans="1:2" x14ac:dyDescent="0.25">
      <c r="A6" s="11" t="s">
        <v>60</v>
      </c>
      <c r="B6" s="12">
        <v>4413.54</v>
      </c>
    </row>
    <row r="7" spans="1:2" x14ac:dyDescent="0.25">
      <c r="A7" s="11" t="s">
        <v>49</v>
      </c>
      <c r="B7" s="12">
        <v>719.58000000000027</v>
      </c>
    </row>
    <row r="8" spans="1:2" x14ac:dyDescent="0.25">
      <c r="A8" s="11" t="s">
        <v>16</v>
      </c>
      <c r="B8" s="12">
        <v>32692.1319</v>
      </c>
    </row>
    <row r="9" spans="1:2" x14ac:dyDescent="0.25">
      <c r="A9" s="11" t="s">
        <v>13</v>
      </c>
      <c r="B9" s="12">
        <v>4507.8462999999947</v>
      </c>
    </row>
    <row r="10" spans="1:2" x14ac:dyDescent="0.25">
      <c r="A10" s="11" t="s">
        <v>38</v>
      </c>
      <c r="B10" s="12">
        <v>19691.723999999998</v>
      </c>
    </row>
    <row r="11" spans="1:2" x14ac:dyDescent="0.25">
      <c r="A11" s="11" t="s">
        <v>29</v>
      </c>
      <c r="B11" s="12">
        <v>524.00959999999941</v>
      </c>
    </row>
    <row r="12" spans="1:2" x14ac:dyDescent="0.25">
      <c r="A12" s="11" t="s">
        <v>63</v>
      </c>
      <c r="B12" s="12">
        <v>3394.98</v>
      </c>
    </row>
    <row r="13" spans="1:2" x14ac:dyDescent="0.25">
      <c r="A13" s="11" t="s">
        <v>89</v>
      </c>
      <c r="B13" s="12">
        <v>91624.878899999996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06ABF-FB2D-49AD-959F-F587685F51DA}">
  <dimension ref="A3:G42"/>
  <sheetViews>
    <sheetView workbookViewId="0">
      <selection activeCell="B2" sqref="B2"/>
    </sheetView>
  </sheetViews>
  <sheetFormatPr defaultRowHeight="15" x14ac:dyDescent="0.25"/>
  <cols>
    <col min="1" max="1" width="17.42578125" bestFit="1" customWidth="1"/>
    <col min="2" max="2" width="12.140625" bestFit="1" customWidth="1"/>
    <col min="3" max="6" width="14.5703125" bestFit="1" customWidth="1"/>
    <col min="7" max="7" width="11.28515625" bestFit="1" customWidth="1"/>
    <col min="8" max="8" width="8" bestFit="1" customWidth="1"/>
    <col min="9" max="9" width="8.7109375" bestFit="1" customWidth="1"/>
    <col min="10" max="10" width="12.5703125" bestFit="1" customWidth="1"/>
    <col min="11" max="11" width="12" bestFit="1" customWidth="1"/>
    <col min="12" max="12" width="9" bestFit="1" customWidth="1"/>
    <col min="13" max="13" width="15.5703125" bestFit="1" customWidth="1"/>
    <col min="14" max="14" width="13.140625" bestFit="1" customWidth="1"/>
    <col min="15" max="15" width="7.28515625" bestFit="1" customWidth="1"/>
    <col min="16" max="16" width="11.28515625" bestFit="1" customWidth="1"/>
  </cols>
  <sheetData>
    <row r="3" spans="1:7" x14ac:dyDescent="0.25">
      <c r="A3" s="10" t="s">
        <v>91</v>
      </c>
      <c r="C3" s="10" t="s">
        <v>3</v>
      </c>
    </row>
    <row r="4" spans="1:7" x14ac:dyDescent="0.25">
      <c r="A4" s="10" t="s">
        <v>2</v>
      </c>
      <c r="B4" s="10" t="s">
        <v>1</v>
      </c>
      <c r="C4" t="s">
        <v>48</v>
      </c>
      <c r="D4" t="s">
        <v>22</v>
      </c>
      <c r="E4" t="s">
        <v>12</v>
      </c>
      <c r="F4" t="s">
        <v>88</v>
      </c>
      <c r="G4" t="s">
        <v>89</v>
      </c>
    </row>
    <row r="5" spans="1:7" x14ac:dyDescent="0.25">
      <c r="A5" t="s">
        <v>51</v>
      </c>
      <c r="B5" t="s">
        <v>18</v>
      </c>
      <c r="C5" s="12"/>
      <c r="D5" s="12"/>
      <c r="E5" s="12">
        <v>5751.5400000000009</v>
      </c>
      <c r="F5" s="12"/>
      <c r="G5" s="12">
        <v>5751.5400000000009</v>
      </c>
    </row>
    <row r="6" spans="1:7" x14ac:dyDescent="0.25">
      <c r="B6" t="s">
        <v>15</v>
      </c>
      <c r="C6" s="12">
        <v>5667.87</v>
      </c>
      <c r="D6" s="12"/>
      <c r="E6" s="12"/>
      <c r="F6" s="12"/>
      <c r="G6" s="12">
        <v>5667.87</v>
      </c>
    </row>
    <row r="7" spans="1:7" x14ac:dyDescent="0.25">
      <c r="B7" t="s">
        <v>10</v>
      </c>
      <c r="C7" s="12">
        <v>5451.2999999999993</v>
      </c>
      <c r="D7" s="12"/>
      <c r="E7" s="12"/>
      <c r="F7" s="12"/>
      <c r="G7" s="12">
        <v>5451.2999999999993</v>
      </c>
    </row>
    <row r="8" spans="1:7" x14ac:dyDescent="0.25">
      <c r="A8" t="s">
        <v>92</v>
      </c>
      <c r="C8" s="12">
        <v>11119.169999999998</v>
      </c>
      <c r="D8" s="12"/>
      <c r="E8" s="12">
        <v>5751.5400000000009</v>
      </c>
      <c r="F8" s="12"/>
      <c r="G8" s="12">
        <v>16870.71</v>
      </c>
    </row>
    <row r="9" spans="1:7" x14ac:dyDescent="0.25">
      <c r="A9" t="s">
        <v>53</v>
      </c>
      <c r="B9" t="s">
        <v>18</v>
      </c>
      <c r="C9" s="12">
        <v>5048.9999999999991</v>
      </c>
      <c r="D9" s="12"/>
      <c r="E9" s="12">
        <v>10948.619999999999</v>
      </c>
      <c r="F9" s="12"/>
      <c r="G9" s="12">
        <v>15997.619999999999</v>
      </c>
    </row>
    <row r="10" spans="1:7" x14ac:dyDescent="0.25">
      <c r="B10" t="s">
        <v>10</v>
      </c>
      <c r="C10" s="12"/>
      <c r="D10" s="12"/>
      <c r="E10" s="12">
        <v>5725.35</v>
      </c>
      <c r="F10" s="12"/>
      <c r="G10" s="12">
        <v>5725.35</v>
      </c>
    </row>
    <row r="11" spans="1:7" x14ac:dyDescent="0.25">
      <c r="A11" t="s">
        <v>93</v>
      </c>
      <c r="C11" s="12">
        <v>5048.9999999999991</v>
      </c>
      <c r="D11" s="12"/>
      <c r="E11" s="12">
        <v>16673.97</v>
      </c>
      <c r="F11" s="12"/>
      <c r="G11" s="12">
        <v>21722.97</v>
      </c>
    </row>
    <row r="12" spans="1:7" x14ac:dyDescent="0.25">
      <c r="A12" t="s">
        <v>47</v>
      </c>
      <c r="B12" t="s">
        <v>18</v>
      </c>
      <c r="C12" s="12">
        <v>11246.633999999998</v>
      </c>
      <c r="D12" s="12"/>
      <c r="E12" s="12">
        <v>5175.1710000000012</v>
      </c>
      <c r="F12" s="12"/>
      <c r="G12" s="12">
        <v>16421.805</v>
      </c>
    </row>
    <row r="13" spans="1:7" x14ac:dyDescent="0.25">
      <c r="B13" t="s">
        <v>10</v>
      </c>
      <c r="C13" s="12"/>
      <c r="D13" s="12">
        <v>4864.32</v>
      </c>
      <c r="E13" s="12"/>
      <c r="F13" s="12"/>
      <c r="G13" s="12">
        <v>4864.32</v>
      </c>
    </row>
    <row r="14" spans="1:7" x14ac:dyDescent="0.25">
      <c r="A14" t="s">
        <v>94</v>
      </c>
      <c r="C14" s="12">
        <v>11246.633999999998</v>
      </c>
      <c r="D14" s="12">
        <v>4864.32</v>
      </c>
      <c r="E14" s="12">
        <v>5175.1710000000012</v>
      </c>
      <c r="F14" s="12"/>
      <c r="G14" s="12">
        <v>21286.125</v>
      </c>
    </row>
    <row r="15" spans="1:7" x14ac:dyDescent="0.25">
      <c r="A15" t="s">
        <v>78</v>
      </c>
      <c r="B15" t="s">
        <v>18</v>
      </c>
      <c r="C15" s="12"/>
      <c r="D15" s="12"/>
      <c r="E15" s="12">
        <v>5100</v>
      </c>
      <c r="F15" s="12"/>
      <c r="G15" s="12">
        <v>5100</v>
      </c>
    </row>
    <row r="16" spans="1:7" x14ac:dyDescent="0.25">
      <c r="A16" t="s">
        <v>95</v>
      </c>
      <c r="C16" s="12"/>
      <c r="D16" s="12"/>
      <c r="E16" s="12">
        <v>5100</v>
      </c>
      <c r="F16" s="12"/>
      <c r="G16" s="12">
        <v>5100</v>
      </c>
    </row>
    <row r="17" spans="1:7" x14ac:dyDescent="0.25">
      <c r="A17" t="s">
        <v>55</v>
      </c>
      <c r="B17" t="s">
        <v>18</v>
      </c>
      <c r="C17" s="12">
        <v>5729.3459999999986</v>
      </c>
      <c r="D17" s="12"/>
      <c r="E17" s="12"/>
      <c r="F17" s="12"/>
      <c r="G17" s="12">
        <v>5729.3459999999986</v>
      </c>
    </row>
    <row r="18" spans="1:7" x14ac:dyDescent="0.25">
      <c r="B18" t="s">
        <v>10</v>
      </c>
      <c r="C18" s="12"/>
      <c r="D18" s="12"/>
      <c r="E18" s="12">
        <v>4876.875</v>
      </c>
      <c r="F18" s="12"/>
      <c r="G18" s="12">
        <v>4876.875</v>
      </c>
    </row>
    <row r="19" spans="1:7" x14ac:dyDescent="0.25">
      <c r="A19" t="s">
        <v>96</v>
      </c>
      <c r="C19" s="12">
        <v>5729.3459999999986</v>
      </c>
      <c r="D19" s="12"/>
      <c r="E19" s="12">
        <v>4876.875</v>
      </c>
      <c r="F19" s="12"/>
      <c r="G19" s="12">
        <v>10606.220999999998</v>
      </c>
    </row>
    <row r="20" spans="1:7" x14ac:dyDescent="0.25">
      <c r="A20" t="s">
        <v>33</v>
      </c>
      <c r="B20" t="s">
        <v>15</v>
      </c>
      <c r="C20" s="12"/>
      <c r="D20" s="12">
        <v>7958.58</v>
      </c>
      <c r="E20" s="12"/>
      <c r="F20" s="12"/>
      <c r="G20" s="12">
        <v>7958.58</v>
      </c>
    </row>
    <row r="21" spans="1:7" x14ac:dyDescent="0.25">
      <c r="A21" t="s">
        <v>97</v>
      </c>
      <c r="C21" s="12"/>
      <c r="D21" s="12">
        <v>7958.58</v>
      </c>
      <c r="E21" s="12"/>
      <c r="F21" s="12"/>
      <c r="G21" s="12">
        <v>7958.58</v>
      </c>
    </row>
    <row r="22" spans="1:7" x14ac:dyDescent="0.25">
      <c r="A22" t="s">
        <v>37</v>
      </c>
      <c r="B22" t="s">
        <v>15</v>
      </c>
      <c r="C22" s="12"/>
      <c r="D22" s="12"/>
      <c r="E22" s="12">
        <v>6998.64</v>
      </c>
      <c r="F22" s="12"/>
      <c r="G22" s="12">
        <v>6998.64</v>
      </c>
    </row>
    <row r="23" spans="1:7" x14ac:dyDescent="0.25">
      <c r="A23" t="s">
        <v>98</v>
      </c>
      <c r="C23" s="12"/>
      <c r="D23" s="12"/>
      <c r="E23" s="12">
        <v>6998.64</v>
      </c>
      <c r="F23" s="12"/>
      <c r="G23" s="12">
        <v>6998.64</v>
      </c>
    </row>
    <row r="24" spans="1:7" x14ac:dyDescent="0.25">
      <c r="A24" t="s">
        <v>68</v>
      </c>
      <c r="B24" t="s">
        <v>15</v>
      </c>
      <c r="C24" s="12"/>
      <c r="D24" s="12"/>
      <c r="E24" s="12">
        <v>5301.2400000000007</v>
      </c>
      <c r="F24" s="12"/>
      <c r="G24" s="12">
        <v>5301.2400000000007</v>
      </c>
    </row>
    <row r="25" spans="1:7" x14ac:dyDescent="0.25">
      <c r="A25" t="s">
        <v>99</v>
      </c>
      <c r="C25" s="12"/>
      <c r="D25" s="12"/>
      <c r="E25" s="12">
        <v>5301.2400000000007</v>
      </c>
      <c r="F25" s="12"/>
      <c r="G25" s="12">
        <v>5301.2400000000007</v>
      </c>
    </row>
    <row r="26" spans="1:7" x14ac:dyDescent="0.25">
      <c r="A26" t="s">
        <v>42</v>
      </c>
      <c r="B26" t="s">
        <v>18</v>
      </c>
      <c r="C26" s="12">
        <v>5244.84</v>
      </c>
      <c r="D26" s="12"/>
      <c r="E26" s="12"/>
      <c r="F26" s="12"/>
      <c r="G26" s="12">
        <v>5244.84</v>
      </c>
    </row>
    <row r="27" spans="1:7" x14ac:dyDescent="0.25">
      <c r="B27" t="s">
        <v>10</v>
      </c>
      <c r="C27" s="12"/>
      <c r="D27" s="12"/>
      <c r="E27" s="12">
        <v>6439.8</v>
      </c>
      <c r="F27" s="12"/>
      <c r="G27" s="12">
        <v>6439.8</v>
      </c>
    </row>
    <row r="28" spans="1:7" x14ac:dyDescent="0.25">
      <c r="A28" t="s">
        <v>100</v>
      </c>
      <c r="C28" s="12">
        <v>5244.84</v>
      </c>
      <c r="D28" s="12"/>
      <c r="E28" s="12">
        <v>6439.8</v>
      </c>
      <c r="F28" s="12"/>
      <c r="G28" s="12">
        <v>11684.64</v>
      </c>
    </row>
    <row r="29" spans="1:7" x14ac:dyDescent="0.25">
      <c r="A29" t="s">
        <v>73</v>
      </c>
      <c r="B29" t="s">
        <v>18</v>
      </c>
      <c r="C29" s="12"/>
      <c r="D29" s="12"/>
      <c r="E29" s="12">
        <v>5211.12</v>
      </c>
      <c r="F29" s="12"/>
      <c r="G29" s="12">
        <v>5211.12</v>
      </c>
    </row>
    <row r="30" spans="1:7" x14ac:dyDescent="0.25">
      <c r="A30" t="s">
        <v>101</v>
      </c>
      <c r="C30" s="12"/>
      <c r="D30" s="12"/>
      <c r="E30" s="12">
        <v>5211.12</v>
      </c>
      <c r="F30" s="12"/>
      <c r="G30" s="12">
        <v>5211.12</v>
      </c>
    </row>
    <row r="31" spans="1:7" x14ac:dyDescent="0.25">
      <c r="A31" t="s">
        <v>40</v>
      </c>
      <c r="B31" t="s">
        <v>15</v>
      </c>
      <c r="C31" s="12"/>
      <c r="D31" s="12">
        <v>6517.08</v>
      </c>
      <c r="E31" s="12">
        <v>5726.16</v>
      </c>
      <c r="F31" s="12"/>
      <c r="G31" s="12">
        <v>12243.24</v>
      </c>
    </row>
    <row r="32" spans="1:7" x14ac:dyDescent="0.25">
      <c r="A32" t="s">
        <v>102</v>
      </c>
      <c r="C32" s="12"/>
      <c r="D32" s="12">
        <v>6517.08</v>
      </c>
      <c r="E32" s="12">
        <v>5726.16</v>
      </c>
      <c r="F32" s="12"/>
      <c r="G32" s="12">
        <v>12243.24</v>
      </c>
    </row>
    <row r="33" spans="1:7" x14ac:dyDescent="0.25">
      <c r="A33" t="s">
        <v>45</v>
      </c>
      <c r="B33" t="s">
        <v>18</v>
      </c>
      <c r="C33" s="12">
        <v>5451.2999999999993</v>
      </c>
      <c r="D33" s="12"/>
      <c r="E33" s="12">
        <v>16786.548000000003</v>
      </c>
      <c r="F33" s="12"/>
      <c r="G33" s="12">
        <v>22237.848000000002</v>
      </c>
    </row>
    <row r="34" spans="1:7" x14ac:dyDescent="0.25">
      <c r="B34" t="s">
        <v>10</v>
      </c>
      <c r="C34" s="12"/>
      <c r="D34" s="12">
        <v>5273.7</v>
      </c>
      <c r="E34" s="12"/>
      <c r="F34" s="12"/>
      <c r="G34" s="12">
        <v>5273.7</v>
      </c>
    </row>
    <row r="35" spans="1:7" x14ac:dyDescent="0.25">
      <c r="A35" t="s">
        <v>103</v>
      </c>
      <c r="C35" s="12">
        <v>5451.2999999999993</v>
      </c>
      <c r="D35" s="12">
        <v>5273.7</v>
      </c>
      <c r="E35" s="12">
        <v>16786.548000000003</v>
      </c>
      <c r="F35" s="12"/>
      <c r="G35" s="12">
        <v>27511.548000000003</v>
      </c>
    </row>
    <row r="36" spans="1:7" x14ac:dyDescent="0.25">
      <c r="A36" t="s">
        <v>11</v>
      </c>
      <c r="B36" t="s">
        <v>18</v>
      </c>
      <c r="C36" s="12"/>
      <c r="D36" s="12">
        <v>39329.25</v>
      </c>
      <c r="E36" s="12">
        <v>61709.697999999997</v>
      </c>
      <c r="F36" s="12"/>
      <c r="G36" s="12">
        <v>101038.948</v>
      </c>
    </row>
    <row r="37" spans="1:7" x14ac:dyDescent="0.25">
      <c r="B37" t="s">
        <v>15</v>
      </c>
      <c r="C37" s="12"/>
      <c r="D37" s="12">
        <v>9996.5499999999993</v>
      </c>
      <c r="E37" s="12">
        <v>49499.733999999997</v>
      </c>
      <c r="F37" s="12"/>
      <c r="G37" s="12">
        <v>59496.284</v>
      </c>
    </row>
    <row r="38" spans="1:7" x14ac:dyDescent="0.25">
      <c r="B38" t="s">
        <v>10</v>
      </c>
      <c r="C38" s="12"/>
      <c r="D38" s="12"/>
      <c r="E38" s="12">
        <v>39238.358000000007</v>
      </c>
      <c r="F38" s="12"/>
      <c r="G38" s="12">
        <v>39238.358000000007</v>
      </c>
    </row>
    <row r="39" spans="1:7" x14ac:dyDescent="0.25">
      <c r="A39" t="s">
        <v>104</v>
      </c>
      <c r="C39" s="12"/>
      <c r="D39" s="12">
        <v>49325.8</v>
      </c>
      <c r="E39" s="12">
        <v>150447.79</v>
      </c>
      <c r="F39" s="12"/>
      <c r="G39" s="12">
        <v>199773.59000000003</v>
      </c>
    </row>
    <row r="40" spans="1:7" x14ac:dyDescent="0.25">
      <c r="A40" t="s">
        <v>88</v>
      </c>
      <c r="B40" t="s">
        <v>88</v>
      </c>
      <c r="C40" s="12"/>
      <c r="D40" s="12"/>
      <c r="E40" s="12"/>
      <c r="F40" s="12"/>
      <c r="G40" s="12"/>
    </row>
    <row r="41" spans="1:7" x14ac:dyDescent="0.25">
      <c r="A41" t="s">
        <v>105</v>
      </c>
      <c r="C41" s="12"/>
      <c r="D41" s="12"/>
      <c r="E41" s="12"/>
      <c r="F41" s="12"/>
      <c r="G41" s="12"/>
    </row>
    <row r="42" spans="1:7" x14ac:dyDescent="0.25">
      <c r="A42" t="s">
        <v>89</v>
      </c>
      <c r="C42" s="12">
        <v>43840.289999999994</v>
      </c>
      <c r="D42" s="12">
        <v>73939.48</v>
      </c>
      <c r="E42" s="12">
        <v>234488.85400000002</v>
      </c>
      <c r="F42" s="12"/>
      <c r="G42" s="12">
        <v>352268.62400000001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0E830-9470-48D5-82CC-D89C201707FC}">
  <dimension ref="A1:F7"/>
  <sheetViews>
    <sheetView workbookViewId="0">
      <selection activeCell="B2" sqref="B2"/>
    </sheetView>
  </sheetViews>
  <sheetFormatPr defaultRowHeight="15" x14ac:dyDescent="0.25"/>
  <cols>
    <col min="1" max="1" width="14.5703125" bestFit="1" customWidth="1"/>
    <col min="2" max="2" width="16.28515625" bestFit="1" customWidth="1"/>
    <col min="3" max="3" width="10" bestFit="1" customWidth="1"/>
    <col min="4" max="4" width="12.140625" bestFit="1" customWidth="1"/>
    <col min="5" max="5" width="7.28515625" bestFit="1" customWidth="1"/>
    <col min="6" max="6" width="11.28515625" bestFit="1" customWidth="1"/>
  </cols>
  <sheetData>
    <row r="1" spans="1:6" x14ac:dyDescent="0.25">
      <c r="A1" s="10" t="s">
        <v>91</v>
      </c>
      <c r="B1" s="10" t="s">
        <v>87</v>
      </c>
    </row>
    <row r="2" spans="1:6" x14ac:dyDescent="0.25">
      <c r="A2" s="10" t="s">
        <v>90</v>
      </c>
      <c r="B2" t="s">
        <v>18</v>
      </c>
      <c r="C2" t="s">
        <v>15</v>
      </c>
      <c r="D2" t="s">
        <v>10</v>
      </c>
      <c r="E2" t="s">
        <v>88</v>
      </c>
      <c r="F2" t="s">
        <v>89</v>
      </c>
    </row>
    <row r="3" spans="1:6" x14ac:dyDescent="0.25">
      <c r="A3" s="11" t="s">
        <v>48</v>
      </c>
      <c r="B3" s="12">
        <v>32721.119999999995</v>
      </c>
      <c r="C3" s="12">
        <v>5667.87</v>
      </c>
      <c r="D3" s="12">
        <v>5451.2999999999993</v>
      </c>
      <c r="E3" s="12"/>
      <c r="F3" s="12">
        <v>43840.289999999994</v>
      </c>
    </row>
    <row r="4" spans="1:6" x14ac:dyDescent="0.25">
      <c r="A4" s="11" t="s">
        <v>22</v>
      </c>
      <c r="B4" s="12">
        <v>39329.25</v>
      </c>
      <c r="C4" s="12">
        <v>24472.21</v>
      </c>
      <c r="D4" s="12">
        <v>10138.02</v>
      </c>
      <c r="E4" s="12"/>
      <c r="F4" s="12">
        <v>73939.48</v>
      </c>
    </row>
    <row r="5" spans="1:6" x14ac:dyDescent="0.25">
      <c r="A5" s="11" t="s">
        <v>12</v>
      </c>
      <c r="B5" s="12">
        <v>110682.69699999999</v>
      </c>
      <c r="C5" s="12">
        <v>67525.774000000005</v>
      </c>
      <c r="D5" s="12">
        <v>56280.383000000002</v>
      </c>
      <c r="E5" s="12"/>
      <c r="F5" s="12">
        <v>234488.85399999999</v>
      </c>
    </row>
    <row r="6" spans="1:6" x14ac:dyDescent="0.25">
      <c r="A6" s="11" t="s">
        <v>88</v>
      </c>
      <c r="B6" s="12"/>
      <c r="C6" s="12"/>
      <c r="D6" s="12"/>
      <c r="E6" s="12"/>
      <c r="F6" s="12"/>
    </row>
    <row r="7" spans="1:6" x14ac:dyDescent="0.25">
      <c r="A7" s="11" t="s">
        <v>89</v>
      </c>
      <c r="B7" s="12">
        <v>182733.06699999998</v>
      </c>
      <c r="C7" s="12">
        <v>97665.854000000007</v>
      </c>
      <c r="D7" s="12">
        <v>71869.703000000009</v>
      </c>
      <c r="E7" s="12"/>
      <c r="F7" s="12">
        <v>352268.62399999995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82370-7D09-4997-9506-4DD0033DAD2A}">
  <dimension ref="A1:B51"/>
  <sheetViews>
    <sheetView workbookViewId="0">
      <selection activeCell="B2" sqref="B2"/>
    </sheetView>
  </sheetViews>
  <sheetFormatPr defaultRowHeight="15" x14ac:dyDescent="0.25"/>
  <cols>
    <col min="1" max="1" width="26.28515625" bestFit="1" customWidth="1"/>
  </cols>
  <sheetData>
    <row r="1" spans="1:2" x14ac:dyDescent="0.25">
      <c r="A1" s="1" t="s">
        <v>0</v>
      </c>
      <c r="B1" s="1" t="s">
        <v>106</v>
      </c>
    </row>
    <row r="2" spans="1:2" x14ac:dyDescent="0.25">
      <c r="A2" s="3" t="s">
        <v>9</v>
      </c>
      <c r="B2">
        <f>VLOOKUP(A2,Data!A1:I51,9,)</f>
        <v>-1811.0784000000021</v>
      </c>
    </row>
    <row r="3" spans="1:2" x14ac:dyDescent="0.25">
      <c r="A3" s="6" t="s">
        <v>14</v>
      </c>
      <c r="B3">
        <f>VLOOKUP(A3,Data!A2:I52,9,)</f>
        <v>8399.9759999999987</v>
      </c>
    </row>
    <row r="4" spans="1:2" x14ac:dyDescent="0.25">
      <c r="A4" s="3" t="s">
        <v>17</v>
      </c>
      <c r="B4">
        <f>VLOOKUP(A4,Data!A3:I53,9,)</f>
        <v>6719.9807999999994</v>
      </c>
    </row>
    <row r="5" spans="1:2" x14ac:dyDescent="0.25">
      <c r="A5" s="6" t="s">
        <v>19</v>
      </c>
      <c r="B5">
        <f>VLOOKUP(A5,Data!A4:I54,9,)</f>
        <v>3919.9887999999992</v>
      </c>
    </row>
    <row r="6" spans="1:2" x14ac:dyDescent="0.25">
      <c r="A6" s="3" t="s">
        <v>20</v>
      </c>
      <c r="B6">
        <f>VLOOKUP(A6,Data!A5:I55,9,)</f>
        <v>5039.9856</v>
      </c>
    </row>
    <row r="7" spans="1:2" x14ac:dyDescent="0.25">
      <c r="A7" s="6" t="s">
        <v>21</v>
      </c>
      <c r="B7">
        <f>VLOOKUP(A7,Data!A6:I56,9,)</f>
        <v>4946.37</v>
      </c>
    </row>
    <row r="8" spans="1:2" x14ac:dyDescent="0.25">
      <c r="A8" s="3" t="s">
        <v>24</v>
      </c>
      <c r="B8">
        <f>VLOOKUP(A8,Data!A7:I57,9,)</f>
        <v>4630.4755000000005</v>
      </c>
    </row>
    <row r="9" spans="1:2" x14ac:dyDescent="0.25">
      <c r="A9" s="6" t="s">
        <v>25</v>
      </c>
      <c r="B9">
        <f>VLOOKUP(A9,Data!A8:I58,9,)</f>
        <v>2365.9817999999996</v>
      </c>
    </row>
    <row r="10" spans="1:2" x14ac:dyDescent="0.25">
      <c r="A10" s="3" t="s">
        <v>26</v>
      </c>
      <c r="B10">
        <f>VLOOKUP(A10,Data!A9:I59,9,)</f>
        <v>2799.9839999999995</v>
      </c>
    </row>
    <row r="11" spans="1:2" x14ac:dyDescent="0.25">
      <c r="A11" s="6" t="s">
        <v>27</v>
      </c>
      <c r="B11">
        <f>VLOOKUP(A11,Data!A10:I60,9,)</f>
        <v>1119.996799999999</v>
      </c>
    </row>
    <row r="12" spans="1:2" x14ac:dyDescent="0.25">
      <c r="A12" s="3" t="s">
        <v>28</v>
      </c>
      <c r="B12">
        <f>VLOOKUP(A12,Data!A11:I61,9,)</f>
        <v>327.50599999999963</v>
      </c>
    </row>
    <row r="13" spans="1:2" x14ac:dyDescent="0.25">
      <c r="A13" s="6" t="s">
        <v>30</v>
      </c>
      <c r="B13">
        <f>VLOOKUP(A13,Data!A12:I62,9,)</f>
        <v>-1359.992000000002</v>
      </c>
    </row>
    <row r="14" spans="1:2" x14ac:dyDescent="0.25">
      <c r="A14" s="3" t="s">
        <v>31</v>
      </c>
      <c r="B14">
        <f>VLOOKUP(A14,Data!A13:I63,9,)</f>
        <v>-3839.9903999999988</v>
      </c>
    </row>
    <row r="15" spans="1:2" x14ac:dyDescent="0.25">
      <c r="A15" s="6" t="s">
        <v>32</v>
      </c>
      <c r="B15">
        <f>VLOOKUP(A15,Data!A14:I64,9,)</f>
        <v>3979.0799999999995</v>
      </c>
    </row>
    <row r="16" spans="1:2" x14ac:dyDescent="0.25">
      <c r="A16" s="3" t="s">
        <v>35</v>
      </c>
      <c r="B16">
        <f>VLOOKUP(A16,Data!A15:I65,9,)</f>
        <v>2239.9871999999996</v>
      </c>
    </row>
    <row r="17" spans="1:2" x14ac:dyDescent="0.25">
      <c r="A17" s="6" t="s">
        <v>36</v>
      </c>
      <c r="B17">
        <f>VLOOKUP(A17,Data!A16:I66,9,)</f>
        <v>2939.31</v>
      </c>
    </row>
    <row r="18" spans="1:2" x14ac:dyDescent="0.25">
      <c r="A18" s="3" t="s">
        <v>39</v>
      </c>
      <c r="B18">
        <f>VLOOKUP(A18,Data!A17:I67,9,)</f>
        <v>2476.44</v>
      </c>
    </row>
    <row r="19" spans="1:2" x14ac:dyDescent="0.25">
      <c r="A19" s="6" t="s">
        <v>41</v>
      </c>
      <c r="B19">
        <f>VLOOKUP(A19,Data!A18:I68,9,)</f>
        <v>2447.1</v>
      </c>
    </row>
    <row r="20" spans="1:2" x14ac:dyDescent="0.25">
      <c r="A20" s="3" t="s">
        <v>43</v>
      </c>
      <c r="B20">
        <f>VLOOKUP(A20,Data!A19:I69,9,)</f>
        <v>3177.4749999999999</v>
      </c>
    </row>
    <row r="21" spans="1:2" x14ac:dyDescent="0.25">
      <c r="A21" s="6" t="s">
        <v>44</v>
      </c>
      <c r="B21">
        <f>VLOOKUP(A21,Data!A20:I70,9,)</f>
        <v>404.73</v>
      </c>
    </row>
    <row r="22" spans="1:2" x14ac:dyDescent="0.25">
      <c r="A22" s="3" t="s">
        <v>46</v>
      </c>
      <c r="B22">
        <f>VLOOKUP(A22,Data!A21:I71,9,)</f>
        <v>-0.33599999999989905</v>
      </c>
    </row>
    <row r="23" spans="1:2" x14ac:dyDescent="0.25">
      <c r="A23" s="6" t="s">
        <v>50</v>
      </c>
      <c r="B23">
        <f>VLOOKUP(A23,Data!A22:I72,9,)</f>
        <v>2817.9900000000002</v>
      </c>
    </row>
    <row r="24" spans="1:2" x14ac:dyDescent="0.25">
      <c r="A24" s="3" t="s">
        <v>52</v>
      </c>
      <c r="B24">
        <f>VLOOKUP(A24,Data!A23:I73,9,)</f>
        <v>630.99</v>
      </c>
    </row>
    <row r="25" spans="1:2" x14ac:dyDescent="0.25">
      <c r="A25" s="6" t="s">
        <v>54</v>
      </c>
      <c r="B25">
        <f>VLOOKUP(A25,Data!A24:I74,9,)</f>
        <v>63.546000000000163</v>
      </c>
    </row>
    <row r="26" spans="1:2" x14ac:dyDescent="0.25">
      <c r="A26" s="3" t="s">
        <v>56</v>
      </c>
      <c r="B26">
        <f>VLOOKUP(A26,Data!A25:I75,9,)</f>
        <v>-445.44</v>
      </c>
    </row>
    <row r="27" spans="1:2" x14ac:dyDescent="0.25">
      <c r="A27" s="6" t="s">
        <v>57</v>
      </c>
      <c r="B27">
        <f>VLOOKUP(A27,Data!A26:I76,9,)</f>
        <v>1602.9899999999998</v>
      </c>
    </row>
    <row r="28" spans="1:2" x14ac:dyDescent="0.25">
      <c r="A28" s="3" t="s">
        <v>58</v>
      </c>
      <c r="B28">
        <f>VLOOKUP(A28,Data!A27:I77,9,)</f>
        <v>2461.3200000000002</v>
      </c>
    </row>
    <row r="29" spans="1:2" x14ac:dyDescent="0.25">
      <c r="A29" s="6" t="s">
        <v>59</v>
      </c>
      <c r="B29">
        <f>VLOOKUP(A29,Data!A28:I78,9,)</f>
        <v>2097.0300000000002</v>
      </c>
    </row>
    <row r="30" spans="1:2" x14ac:dyDescent="0.25">
      <c r="A30" s="3" t="s">
        <v>61</v>
      </c>
      <c r="B30">
        <f>VLOOKUP(A30,Data!A29:I79,9,)</f>
        <v>2316.5099999999998</v>
      </c>
    </row>
    <row r="31" spans="1:2" x14ac:dyDescent="0.25">
      <c r="A31" s="6" t="s">
        <v>62</v>
      </c>
      <c r="B31">
        <f>VLOOKUP(A31,Data!A30:I80,9,)</f>
        <v>2071.44</v>
      </c>
    </row>
    <row r="32" spans="1:2" x14ac:dyDescent="0.25">
      <c r="A32" s="3" t="s">
        <v>64</v>
      </c>
      <c r="B32">
        <f>VLOOKUP(A32,Data!A31:I81,9,)</f>
        <v>327.06000000000006</v>
      </c>
    </row>
    <row r="33" spans="1:2" x14ac:dyDescent="0.25">
      <c r="A33" s="6" t="s">
        <v>65</v>
      </c>
      <c r="B33">
        <f>VLOOKUP(A33,Data!A32:I82,9,)</f>
        <v>2504.2215999999999</v>
      </c>
    </row>
    <row r="34" spans="1:2" x14ac:dyDescent="0.25">
      <c r="A34" s="3" t="s">
        <v>66</v>
      </c>
      <c r="B34">
        <f>VLOOKUP(A34,Data!A33:I83,9,)</f>
        <v>2591.9567999999999</v>
      </c>
    </row>
    <row r="35" spans="1:2" x14ac:dyDescent="0.25">
      <c r="A35" s="6" t="s">
        <v>67</v>
      </c>
      <c r="B35">
        <f>VLOOKUP(A35,Data!A34:I84,9,)</f>
        <v>2597.2800000000002</v>
      </c>
    </row>
    <row r="36" spans="1:2" x14ac:dyDescent="0.25">
      <c r="A36" s="3" t="s">
        <v>69</v>
      </c>
      <c r="B36">
        <f>VLOOKUP(A36,Data!A35:I85,9,)</f>
        <v>1758.8879999999997</v>
      </c>
    </row>
    <row r="37" spans="1:2" x14ac:dyDescent="0.25">
      <c r="A37" s="6" t="s">
        <v>70</v>
      </c>
      <c r="B37">
        <f>VLOOKUP(A37,Data!A36:I86,9,)</f>
        <v>1898.4</v>
      </c>
    </row>
    <row r="38" spans="1:2" x14ac:dyDescent="0.25">
      <c r="A38" s="3" t="s">
        <v>71</v>
      </c>
      <c r="B38">
        <f>VLOOKUP(A38,Data!A37:I87,9,)</f>
        <v>996.4799999999999</v>
      </c>
    </row>
    <row r="39" spans="1:2" x14ac:dyDescent="0.25">
      <c r="A39" s="6" t="s">
        <v>72</v>
      </c>
      <c r="B39">
        <f>VLOOKUP(A39,Data!A38:I88,9,)</f>
        <v>1146.24</v>
      </c>
    </row>
    <row r="40" spans="1:2" x14ac:dyDescent="0.25">
      <c r="A40" s="3" t="s">
        <v>74</v>
      </c>
      <c r="B40">
        <f>VLOOKUP(A40,Data!A39:I89,9,)</f>
        <v>833.76</v>
      </c>
    </row>
    <row r="41" spans="1:2" x14ac:dyDescent="0.25">
      <c r="A41" s="6" t="s">
        <v>75</v>
      </c>
      <c r="B41">
        <f>VLOOKUP(A41,Data!A40:I90,9,)</f>
        <v>1351.9895999999999</v>
      </c>
    </row>
    <row r="42" spans="1:2" x14ac:dyDescent="0.25">
      <c r="A42" s="3" t="s">
        <v>76</v>
      </c>
      <c r="B42">
        <f>VLOOKUP(A42,Data!A41:I91,9,)</f>
        <v>919.97099999999966</v>
      </c>
    </row>
    <row r="43" spans="1:2" x14ac:dyDescent="0.25">
      <c r="A43" s="6" t="s">
        <v>77</v>
      </c>
      <c r="B43">
        <f>VLOOKUP(A43,Data!A42:I92,9,)</f>
        <v>1428</v>
      </c>
    </row>
    <row r="44" spans="1:2" x14ac:dyDescent="0.25">
      <c r="A44" s="3" t="s">
        <v>79</v>
      </c>
      <c r="B44">
        <f>VLOOKUP(A44,Data!A43:I93,9,)</f>
        <v>1906.4849999999999</v>
      </c>
    </row>
    <row r="45" spans="1:2" x14ac:dyDescent="0.25">
      <c r="A45" s="6" t="s">
        <v>80</v>
      </c>
      <c r="B45">
        <f>VLOOKUP(A45,Data!A44:I94,9,)</f>
        <v>656.37</v>
      </c>
    </row>
    <row r="46" spans="1:2" x14ac:dyDescent="0.25">
      <c r="A46" s="3" t="s">
        <v>81</v>
      </c>
      <c r="B46">
        <f>VLOOKUP(A46,Data!A45:I95,9,)</f>
        <v>196.50359999999978</v>
      </c>
    </row>
    <row r="47" spans="1:2" x14ac:dyDescent="0.25">
      <c r="A47" s="6" t="s">
        <v>82</v>
      </c>
      <c r="B47">
        <f>VLOOKUP(A47,Data!A46:I96,9,)</f>
        <v>2302.9670999999998</v>
      </c>
    </row>
    <row r="48" spans="1:2" x14ac:dyDescent="0.25">
      <c r="A48" s="3" t="s">
        <v>83</v>
      </c>
      <c r="B48">
        <f>VLOOKUP(A48,Data!A47:I97,9,)</f>
        <v>2400.9656999999997</v>
      </c>
    </row>
    <row r="49" spans="1:2" x14ac:dyDescent="0.25">
      <c r="A49" s="6" t="s">
        <v>84</v>
      </c>
      <c r="B49">
        <f>VLOOKUP(A49,Data!A48:I98,9,)</f>
        <v>745.875</v>
      </c>
    </row>
    <row r="50" spans="1:2" x14ac:dyDescent="0.25">
      <c r="A50" s="3" t="s">
        <v>85</v>
      </c>
      <c r="B50">
        <f>VLOOKUP(A50,Data!A49:I99,9,)</f>
        <v>162.12</v>
      </c>
    </row>
    <row r="51" spans="1:2" x14ac:dyDescent="0.25">
      <c r="A51" s="6" t="s">
        <v>86</v>
      </c>
      <c r="B51">
        <f>VLOOKUP(A51,Data!A50:I100,9,)</f>
        <v>359.99879999999962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B7EAC-713F-4253-B0DB-9CC8F8570DD2}">
  <dimension ref="A1:AY5"/>
  <sheetViews>
    <sheetView workbookViewId="0">
      <selection activeCell="B2" sqref="B2"/>
    </sheetView>
  </sheetViews>
  <sheetFormatPr defaultRowHeight="15" x14ac:dyDescent="0.25"/>
  <cols>
    <col min="1" max="1" width="12.85546875" bestFit="1" customWidth="1"/>
  </cols>
  <sheetData>
    <row r="1" spans="1:51" x14ac:dyDescent="0.25">
      <c r="A1" s="1" t="s">
        <v>0</v>
      </c>
      <c r="B1" s="3" t="s">
        <v>9</v>
      </c>
      <c r="C1" s="6" t="s">
        <v>14</v>
      </c>
      <c r="D1" s="3" t="s">
        <v>17</v>
      </c>
      <c r="E1" s="6" t="s">
        <v>19</v>
      </c>
      <c r="F1" s="3" t="s">
        <v>20</v>
      </c>
      <c r="G1" s="6" t="s">
        <v>21</v>
      </c>
      <c r="H1" s="3" t="s">
        <v>24</v>
      </c>
      <c r="I1" s="6" t="s">
        <v>25</v>
      </c>
      <c r="J1" s="3" t="s">
        <v>26</v>
      </c>
      <c r="K1" s="6" t="s">
        <v>27</v>
      </c>
      <c r="L1" s="3" t="s">
        <v>28</v>
      </c>
      <c r="M1" s="6" t="s">
        <v>30</v>
      </c>
      <c r="N1" s="3" t="s">
        <v>31</v>
      </c>
      <c r="O1" s="6" t="s">
        <v>32</v>
      </c>
      <c r="P1" s="3" t="s">
        <v>35</v>
      </c>
      <c r="Q1" s="6" t="s">
        <v>36</v>
      </c>
      <c r="R1" s="3" t="s">
        <v>39</v>
      </c>
      <c r="S1" s="6" t="s">
        <v>41</v>
      </c>
      <c r="T1" s="3" t="s">
        <v>43</v>
      </c>
      <c r="U1" s="6" t="s">
        <v>44</v>
      </c>
      <c r="V1" s="3" t="s">
        <v>46</v>
      </c>
      <c r="W1" s="6" t="s">
        <v>50</v>
      </c>
      <c r="X1" s="3" t="s">
        <v>52</v>
      </c>
      <c r="Y1" s="6" t="s">
        <v>54</v>
      </c>
      <c r="Z1" s="3" t="s">
        <v>56</v>
      </c>
      <c r="AA1" s="6" t="s">
        <v>57</v>
      </c>
      <c r="AB1" s="3" t="s">
        <v>58</v>
      </c>
      <c r="AC1" s="6" t="s">
        <v>59</v>
      </c>
      <c r="AD1" s="3" t="s">
        <v>61</v>
      </c>
      <c r="AE1" s="6" t="s">
        <v>62</v>
      </c>
      <c r="AF1" s="3" t="s">
        <v>64</v>
      </c>
      <c r="AG1" s="6" t="s">
        <v>65</v>
      </c>
      <c r="AH1" s="3" t="s">
        <v>66</v>
      </c>
      <c r="AI1" s="6" t="s">
        <v>67</v>
      </c>
      <c r="AJ1" s="3" t="s">
        <v>69</v>
      </c>
      <c r="AK1" s="6" t="s">
        <v>70</v>
      </c>
      <c r="AL1" s="3" t="s">
        <v>71</v>
      </c>
      <c r="AM1" s="6" t="s">
        <v>72</v>
      </c>
      <c r="AN1" s="3" t="s">
        <v>74</v>
      </c>
      <c r="AO1" s="6" t="s">
        <v>75</v>
      </c>
      <c r="AP1" s="3" t="s">
        <v>76</v>
      </c>
      <c r="AQ1" s="6" t="s">
        <v>77</v>
      </c>
      <c r="AR1" s="3" t="s">
        <v>79</v>
      </c>
      <c r="AS1" s="6" t="s">
        <v>80</v>
      </c>
      <c r="AT1" s="3" t="s">
        <v>81</v>
      </c>
      <c r="AU1" s="6" t="s">
        <v>82</v>
      </c>
      <c r="AV1" s="3" t="s">
        <v>83</v>
      </c>
      <c r="AW1" s="6" t="s">
        <v>84</v>
      </c>
      <c r="AX1" s="3" t="s">
        <v>85</v>
      </c>
      <c r="AY1" s="6" t="s">
        <v>86</v>
      </c>
    </row>
    <row r="2" spans="1:51" x14ac:dyDescent="0.25">
      <c r="A2" s="1" t="s">
        <v>1</v>
      </c>
      <c r="B2" s="4" t="s">
        <v>10</v>
      </c>
      <c r="C2" s="7" t="s">
        <v>15</v>
      </c>
      <c r="D2" s="4" t="s">
        <v>18</v>
      </c>
      <c r="E2" s="7" t="s">
        <v>10</v>
      </c>
      <c r="F2" s="4" t="s">
        <v>18</v>
      </c>
      <c r="G2" s="7" t="s">
        <v>18</v>
      </c>
      <c r="H2" s="4" t="s">
        <v>18</v>
      </c>
      <c r="I2" s="7" t="s">
        <v>15</v>
      </c>
      <c r="J2" s="4" t="s">
        <v>18</v>
      </c>
      <c r="K2" s="7" t="s">
        <v>18</v>
      </c>
      <c r="L2" s="4" t="s">
        <v>18</v>
      </c>
      <c r="M2" s="7" t="s">
        <v>18</v>
      </c>
      <c r="N2" s="4" t="s">
        <v>15</v>
      </c>
      <c r="O2" s="7" t="s">
        <v>15</v>
      </c>
      <c r="P2" s="4" t="s">
        <v>18</v>
      </c>
      <c r="Q2" s="7" t="s">
        <v>15</v>
      </c>
      <c r="R2" s="4" t="s">
        <v>15</v>
      </c>
      <c r="S2" s="7" t="s">
        <v>10</v>
      </c>
      <c r="T2" s="4" t="s">
        <v>18</v>
      </c>
      <c r="U2" s="7" t="s">
        <v>18</v>
      </c>
      <c r="V2" s="4" t="s">
        <v>18</v>
      </c>
      <c r="W2" s="7" t="s">
        <v>18</v>
      </c>
      <c r="X2" s="4" t="s">
        <v>18</v>
      </c>
      <c r="Y2" s="7" t="s">
        <v>18</v>
      </c>
      <c r="Z2" s="4" t="s">
        <v>15</v>
      </c>
      <c r="AA2" s="7" t="s">
        <v>10</v>
      </c>
      <c r="AB2" s="4" t="s">
        <v>18</v>
      </c>
      <c r="AC2" s="7" t="s">
        <v>15</v>
      </c>
      <c r="AD2" s="4" t="s">
        <v>18</v>
      </c>
      <c r="AE2" s="7" t="s">
        <v>18</v>
      </c>
      <c r="AF2" s="4" t="s">
        <v>10</v>
      </c>
      <c r="AG2" s="7" t="s">
        <v>18</v>
      </c>
      <c r="AH2" s="4" t="s">
        <v>10</v>
      </c>
      <c r="AI2" s="7" t="s">
        <v>15</v>
      </c>
      <c r="AJ2" s="4" t="s">
        <v>18</v>
      </c>
      <c r="AK2" s="7" t="s">
        <v>10</v>
      </c>
      <c r="AL2" s="4" t="s">
        <v>18</v>
      </c>
      <c r="AM2" s="7" t="s">
        <v>18</v>
      </c>
      <c r="AN2" s="4" t="s">
        <v>18</v>
      </c>
      <c r="AO2" s="7" t="s">
        <v>15</v>
      </c>
      <c r="AP2" s="4" t="s">
        <v>18</v>
      </c>
      <c r="AQ2" s="7" t="s">
        <v>18</v>
      </c>
      <c r="AR2" s="4" t="s">
        <v>15</v>
      </c>
      <c r="AS2" s="7" t="s">
        <v>18</v>
      </c>
      <c r="AT2" s="4" t="s">
        <v>15</v>
      </c>
      <c r="AU2" s="7" t="s">
        <v>15</v>
      </c>
      <c r="AV2" s="4" t="s">
        <v>18</v>
      </c>
      <c r="AW2" s="7" t="s">
        <v>10</v>
      </c>
      <c r="AX2" s="4" t="s">
        <v>10</v>
      </c>
      <c r="AY2" s="7" t="s">
        <v>15</v>
      </c>
    </row>
    <row r="3" spans="1:51" x14ac:dyDescent="0.25">
      <c r="A3" s="1" t="s">
        <v>2</v>
      </c>
      <c r="B3" s="4" t="s">
        <v>11</v>
      </c>
      <c r="C3" s="7" t="s">
        <v>11</v>
      </c>
      <c r="D3" s="4" t="s">
        <v>11</v>
      </c>
      <c r="E3" s="7" t="s">
        <v>11</v>
      </c>
      <c r="F3" s="4" t="s">
        <v>11</v>
      </c>
      <c r="G3" s="7" t="s">
        <v>11</v>
      </c>
      <c r="H3" s="4" t="s">
        <v>11</v>
      </c>
      <c r="I3" s="7" t="s">
        <v>11</v>
      </c>
      <c r="J3" s="4" t="s">
        <v>11</v>
      </c>
      <c r="K3" s="7" t="s">
        <v>11</v>
      </c>
      <c r="L3" s="4" t="s">
        <v>11</v>
      </c>
      <c r="M3" s="7" t="s">
        <v>11</v>
      </c>
      <c r="N3" s="4" t="s">
        <v>11</v>
      </c>
      <c r="O3" s="7" t="s">
        <v>33</v>
      </c>
      <c r="P3" s="4" t="s">
        <v>11</v>
      </c>
      <c r="Q3" s="7" t="s">
        <v>37</v>
      </c>
      <c r="R3" s="4" t="s">
        <v>40</v>
      </c>
      <c r="S3" s="7" t="s">
        <v>42</v>
      </c>
      <c r="T3" s="4" t="s">
        <v>11</v>
      </c>
      <c r="U3" s="7" t="s">
        <v>45</v>
      </c>
      <c r="V3" s="4" t="s">
        <v>47</v>
      </c>
      <c r="W3" s="7" t="s">
        <v>51</v>
      </c>
      <c r="X3" s="4" t="s">
        <v>53</v>
      </c>
      <c r="Y3" s="7" t="s">
        <v>55</v>
      </c>
      <c r="Z3" s="4" t="s">
        <v>40</v>
      </c>
      <c r="AA3" s="7" t="s">
        <v>53</v>
      </c>
      <c r="AB3" s="4" t="s">
        <v>45</v>
      </c>
      <c r="AC3" s="7" t="s">
        <v>51</v>
      </c>
      <c r="AD3" s="4" t="s">
        <v>47</v>
      </c>
      <c r="AE3" s="7" t="s">
        <v>45</v>
      </c>
      <c r="AF3" s="4" t="s">
        <v>51</v>
      </c>
      <c r="AG3" s="7" t="s">
        <v>11</v>
      </c>
      <c r="AH3" s="4" t="s">
        <v>11</v>
      </c>
      <c r="AI3" s="7" t="s">
        <v>68</v>
      </c>
      <c r="AJ3" s="4" t="s">
        <v>45</v>
      </c>
      <c r="AK3" s="7" t="s">
        <v>45</v>
      </c>
      <c r="AL3" s="4" t="s">
        <v>42</v>
      </c>
      <c r="AM3" s="7" t="s">
        <v>73</v>
      </c>
      <c r="AN3" s="4" t="s">
        <v>53</v>
      </c>
      <c r="AO3" s="7" t="s">
        <v>11</v>
      </c>
      <c r="AP3" s="4" t="s">
        <v>47</v>
      </c>
      <c r="AQ3" s="7" t="s">
        <v>78</v>
      </c>
      <c r="AR3" s="4" t="s">
        <v>11</v>
      </c>
      <c r="AS3" s="7" t="s">
        <v>53</v>
      </c>
      <c r="AT3" s="4" t="s">
        <v>11</v>
      </c>
      <c r="AU3" s="7" t="s">
        <v>11</v>
      </c>
      <c r="AV3" s="4" t="s">
        <v>11</v>
      </c>
      <c r="AW3" s="7" t="s">
        <v>55</v>
      </c>
      <c r="AX3" s="4" t="s">
        <v>47</v>
      </c>
      <c r="AY3" s="7" t="s">
        <v>11</v>
      </c>
    </row>
    <row r="4" spans="1:51" x14ac:dyDescent="0.25">
      <c r="A4" s="1" t="s">
        <v>3</v>
      </c>
      <c r="B4" s="4" t="s">
        <v>12</v>
      </c>
      <c r="C4" s="7" t="s">
        <v>12</v>
      </c>
      <c r="D4" s="4" t="s">
        <v>12</v>
      </c>
      <c r="E4" s="7" t="s">
        <v>12</v>
      </c>
      <c r="F4" s="4" t="s">
        <v>12</v>
      </c>
      <c r="G4" s="7" t="s">
        <v>22</v>
      </c>
      <c r="H4" s="4" t="s">
        <v>22</v>
      </c>
      <c r="I4" s="7" t="s">
        <v>12</v>
      </c>
      <c r="J4" s="4" t="s">
        <v>12</v>
      </c>
      <c r="K4" s="7" t="s">
        <v>12</v>
      </c>
      <c r="L4" s="4" t="s">
        <v>22</v>
      </c>
      <c r="M4" s="7" t="s">
        <v>12</v>
      </c>
      <c r="N4" s="4" t="s">
        <v>12</v>
      </c>
      <c r="O4" s="7" t="s">
        <v>22</v>
      </c>
      <c r="P4" s="4" t="s">
        <v>12</v>
      </c>
      <c r="Q4" s="7" t="s">
        <v>12</v>
      </c>
      <c r="R4" s="4" t="s">
        <v>22</v>
      </c>
      <c r="S4" s="7" t="s">
        <v>12</v>
      </c>
      <c r="T4" s="4" t="s">
        <v>22</v>
      </c>
      <c r="U4" s="7" t="s">
        <v>12</v>
      </c>
      <c r="V4" s="4" t="s">
        <v>48</v>
      </c>
      <c r="W4" s="7" t="s">
        <v>12</v>
      </c>
      <c r="X4" s="4" t="s">
        <v>12</v>
      </c>
      <c r="Y4" s="7" t="s">
        <v>48</v>
      </c>
      <c r="Z4" s="4" t="s">
        <v>12</v>
      </c>
      <c r="AA4" s="7" t="s">
        <v>12</v>
      </c>
      <c r="AB4" s="4" t="s">
        <v>12</v>
      </c>
      <c r="AC4" s="7" t="s">
        <v>48</v>
      </c>
      <c r="AD4" s="4" t="s">
        <v>48</v>
      </c>
      <c r="AE4" s="7" t="s">
        <v>48</v>
      </c>
      <c r="AF4" s="4" t="s">
        <v>48</v>
      </c>
      <c r="AG4" s="7" t="s">
        <v>22</v>
      </c>
      <c r="AH4" s="4" t="s">
        <v>12</v>
      </c>
      <c r="AI4" s="7" t="s">
        <v>12</v>
      </c>
      <c r="AJ4" s="4" t="s">
        <v>12</v>
      </c>
      <c r="AK4" s="7" t="s">
        <v>22</v>
      </c>
      <c r="AL4" s="4" t="s">
        <v>48</v>
      </c>
      <c r="AM4" s="7" t="s">
        <v>12</v>
      </c>
      <c r="AN4" s="4" t="s">
        <v>12</v>
      </c>
      <c r="AO4" s="7" t="s">
        <v>12</v>
      </c>
      <c r="AP4" s="4" t="s">
        <v>12</v>
      </c>
      <c r="AQ4" s="7" t="s">
        <v>12</v>
      </c>
      <c r="AR4" s="4" t="s">
        <v>22</v>
      </c>
      <c r="AS4" s="7" t="s">
        <v>48</v>
      </c>
      <c r="AT4" s="4" t="s">
        <v>22</v>
      </c>
      <c r="AU4" s="7" t="s">
        <v>12</v>
      </c>
      <c r="AV4" s="4" t="s">
        <v>12</v>
      </c>
      <c r="AW4" s="7" t="s">
        <v>12</v>
      </c>
      <c r="AX4" s="4" t="s">
        <v>22</v>
      </c>
      <c r="AY4" s="7" t="s">
        <v>12</v>
      </c>
    </row>
    <row r="5" spans="1:51" x14ac:dyDescent="0.25">
      <c r="A5" s="1" t="s">
        <v>4</v>
      </c>
      <c r="B5" s="4" t="s">
        <v>13</v>
      </c>
      <c r="C5" s="7" t="s">
        <v>16</v>
      </c>
      <c r="D5" s="4" t="s">
        <v>16</v>
      </c>
      <c r="E5" s="7" t="s">
        <v>16</v>
      </c>
      <c r="F5" s="4" t="s">
        <v>16</v>
      </c>
      <c r="G5" s="7" t="s">
        <v>23</v>
      </c>
      <c r="H5" s="4" t="s">
        <v>23</v>
      </c>
      <c r="I5" s="7" t="s">
        <v>13</v>
      </c>
      <c r="J5" s="4" t="s">
        <v>13</v>
      </c>
      <c r="K5" s="7" t="s">
        <v>16</v>
      </c>
      <c r="L5" s="4" t="s">
        <v>29</v>
      </c>
      <c r="M5" s="7" t="s">
        <v>13</v>
      </c>
      <c r="N5" s="4" t="s">
        <v>13</v>
      </c>
      <c r="O5" s="7" t="s">
        <v>34</v>
      </c>
      <c r="P5" s="4" t="s">
        <v>13</v>
      </c>
      <c r="Q5" s="7" t="s">
        <v>38</v>
      </c>
      <c r="R5" s="4" t="s">
        <v>34</v>
      </c>
      <c r="S5" s="7" t="s">
        <v>38</v>
      </c>
      <c r="T5" s="4" t="s">
        <v>23</v>
      </c>
      <c r="U5" s="7" t="s">
        <v>38</v>
      </c>
      <c r="V5" s="4" t="s">
        <v>49</v>
      </c>
      <c r="W5" s="7" t="s">
        <v>38</v>
      </c>
      <c r="X5" s="4" t="s">
        <v>38</v>
      </c>
      <c r="Y5" s="7" t="s">
        <v>49</v>
      </c>
      <c r="Z5" s="4" t="s">
        <v>38</v>
      </c>
      <c r="AA5" s="7" t="s">
        <v>38</v>
      </c>
      <c r="AB5" s="4" t="s">
        <v>38</v>
      </c>
      <c r="AC5" s="7" t="s">
        <v>60</v>
      </c>
      <c r="AD5" s="4" t="s">
        <v>60</v>
      </c>
      <c r="AE5" s="7" t="s">
        <v>63</v>
      </c>
      <c r="AF5" s="4" t="s">
        <v>63</v>
      </c>
      <c r="AG5" s="7" t="s">
        <v>23</v>
      </c>
      <c r="AH5" s="4" t="s">
        <v>16</v>
      </c>
      <c r="AI5" s="7" t="s">
        <v>16</v>
      </c>
      <c r="AJ5" s="4" t="s">
        <v>38</v>
      </c>
      <c r="AK5" s="7" t="s">
        <v>34</v>
      </c>
      <c r="AL5" s="4" t="s">
        <v>63</v>
      </c>
      <c r="AM5" s="7" t="s">
        <v>38</v>
      </c>
      <c r="AN5" s="4" t="s">
        <v>38</v>
      </c>
      <c r="AO5" s="7" t="s">
        <v>13</v>
      </c>
      <c r="AP5" s="4" t="s">
        <v>38</v>
      </c>
      <c r="AQ5" s="7" t="s">
        <v>38</v>
      </c>
      <c r="AR5" s="4" t="s">
        <v>23</v>
      </c>
      <c r="AS5" s="7" t="s">
        <v>49</v>
      </c>
      <c r="AT5" s="4" t="s">
        <v>29</v>
      </c>
      <c r="AU5" s="7" t="s">
        <v>16</v>
      </c>
      <c r="AV5" s="4" t="s">
        <v>13</v>
      </c>
      <c r="AW5" s="7" t="s">
        <v>38</v>
      </c>
      <c r="AX5" s="4" t="s">
        <v>34</v>
      </c>
      <c r="AY5" s="7" t="s">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9E1FB-32D9-4515-BD77-7C881F9D2644}">
  <dimension ref="A1:AL3"/>
  <sheetViews>
    <sheetView workbookViewId="0">
      <selection activeCell="B2" sqref="B2"/>
    </sheetView>
  </sheetViews>
  <sheetFormatPr defaultRowHeight="15" x14ac:dyDescent="0.25"/>
  <cols>
    <col min="1" max="1" width="8.42578125" bestFit="1" customWidth="1"/>
    <col min="2" max="2" width="26" bestFit="1" customWidth="1"/>
    <col min="3" max="3" width="25.140625" bestFit="1" customWidth="1"/>
    <col min="4" max="4" width="25.28515625" bestFit="1" customWidth="1"/>
    <col min="5" max="5" width="25.140625" bestFit="1" customWidth="1"/>
    <col min="6" max="6" width="25.5703125" bestFit="1" customWidth="1"/>
    <col min="7" max="7" width="25.140625" bestFit="1" customWidth="1"/>
    <col min="8" max="8" width="25" bestFit="1" customWidth="1"/>
    <col min="9" max="9" width="25.28515625" bestFit="1" customWidth="1"/>
    <col min="10" max="10" width="25" bestFit="1" customWidth="1"/>
    <col min="11" max="11" width="25.5703125" bestFit="1" customWidth="1"/>
    <col min="12" max="12" width="23.42578125" bestFit="1" customWidth="1"/>
    <col min="13" max="13" width="25.140625" bestFit="1" customWidth="1"/>
    <col min="14" max="15" width="23.85546875" bestFit="1" customWidth="1"/>
    <col min="16" max="16" width="26.140625" bestFit="1" customWidth="1"/>
    <col min="17" max="17" width="22.5703125" bestFit="1" customWidth="1"/>
    <col min="18" max="18" width="24" bestFit="1" customWidth="1"/>
    <col min="19" max="19" width="24.28515625" bestFit="1" customWidth="1"/>
    <col min="20" max="20" width="24.85546875" bestFit="1" customWidth="1"/>
    <col min="21" max="21" width="24" bestFit="1" customWidth="1"/>
    <col min="22" max="22" width="26" bestFit="1" customWidth="1"/>
    <col min="23" max="23" width="24.28515625" bestFit="1" customWidth="1"/>
    <col min="24" max="24" width="23.5703125" bestFit="1" customWidth="1"/>
    <col min="25" max="25" width="24.7109375" bestFit="1" customWidth="1"/>
    <col min="26" max="26" width="23.7109375" bestFit="1" customWidth="1"/>
    <col min="27" max="28" width="25.5703125" bestFit="1" customWidth="1"/>
    <col min="29" max="29" width="24.28515625" bestFit="1" customWidth="1"/>
    <col min="30" max="30" width="24.85546875" bestFit="1" customWidth="1"/>
    <col min="31" max="31" width="23.85546875" bestFit="1" customWidth="1"/>
    <col min="32" max="32" width="23.140625" bestFit="1" customWidth="1"/>
    <col min="33" max="33" width="25.28515625" bestFit="1" customWidth="1"/>
    <col min="34" max="34" width="26.28515625" bestFit="1" customWidth="1"/>
    <col min="35" max="35" width="25.5703125" bestFit="1" customWidth="1"/>
    <col min="36" max="36" width="23.85546875" bestFit="1" customWidth="1"/>
    <col min="37" max="37" width="22.85546875" bestFit="1" customWidth="1"/>
    <col min="38" max="38" width="25.7109375" bestFit="1" customWidth="1"/>
  </cols>
  <sheetData>
    <row r="1" spans="1:38" x14ac:dyDescent="0.25">
      <c r="A1" s="1" t="s">
        <v>0</v>
      </c>
      <c r="B1" s="3" t="s">
        <v>9</v>
      </c>
      <c r="C1" s="6" t="s">
        <v>14</v>
      </c>
      <c r="D1" s="3" t="s">
        <v>17</v>
      </c>
      <c r="E1" s="3" t="s">
        <v>20</v>
      </c>
      <c r="F1" s="6" t="s">
        <v>21</v>
      </c>
      <c r="G1" s="3" t="s">
        <v>24</v>
      </c>
      <c r="H1" s="3" t="s">
        <v>26</v>
      </c>
      <c r="I1" s="6" t="s">
        <v>27</v>
      </c>
      <c r="J1" s="3" t="s">
        <v>28</v>
      </c>
      <c r="K1" s="3" t="s">
        <v>31</v>
      </c>
      <c r="L1" s="6" t="s">
        <v>32</v>
      </c>
      <c r="M1" s="3" t="s">
        <v>35</v>
      </c>
      <c r="N1" s="6" t="s">
        <v>36</v>
      </c>
      <c r="O1" s="6" t="s">
        <v>41</v>
      </c>
      <c r="P1" s="3" t="s">
        <v>43</v>
      </c>
      <c r="Q1" s="3" t="s">
        <v>46</v>
      </c>
      <c r="R1" s="6" t="s">
        <v>50</v>
      </c>
      <c r="S1" s="6" t="s">
        <v>54</v>
      </c>
      <c r="T1" s="3" t="s">
        <v>56</v>
      </c>
      <c r="U1" s="6" t="s">
        <v>57</v>
      </c>
      <c r="V1" s="3" t="s">
        <v>58</v>
      </c>
      <c r="W1" s="6" t="s">
        <v>59</v>
      </c>
      <c r="X1" s="3" t="s">
        <v>61</v>
      </c>
      <c r="Y1" s="6" t="s">
        <v>62</v>
      </c>
      <c r="Z1" s="3" t="s">
        <v>64</v>
      </c>
      <c r="AA1" s="6" t="s">
        <v>65</v>
      </c>
      <c r="AB1" s="3" t="s">
        <v>66</v>
      </c>
      <c r="AC1" s="6" t="s">
        <v>67</v>
      </c>
      <c r="AD1" s="3" t="s">
        <v>69</v>
      </c>
      <c r="AE1" s="6" t="s">
        <v>72</v>
      </c>
      <c r="AF1" s="3" t="s">
        <v>74</v>
      </c>
      <c r="AG1" s="3" t="s">
        <v>81</v>
      </c>
      <c r="AH1" s="6" t="s">
        <v>82</v>
      </c>
      <c r="AI1" s="3" t="s">
        <v>83</v>
      </c>
      <c r="AJ1" s="6" t="s">
        <v>84</v>
      </c>
      <c r="AK1" s="3" t="s">
        <v>85</v>
      </c>
      <c r="AL1" s="6" t="s">
        <v>86</v>
      </c>
    </row>
    <row r="3" spans="1:38" x14ac:dyDescent="0.25">
      <c r="A3" t="s">
        <v>2</v>
      </c>
      <c r="B3" t="str">
        <f>HLOOKUP(Hlookup!B1,'Hlookup data'!1:5,3,)</f>
        <v>United States</v>
      </c>
      <c r="C3" t="str">
        <f>HLOOKUP(Hlookup!C1,'Hlookup data'!1:5,3,)</f>
        <v>United States</v>
      </c>
      <c r="D3" t="str">
        <f>HLOOKUP(Hlookup!D1,'Hlookup data'!1:5,3,)</f>
        <v>United States</v>
      </c>
      <c r="E3" t="str">
        <f>HLOOKUP(Hlookup!E1,'Hlookup data'!1:5,3,)</f>
        <v>United States</v>
      </c>
      <c r="F3" t="str">
        <f>HLOOKUP(Hlookup!F1,'Hlookup data'!1:5,3,)</f>
        <v>United States</v>
      </c>
      <c r="G3" t="str">
        <f>HLOOKUP(Hlookup!G1,'Hlookup data'!1:5,3,)</f>
        <v>United States</v>
      </c>
      <c r="H3" t="str">
        <f>HLOOKUP(Hlookup!H1,'Hlookup data'!1:5,3,)</f>
        <v>United States</v>
      </c>
      <c r="I3" t="str">
        <f>HLOOKUP(Hlookup!I1,'Hlookup data'!1:5,3,)</f>
        <v>United States</v>
      </c>
      <c r="J3" t="str">
        <f>HLOOKUP(Hlookup!J1,'Hlookup data'!1:5,3,)</f>
        <v>United States</v>
      </c>
      <c r="K3" t="str">
        <f>HLOOKUP(Hlookup!K1,'Hlookup data'!1:5,3,)</f>
        <v>United States</v>
      </c>
      <c r="L3" t="str">
        <f>HLOOKUP(Hlookup!L1,'Hlookup data'!1:5,3,)</f>
        <v>Italy</v>
      </c>
      <c r="M3" t="str">
        <f>HLOOKUP(Hlookup!M1,'Hlookup data'!1:5,3,)</f>
        <v>United States</v>
      </c>
      <c r="N3" t="str">
        <f>HLOOKUP(Hlookup!N1,'Hlookup data'!1:5,3,)</f>
        <v>Japan</v>
      </c>
      <c r="O3" t="str">
        <f>HLOOKUP(Hlookup!O1,'Hlookup data'!1:5,3,)</f>
        <v>New Zealand</v>
      </c>
      <c r="P3" t="str">
        <f>HLOOKUP(Hlookup!P1,'Hlookup data'!1:5,3,)</f>
        <v>United States</v>
      </c>
      <c r="Q3" t="str">
        <f>HLOOKUP(Hlookup!Q1,'Hlookup data'!1:5,3,)</f>
        <v>Australia</v>
      </c>
      <c r="R3" t="str">
        <f>HLOOKUP(Hlookup!R1,'Hlookup data'!1:5,3,)</f>
        <v>India</v>
      </c>
      <c r="S3" t="str">
        <f>HLOOKUP(Hlookup!S1,'Hlookup data'!1:5,3,)</f>
        <v>France</v>
      </c>
      <c r="T3" t="str">
        <f>HLOOKUP(Hlookup!T1,'Hlookup data'!1:5,3,)</f>
        <v>Spain</v>
      </c>
      <c r="U3" t="str">
        <f>HLOOKUP(Hlookup!U1,'Hlookup data'!1:5,3,)</f>
        <v>China</v>
      </c>
      <c r="V3" t="str">
        <f>HLOOKUP(Hlookup!V1,'Hlookup data'!1:5,3,)</f>
        <v>United Kingdom</v>
      </c>
      <c r="W3" t="str">
        <f>HLOOKUP(Hlookup!W1,'Hlookup data'!1:5,3,)</f>
        <v>India</v>
      </c>
      <c r="X3" t="str">
        <f>HLOOKUP(Hlookup!X1,'Hlookup data'!1:5,3,)</f>
        <v>Australia</v>
      </c>
      <c r="Y3" t="str">
        <f>HLOOKUP(Hlookup!Y1,'Hlookup data'!1:5,3,)</f>
        <v>United Kingdom</v>
      </c>
      <c r="Z3" t="str">
        <f>HLOOKUP(Hlookup!Z1,'Hlookup data'!1:5,3,)</f>
        <v>India</v>
      </c>
      <c r="AA3" t="str">
        <f>HLOOKUP(Hlookup!AA1,'Hlookup data'!1:5,3,)</f>
        <v>United States</v>
      </c>
      <c r="AB3" t="str">
        <f>HLOOKUP(Hlookup!AB1,'Hlookup data'!1:5,3,)</f>
        <v>United States</v>
      </c>
      <c r="AC3" t="str">
        <f>HLOOKUP(Hlookup!AC1,'Hlookup data'!1:5,3,)</f>
        <v>Morocco</v>
      </c>
      <c r="AD3" t="str">
        <f>HLOOKUP(Hlookup!AD1,'Hlookup data'!1:5,3,)</f>
        <v>United Kingdom</v>
      </c>
      <c r="AE3" t="str">
        <f>HLOOKUP(Hlookup!AE1,'Hlookup data'!1:5,3,)</f>
        <v>Saudi Arabia</v>
      </c>
      <c r="AF3" t="str">
        <f>HLOOKUP(Hlookup!AF1,'Hlookup data'!1:5,3,)</f>
        <v>China</v>
      </c>
      <c r="AG3" t="str">
        <f>HLOOKUP(Hlookup!AG1,'Hlookup data'!1:5,3,)</f>
        <v>United States</v>
      </c>
      <c r="AH3" t="str">
        <f>HLOOKUP(Hlookup!AH1,'Hlookup data'!1:5,3,)</f>
        <v>United States</v>
      </c>
      <c r="AI3" t="str">
        <f>HLOOKUP(Hlookup!AI1,'Hlookup data'!1:5,3,)</f>
        <v>United States</v>
      </c>
      <c r="AJ3" t="str">
        <f>HLOOKUP(Hlookup!AJ1,'Hlookup data'!1:5,3,)</f>
        <v>France</v>
      </c>
      <c r="AK3" t="str">
        <f>HLOOKUP(Hlookup!AK1,'Hlookup data'!1:5,3,)</f>
        <v>Australia</v>
      </c>
      <c r="AL3" t="str">
        <f>HLOOKUP(Hlookup!AL1,'Hlookup data'!1:5,3,)</f>
        <v>United States</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69B3-56B3-45C3-9B18-E4132E9D78B0}">
  <dimension ref="A1:J51"/>
  <sheetViews>
    <sheetView workbookViewId="0">
      <selection activeCell="B2" sqref="B2"/>
    </sheetView>
  </sheetViews>
  <sheetFormatPr defaultRowHeight="15" x14ac:dyDescent="0.25"/>
  <cols>
    <col min="1" max="1" width="26.28515625" bestFit="1" customWidth="1"/>
    <col min="2" max="2" width="15.42578125" bestFit="1" customWidth="1"/>
    <col min="3" max="3" width="14.5703125" bestFit="1" customWidth="1"/>
    <col min="4" max="4" width="12.85546875" bestFit="1" customWidth="1"/>
    <col min="5" max="5" width="10.140625" bestFit="1" customWidth="1"/>
  </cols>
  <sheetData>
    <row r="1" spans="1:10" x14ac:dyDescent="0.25">
      <c r="A1" s="1" t="s">
        <v>0</v>
      </c>
      <c r="B1" s="1" t="s">
        <v>2</v>
      </c>
      <c r="C1" s="1" t="s">
        <v>3</v>
      </c>
      <c r="D1" s="1" t="s">
        <v>4</v>
      </c>
      <c r="E1" s="2" t="s">
        <v>5</v>
      </c>
      <c r="G1" s="55" t="s">
        <v>107</v>
      </c>
      <c r="H1" s="55"/>
      <c r="I1" s="55"/>
      <c r="J1" s="55"/>
    </row>
    <row r="2" spans="1:10" x14ac:dyDescent="0.25">
      <c r="A2" s="3" t="s">
        <v>9</v>
      </c>
      <c r="B2" s="4" t="s">
        <v>11</v>
      </c>
      <c r="C2" s="4" t="s">
        <v>12</v>
      </c>
      <c r="D2" s="4" t="s">
        <v>13</v>
      </c>
      <c r="E2" s="5">
        <v>22638.48</v>
      </c>
      <c r="G2" s="55"/>
      <c r="H2" s="55"/>
      <c r="I2" s="55"/>
      <c r="J2" s="55"/>
    </row>
    <row r="3" spans="1:10" x14ac:dyDescent="0.25">
      <c r="A3" s="6" t="s">
        <v>14</v>
      </c>
      <c r="B3" s="7" t="s">
        <v>11</v>
      </c>
      <c r="C3" s="7" t="s">
        <v>12</v>
      </c>
      <c r="D3" s="7" t="s">
        <v>16</v>
      </c>
      <c r="E3" s="8">
        <v>17499.949999999997</v>
      </c>
    </row>
    <row r="4" spans="1:10" x14ac:dyDescent="0.25">
      <c r="A4" s="3" t="s">
        <v>17</v>
      </c>
      <c r="B4" s="4" t="s">
        <v>11</v>
      </c>
      <c r="C4" s="4" t="s">
        <v>12</v>
      </c>
      <c r="D4" s="4" t="s">
        <v>16</v>
      </c>
      <c r="E4" s="5">
        <v>13999.96</v>
      </c>
      <c r="G4" s="13" t="s">
        <v>5</v>
      </c>
      <c r="H4" s="13" t="s">
        <v>204</v>
      </c>
    </row>
    <row r="5" spans="1:10" x14ac:dyDescent="0.25">
      <c r="A5" s="6" t="s">
        <v>19</v>
      </c>
      <c r="B5" s="7" t="s">
        <v>11</v>
      </c>
      <c r="C5" s="7" t="s">
        <v>12</v>
      </c>
      <c r="D5" s="7" t="s">
        <v>16</v>
      </c>
      <c r="E5" s="8">
        <v>11199.968000000001</v>
      </c>
      <c r="G5" s="48">
        <v>44470</v>
      </c>
      <c r="H5" t="s">
        <v>12</v>
      </c>
    </row>
    <row r="6" spans="1:10" x14ac:dyDescent="0.25">
      <c r="A6" s="3" t="s">
        <v>20</v>
      </c>
      <c r="B6" s="4" t="s">
        <v>11</v>
      </c>
      <c r="C6" s="4" t="s">
        <v>12</v>
      </c>
      <c r="D6" s="4" t="s">
        <v>16</v>
      </c>
      <c r="E6" s="5">
        <v>10499.97</v>
      </c>
    </row>
    <row r="7" spans="1:10" x14ac:dyDescent="0.25">
      <c r="A7" s="6" t="s">
        <v>21</v>
      </c>
      <c r="B7" s="7" t="s">
        <v>11</v>
      </c>
      <c r="C7" s="7" t="s">
        <v>22</v>
      </c>
      <c r="D7" s="7" t="s">
        <v>23</v>
      </c>
      <c r="E7" s="8">
        <v>9892.74</v>
      </c>
    </row>
    <row r="8" spans="1:10" x14ac:dyDescent="0.25">
      <c r="A8" s="3" t="s">
        <v>24</v>
      </c>
      <c r="B8" s="4" t="s">
        <v>11</v>
      </c>
      <c r="C8" s="4" t="s">
        <v>22</v>
      </c>
      <c r="D8" s="4" t="s">
        <v>23</v>
      </c>
      <c r="E8" s="5">
        <v>9449.9500000000007</v>
      </c>
    </row>
    <row r="9" spans="1:10" x14ac:dyDescent="0.25">
      <c r="A9" s="6" t="s">
        <v>25</v>
      </c>
      <c r="B9" s="7" t="s">
        <v>11</v>
      </c>
      <c r="C9" s="7" t="s">
        <v>12</v>
      </c>
      <c r="D9" s="7" t="s">
        <v>13</v>
      </c>
      <c r="E9" s="8">
        <v>9099.93</v>
      </c>
    </row>
    <row r="10" spans="1:10" x14ac:dyDescent="0.25">
      <c r="A10" s="3" t="s">
        <v>26</v>
      </c>
      <c r="B10" s="4" t="s">
        <v>11</v>
      </c>
      <c r="C10" s="4" t="s">
        <v>12</v>
      </c>
      <c r="D10" s="4" t="s">
        <v>13</v>
      </c>
      <c r="E10" s="5">
        <v>8749.9500000000007</v>
      </c>
    </row>
    <row r="11" spans="1:10" x14ac:dyDescent="0.25">
      <c r="A11" s="6" t="s">
        <v>27</v>
      </c>
      <c r="B11" s="7" t="s">
        <v>11</v>
      </c>
      <c r="C11" s="7" t="s">
        <v>12</v>
      </c>
      <c r="D11" s="7" t="s">
        <v>16</v>
      </c>
      <c r="E11" s="8">
        <v>8399.9759999999987</v>
      </c>
    </row>
    <row r="12" spans="1:10" x14ac:dyDescent="0.25">
      <c r="A12" s="3" t="s">
        <v>28</v>
      </c>
      <c r="B12" s="4" t="s">
        <v>11</v>
      </c>
      <c r="C12" s="4" t="s">
        <v>22</v>
      </c>
      <c r="D12" s="4" t="s">
        <v>29</v>
      </c>
      <c r="E12" s="5">
        <v>8187.65</v>
      </c>
    </row>
    <row r="13" spans="1:10" x14ac:dyDescent="0.25">
      <c r="A13" s="6" t="s">
        <v>30</v>
      </c>
      <c r="B13" s="7" t="s">
        <v>11</v>
      </c>
      <c r="C13" s="7" t="s">
        <v>12</v>
      </c>
      <c r="D13" s="7" t="s">
        <v>13</v>
      </c>
      <c r="E13" s="8">
        <v>8159.9519999999993</v>
      </c>
    </row>
    <row r="14" spans="1:10" x14ac:dyDescent="0.25">
      <c r="A14" s="3" t="s">
        <v>31</v>
      </c>
      <c r="B14" s="4" t="s">
        <v>11</v>
      </c>
      <c r="C14" s="4" t="s">
        <v>12</v>
      </c>
      <c r="D14" s="4" t="s">
        <v>13</v>
      </c>
      <c r="E14" s="5">
        <v>7999.98</v>
      </c>
    </row>
    <row r="15" spans="1:10" x14ac:dyDescent="0.25">
      <c r="A15" s="6" t="s">
        <v>32</v>
      </c>
      <c r="B15" s="7" t="s">
        <v>33</v>
      </c>
      <c r="C15" s="7" t="s">
        <v>22</v>
      </c>
      <c r="D15" s="7" t="s">
        <v>34</v>
      </c>
      <c r="E15" s="8">
        <v>7958.58</v>
      </c>
    </row>
    <row r="16" spans="1:10" x14ac:dyDescent="0.25">
      <c r="A16" s="3" t="s">
        <v>35</v>
      </c>
      <c r="B16" s="4" t="s">
        <v>11</v>
      </c>
      <c r="C16" s="4" t="s">
        <v>12</v>
      </c>
      <c r="D16" s="4" t="s">
        <v>13</v>
      </c>
      <c r="E16" s="5">
        <v>6999.96</v>
      </c>
    </row>
    <row r="17" spans="1:5" x14ac:dyDescent="0.25">
      <c r="A17" s="6" t="s">
        <v>36</v>
      </c>
      <c r="B17" s="7" t="s">
        <v>37</v>
      </c>
      <c r="C17" s="7" t="s">
        <v>12</v>
      </c>
      <c r="D17" s="7" t="s">
        <v>38</v>
      </c>
      <c r="E17" s="8">
        <v>6998.64</v>
      </c>
    </row>
    <row r="18" spans="1:5" x14ac:dyDescent="0.25">
      <c r="A18" s="3" t="s">
        <v>39</v>
      </c>
      <c r="B18" s="4" t="s">
        <v>40</v>
      </c>
      <c r="C18" s="4" t="s">
        <v>22</v>
      </c>
      <c r="D18" s="4" t="s">
        <v>34</v>
      </c>
      <c r="E18" s="5">
        <v>6517.08</v>
      </c>
    </row>
    <row r="19" spans="1:5" x14ac:dyDescent="0.25">
      <c r="A19" s="6" t="s">
        <v>41</v>
      </c>
      <c r="B19" s="7" t="s">
        <v>42</v>
      </c>
      <c r="C19" s="7" t="s">
        <v>12</v>
      </c>
      <c r="D19" s="7" t="s">
        <v>38</v>
      </c>
      <c r="E19" s="8">
        <v>6439.8</v>
      </c>
    </row>
    <row r="20" spans="1:5" x14ac:dyDescent="0.25">
      <c r="A20" s="3" t="s">
        <v>43</v>
      </c>
      <c r="B20" s="4" t="s">
        <v>11</v>
      </c>
      <c r="C20" s="4" t="s">
        <v>22</v>
      </c>
      <c r="D20" s="4" t="s">
        <v>23</v>
      </c>
      <c r="E20" s="5">
        <v>6354.95</v>
      </c>
    </row>
    <row r="21" spans="1:5" x14ac:dyDescent="0.25">
      <c r="A21" s="6" t="s">
        <v>44</v>
      </c>
      <c r="B21" s="7" t="s">
        <v>45</v>
      </c>
      <c r="C21" s="7" t="s">
        <v>12</v>
      </c>
      <c r="D21" s="7" t="s">
        <v>38</v>
      </c>
      <c r="E21" s="8">
        <v>5785.0199999999995</v>
      </c>
    </row>
    <row r="22" spans="1:5" x14ac:dyDescent="0.25">
      <c r="A22" s="3" t="s">
        <v>46</v>
      </c>
      <c r="B22" s="4" t="s">
        <v>47</v>
      </c>
      <c r="C22" s="4" t="s">
        <v>48</v>
      </c>
      <c r="D22" s="4" t="s">
        <v>49</v>
      </c>
      <c r="E22" s="5">
        <v>5759.9639999999981</v>
      </c>
    </row>
    <row r="23" spans="1:5" x14ac:dyDescent="0.25">
      <c r="A23" s="6" t="s">
        <v>50</v>
      </c>
      <c r="B23" s="7" t="s">
        <v>51</v>
      </c>
      <c r="C23" s="7" t="s">
        <v>12</v>
      </c>
      <c r="D23" s="7" t="s">
        <v>38</v>
      </c>
      <c r="E23" s="8">
        <v>5751.5400000000009</v>
      </c>
    </row>
    <row r="24" spans="1:5" x14ac:dyDescent="0.25">
      <c r="A24" s="3" t="s">
        <v>52</v>
      </c>
      <c r="B24" s="4" t="s">
        <v>53</v>
      </c>
      <c r="C24" s="4" t="s">
        <v>12</v>
      </c>
      <c r="D24" s="4" t="s">
        <v>38</v>
      </c>
      <c r="E24" s="5">
        <v>5737.5</v>
      </c>
    </row>
    <row r="25" spans="1:5" x14ac:dyDescent="0.25">
      <c r="A25" s="6" t="s">
        <v>54</v>
      </c>
      <c r="B25" s="7" t="s">
        <v>55</v>
      </c>
      <c r="C25" s="7" t="s">
        <v>48</v>
      </c>
      <c r="D25" s="7" t="s">
        <v>49</v>
      </c>
      <c r="E25" s="8">
        <v>5729.3459999999986</v>
      </c>
    </row>
    <row r="26" spans="1:5" x14ac:dyDescent="0.25">
      <c r="A26" s="3" t="s">
        <v>56</v>
      </c>
      <c r="B26" s="4" t="s">
        <v>40</v>
      </c>
      <c r="C26" s="4" t="s">
        <v>12</v>
      </c>
      <c r="D26" s="4" t="s">
        <v>38</v>
      </c>
      <c r="E26" s="5">
        <v>5726.16</v>
      </c>
    </row>
    <row r="27" spans="1:5" x14ac:dyDescent="0.25">
      <c r="A27" s="6" t="s">
        <v>57</v>
      </c>
      <c r="B27" s="7" t="s">
        <v>53</v>
      </c>
      <c r="C27" s="7" t="s">
        <v>12</v>
      </c>
      <c r="D27" s="7" t="s">
        <v>38</v>
      </c>
      <c r="E27" s="8">
        <v>5725.35</v>
      </c>
    </row>
    <row r="28" spans="1:5" x14ac:dyDescent="0.25">
      <c r="A28" s="3" t="s">
        <v>58</v>
      </c>
      <c r="B28" s="4" t="s">
        <v>45</v>
      </c>
      <c r="C28" s="4" t="s">
        <v>12</v>
      </c>
      <c r="D28" s="4" t="s">
        <v>38</v>
      </c>
      <c r="E28" s="5">
        <v>5724.5400000000009</v>
      </c>
    </row>
    <row r="29" spans="1:5" x14ac:dyDescent="0.25">
      <c r="A29" s="6" t="s">
        <v>59</v>
      </c>
      <c r="B29" s="7" t="s">
        <v>51</v>
      </c>
      <c r="C29" s="7" t="s">
        <v>48</v>
      </c>
      <c r="D29" s="7" t="s">
        <v>60</v>
      </c>
      <c r="E29" s="8">
        <v>5667.87</v>
      </c>
    </row>
    <row r="30" spans="1:5" x14ac:dyDescent="0.25">
      <c r="A30" s="3" t="s">
        <v>61</v>
      </c>
      <c r="B30" s="4" t="s">
        <v>47</v>
      </c>
      <c r="C30" s="4" t="s">
        <v>48</v>
      </c>
      <c r="D30" s="4" t="s">
        <v>60</v>
      </c>
      <c r="E30" s="5">
        <v>5486.67</v>
      </c>
    </row>
    <row r="31" spans="1:5" x14ac:dyDescent="0.25">
      <c r="A31" s="6" t="s">
        <v>62</v>
      </c>
      <c r="B31" s="7" t="s">
        <v>45</v>
      </c>
      <c r="C31" s="7" t="s">
        <v>48</v>
      </c>
      <c r="D31" s="7" t="s">
        <v>63</v>
      </c>
      <c r="E31" s="8">
        <v>5451.2999999999993</v>
      </c>
    </row>
    <row r="32" spans="1:5" x14ac:dyDescent="0.25">
      <c r="A32" s="3" t="s">
        <v>64</v>
      </c>
      <c r="B32" s="4" t="s">
        <v>51</v>
      </c>
      <c r="C32" s="4" t="s">
        <v>48</v>
      </c>
      <c r="D32" s="4" t="s">
        <v>63</v>
      </c>
      <c r="E32" s="5">
        <v>5451.2999999999993</v>
      </c>
    </row>
    <row r="33" spans="1:5" x14ac:dyDescent="0.25">
      <c r="A33" s="6" t="s">
        <v>65</v>
      </c>
      <c r="B33" s="7" t="s">
        <v>11</v>
      </c>
      <c r="C33" s="7" t="s">
        <v>22</v>
      </c>
      <c r="D33" s="7" t="s">
        <v>23</v>
      </c>
      <c r="E33" s="8">
        <v>5443.96</v>
      </c>
    </row>
    <row r="34" spans="1:5" x14ac:dyDescent="0.25">
      <c r="A34" s="3" t="s">
        <v>66</v>
      </c>
      <c r="B34" s="4" t="s">
        <v>11</v>
      </c>
      <c r="C34" s="4" t="s">
        <v>12</v>
      </c>
      <c r="D34" s="4" t="s">
        <v>16</v>
      </c>
      <c r="E34" s="5">
        <v>5399.91</v>
      </c>
    </row>
    <row r="35" spans="1:5" x14ac:dyDescent="0.25">
      <c r="A35" s="6" t="s">
        <v>67</v>
      </c>
      <c r="B35" s="7" t="s">
        <v>68</v>
      </c>
      <c r="C35" s="7" t="s">
        <v>12</v>
      </c>
      <c r="D35" s="7" t="s">
        <v>16</v>
      </c>
      <c r="E35" s="8">
        <v>5301.2400000000007</v>
      </c>
    </row>
    <row r="36" spans="1:5" x14ac:dyDescent="0.25">
      <c r="A36" s="3" t="s">
        <v>69</v>
      </c>
      <c r="B36" s="4" t="s">
        <v>45</v>
      </c>
      <c r="C36" s="4" t="s">
        <v>12</v>
      </c>
      <c r="D36" s="4" t="s">
        <v>38</v>
      </c>
      <c r="E36" s="5">
        <v>5276.9880000000003</v>
      </c>
    </row>
    <row r="37" spans="1:5" x14ac:dyDescent="0.25">
      <c r="A37" s="6" t="s">
        <v>70</v>
      </c>
      <c r="B37" s="7" t="s">
        <v>45</v>
      </c>
      <c r="C37" s="7" t="s">
        <v>22</v>
      </c>
      <c r="D37" s="7" t="s">
        <v>34</v>
      </c>
      <c r="E37" s="8">
        <v>5273.7</v>
      </c>
    </row>
    <row r="38" spans="1:5" x14ac:dyDescent="0.25">
      <c r="A38" s="3" t="s">
        <v>71</v>
      </c>
      <c r="B38" s="4" t="s">
        <v>42</v>
      </c>
      <c r="C38" s="4" t="s">
        <v>48</v>
      </c>
      <c r="D38" s="4" t="s">
        <v>63</v>
      </c>
      <c r="E38" s="5">
        <v>5244.84</v>
      </c>
    </row>
    <row r="39" spans="1:5" x14ac:dyDescent="0.25">
      <c r="A39" s="6" t="s">
        <v>72</v>
      </c>
      <c r="B39" s="7" t="s">
        <v>73</v>
      </c>
      <c r="C39" s="7" t="s">
        <v>12</v>
      </c>
      <c r="D39" s="7" t="s">
        <v>38</v>
      </c>
      <c r="E39" s="8">
        <v>5211.12</v>
      </c>
    </row>
    <row r="40" spans="1:5" x14ac:dyDescent="0.25">
      <c r="A40" s="3" t="s">
        <v>74</v>
      </c>
      <c r="B40" s="4" t="s">
        <v>53</v>
      </c>
      <c r="C40" s="4" t="s">
        <v>12</v>
      </c>
      <c r="D40" s="4" t="s">
        <v>38</v>
      </c>
      <c r="E40" s="5">
        <v>5211.12</v>
      </c>
    </row>
    <row r="41" spans="1:5" x14ac:dyDescent="0.25">
      <c r="A41" s="6" t="s">
        <v>75</v>
      </c>
      <c r="B41" s="7" t="s">
        <v>11</v>
      </c>
      <c r="C41" s="7" t="s">
        <v>12</v>
      </c>
      <c r="D41" s="7" t="s">
        <v>13</v>
      </c>
      <c r="E41" s="8">
        <v>5199.96</v>
      </c>
    </row>
    <row r="42" spans="1:5" x14ac:dyDescent="0.25">
      <c r="A42" s="3" t="s">
        <v>76</v>
      </c>
      <c r="B42" s="4" t="s">
        <v>47</v>
      </c>
      <c r="C42" s="4" t="s">
        <v>12</v>
      </c>
      <c r="D42" s="4" t="s">
        <v>38</v>
      </c>
      <c r="E42" s="5">
        <v>5175.1710000000012</v>
      </c>
    </row>
    <row r="43" spans="1:5" x14ac:dyDescent="0.25">
      <c r="A43" s="6" t="s">
        <v>77</v>
      </c>
      <c r="B43" s="7" t="s">
        <v>78</v>
      </c>
      <c r="C43" s="7" t="s">
        <v>12</v>
      </c>
      <c r="D43" s="7" t="s">
        <v>38</v>
      </c>
      <c r="E43" s="8">
        <v>5100</v>
      </c>
    </row>
    <row r="44" spans="1:5" x14ac:dyDescent="0.25">
      <c r="A44" s="3" t="s">
        <v>79</v>
      </c>
      <c r="B44" s="4" t="s">
        <v>11</v>
      </c>
      <c r="C44" s="4" t="s">
        <v>22</v>
      </c>
      <c r="D44" s="4" t="s">
        <v>23</v>
      </c>
      <c r="E44" s="5">
        <v>5083.96</v>
      </c>
    </row>
    <row r="45" spans="1:5" x14ac:dyDescent="0.25">
      <c r="A45" s="6" t="s">
        <v>80</v>
      </c>
      <c r="B45" s="7" t="s">
        <v>53</v>
      </c>
      <c r="C45" s="7" t="s">
        <v>48</v>
      </c>
      <c r="D45" s="7" t="s">
        <v>49</v>
      </c>
      <c r="E45" s="8">
        <v>5048.9999999999991</v>
      </c>
    </row>
    <row r="46" spans="1:5" x14ac:dyDescent="0.25">
      <c r="A46" s="3" t="s">
        <v>81</v>
      </c>
      <c r="B46" s="4" t="s">
        <v>11</v>
      </c>
      <c r="C46" s="4" t="s">
        <v>22</v>
      </c>
      <c r="D46" s="4" t="s">
        <v>29</v>
      </c>
      <c r="E46" s="5">
        <v>4912.59</v>
      </c>
    </row>
    <row r="47" spans="1:5" x14ac:dyDescent="0.25">
      <c r="A47" s="6" t="s">
        <v>82</v>
      </c>
      <c r="B47" s="7" t="s">
        <v>11</v>
      </c>
      <c r="C47" s="7" t="s">
        <v>12</v>
      </c>
      <c r="D47" s="7" t="s">
        <v>16</v>
      </c>
      <c r="E47" s="8">
        <v>4899.93</v>
      </c>
    </row>
    <row r="48" spans="1:5" x14ac:dyDescent="0.25">
      <c r="A48" s="3" t="s">
        <v>83</v>
      </c>
      <c r="B48" s="4" t="s">
        <v>11</v>
      </c>
      <c r="C48" s="4" t="s">
        <v>12</v>
      </c>
      <c r="D48" s="4" t="s">
        <v>13</v>
      </c>
      <c r="E48" s="5">
        <v>4899.93</v>
      </c>
    </row>
    <row r="49" spans="1:5" x14ac:dyDescent="0.25">
      <c r="A49" s="6" t="s">
        <v>84</v>
      </c>
      <c r="B49" s="7" t="s">
        <v>55</v>
      </c>
      <c r="C49" s="7" t="s">
        <v>12</v>
      </c>
      <c r="D49" s="7" t="s">
        <v>38</v>
      </c>
      <c r="E49" s="8">
        <v>4876.875</v>
      </c>
    </row>
    <row r="50" spans="1:5" x14ac:dyDescent="0.25">
      <c r="A50" s="3" t="s">
        <v>85</v>
      </c>
      <c r="B50" s="4" t="s">
        <v>47</v>
      </c>
      <c r="C50" s="4" t="s">
        <v>22</v>
      </c>
      <c r="D50" s="4" t="s">
        <v>34</v>
      </c>
      <c r="E50" s="5">
        <v>4864.32</v>
      </c>
    </row>
    <row r="51" spans="1:5" x14ac:dyDescent="0.25">
      <c r="A51" s="6" t="s">
        <v>86</v>
      </c>
      <c r="B51" s="7" t="s">
        <v>11</v>
      </c>
      <c r="C51" s="7" t="s">
        <v>12</v>
      </c>
      <c r="D51" s="7" t="s">
        <v>13</v>
      </c>
      <c r="E51" s="8">
        <v>4799.9839999999995</v>
      </c>
    </row>
  </sheetData>
  <mergeCells count="1">
    <mergeCell ref="G1:J2"/>
  </mergeCells>
  <dataValidations count="3">
    <dataValidation type="whole" allowBlank="1" showInputMessage="1" showErrorMessage="1" errorTitle="Stop" error="Only numbers _x000a_" promptTitle="information" prompt="Only Type Numerical Vlaues_x000a_" sqref="E1:E1048576" xr:uid="{749D5ECE-31FD-4EDB-91E3-4C56514188B2}">
      <formula1>1</formula1>
      <formula2>5000</formula2>
    </dataValidation>
    <dataValidation type="whole" errorStyle="information" allowBlank="1" showInputMessage="1" showErrorMessage="1" errorTitle="information" error="Please , Enter No. 1-10_x000a_" promptTitle="info" prompt="Type numerical value" sqref="G5" xr:uid="{4C191B68-8BBC-4F51-818C-87A72F75AC4E}">
      <formula1>1</formula1>
      <formula2>10</formula2>
    </dataValidation>
    <dataValidation type="list" allowBlank="1" showInputMessage="1" showErrorMessage="1" sqref="H5" xr:uid="{F09E00FA-1B16-45D3-9B82-43CF85503636}">
      <formula1>$C$20:$C$22</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35FDE-027B-4E69-A4C4-55AD6D2E6432}">
  <dimension ref="A1:F7"/>
  <sheetViews>
    <sheetView workbookViewId="0">
      <selection activeCell="B2" sqref="B2"/>
    </sheetView>
  </sheetViews>
  <sheetFormatPr defaultRowHeight="15" x14ac:dyDescent="0.25"/>
  <sheetData>
    <row r="1" spans="1:6" x14ac:dyDescent="0.25">
      <c r="C1" s="55" t="s">
        <v>118</v>
      </c>
      <c r="D1" s="55"/>
    </row>
    <row r="3" spans="1:6" x14ac:dyDescent="0.25">
      <c r="A3" t="s">
        <v>109</v>
      </c>
      <c r="B3" t="s">
        <v>113</v>
      </c>
      <c r="C3" t="s">
        <v>114</v>
      </c>
      <c r="D3" t="s">
        <v>115</v>
      </c>
      <c r="E3" t="s">
        <v>116</v>
      </c>
      <c r="F3" t="s">
        <v>117</v>
      </c>
    </row>
    <row r="4" spans="1:6" x14ac:dyDescent="0.25">
      <c r="A4" t="s">
        <v>108</v>
      </c>
      <c r="B4">
        <v>180</v>
      </c>
      <c r="C4">
        <v>50</v>
      </c>
      <c r="D4">
        <v>87</v>
      </c>
      <c r="E4">
        <v>78</v>
      </c>
      <c r="F4">
        <v>145</v>
      </c>
    </row>
    <row r="5" spans="1:6" x14ac:dyDescent="0.25">
      <c r="A5" t="s">
        <v>110</v>
      </c>
      <c r="B5">
        <v>150</v>
      </c>
      <c r="C5">
        <v>40</v>
      </c>
      <c r="D5">
        <v>56</v>
      </c>
      <c r="E5">
        <v>98</v>
      </c>
      <c r="F5">
        <v>125</v>
      </c>
    </row>
    <row r="6" spans="1:6" x14ac:dyDescent="0.25">
      <c r="A6" t="s">
        <v>111</v>
      </c>
      <c r="B6">
        <v>120</v>
      </c>
      <c r="C6">
        <v>20</v>
      </c>
      <c r="D6">
        <v>98</v>
      </c>
      <c r="E6">
        <v>45</v>
      </c>
      <c r="F6">
        <v>300</v>
      </c>
    </row>
    <row r="7" spans="1:6" x14ac:dyDescent="0.25">
      <c r="A7" t="s">
        <v>112</v>
      </c>
      <c r="B7">
        <v>140</v>
      </c>
      <c r="C7">
        <v>25</v>
      </c>
      <c r="D7">
        <v>23</v>
      </c>
      <c r="E7">
        <v>35</v>
      </c>
      <c r="F7">
        <v>98</v>
      </c>
    </row>
  </sheetData>
  <mergeCells count="1">
    <mergeCell ref="C1:D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73103-9D20-4C2B-A39A-22F66FEBAEB2}">
  <dimension ref="A1:F7"/>
  <sheetViews>
    <sheetView workbookViewId="0">
      <selection activeCell="B2" sqref="B2"/>
    </sheetView>
  </sheetViews>
  <sheetFormatPr defaultRowHeight="15" x14ac:dyDescent="0.25"/>
  <sheetData>
    <row r="1" spans="1:6" x14ac:dyDescent="0.25">
      <c r="C1" s="55" t="s">
        <v>119</v>
      </c>
      <c r="D1" s="55"/>
    </row>
    <row r="3" spans="1:6" x14ac:dyDescent="0.25">
      <c r="A3" t="s">
        <v>109</v>
      </c>
      <c r="B3" t="s">
        <v>113</v>
      </c>
      <c r="C3" t="s">
        <v>114</v>
      </c>
      <c r="D3" t="s">
        <v>115</v>
      </c>
      <c r="E3" t="s">
        <v>116</v>
      </c>
      <c r="F3" t="s">
        <v>117</v>
      </c>
    </row>
    <row r="4" spans="1:6" x14ac:dyDescent="0.25">
      <c r="A4" t="s">
        <v>108</v>
      </c>
      <c r="B4">
        <v>180</v>
      </c>
      <c r="C4">
        <v>78</v>
      </c>
      <c r="D4">
        <v>78</v>
      </c>
      <c r="E4">
        <v>100</v>
      </c>
      <c r="F4">
        <v>198</v>
      </c>
    </row>
    <row r="5" spans="1:6" x14ac:dyDescent="0.25">
      <c r="A5" t="s">
        <v>110</v>
      </c>
      <c r="B5">
        <v>45</v>
      </c>
      <c r="C5">
        <v>52</v>
      </c>
      <c r="D5">
        <v>56</v>
      </c>
      <c r="E5">
        <v>56</v>
      </c>
      <c r="F5">
        <v>458</v>
      </c>
    </row>
    <row r="6" spans="1:6" x14ac:dyDescent="0.25">
      <c r="A6" t="s">
        <v>111</v>
      </c>
      <c r="B6">
        <v>120</v>
      </c>
      <c r="C6">
        <v>23</v>
      </c>
      <c r="D6">
        <v>48</v>
      </c>
      <c r="E6">
        <v>45</v>
      </c>
      <c r="F6">
        <v>695</v>
      </c>
    </row>
    <row r="7" spans="1:6" x14ac:dyDescent="0.25">
      <c r="A7" t="s">
        <v>112</v>
      </c>
      <c r="B7">
        <v>96</v>
      </c>
      <c r="C7">
        <v>65</v>
      </c>
      <c r="D7">
        <v>35</v>
      </c>
      <c r="E7">
        <v>36</v>
      </c>
      <c r="F7">
        <v>132</v>
      </c>
    </row>
  </sheetData>
  <mergeCells count="1">
    <mergeCell ref="C1:D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C298F-59B6-4ECA-A3BA-BCA27B2C0170}">
  <dimension ref="A1:G13"/>
  <sheetViews>
    <sheetView workbookViewId="0">
      <selection activeCell="F16" sqref="F16"/>
    </sheetView>
  </sheetViews>
  <sheetFormatPr defaultRowHeight="15" outlineLevelRow="1" x14ac:dyDescent="0.25"/>
  <cols>
    <col min="1" max="1" width="2.85546875" customWidth="1"/>
    <col min="2" max="2" width="6.28515625" customWidth="1"/>
  </cols>
  <sheetData>
    <row r="1" spans="1:7" x14ac:dyDescent="0.25">
      <c r="C1" t="s">
        <v>113</v>
      </c>
      <c r="D1" t="s">
        <v>114</v>
      </c>
      <c r="E1" t="s">
        <v>115</v>
      </c>
      <c r="F1" t="s">
        <v>116</v>
      </c>
      <c r="G1" t="s">
        <v>117</v>
      </c>
    </row>
    <row r="2" spans="1:7" hidden="1" outlineLevel="1" x14ac:dyDescent="0.25">
      <c r="B2" t="s">
        <v>219</v>
      </c>
      <c r="C2">
        <f>Table1!$B$4</f>
        <v>180</v>
      </c>
      <c r="D2">
        <f>Table1!$C$4</f>
        <v>50</v>
      </c>
      <c r="E2">
        <f>Table1!$D$4</f>
        <v>87</v>
      </c>
      <c r="F2">
        <f>Table1!$E$4</f>
        <v>78</v>
      </c>
      <c r="G2">
        <f>Table1!$F$4</f>
        <v>145</v>
      </c>
    </row>
    <row r="3" spans="1:7" hidden="1" outlineLevel="1" collapsed="1" x14ac:dyDescent="0.25">
      <c r="B3" t="s">
        <v>219</v>
      </c>
      <c r="C3">
        <f>Table2!$B$4</f>
        <v>180</v>
      </c>
      <c r="D3">
        <f>Table2!$C$4</f>
        <v>78</v>
      </c>
      <c r="E3">
        <f>Table2!$D$4</f>
        <v>78</v>
      </c>
      <c r="F3">
        <f>Table2!$E$4</f>
        <v>100</v>
      </c>
      <c r="G3">
        <f>Table2!$F$4</f>
        <v>198</v>
      </c>
    </row>
    <row r="4" spans="1:7" collapsed="1" x14ac:dyDescent="0.25">
      <c r="A4" t="s">
        <v>108</v>
      </c>
      <c r="C4">
        <f>SUM(C2:C3)</f>
        <v>360</v>
      </c>
      <c r="D4">
        <f>SUM(D2:D3)</f>
        <v>128</v>
      </c>
      <c r="E4">
        <f>SUM(E2:E3)</f>
        <v>165</v>
      </c>
      <c r="F4">
        <f>SUM(F2:F3)</f>
        <v>178</v>
      </c>
      <c r="G4">
        <f>SUM(G2:G3)</f>
        <v>343</v>
      </c>
    </row>
    <row r="5" spans="1:7" hidden="1" outlineLevel="1" x14ac:dyDescent="0.25">
      <c r="B5" t="s">
        <v>219</v>
      </c>
      <c r="C5">
        <f>Table1!$B$5</f>
        <v>150</v>
      </c>
      <c r="D5">
        <f>Table1!$C$5</f>
        <v>40</v>
      </c>
      <c r="E5">
        <f>Table1!$D$5</f>
        <v>56</v>
      </c>
      <c r="F5">
        <f>Table1!$E$5</f>
        <v>98</v>
      </c>
      <c r="G5">
        <f>Table1!$F$5</f>
        <v>125</v>
      </c>
    </row>
    <row r="6" spans="1:7" hidden="1" outlineLevel="1" collapsed="1" x14ac:dyDescent="0.25">
      <c r="B6" t="s">
        <v>219</v>
      </c>
      <c r="C6">
        <f>Table2!$B$5</f>
        <v>45</v>
      </c>
      <c r="D6">
        <f>Table2!$C$5</f>
        <v>52</v>
      </c>
      <c r="E6">
        <f>Table2!$D$5</f>
        <v>56</v>
      </c>
      <c r="F6">
        <f>Table2!$E$5</f>
        <v>56</v>
      </c>
      <c r="G6">
        <f>Table2!$F$5</f>
        <v>458</v>
      </c>
    </row>
    <row r="7" spans="1:7" collapsed="1" x14ac:dyDescent="0.25">
      <c r="A7" t="s">
        <v>110</v>
      </c>
      <c r="C7">
        <f>SUM(C5:C6)</f>
        <v>195</v>
      </c>
      <c r="D7">
        <f>SUM(D5:D6)</f>
        <v>92</v>
      </c>
      <c r="E7">
        <f>SUM(E5:E6)</f>
        <v>112</v>
      </c>
      <c r="F7">
        <f>SUM(F5:F6)</f>
        <v>154</v>
      </c>
      <c r="G7">
        <f>SUM(G5:G6)</f>
        <v>583</v>
      </c>
    </row>
    <row r="8" spans="1:7" hidden="1" outlineLevel="1" x14ac:dyDescent="0.25">
      <c r="B8" t="s">
        <v>219</v>
      </c>
      <c r="C8">
        <f>Table1!$B$6</f>
        <v>120</v>
      </c>
      <c r="D8">
        <f>Table1!$C$6</f>
        <v>20</v>
      </c>
      <c r="E8">
        <f>Table1!$D$6</f>
        <v>98</v>
      </c>
      <c r="F8">
        <f>Table1!$E$6</f>
        <v>45</v>
      </c>
      <c r="G8">
        <f>Table1!$F$6</f>
        <v>300</v>
      </c>
    </row>
    <row r="9" spans="1:7" hidden="1" outlineLevel="1" collapsed="1" x14ac:dyDescent="0.25">
      <c r="B9" t="s">
        <v>219</v>
      </c>
      <c r="C9">
        <f>Table2!$B$6</f>
        <v>120</v>
      </c>
      <c r="D9">
        <f>Table2!$C$6</f>
        <v>23</v>
      </c>
      <c r="E9">
        <f>Table2!$D$6</f>
        <v>48</v>
      </c>
      <c r="F9">
        <f>Table2!$E$6</f>
        <v>45</v>
      </c>
      <c r="G9">
        <f>Table2!$F$6</f>
        <v>695</v>
      </c>
    </row>
    <row r="10" spans="1:7" collapsed="1" x14ac:dyDescent="0.25">
      <c r="A10" t="s">
        <v>111</v>
      </c>
      <c r="C10">
        <f>SUM(C8:C9)</f>
        <v>240</v>
      </c>
      <c r="D10">
        <f>SUM(D8:D9)</f>
        <v>43</v>
      </c>
      <c r="E10">
        <f>SUM(E8:E9)</f>
        <v>146</v>
      </c>
      <c r="F10">
        <f>SUM(F8:F9)</f>
        <v>90</v>
      </c>
      <c r="G10">
        <f>SUM(G8:G9)</f>
        <v>995</v>
      </c>
    </row>
    <row r="11" spans="1:7" hidden="1" outlineLevel="1" x14ac:dyDescent="0.25">
      <c r="B11" t="s">
        <v>219</v>
      </c>
      <c r="C11">
        <f>Table1!$B$7</f>
        <v>140</v>
      </c>
      <c r="D11">
        <f>Table1!$C$7</f>
        <v>25</v>
      </c>
      <c r="E11">
        <f>Table1!$D$7</f>
        <v>23</v>
      </c>
      <c r="F11">
        <f>Table1!$E$7</f>
        <v>35</v>
      </c>
      <c r="G11">
        <f>Table1!$F$7</f>
        <v>98</v>
      </c>
    </row>
    <row r="12" spans="1:7" hidden="1" outlineLevel="1" collapsed="1" x14ac:dyDescent="0.25">
      <c r="B12" t="s">
        <v>219</v>
      </c>
      <c r="C12">
        <f>Table2!$B$7</f>
        <v>96</v>
      </c>
      <c r="D12">
        <f>Table2!$C$7</f>
        <v>65</v>
      </c>
      <c r="E12">
        <f>Table2!$D$7</f>
        <v>35</v>
      </c>
      <c r="F12">
        <f>Table2!$E$7</f>
        <v>36</v>
      </c>
      <c r="G12">
        <f>Table2!$F$7</f>
        <v>132</v>
      </c>
    </row>
    <row r="13" spans="1:7" collapsed="1" x14ac:dyDescent="0.25">
      <c r="A13" t="s">
        <v>112</v>
      </c>
      <c r="C13">
        <f>SUM(C11:C12)</f>
        <v>236</v>
      </c>
      <c r="D13">
        <f>SUM(D11:D12)</f>
        <v>90</v>
      </c>
      <c r="E13">
        <f>SUM(E11:E12)</f>
        <v>58</v>
      </c>
      <c r="F13">
        <f>SUM(F11:F12)</f>
        <v>71</v>
      </c>
      <c r="G13">
        <f>SUM(G11:G12)</f>
        <v>230</v>
      </c>
    </row>
  </sheetData>
  <dataConsolidate leftLabels="1" topLabels="1" link="1">
    <dataRefs count="2">
      <dataRef ref="A3:F7" sheet="Table1"/>
      <dataRef ref="A3:F7" sheet="Table2"/>
    </dataRefs>
  </dataConsolid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51E9F-A42E-412C-8F8B-D4A490C297BD}">
  <dimension ref="A1:I8"/>
  <sheetViews>
    <sheetView showFormulas="1" workbookViewId="0">
      <selection activeCell="B2" sqref="B2"/>
    </sheetView>
  </sheetViews>
  <sheetFormatPr defaultRowHeight="15" x14ac:dyDescent="0.25"/>
  <cols>
    <col min="9" max="9" width="16.28515625" bestFit="1" customWidth="1"/>
  </cols>
  <sheetData>
    <row r="1" spans="1:9" x14ac:dyDescent="0.25">
      <c r="C1" s="55" t="s">
        <v>121</v>
      </c>
      <c r="D1" s="55"/>
    </row>
    <row r="2" spans="1:9" x14ac:dyDescent="0.25">
      <c r="A2" t="s">
        <v>109</v>
      </c>
      <c r="B2" t="s">
        <v>113</v>
      </c>
      <c r="C2" t="s">
        <v>114</v>
      </c>
      <c r="D2" t="s">
        <v>115</v>
      </c>
      <c r="E2" t="s">
        <v>116</v>
      </c>
      <c r="F2" t="s">
        <v>117</v>
      </c>
      <c r="G2" t="s">
        <v>120</v>
      </c>
    </row>
    <row r="3" spans="1:9" x14ac:dyDescent="0.25">
      <c r="A3" t="s">
        <v>108</v>
      </c>
      <c r="B3">
        <v>180</v>
      </c>
      <c r="C3">
        <v>50</v>
      </c>
      <c r="D3">
        <v>87</v>
      </c>
      <c r="E3">
        <v>78</v>
      </c>
      <c r="F3">
        <v>145</v>
      </c>
      <c r="G3">
        <f>SUM(B3:F3)</f>
        <v>540</v>
      </c>
      <c r="I3" s="56" t="s">
        <v>122</v>
      </c>
    </row>
    <row r="4" spans="1:9" x14ac:dyDescent="0.25">
      <c r="A4" t="s">
        <v>110</v>
      </c>
      <c r="B4">
        <v>150</v>
      </c>
      <c r="C4">
        <v>40</v>
      </c>
      <c r="D4">
        <v>56</v>
      </c>
      <c r="E4">
        <v>98</v>
      </c>
      <c r="F4">
        <v>125</v>
      </c>
      <c r="G4">
        <f t="shared" ref="G4:G6" si="0">SUM(B4:F4)</f>
        <v>469</v>
      </c>
      <c r="I4" s="56"/>
    </row>
    <row r="5" spans="1:9" x14ac:dyDescent="0.25">
      <c r="A5" t="s">
        <v>111</v>
      </c>
      <c r="B5">
        <v>120</v>
      </c>
      <c r="C5">
        <v>20</v>
      </c>
      <c r="D5">
        <v>98</v>
      </c>
      <c r="E5">
        <v>45</v>
      </c>
      <c r="F5">
        <v>300</v>
      </c>
      <c r="G5">
        <f t="shared" si="0"/>
        <v>583</v>
      </c>
      <c r="I5" s="56" t="s">
        <v>123</v>
      </c>
    </row>
    <row r="6" spans="1:9" x14ac:dyDescent="0.25">
      <c r="A6" t="s">
        <v>112</v>
      </c>
      <c r="B6">
        <v>140</v>
      </c>
      <c r="C6">
        <v>25</v>
      </c>
      <c r="D6">
        <v>23</v>
      </c>
      <c r="E6">
        <v>35</v>
      </c>
      <c r="F6">
        <v>98</v>
      </c>
      <c r="G6">
        <f t="shared" si="0"/>
        <v>321</v>
      </c>
      <c r="I6" s="56"/>
    </row>
    <row r="8" spans="1:9" x14ac:dyDescent="0.25">
      <c r="A8" t="s">
        <v>120</v>
      </c>
      <c r="B8">
        <f>SUM(B3:B6)</f>
        <v>590</v>
      </c>
      <c r="C8">
        <f t="shared" ref="C8:G8" si="1">SUM(C3:C6)</f>
        <v>135</v>
      </c>
      <c r="D8">
        <f t="shared" si="1"/>
        <v>264</v>
      </c>
      <c r="E8">
        <f t="shared" si="1"/>
        <v>256</v>
      </c>
      <c r="F8">
        <f t="shared" si="1"/>
        <v>668</v>
      </c>
      <c r="G8">
        <f t="shared" si="1"/>
        <v>1913</v>
      </c>
    </row>
  </sheetData>
  <mergeCells count="3">
    <mergeCell ref="C1:D1"/>
    <mergeCell ref="I3:I4"/>
    <mergeCell ref="I5:I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5D304-0557-45F1-94D9-6C0540B28216}">
  <sheetPr>
    <outlinePr summaryBelow="0"/>
  </sheetPr>
  <dimension ref="B1:E11"/>
  <sheetViews>
    <sheetView showGridLines="0" workbookViewId="0">
      <selection activeCell="B2" sqref="B2"/>
    </sheetView>
  </sheetViews>
  <sheetFormatPr defaultRowHeight="15" outlineLevelRow="1" outlineLevelCol="1" x14ac:dyDescent="0.25"/>
  <cols>
    <col min="3" max="3" width="5.140625" bestFit="1" customWidth="1"/>
    <col min="4" max="5" width="13.140625" bestFit="1" customWidth="1" outlineLevel="1"/>
  </cols>
  <sheetData>
    <row r="1" spans="2:5" ht="15.75" thickBot="1" x14ac:dyDescent="0.3"/>
    <row r="2" spans="2:5" ht="15.75" x14ac:dyDescent="0.25">
      <c r="B2" s="50" t="s">
        <v>131</v>
      </c>
      <c r="C2" s="50"/>
      <c r="D2" s="31"/>
      <c r="E2" s="31"/>
    </row>
    <row r="3" spans="2:5" ht="15.75" collapsed="1" x14ac:dyDescent="0.25">
      <c r="B3" s="49"/>
      <c r="C3" s="49"/>
      <c r="D3" s="32" t="s">
        <v>133</v>
      </c>
      <c r="E3" s="32">
        <v>90</v>
      </c>
    </row>
    <row r="4" spans="2:5" ht="33.75" hidden="1" outlineLevel="1" x14ac:dyDescent="0.25">
      <c r="B4" s="51"/>
      <c r="C4" s="51"/>
      <c r="D4" s="28"/>
      <c r="E4" s="34" t="s">
        <v>207</v>
      </c>
    </row>
    <row r="5" spans="2:5" x14ac:dyDescent="0.25">
      <c r="B5" s="52" t="s">
        <v>132</v>
      </c>
      <c r="C5" s="52"/>
      <c r="D5" s="30"/>
      <c r="E5" s="30"/>
    </row>
    <row r="6" spans="2:5" outlineLevel="1" x14ac:dyDescent="0.25">
      <c r="B6" s="51"/>
      <c r="C6" s="51" t="s">
        <v>206</v>
      </c>
      <c r="D6" s="28">
        <v>30</v>
      </c>
      <c r="E6" s="33">
        <v>90</v>
      </c>
    </row>
    <row r="7" spans="2:5" x14ac:dyDescent="0.25">
      <c r="B7" s="52" t="s">
        <v>134</v>
      </c>
      <c r="C7" s="52"/>
      <c r="D7" s="30"/>
      <c r="E7" s="30"/>
    </row>
    <row r="8" spans="2:5" ht="15.75" outlineLevel="1" thickBot="1" x14ac:dyDescent="0.3">
      <c r="B8" s="53"/>
      <c r="C8" s="53" t="s">
        <v>130</v>
      </c>
      <c r="D8" s="29">
        <v>200000</v>
      </c>
      <c r="E8" s="29">
        <v>600000</v>
      </c>
    </row>
    <row r="9" spans="2:5" x14ac:dyDescent="0.25">
      <c r="B9" t="s">
        <v>135</v>
      </c>
    </row>
    <row r="10" spans="2:5" x14ac:dyDescent="0.25">
      <c r="B10" t="s">
        <v>136</v>
      </c>
    </row>
    <row r="11" spans="2:5" x14ac:dyDescent="0.25">
      <c r="B11" t="s">
        <v>137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2C83-ACC9-4FF2-B464-ACA71BA91D62}">
  <sheetPr>
    <outlinePr summaryBelow="0"/>
  </sheetPr>
  <dimension ref="B1:E11"/>
  <sheetViews>
    <sheetView showGridLines="0" workbookViewId="0">
      <selection activeCell="B2" sqref="B2"/>
    </sheetView>
  </sheetViews>
  <sheetFormatPr defaultRowHeight="15" outlineLevelRow="1" outlineLevelCol="1" x14ac:dyDescent="0.25"/>
  <cols>
    <col min="3" max="3" width="5.140625" bestFit="1" customWidth="1"/>
    <col min="4" max="5" width="13.140625" bestFit="1" customWidth="1" outlineLevel="1"/>
  </cols>
  <sheetData>
    <row r="1" spans="2:5" ht="15.75" thickBot="1" x14ac:dyDescent="0.3"/>
    <row r="2" spans="2:5" ht="15.75" x14ac:dyDescent="0.25">
      <c r="B2" s="50" t="s">
        <v>131</v>
      </c>
      <c r="C2" s="50"/>
      <c r="D2" s="31"/>
      <c r="E2" s="31"/>
    </row>
    <row r="3" spans="2:5" ht="15.75" collapsed="1" x14ac:dyDescent="0.25">
      <c r="B3" s="49"/>
      <c r="C3" s="49"/>
      <c r="D3" s="32" t="s">
        <v>133</v>
      </c>
      <c r="E3" s="32">
        <v>90</v>
      </c>
    </row>
    <row r="4" spans="2:5" ht="33.75" hidden="1" outlineLevel="1" x14ac:dyDescent="0.25">
      <c r="B4" s="51"/>
      <c r="C4" s="51"/>
      <c r="D4" s="28"/>
      <c r="E4" s="34" t="s">
        <v>207</v>
      </c>
    </row>
    <row r="5" spans="2:5" x14ac:dyDescent="0.25">
      <c r="B5" s="52" t="s">
        <v>132</v>
      </c>
      <c r="C5" s="52"/>
      <c r="D5" s="30"/>
      <c r="E5" s="30"/>
    </row>
    <row r="6" spans="2:5" outlineLevel="1" x14ac:dyDescent="0.25">
      <c r="B6" s="51"/>
      <c r="C6" s="51" t="s">
        <v>206</v>
      </c>
      <c r="D6" s="28">
        <v>90</v>
      </c>
      <c r="E6" s="33">
        <v>90</v>
      </c>
    </row>
    <row r="7" spans="2:5" x14ac:dyDescent="0.25">
      <c r="B7" s="52" t="s">
        <v>134</v>
      </c>
      <c r="C7" s="52"/>
      <c r="D7" s="30"/>
      <c r="E7" s="30"/>
    </row>
    <row r="8" spans="2:5" ht="15.75" outlineLevel="1" thickBot="1" x14ac:dyDescent="0.3">
      <c r="B8" s="53"/>
      <c r="C8" s="53" t="s">
        <v>130</v>
      </c>
      <c r="D8" s="29">
        <v>600000</v>
      </c>
      <c r="E8" s="29">
        <v>600000</v>
      </c>
    </row>
    <row r="9" spans="2:5" x14ac:dyDescent="0.25">
      <c r="B9" t="s">
        <v>135</v>
      </c>
    </row>
    <row r="10" spans="2:5" x14ac:dyDescent="0.25">
      <c r="B10" t="s">
        <v>136</v>
      </c>
    </row>
    <row r="11" spans="2:5" x14ac:dyDescent="0.25">
      <c r="B11" t="s">
        <v>137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09C3-A20A-48B7-8BBA-5915BDD26DF4}">
  <sheetPr>
    <outlinePr summaryBelow="0"/>
  </sheetPr>
  <dimension ref="B1:F12"/>
  <sheetViews>
    <sheetView showGridLines="0" workbookViewId="0">
      <selection activeCell="B2" sqref="B2"/>
    </sheetView>
  </sheetViews>
  <sheetFormatPr defaultRowHeight="15" outlineLevelRow="1" outlineLevelCol="1" x14ac:dyDescent="0.25"/>
  <cols>
    <col min="3" max="3" width="5.140625" bestFit="1" customWidth="1"/>
    <col min="4" max="6" width="13.140625" bestFit="1" customWidth="1" outlineLevel="1"/>
  </cols>
  <sheetData>
    <row r="1" spans="2:6" ht="15.75" thickBot="1" x14ac:dyDescent="0.3"/>
    <row r="2" spans="2:6" ht="15.75" x14ac:dyDescent="0.25">
      <c r="B2" s="50" t="s">
        <v>131</v>
      </c>
      <c r="C2" s="50"/>
      <c r="D2" s="31"/>
      <c r="E2" s="31"/>
      <c r="F2" s="31"/>
    </row>
    <row r="3" spans="2:6" ht="15.75" collapsed="1" x14ac:dyDescent="0.25">
      <c r="B3" s="49"/>
      <c r="C3" s="49"/>
      <c r="D3" s="32" t="s">
        <v>133</v>
      </c>
      <c r="E3" s="32">
        <v>90</v>
      </c>
      <c r="F3" s="32">
        <v>5000</v>
      </c>
    </row>
    <row r="4" spans="2:6" ht="33.75" hidden="1" outlineLevel="1" x14ac:dyDescent="0.25">
      <c r="B4" s="51"/>
      <c r="C4" s="51"/>
      <c r="D4" s="28"/>
      <c r="E4" s="34" t="s">
        <v>207</v>
      </c>
      <c r="F4" s="34" t="s">
        <v>207</v>
      </c>
    </row>
    <row r="5" spans="2:6" x14ac:dyDescent="0.25">
      <c r="B5" s="52" t="s">
        <v>132</v>
      </c>
      <c r="C5" s="52"/>
      <c r="D5" s="30"/>
      <c r="E5" s="30"/>
      <c r="F5" s="30"/>
    </row>
    <row r="6" spans="2:6" outlineLevel="1" x14ac:dyDescent="0.25">
      <c r="B6" s="51"/>
      <c r="C6" s="51" t="s">
        <v>206</v>
      </c>
      <c r="D6" s="28">
        <v>90</v>
      </c>
      <c r="E6" s="33">
        <v>90</v>
      </c>
      <c r="F6" s="28">
        <v>90</v>
      </c>
    </row>
    <row r="7" spans="2:6" outlineLevel="1" x14ac:dyDescent="0.25">
      <c r="B7" s="51"/>
      <c r="C7" s="51" t="s">
        <v>129</v>
      </c>
      <c r="D7" s="28">
        <v>6666.6666666666697</v>
      </c>
      <c r="E7" s="28">
        <v>6666.6666666666697</v>
      </c>
      <c r="F7" s="33">
        <v>5000</v>
      </c>
    </row>
    <row r="8" spans="2:6" x14ac:dyDescent="0.25">
      <c r="B8" s="52" t="s">
        <v>134</v>
      </c>
      <c r="C8" s="52"/>
      <c r="D8" s="30"/>
      <c r="E8" s="30"/>
      <c r="F8" s="30"/>
    </row>
    <row r="9" spans="2:6" ht="15.75" outlineLevel="1" thickBot="1" x14ac:dyDescent="0.3">
      <c r="B9" s="53"/>
      <c r="C9" s="53" t="s">
        <v>130</v>
      </c>
      <c r="D9" s="29">
        <v>600000</v>
      </c>
      <c r="E9" s="29">
        <v>600000</v>
      </c>
      <c r="F9" s="29">
        <v>450000</v>
      </c>
    </row>
    <row r="10" spans="2:6" x14ac:dyDescent="0.25">
      <c r="B10" t="s">
        <v>135</v>
      </c>
    </row>
    <row r="11" spans="2:6" x14ac:dyDescent="0.25">
      <c r="B11" t="s">
        <v>136</v>
      </c>
    </row>
    <row r="12" spans="2:6" x14ac:dyDescent="0.25">
      <c r="B12" t="s">
        <v>137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8756A-54A0-4B27-95B5-1AB775E526F6}">
  <sheetPr>
    <outlinePr summaryBelow="0"/>
  </sheetPr>
  <dimension ref="B1:G12"/>
  <sheetViews>
    <sheetView showGridLines="0" workbookViewId="0">
      <selection activeCell="B2" sqref="B2"/>
    </sheetView>
  </sheetViews>
  <sheetFormatPr defaultRowHeight="15" outlineLevelRow="1" outlineLevelCol="1" x14ac:dyDescent="0.25"/>
  <cols>
    <col min="3" max="3" width="5.140625" bestFit="1" customWidth="1"/>
    <col min="4" max="7" width="17.85546875" bestFit="1" customWidth="1" outlineLevel="1"/>
  </cols>
  <sheetData>
    <row r="1" spans="2:7" ht="15.75" thickBot="1" x14ac:dyDescent="0.3"/>
    <row r="2" spans="2:7" ht="15.75" x14ac:dyDescent="0.25">
      <c r="B2" s="50" t="s">
        <v>131</v>
      </c>
      <c r="C2" s="50"/>
      <c r="D2" s="31"/>
      <c r="E2" s="31"/>
      <c r="F2" s="31"/>
      <c r="G2" s="31"/>
    </row>
    <row r="3" spans="2:7" ht="15.75" collapsed="1" x14ac:dyDescent="0.25">
      <c r="B3" s="49"/>
      <c r="C3" s="49"/>
      <c r="D3" s="32" t="s">
        <v>133</v>
      </c>
      <c r="E3" s="32">
        <v>90</v>
      </c>
      <c r="F3" s="32">
        <v>5000</v>
      </c>
      <c r="G3" s="32" t="s">
        <v>215</v>
      </c>
    </row>
    <row r="4" spans="2:7" ht="22.5" hidden="1" outlineLevel="1" x14ac:dyDescent="0.25">
      <c r="B4" s="51"/>
      <c r="C4" s="51"/>
      <c r="D4" s="28"/>
      <c r="E4" s="34" t="s">
        <v>207</v>
      </c>
      <c r="F4" s="34" t="s">
        <v>207</v>
      </c>
      <c r="G4" s="34" t="s">
        <v>207</v>
      </c>
    </row>
    <row r="5" spans="2:7" x14ac:dyDescent="0.25">
      <c r="B5" s="52" t="s">
        <v>132</v>
      </c>
      <c r="C5" s="52"/>
      <c r="D5" s="30"/>
      <c r="E5" s="30"/>
      <c r="F5" s="30"/>
      <c r="G5" s="30"/>
    </row>
    <row r="6" spans="2:7" outlineLevel="1" x14ac:dyDescent="0.25">
      <c r="B6" s="51"/>
      <c r="C6" s="51" t="s">
        <v>206</v>
      </c>
      <c r="D6" s="28">
        <v>90</v>
      </c>
      <c r="E6" s="33">
        <v>90</v>
      </c>
      <c r="F6" s="28">
        <v>90</v>
      </c>
      <c r="G6" s="28">
        <v>90</v>
      </c>
    </row>
    <row r="7" spans="2:7" outlineLevel="1" x14ac:dyDescent="0.25">
      <c r="B7" s="51"/>
      <c r="C7" s="51" t="s">
        <v>129</v>
      </c>
      <c r="D7" s="28">
        <v>888.88888888888903</v>
      </c>
      <c r="E7" s="28">
        <v>888.88888888888903</v>
      </c>
      <c r="F7" s="33">
        <v>5000</v>
      </c>
      <c r="G7" s="33">
        <v>1000</v>
      </c>
    </row>
    <row r="8" spans="2:7" x14ac:dyDescent="0.25">
      <c r="B8" s="52" t="s">
        <v>134</v>
      </c>
      <c r="C8" s="52"/>
      <c r="D8" s="30"/>
      <c r="E8" s="30"/>
      <c r="F8" s="30"/>
      <c r="G8" s="30"/>
    </row>
    <row r="9" spans="2:7" ht="15.75" outlineLevel="1" thickBot="1" x14ac:dyDescent="0.3">
      <c r="B9" s="53"/>
      <c r="C9" s="53" t="s">
        <v>130</v>
      </c>
      <c r="D9" s="29">
        <v>80000</v>
      </c>
      <c r="E9" s="29">
        <v>80000</v>
      </c>
      <c r="F9" s="29">
        <v>450000</v>
      </c>
      <c r="G9" s="29">
        <v>90000</v>
      </c>
    </row>
    <row r="10" spans="2:7" x14ac:dyDescent="0.25">
      <c r="B10" t="s">
        <v>135</v>
      </c>
    </row>
    <row r="11" spans="2:7" x14ac:dyDescent="0.25">
      <c r="B11" t="s">
        <v>136</v>
      </c>
    </row>
    <row r="12" spans="2:7" x14ac:dyDescent="0.25">
      <c r="B12" t="s">
        <v>137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C2E7D-501E-4018-9B09-8E8CD9235A4B}">
  <sheetPr>
    <outlinePr summaryBelow="0"/>
  </sheetPr>
  <dimension ref="B1:H12"/>
  <sheetViews>
    <sheetView showGridLines="0" workbookViewId="0">
      <selection activeCell="B2" sqref="B2"/>
    </sheetView>
  </sheetViews>
  <sheetFormatPr defaultRowHeight="15" outlineLevelRow="1" outlineLevelCol="1" x14ac:dyDescent="0.25"/>
  <cols>
    <col min="3" max="3" width="5.140625" bestFit="1" customWidth="1"/>
    <col min="4" max="8" width="17.85546875" bestFit="1" customWidth="1" outlineLevel="1"/>
  </cols>
  <sheetData>
    <row r="1" spans="2:8" ht="15.75" thickBot="1" x14ac:dyDescent="0.3"/>
    <row r="2" spans="2:8" ht="15.75" x14ac:dyDescent="0.25">
      <c r="B2" s="50" t="s">
        <v>131</v>
      </c>
      <c r="C2" s="50"/>
      <c r="D2" s="31"/>
      <c r="E2" s="31"/>
      <c r="F2" s="31"/>
      <c r="G2" s="31"/>
      <c r="H2" s="31"/>
    </row>
    <row r="3" spans="2:8" ht="15.75" collapsed="1" x14ac:dyDescent="0.25">
      <c r="B3" s="49"/>
      <c r="C3" s="49"/>
      <c r="D3" s="32" t="s">
        <v>133</v>
      </c>
      <c r="E3" s="32">
        <v>90</v>
      </c>
      <c r="F3" s="32">
        <v>5000</v>
      </c>
      <c r="G3" s="32" t="s">
        <v>215</v>
      </c>
      <c r="H3" s="32" t="s">
        <v>216</v>
      </c>
    </row>
    <row r="4" spans="2:8" ht="45" hidden="1" outlineLevel="1" x14ac:dyDescent="0.25">
      <c r="B4" s="51"/>
      <c r="C4" s="51"/>
      <c r="D4" s="28"/>
      <c r="E4" s="34" t="s">
        <v>207</v>
      </c>
      <c r="F4" s="34" t="s">
        <v>207</v>
      </c>
      <c r="G4" s="34" t="s">
        <v>207</v>
      </c>
      <c r="H4" s="34" t="s">
        <v>217</v>
      </c>
    </row>
    <row r="5" spans="2:8" x14ac:dyDescent="0.25">
      <c r="B5" s="52" t="s">
        <v>132</v>
      </c>
      <c r="C5" s="52"/>
      <c r="D5" s="30"/>
      <c r="E5" s="30"/>
      <c r="F5" s="30"/>
      <c r="G5" s="30"/>
      <c r="H5" s="30"/>
    </row>
    <row r="6" spans="2:8" outlineLevel="1" x14ac:dyDescent="0.25">
      <c r="B6" s="51"/>
      <c r="C6" s="51" t="s">
        <v>206</v>
      </c>
      <c r="D6" s="28">
        <v>90</v>
      </c>
      <c r="E6" s="33">
        <v>90</v>
      </c>
      <c r="F6" s="28">
        <v>90</v>
      </c>
      <c r="G6" s="28">
        <v>90</v>
      </c>
      <c r="H6" s="33">
        <v>50</v>
      </c>
    </row>
    <row r="7" spans="2:8" outlineLevel="1" x14ac:dyDescent="0.25">
      <c r="B7" s="51"/>
      <c r="C7" s="51" t="s">
        <v>129</v>
      </c>
      <c r="D7" s="28">
        <v>1000</v>
      </c>
      <c r="E7" s="28">
        <v>1000</v>
      </c>
      <c r="F7" s="33">
        <v>5000</v>
      </c>
      <c r="G7" s="33">
        <v>1000</v>
      </c>
      <c r="H7" s="28">
        <v>1000</v>
      </c>
    </row>
    <row r="8" spans="2:8" x14ac:dyDescent="0.25">
      <c r="B8" s="52" t="s">
        <v>134</v>
      </c>
      <c r="C8" s="52"/>
      <c r="D8" s="30"/>
      <c r="E8" s="30"/>
      <c r="F8" s="30"/>
      <c r="G8" s="30"/>
      <c r="H8" s="30"/>
    </row>
    <row r="9" spans="2:8" ht="15.75" outlineLevel="1" thickBot="1" x14ac:dyDescent="0.3">
      <c r="B9" s="53"/>
      <c r="C9" s="53" t="s">
        <v>130</v>
      </c>
      <c r="D9" s="29">
        <v>90000</v>
      </c>
      <c r="E9" s="29">
        <v>90000</v>
      </c>
      <c r="F9" s="29">
        <v>450000</v>
      </c>
      <c r="G9" s="29">
        <v>90000</v>
      </c>
      <c r="H9" s="29">
        <v>50000</v>
      </c>
    </row>
    <row r="10" spans="2:8" x14ac:dyDescent="0.25">
      <c r="B10" t="s">
        <v>135</v>
      </c>
    </row>
    <row r="11" spans="2:8" x14ac:dyDescent="0.25">
      <c r="B11" t="s">
        <v>136</v>
      </c>
    </row>
    <row r="12" spans="2:8" x14ac:dyDescent="0.25">
      <c r="B12" t="s">
        <v>137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B2248-5CF3-4629-AB15-EF92DFDA01AB}">
  <dimension ref="A1:I20"/>
  <sheetViews>
    <sheetView workbookViewId="0">
      <selection activeCell="B2" sqref="B2"/>
    </sheetView>
  </sheetViews>
  <sheetFormatPr defaultRowHeight="15" x14ac:dyDescent="0.25"/>
  <cols>
    <col min="1" max="1" width="9.5703125" bestFit="1" customWidth="1"/>
    <col min="2" max="2" width="44.5703125" customWidth="1"/>
    <col min="4" max="4" width="16.85546875" bestFit="1" customWidth="1"/>
    <col min="5" max="5" width="59" bestFit="1" customWidth="1"/>
  </cols>
  <sheetData>
    <row r="1" spans="1:9" x14ac:dyDescent="0.25">
      <c r="A1" s="57" t="s">
        <v>127</v>
      </c>
      <c r="B1" s="57"/>
      <c r="E1" s="37" t="s">
        <v>124</v>
      </c>
    </row>
    <row r="2" spans="1:9" x14ac:dyDescent="0.25">
      <c r="A2" s="7" t="s">
        <v>126</v>
      </c>
      <c r="B2" s="7">
        <v>1000</v>
      </c>
    </row>
    <row r="3" spans="1:9" x14ac:dyDescent="0.25">
      <c r="A3" s="7" t="s">
        <v>213</v>
      </c>
      <c r="B3" s="7">
        <v>50</v>
      </c>
      <c r="D3" s="36" t="s">
        <v>208</v>
      </c>
      <c r="E3" s="7" t="s">
        <v>209</v>
      </c>
    </row>
    <row r="4" spans="1:9" ht="75" x14ac:dyDescent="0.25">
      <c r="A4" s="7" t="s">
        <v>125</v>
      </c>
      <c r="B4" s="7">
        <f>B2*B3</f>
        <v>50000</v>
      </c>
      <c r="D4" s="36" t="s">
        <v>210</v>
      </c>
      <c r="E4" s="54" t="s">
        <v>214</v>
      </c>
    </row>
    <row r="5" spans="1:9" x14ac:dyDescent="0.25">
      <c r="D5" s="36" t="s">
        <v>211</v>
      </c>
      <c r="E5" s="7" t="s">
        <v>218</v>
      </c>
    </row>
    <row r="8" spans="1:9" ht="37.5" customHeight="1" x14ac:dyDescent="0.25">
      <c r="A8" s="58" t="s">
        <v>128</v>
      </c>
      <c r="B8" s="58"/>
    </row>
    <row r="9" spans="1:9" x14ac:dyDescent="0.25">
      <c r="A9" s="7" t="s">
        <v>126</v>
      </c>
      <c r="B9" s="7">
        <v>1333.3333333333333</v>
      </c>
    </row>
    <row r="10" spans="1:9" x14ac:dyDescent="0.25">
      <c r="A10" s="7" t="s">
        <v>213</v>
      </c>
      <c r="B10" s="7">
        <v>150</v>
      </c>
    </row>
    <row r="11" spans="1:9" x14ac:dyDescent="0.25">
      <c r="A11" s="7" t="s">
        <v>125</v>
      </c>
      <c r="B11" s="7">
        <f>B9*B10</f>
        <v>200000</v>
      </c>
    </row>
    <row r="13" spans="1:9" x14ac:dyDescent="0.25">
      <c r="B13" s="57" t="s">
        <v>211</v>
      </c>
      <c r="C13" s="57"/>
      <c r="D13" s="57"/>
      <c r="E13" s="57"/>
    </row>
    <row r="15" spans="1:9" x14ac:dyDescent="0.25">
      <c r="A15" s="36" t="s">
        <v>212</v>
      </c>
      <c r="B15" s="7"/>
      <c r="D15" s="36" t="s">
        <v>205</v>
      </c>
      <c r="E15" s="7"/>
      <c r="F15" s="7"/>
      <c r="G15" s="7"/>
      <c r="H15" s="7"/>
      <c r="I15" s="7"/>
    </row>
    <row r="16" spans="1:9" x14ac:dyDescent="0.25">
      <c r="A16" s="7"/>
      <c r="B16" s="7">
        <f>B4</f>
        <v>50000</v>
      </c>
      <c r="D16" s="7"/>
      <c r="E16" s="7">
        <v>152</v>
      </c>
      <c r="F16" s="7">
        <v>250</v>
      </c>
      <c r="G16" s="7">
        <v>225</v>
      </c>
      <c r="H16" s="7">
        <v>354</v>
      </c>
      <c r="I16" s="7">
        <v>450</v>
      </c>
    </row>
    <row r="17" spans="1:9" x14ac:dyDescent="0.25">
      <c r="A17" s="7">
        <v>4500</v>
      </c>
      <c r="B17" s="7">
        <f t="dataTable" ref="B17:B20" dt2D="0" dtr="0" r1="B2"/>
        <v>225000</v>
      </c>
      <c r="D17" s="7">
        <f>B4</f>
        <v>50000</v>
      </c>
      <c r="E17" s="7">
        <f t="dataTable" ref="E17:I17" dt2D="0" dtr="1" r1="B3" ca="1"/>
        <v>152000</v>
      </c>
      <c r="F17" s="7">
        <v>250000</v>
      </c>
      <c r="G17" s="7">
        <v>225000</v>
      </c>
      <c r="H17" s="7">
        <v>354000</v>
      </c>
      <c r="I17" s="7">
        <v>450000</v>
      </c>
    </row>
    <row r="18" spans="1:9" x14ac:dyDescent="0.25">
      <c r="A18" s="7">
        <v>3000</v>
      </c>
      <c r="B18" s="7">
        <v>150000</v>
      </c>
    </row>
    <row r="19" spans="1:9" x14ac:dyDescent="0.25">
      <c r="A19" s="7">
        <v>2000</v>
      </c>
      <c r="B19" s="7">
        <v>100000</v>
      </c>
    </row>
    <row r="20" spans="1:9" x14ac:dyDescent="0.25">
      <c r="A20" s="7">
        <v>7895</v>
      </c>
      <c r="B20" s="7">
        <v>394750</v>
      </c>
    </row>
  </sheetData>
  <scenarios current="3" show="3" sqref="B4">
    <scenario name="90" locked="1" count="1" user="sangeeta" comment="Created by sangeeta on 31-08-2021">
      <inputCells r="B3" val="90"/>
    </scenario>
    <scenario name="5000" locked="1" count="1" user="sangeeta" comment="Created by sangeeta on 31-08-2021">
      <inputCells r="B2" val="5000"/>
    </scenario>
    <scenario name="old value of qty 1000" locked="1" count="1" user="sangeeta" comment="Created by sangeeta on 31-08-2021">
      <inputCells r="B2" val="1000"/>
    </scenario>
    <scenario name="old price/kg 50" locked="1" count="1" user="sangeeta" comment="Created by sangeeta on 31-08-2021_x000a_Modified by sangeeta on 31-08-2021">
      <inputCells r="B3" val="50"/>
    </scenario>
  </scenarios>
  <mergeCells count="3">
    <mergeCell ref="A1:B1"/>
    <mergeCell ref="A8:B8"/>
    <mergeCell ref="B13:E13"/>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4C6E-77CA-4EEA-8119-8DC755D9DBDD}">
  <dimension ref="A1:K51"/>
  <sheetViews>
    <sheetView workbookViewId="0">
      <selection activeCell="B2" sqref="B2"/>
    </sheetView>
  </sheetViews>
  <sheetFormatPr defaultRowHeight="15" x14ac:dyDescent="0.25"/>
  <cols>
    <col min="1" max="1" width="26.28515625" bestFit="1" customWidth="1"/>
    <col min="2" max="2" width="10.140625" bestFit="1" customWidth="1"/>
    <col min="3" max="3" width="14.7109375" bestFit="1" customWidth="1"/>
  </cols>
  <sheetData>
    <row r="1" spans="1:11" x14ac:dyDescent="0.25">
      <c r="A1" s="14" t="s">
        <v>0</v>
      </c>
      <c r="B1" s="15" t="s">
        <v>5</v>
      </c>
      <c r="C1" s="35" t="s">
        <v>138</v>
      </c>
      <c r="D1" s="55" t="s">
        <v>139</v>
      </c>
      <c r="E1" s="55"/>
      <c r="F1" s="55"/>
      <c r="G1" s="55"/>
      <c r="H1" s="55"/>
      <c r="I1" s="55"/>
      <c r="J1" s="55"/>
      <c r="K1" s="55"/>
    </row>
    <row r="2" spans="1:11" x14ac:dyDescent="0.25">
      <c r="A2" s="17" t="s">
        <v>9</v>
      </c>
      <c r="B2" s="19">
        <v>22638.48</v>
      </c>
      <c r="C2">
        <f>MATCH(A2,A:A,)</f>
        <v>2</v>
      </c>
    </row>
    <row r="3" spans="1:11" x14ac:dyDescent="0.25">
      <c r="A3" s="21" t="s">
        <v>14</v>
      </c>
      <c r="B3" s="23">
        <v>17499.949999999997</v>
      </c>
      <c r="C3">
        <f t="shared" ref="C3:C51" si="0">MATCH(A3,A:A,)</f>
        <v>3</v>
      </c>
    </row>
    <row r="4" spans="1:11" x14ac:dyDescent="0.25">
      <c r="A4" s="17" t="s">
        <v>17</v>
      </c>
      <c r="B4" s="19">
        <v>13999.96</v>
      </c>
      <c r="C4">
        <f t="shared" si="0"/>
        <v>4</v>
      </c>
    </row>
    <row r="5" spans="1:11" x14ac:dyDescent="0.25">
      <c r="A5" s="21" t="s">
        <v>19</v>
      </c>
      <c r="B5" s="23">
        <v>11199.968000000001</v>
      </c>
      <c r="C5">
        <f t="shared" si="0"/>
        <v>5</v>
      </c>
    </row>
    <row r="6" spans="1:11" x14ac:dyDescent="0.25">
      <c r="A6" s="17" t="s">
        <v>20</v>
      </c>
      <c r="B6" s="19">
        <v>10499.97</v>
      </c>
      <c r="C6">
        <f t="shared" si="0"/>
        <v>6</v>
      </c>
    </row>
    <row r="7" spans="1:11" x14ac:dyDescent="0.25">
      <c r="A7" s="21" t="s">
        <v>21</v>
      </c>
      <c r="B7" s="23">
        <v>9892.74</v>
      </c>
      <c r="C7">
        <f t="shared" si="0"/>
        <v>7</v>
      </c>
    </row>
    <row r="8" spans="1:11" x14ac:dyDescent="0.25">
      <c r="A8" s="17" t="s">
        <v>24</v>
      </c>
      <c r="B8" s="19">
        <v>9449.9500000000007</v>
      </c>
      <c r="C8">
        <f t="shared" si="0"/>
        <v>8</v>
      </c>
    </row>
    <row r="9" spans="1:11" x14ac:dyDescent="0.25">
      <c r="A9" s="21" t="s">
        <v>25</v>
      </c>
      <c r="B9" s="23">
        <v>9099.93</v>
      </c>
      <c r="C9">
        <f t="shared" si="0"/>
        <v>9</v>
      </c>
    </row>
    <row r="10" spans="1:11" x14ac:dyDescent="0.25">
      <c r="A10" s="17" t="s">
        <v>26</v>
      </c>
      <c r="B10" s="19">
        <v>8749.9500000000007</v>
      </c>
      <c r="C10">
        <f t="shared" si="0"/>
        <v>10</v>
      </c>
    </row>
    <row r="11" spans="1:11" x14ac:dyDescent="0.25">
      <c r="A11" s="21" t="s">
        <v>27</v>
      </c>
      <c r="B11" s="23">
        <v>8399.9759999999987</v>
      </c>
      <c r="C11">
        <f t="shared" si="0"/>
        <v>11</v>
      </c>
    </row>
    <row r="12" spans="1:11" x14ac:dyDescent="0.25">
      <c r="A12" s="17" t="s">
        <v>28</v>
      </c>
      <c r="B12" s="19">
        <v>8187.65</v>
      </c>
      <c r="C12">
        <f t="shared" si="0"/>
        <v>12</v>
      </c>
    </row>
    <row r="13" spans="1:11" x14ac:dyDescent="0.25">
      <c r="A13" s="21" t="s">
        <v>30</v>
      </c>
      <c r="B13" s="23">
        <v>8159.9519999999993</v>
      </c>
      <c r="C13">
        <f t="shared" si="0"/>
        <v>13</v>
      </c>
    </row>
    <row r="14" spans="1:11" x14ac:dyDescent="0.25">
      <c r="A14" s="17" t="s">
        <v>31</v>
      </c>
      <c r="B14" s="19">
        <v>7999.98</v>
      </c>
      <c r="C14">
        <f t="shared" si="0"/>
        <v>14</v>
      </c>
    </row>
    <row r="15" spans="1:11" x14ac:dyDescent="0.25">
      <c r="A15" s="21" t="s">
        <v>32</v>
      </c>
      <c r="B15" s="23">
        <v>7958.58</v>
      </c>
      <c r="C15">
        <f t="shared" si="0"/>
        <v>15</v>
      </c>
    </row>
    <row r="16" spans="1:11" x14ac:dyDescent="0.25">
      <c r="A16" s="17" t="s">
        <v>35</v>
      </c>
      <c r="B16" s="19">
        <v>6999.96</v>
      </c>
      <c r="C16">
        <f t="shared" si="0"/>
        <v>16</v>
      </c>
    </row>
    <row r="17" spans="1:3" x14ac:dyDescent="0.25">
      <c r="A17" s="21" t="s">
        <v>36</v>
      </c>
      <c r="B17" s="23">
        <v>6998.64</v>
      </c>
      <c r="C17">
        <f t="shared" si="0"/>
        <v>17</v>
      </c>
    </row>
    <row r="18" spans="1:3" x14ac:dyDescent="0.25">
      <c r="A18" s="17" t="s">
        <v>39</v>
      </c>
      <c r="B18" s="19">
        <v>6517.08</v>
      </c>
      <c r="C18">
        <f t="shared" si="0"/>
        <v>18</v>
      </c>
    </row>
    <row r="19" spans="1:3" x14ac:dyDescent="0.25">
      <c r="A19" s="21" t="s">
        <v>41</v>
      </c>
      <c r="B19" s="23">
        <v>6439.8</v>
      </c>
      <c r="C19">
        <f t="shared" si="0"/>
        <v>19</v>
      </c>
    </row>
    <row r="20" spans="1:3" x14ac:dyDescent="0.25">
      <c r="A20" s="17" t="s">
        <v>43</v>
      </c>
      <c r="B20" s="19">
        <v>6354.95</v>
      </c>
      <c r="C20">
        <f t="shared" si="0"/>
        <v>20</v>
      </c>
    </row>
    <row r="21" spans="1:3" x14ac:dyDescent="0.25">
      <c r="A21" s="21" t="s">
        <v>44</v>
      </c>
      <c r="B21" s="23">
        <v>5785.0199999999995</v>
      </c>
      <c r="C21">
        <f t="shared" si="0"/>
        <v>21</v>
      </c>
    </row>
    <row r="22" spans="1:3" x14ac:dyDescent="0.25">
      <c r="A22" s="17" t="s">
        <v>46</v>
      </c>
      <c r="B22" s="19">
        <v>5759.9639999999981</v>
      </c>
      <c r="C22">
        <f t="shared" si="0"/>
        <v>22</v>
      </c>
    </row>
    <row r="23" spans="1:3" x14ac:dyDescent="0.25">
      <c r="A23" s="21" t="s">
        <v>50</v>
      </c>
      <c r="B23" s="23">
        <v>5751.5400000000009</v>
      </c>
      <c r="C23">
        <f t="shared" si="0"/>
        <v>23</v>
      </c>
    </row>
    <row r="24" spans="1:3" x14ac:dyDescent="0.25">
      <c r="A24" s="17" t="s">
        <v>52</v>
      </c>
      <c r="B24" s="19">
        <v>5737.5</v>
      </c>
      <c r="C24">
        <f t="shared" si="0"/>
        <v>24</v>
      </c>
    </row>
    <row r="25" spans="1:3" x14ac:dyDescent="0.25">
      <c r="A25" s="21" t="s">
        <v>54</v>
      </c>
      <c r="B25" s="23">
        <v>5729.3459999999986</v>
      </c>
      <c r="C25">
        <f t="shared" si="0"/>
        <v>25</v>
      </c>
    </row>
    <row r="26" spans="1:3" x14ac:dyDescent="0.25">
      <c r="A26" s="17" t="s">
        <v>56</v>
      </c>
      <c r="B26" s="19">
        <v>5726.16</v>
      </c>
      <c r="C26">
        <f t="shared" si="0"/>
        <v>26</v>
      </c>
    </row>
    <row r="27" spans="1:3" x14ac:dyDescent="0.25">
      <c r="A27" s="21" t="s">
        <v>57</v>
      </c>
      <c r="B27" s="23">
        <v>5725.35</v>
      </c>
      <c r="C27">
        <f t="shared" si="0"/>
        <v>27</v>
      </c>
    </row>
    <row r="28" spans="1:3" x14ac:dyDescent="0.25">
      <c r="A28" s="17" t="s">
        <v>58</v>
      </c>
      <c r="B28" s="19">
        <v>5724.5400000000009</v>
      </c>
      <c r="C28">
        <f t="shared" si="0"/>
        <v>28</v>
      </c>
    </row>
    <row r="29" spans="1:3" x14ac:dyDescent="0.25">
      <c r="A29" s="21" t="s">
        <v>59</v>
      </c>
      <c r="B29" s="23">
        <v>5667.87</v>
      </c>
      <c r="C29">
        <f t="shared" si="0"/>
        <v>29</v>
      </c>
    </row>
    <row r="30" spans="1:3" x14ac:dyDescent="0.25">
      <c r="A30" s="17" t="s">
        <v>61</v>
      </c>
      <c r="B30" s="19">
        <v>5486.67</v>
      </c>
      <c r="C30">
        <f t="shared" si="0"/>
        <v>30</v>
      </c>
    </row>
    <row r="31" spans="1:3" x14ac:dyDescent="0.25">
      <c r="A31" s="21" t="s">
        <v>62</v>
      </c>
      <c r="B31" s="23">
        <v>5451.2999999999993</v>
      </c>
      <c r="C31">
        <f t="shared" si="0"/>
        <v>31</v>
      </c>
    </row>
    <row r="32" spans="1:3" x14ac:dyDescent="0.25">
      <c r="A32" s="17" t="s">
        <v>64</v>
      </c>
      <c r="B32" s="19">
        <v>5451.2999999999993</v>
      </c>
      <c r="C32">
        <f t="shared" si="0"/>
        <v>32</v>
      </c>
    </row>
    <row r="33" spans="1:3" x14ac:dyDescent="0.25">
      <c r="A33" s="21" t="s">
        <v>65</v>
      </c>
      <c r="B33" s="23">
        <v>5443.96</v>
      </c>
      <c r="C33">
        <f t="shared" si="0"/>
        <v>33</v>
      </c>
    </row>
    <row r="34" spans="1:3" x14ac:dyDescent="0.25">
      <c r="A34" s="17" t="s">
        <v>66</v>
      </c>
      <c r="B34" s="19">
        <v>5399.91</v>
      </c>
      <c r="C34">
        <f t="shared" si="0"/>
        <v>34</v>
      </c>
    </row>
    <row r="35" spans="1:3" x14ac:dyDescent="0.25">
      <c r="A35" s="21" t="s">
        <v>67</v>
      </c>
      <c r="B35" s="23">
        <v>5301.2400000000007</v>
      </c>
      <c r="C35">
        <f t="shared" si="0"/>
        <v>35</v>
      </c>
    </row>
    <row r="36" spans="1:3" x14ac:dyDescent="0.25">
      <c r="A36" s="17" t="s">
        <v>69</v>
      </c>
      <c r="B36" s="19">
        <v>5276.9880000000003</v>
      </c>
      <c r="C36">
        <f t="shared" si="0"/>
        <v>36</v>
      </c>
    </row>
    <row r="37" spans="1:3" x14ac:dyDescent="0.25">
      <c r="A37" s="21" t="s">
        <v>70</v>
      </c>
      <c r="B37" s="23">
        <v>5273.7</v>
      </c>
      <c r="C37">
        <f t="shared" si="0"/>
        <v>37</v>
      </c>
    </row>
    <row r="38" spans="1:3" x14ac:dyDescent="0.25">
      <c r="A38" s="17" t="s">
        <v>71</v>
      </c>
      <c r="B38" s="19">
        <v>5244.84</v>
      </c>
      <c r="C38">
        <f t="shared" si="0"/>
        <v>38</v>
      </c>
    </row>
    <row r="39" spans="1:3" x14ac:dyDescent="0.25">
      <c r="A39" s="21" t="s">
        <v>72</v>
      </c>
      <c r="B39" s="23">
        <v>5211.12</v>
      </c>
      <c r="C39">
        <f t="shared" si="0"/>
        <v>39</v>
      </c>
    </row>
    <row r="40" spans="1:3" x14ac:dyDescent="0.25">
      <c r="A40" s="17" t="s">
        <v>74</v>
      </c>
      <c r="B40" s="19">
        <v>5211.12</v>
      </c>
      <c r="C40">
        <f t="shared" si="0"/>
        <v>40</v>
      </c>
    </row>
    <row r="41" spans="1:3" x14ac:dyDescent="0.25">
      <c r="A41" s="21" t="s">
        <v>75</v>
      </c>
      <c r="B41" s="23">
        <v>5199.96</v>
      </c>
      <c r="C41">
        <f t="shared" si="0"/>
        <v>41</v>
      </c>
    </row>
    <row r="42" spans="1:3" x14ac:dyDescent="0.25">
      <c r="A42" s="17" t="s">
        <v>76</v>
      </c>
      <c r="B42" s="19">
        <v>5175.1710000000012</v>
      </c>
      <c r="C42">
        <f t="shared" si="0"/>
        <v>42</v>
      </c>
    </row>
    <row r="43" spans="1:3" x14ac:dyDescent="0.25">
      <c r="A43" s="21" t="s">
        <v>77</v>
      </c>
      <c r="B43" s="23">
        <v>5100</v>
      </c>
      <c r="C43">
        <f t="shared" si="0"/>
        <v>43</v>
      </c>
    </row>
    <row r="44" spans="1:3" x14ac:dyDescent="0.25">
      <c r="A44" s="17" t="s">
        <v>79</v>
      </c>
      <c r="B44" s="19">
        <v>5083.96</v>
      </c>
      <c r="C44">
        <f t="shared" si="0"/>
        <v>44</v>
      </c>
    </row>
    <row r="45" spans="1:3" x14ac:dyDescent="0.25">
      <c r="A45" s="21" t="s">
        <v>80</v>
      </c>
      <c r="B45" s="23">
        <v>5048.9999999999991</v>
      </c>
      <c r="C45">
        <f t="shared" si="0"/>
        <v>45</v>
      </c>
    </row>
    <row r="46" spans="1:3" x14ac:dyDescent="0.25">
      <c r="A46" s="17" t="s">
        <v>81</v>
      </c>
      <c r="B46" s="19">
        <v>4912.59</v>
      </c>
      <c r="C46">
        <f t="shared" si="0"/>
        <v>46</v>
      </c>
    </row>
    <row r="47" spans="1:3" x14ac:dyDescent="0.25">
      <c r="A47" s="21" t="s">
        <v>82</v>
      </c>
      <c r="B47" s="23">
        <v>4899.93</v>
      </c>
      <c r="C47">
        <f t="shared" si="0"/>
        <v>47</v>
      </c>
    </row>
    <row r="48" spans="1:3" x14ac:dyDescent="0.25">
      <c r="A48" s="17" t="s">
        <v>83</v>
      </c>
      <c r="B48" s="19">
        <v>4899.93</v>
      </c>
      <c r="C48">
        <f t="shared" si="0"/>
        <v>48</v>
      </c>
    </row>
    <row r="49" spans="1:3" x14ac:dyDescent="0.25">
      <c r="A49" s="21" t="s">
        <v>84</v>
      </c>
      <c r="B49" s="23">
        <v>4876.875</v>
      </c>
      <c r="C49">
        <f t="shared" si="0"/>
        <v>49</v>
      </c>
    </row>
    <row r="50" spans="1:3" x14ac:dyDescent="0.25">
      <c r="A50" s="17" t="s">
        <v>85</v>
      </c>
      <c r="B50" s="19">
        <v>4864.32</v>
      </c>
      <c r="C50">
        <f t="shared" si="0"/>
        <v>50</v>
      </c>
    </row>
    <row r="51" spans="1:3" x14ac:dyDescent="0.25">
      <c r="A51" s="25" t="s">
        <v>86</v>
      </c>
      <c r="B51" s="27">
        <v>4799.9839999999995</v>
      </c>
      <c r="C51">
        <f t="shared" si="0"/>
        <v>51</v>
      </c>
    </row>
  </sheetData>
  <mergeCells count="1">
    <mergeCell ref="D1:K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F405D-72F1-4959-8C84-B056F461622E}">
  <dimension ref="A1:I51"/>
  <sheetViews>
    <sheetView workbookViewId="0">
      <selection activeCell="B2" sqref="B2"/>
    </sheetView>
  </sheetViews>
  <sheetFormatPr defaultRowHeight="15" x14ac:dyDescent="0.25"/>
  <cols>
    <col min="1" max="1" width="26.28515625" bestFit="1" customWidth="1"/>
    <col min="2" max="2" width="10.140625" bestFit="1" customWidth="1"/>
    <col min="3" max="3" width="25.85546875" bestFit="1" customWidth="1"/>
    <col min="9" max="9" width="20.85546875" customWidth="1"/>
  </cols>
  <sheetData>
    <row r="1" spans="1:9" x14ac:dyDescent="0.25">
      <c r="A1" s="14" t="s">
        <v>0</v>
      </c>
      <c r="B1" s="15" t="s">
        <v>5</v>
      </c>
      <c r="C1" s="35" t="s">
        <v>140</v>
      </c>
      <c r="E1" s="55" t="s">
        <v>141</v>
      </c>
      <c r="F1" s="55"/>
      <c r="G1" s="55"/>
      <c r="H1" s="55"/>
      <c r="I1" s="55"/>
    </row>
    <row r="2" spans="1:9" x14ac:dyDescent="0.25">
      <c r="A2" s="17" t="s">
        <v>9</v>
      </c>
      <c r="B2" s="19">
        <v>22638.48</v>
      </c>
      <c r="C2" t="str">
        <f>INDEX(A:A,2)</f>
        <v>CA-2012-SM20320140-40985</v>
      </c>
    </row>
    <row r="3" spans="1:9" x14ac:dyDescent="0.25">
      <c r="A3" s="21" t="s">
        <v>14</v>
      </c>
      <c r="B3" s="23">
        <v>17499.949999999997</v>
      </c>
    </row>
    <row r="4" spans="1:9" x14ac:dyDescent="0.25">
      <c r="A4" s="17" t="s">
        <v>17</v>
      </c>
      <c r="B4" s="19">
        <v>13999.96</v>
      </c>
    </row>
    <row r="5" spans="1:9" x14ac:dyDescent="0.25">
      <c r="A5" s="21" t="s">
        <v>19</v>
      </c>
      <c r="B5" s="23">
        <v>11199.968000000001</v>
      </c>
      <c r="C5" t="str">
        <f>INDEX(A:B,2,1)</f>
        <v>CA-2012-SM20320140-40985</v>
      </c>
    </row>
    <row r="6" spans="1:9" x14ac:dyDescent="0.25">
      <c r="A6" s="17" t="s">
        <v>20</v>
      </c>
      <c r="B6" s="19">
        <v>10499.97</v>
      </c>
    </row>
    <row r="7" spans="1:9" x14ac:dyDescent="0.25">
      <c r="A7" s="21" t="s">
        <v>21</v>
      </c>
      <c r="B7" s="23">
        <v>9892.74</v>
      </c>
    </row>
    <row r="8" spans="1:9" x14ac:dyDescent="0.25">
      <c r="A8" s="17" t="s">
        <v>24</v>
      </c>
      <c r="B8" s="19">
        <v>9449.9500000000007</v>
      </c>
    </row>
    <row r="9" spans="1:9" x14ac:dyDescent="0.25">
      <c r="A9" s="21" t="s">
        <v>25</v>
      </c>
      <c r="B9" s="23">
        <v>9099.93</v>
      </c>
    </row>
    <row r="10" spans="1:9" x14ac:dyDescent="0.25">
      <c r="A10" s="17" t="s">
        <v>26</v>
      </c>
      <c r="B10" s="19">
        <v>8749.9500000000007</v>
      </c>
    </row>
    <row r="11" spans="1:9" x14ac:dyDescent="0.25">
      <c r="A11" s="21" t="s">
        <v>27</v>
      </c>
      <c r="B11" s="23">
        <v>8399.9759999999987</v>
      </c>
    </row>
    <row r="12" spans="1:9" x14ac:dyDescent="0.25">
      <c r="A12" s="17" t="s">
        <v>28</v>
      </c>
      <c r="B12" s="19">
        <v>8187.65</v>
      </c>
    </row>
    <row r="13" spans="1:9" x14ac:dyDescent="0.25">
      <c r="A13" s="21" t="s">
        <v>30</v>
      </c>
      <c r="B13" s="23">
        <v>8159.9519999999993</v>
      </c>
    </row>
    <row r="14" spans="1:9" x14ac:dyDescent="0.25">
      <c r="A14" s="17" t="s">
        <v>31</v>
      </c>
      <c r="B14" s="19">
        <v>7999.98</v>
      </c>
    </row>
    <row r="15" spans="1:9" x14ac:dyDescent="0.25">
      <c r="A15" s="21" t="s">
        <v>32</v>
      </c>
      <c r="B15" s="23">
        <v>7958.58</v>
      </c>
    </row>
    <row r="16" spans="1:9" x14ac:dyDescent="0.25">
      <c r="A16" s="17" t="s">
        <v>35</v>
      </c>
      <c r="B16" s="19">
        <v>6999.96</v>
      </c>
    </row>
    <row r="17" spans="1:2" x14ac:dyDescent="0.25">
      <c r="A17" s="21" t="s">
        <v>36</v>
      </c>
      <c r="B17" s="23">
        <v>6998.64</v>
      </c>
    </row>
    <row r="18" spans="1:2" x14ac:dyDescent="0.25">
      <c r="A18" s="17" t="s">
        <v>39</v>
      </c>
      <c r="B18" s="19">
        <v>6517.08</v>
      </c>
    </row>
    <row r="19" spans="1:2" x14ac:dyDescent="0.25">
      <c r="A19" s="21" t="s">
        <v>41</v>
      </c>
      <c r="B19" s="23">
        <v>6439.8</v>
      </c>
    </row>
    <row r="20" spans="1:2" x14ac:dyDescent="0.25">
      <c r="A20" s="17" t="s">
        <v>43</v>
      </c>
      <c r="B20" s="19">
        <v>6354.95</v>
      </c>
    </row>
    <row r="21" spans="1:2" x14ac:dyDescent="0.25">
      <c r="A21" s="21" t="s">
        <v>44</v>
      </c>
      <c r="B21" s="23">
        <v>5785.0199999999995</v>
      </c>
    </row>
    <row r="22" spans="1:2" x14ac:dyDescent="0.25">
      <c r="A22" s="17" t="s">
        <v>46</v>
      </c>
      <c r="B22" s="19">
        <v>5759.9639999999981</v>
      </c>
    </row>
    <row r="23" spans="1:2" x14ac:dyDescent="0.25">
      <c r="A23" s="21" t="s">
        <v>50</v>
      </c>
      <c r="B23" s="23">
        <v>5751.5400000000009</v>
      </c>
    </row>
    <row r="24" spans="1:2" x14ac:dyDescent="0.25">
      <c r="A24" s="17" t="s">
        <v>52</v>
      </c>
      <c r="B24" s="19">
        <v>5737.5</v>
      </c>
    </row>
    <row r="25" spans="1:2" x14ac:dyDescent="0.25">
      <c r="A25" s="21" t="s">
        <v>54</v>
      </c>
      <c r="B25" s="23">
        <v>5729.3459999999986</v>
      </c>
    </row>
    <row r="26" spans="1:2" x14ac:dyDescent="0.25">
      <c r="A26" s="17" t="s">
        <v>56</v>
      </c>
      <c r="B26" s="19">
        <v>5726.16</v>
      </c>
    </row>
    <row r="27" spans="1:2" x14ac:dyDescent="0.25">
      <c r="A27" s="21" t="s">
        <v>57</v>
      </c>
      <c r="B27" s="23">
        <v>5725.35</v>
      </c>
    </row>
    <row r="28" spans="1:2" x14ac:dyDescent="0.25">
      <c r="A28" s="17" t="s">
        <v>58</v>
      </c>
      <c r="B28" s="19">
        <v>5724.5400000000009</v>
      </c>
    </row>
    <row r="29" spans="1:2" x14ac:dyDescent="0.25">
      <c r="A29" s="21" t="s">
        <v>59</v>
      </c>
      <c r="B29" s="23">
        <v>5667.87</v>
      </c>
    </row>
    <row r="30" spans="1:2" x14ac:dyDescent="0.25">
      <c r="A30" s="17" t="s">
        <v>61</v>
      </c>
      <c r="B30" s="19">
        <v>5486.67</v>
      </c>
    </row>
    <row r="31" spans="1:2" x14ac:dyDescent="0.25">
      <c r="A31" s="21" t="s">
        <v>62</v>
      </c>
      <c r="B31" s="23">
        <v>5451.2999999999993</v>
      </c>
    </row>
    <row r="32" spans="1:2" x14ac:dyDescent="0.25">
      <c r="A32" s="17" t="s">
        <v>64</v>
      </c>
      <c r="B32" s="19">
        <v>5451.2999999999993</v>
      </c>
    </row>
    <row r="33" spans="1:2" x14ac:dyDescent="0.25">
      <c r="A33" s="21" t="s">
        <v>65</v>
      </c>
      <c r="B33" s="23">
        <v>5443.96</v>
      </c>
    </row>
    <row r="34" spans="1:2" x14ac:dyDescent="0.25">
      <c r="A34" s="17" t="s">
        <v>66</v>
      </c>
      <c r="B34" s="19">
        <v>5399.91</v>
      </c>
    </row>
    <row r="35" spans="1:2" x14ac:dyDescent="0.25">
      <c r="A35" s="21" t="s">
        <v>67</v>
      </c>
      <c r="B35" s="23">
        <v>5301.2400000000007</v>
      </c>
    </row>
    <row r="36" spans="1:2" x14ac:dyDescent="0.25">
      <c r="A36" s="17" t="s">
        <v>69</v>
      </c>
      <c r="B36" s="19">
        <v>5276.9880000000003</v>
      </c>
    </row>
    <row r="37" spans="1:2" x14ac:dyDescent="0.25">
      <c r="A37" s="21" t="s">
        <v>70</v>
      </c>
      <c r="B37" s="23">
        <v>5273.7</v>
      </c>
    </row>
    <row r="38" spans="1:2" x14ac:dyDescent="0.25">
      <c r="A38" s="17" t="s">
        <v>71</v>
      </c>
      <c r="B38" s="19">
        <v>5244.84</v>
      </c>
    </row>
    <row r="39" spans="1:2" x14ac:dyDescent="0.25">
      <c r="A39" s="21" t="s">
        <v>72</v>
      </c>
      <c r="B39" s="23">
        <v>5211.12</v>
      </c>
    </row>
    <row r="40" spans="1:2" x14ac:dyDescent="0.25">
      <c r="A40" s="17" t="s">
        <v>74</v>
      </c>
      <c r="B40" s="19">
        <v>5211.12</v>
      </c>
    </row>
    <row r="41" spans="1:2" x14ac:dyDescent="0.25">
      <c r="A41" s="21" t="s">
        <v>75</v>
      </c>
      <c r="B41" s="23">
        <v>5199.96</v>
      </c>
    </row>
    <row r="42" spans="1:2" x14ac:dyDescent="0.25">
      <c r="A42" s="17" t="s">
        <v>76</v>
      </c>
      <c r="B42" s="19">
        <v>5175.1710000000012</v>
      </c>
    </row>
    <row r="43" spans="1:2" x14ac:dyDescent="0.25">
      <c r="A43" s="21" t="s">
        <v>77</v>
      </c>
      <c r="B43" s="23">
        <v>5100</v>
      </c>
    </row>
    <row r="44" spans="1:2" x14ac:dyDescent="0.25">
      <c r="A44" s="17" t="s">
        <v>79</v>
      </c>
      <c r="B44" s="19">
        <v>5083.96</v>
      </c>
    </row>
    <row r="45" spans="1:2" x14ac:dyDescent="0.25">
      <c r="A45" s="21" t="s">
        <v>80</v>
      </c>
      <c r="B45" s="23">
        <v>5048.9999999999991</v>
      </c>
    </row>
    <row r="46" spans="1:2" x14ac:dyDescent="0.25">
      <c r="A46" s="17" t="s">
        <v>81</v>
      </c>
      <c r="B46" s="19">
        <v>4912.59</v>
      </c>
    </row>
    <row r="47" spans="1:2" x14ac:dyDescent="0.25">
      <c r="A47" s="21" t="s">
        <v>82</v>
      </c>
      <c r="B47" s="23">
        <v>4899.93</v>
      </c>
    </row>
    <row r="48" spans="1:2" x14ac:dyDescent="0.25">
      <c r="A48" s="17" t="s">
        <v>83</v>
      </c>
      <c r="B48" s="19">
        <v>4899.93</v>
      </c>
    </row>
    <row r="49" spans="1:2" x14ac:dyDescent="0.25">
      <c r="A49" s="21" t="s">
        <v>84</v>
      </c>
      <c r="B49" s="23">
        <v>4876.875</v>
      </c>
    </row>
    <row r="50" spans="1:2" x14ac:dyDescent="0.25">
      <c r="A50" s="17" t="s">
        <v>85</v>
      </c>
      <c r="B50" s="19">
        <v>4864.32</v>
      </c>
    </row>
    <row r="51" spans="1:2" x14ac:dyDescent="0.25">
      <c r="A51" s="25" t="s">
        <v>86</v>
      </c>
      <c r="B51" s="27">
        <v>4799.9839999999995</v>
      </c>
    </row>
  </sheetData>
  <mergeCells count="1">
    <mergeCell ref="E1:I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FDF8A-7D3E-4406-A28A-704B07A7CF3B}">
  <dimension ref="A1:I51"/>
  <sheetViews>
    <sheetView topLeftCell="B1" zoomScaleNormal="100" workbookViewId="0">
      <selection activeCell="B2" sqref="B2"/>
    </sheetView>
  </sheetViews>
  <sheetFormatPr defaultRowHeight="15" x14ac:dyDescent="0.25"/>
  <cols>
    <col min="1" max="1" width="26.28515625" bestFit="1" customWidth="1"/>
    <col min="2" max="2" width="14.5703125" bestFit="1" customWidth="1"/>
    <col min="3" max="3" width="10.140625" bestFit="1" customWidth="1"/>
    <col min="5" max="5" width="15.85546875" bestFit="1" customWidth="1"/>
    <col min="6" max="6" width="38.140625" customWidth="1"/>
    <col min="7" max="7" width="19.42578125" bestFit="1" customWidth="1"/>
    <col min="8" max="8" width="19.140625" bestFit="1" customWidth="1"/>
    <col min="9" max="9" width="36.85546875" customWidth="1"/>
  </cols>
  <sheetData>
    <row r="1" spans="1:9" x14ac:dyDescent="0.25">
      <c r="A1" s="14" t="s">
        <v>0</v>
      </c>
      <c r="B1" s="14" t="s">
        <v>3</v>
      </c>
      <c r="C1" s="15" t="s">
        <v>5</v>
      </c>
      <c r="E1" s="36" t="s">
        <v>142</v>
      </c>
      <c r="F1" s="36" t="s">
        <v>143</v>
      </c>
      <c r="G1" s="36" t="s">
        <v>144</v>
      </c>
      <c r="H1" s="36" t="s">
        <v>145</v>
      </c>
      <c r="I1" s="36" t="s">
        <v>146</v>
      </c>
    </row>
    <row r="2" spans="1:9" x14ac:dyDescent="0.25">
      <c r="A2" s="17" t="s">
        <v>9</v>
      </c>
      <c r="B2" s="18" t="s">
        <v>12</v>
      </c>
      <c r="C2" s="19">
        <v>22638.48</v>
      </c>
      <c r="E2" s="7" t="str">
        <f>IF(C2 &gt;5000,"GOOD","FOCUS ON SALES")</f>
        <v>GOOD</v>
      </c>
      <c r="F2" s="7" t="str">
        <f>IF(AND(C2&gt;5000,B2="technology"),"Technology is growing","others/ try to focus on this area")</f>
        <v>Technology is growing</v>
      </c>
      <c r="G2" s="7" t="str">
        <f>IF(OR(C2&gt;10000,B2="technology"),"TRUE"," FALSE")</f>
        <v>TRUE</v>
      </c>
      <c r="H2" s="7" t="b">
        <f>IF(NOT(C2&gt;8000),TRUE,FALSE)</f>
        <v>0</v>
      </c>
      <c r="I2" s="7" t="str">
        <f>IF(AND(C2&gt;5000,B2= "technology"),"technology is growing",IF(AND(C2&gt;5000,B2="Office Supplies"),"Office supplies filed has potential",IF(AND(C2&gt;5000,B2="Furniture"),"sales of furniture is high","try sale more")))</f>
        <v>technology is growing</v>
      </c>
    </row>
    <row r="3" spans="1:9" x14ac:dyDescent="0.25">
      <c r="A3" s="21" t="s">
        <v>14</v>
      </c>
      <c r="B3" s="22" t="s">
        <v>12</v>
      </c>
      <c r="C3" s="23">
        <v>17499.949999999997</v>
      </c>
      <c r="E3" s="7" t="str">
        <f t="shared" ref="E3:E51" si="0">IF(C3 &gt;5000,"GOOD","FOCUS ON SALES")</f>
        <v>GOOD</v>
      </c>
      <c r="F3" s="7" t="str">
        <f t="shared" ref="F3:F51" si="1">IF(AND(C3&gt;5000,B3="technology"),"Technology is growing","others/ try to focus on this area")</f>
        <v>Technology is growing</v>
      </c>
      <c r="G3" s="7" t="str">
        <f t="shared" ref="G3:G51" si="2">IF(OR(C3&gt;10000,B3="technology"),"TRUE"," FALSE")</f>
        <v>TRUE</v>
      </c>
      <c r="H3" s="7" t="b">
        <f t="shared" ref="H3:H51" si="3">IF(NOT(C3&gt;8000),TRUE,FALSE)</f>
        <v>0</v>
      </c>
      <c r="I3" s="7" t="str">
        <f t="shared" ref="I3:I51" si="4">IF(AND(C3&gt;5000,B3= "technology"),"technology is growing",IF(AND(C3&gt;5000,B3="Office Supplies"),"Office supplies filed has potential",IF(AND(C3&gt;5000,B3="Furniture"),"sales of furniture is high","try sale more")))</f>
        <v>technology is growing</v>
      </c>
    </row>
    <row r="4" spans="1:9" x14ac:dyDescent="0.25">
      <c r="A4" s="17" t="s">
        <v>17</v>
      </c>
      <c r="B4" s="18" t="s">
        <v>12</v>
      </c>
      <c r="C4" s="19">
        <v>13999.96</v>
      </c>
      <c r="E4" s="7" t="str">
        <f t="shared" si="0"/>
        <v>GOOD</v>
      </c>
      <c r="F4" s="7" t="str">
        <f t="shared" si="1"/>
        <v>Technology is growing</v>
      </c>
      <c r="G4" s="7" t="str">
        <f t="shared" si="2"/>
        <v>TRUE</v>
      </c>
      <c r="H4" s="7" t="b">
        <f t="shared" si="3"/>
        <v>0</v>
      </c>
      <c r="I4" s="7" t="str">
        <f t="shared" si="4"/>
        <v>technology is growing</v>
      </c>
    </row>
    <row r="5" spans="1:9" x14ac:dyDescent="0.25">
      <c r="A5" s="21" t="s">
        <v>19</v>
      </c>
      <c r="B5" s="22" t="s">
        <v>12</v>
      </c>
      <c r="C5" s="23">
        <v>11199.968000000001</v>
      </c>
      <c r="E5" s="7" t="str">
        <f t="shared" si="0"/>
        <v>GOOD</v>
      </c>
      <c r="F5" s="7" t="str">
        <f t="shared" si="1"/>
        <v>Technology is growing</v>
      </c>
      <c r="G5" s="7" t="str">
        <f t="shared" si="2"/>
        <v>TRUE</v>
      </c>
      <c r="H5" s="7" t="b">
        <f t="shared" si="3"/>
        <v>0</v>
      </c>
      <c r="I5" s="7" t="str">
        <f t="shared" si="4"/>
        <v>technology is growing</v>
      </c>
    </row>
    <row r="6" spans="1:9" x14ac:dyDescent="0.25">
      <c r="A6" s="17" t="s">
        <v>20</v>
      </c>
      <c r="B6" s="18" t="s">
        <v>12</v>
      </c>
      <c r="C6" s="19">
        <v>10499.97</v>
      </c>
      <c r="E6" s="7" t="str">
        <f t="shared" si="0"/>
        <v>GOOD</v>
      </c>
      <c r="F6" s="7" t="str">
        <f t="shared" si="1"/>
        <v>Technology is growing</v>
      </c>
      <c r="G6" s="7" t="str">
        <f t="shared" si="2"/>
        <v>TRUE</v>
      </c>
      <c r="H6" s="7" t="b">
        <f t="shared" si="3"/>
        <v>0</v>
      </c>
      <c r="I6" s="7" t="str">
        <f t="shared" si="4"/>
        <v>technology is growing</v>
      </c>
    </row>
    <row r="7" spans="1:9" x14ac:dyDescent="0.25">
      <c r="A7" s="21" t="s">
        <v>21</v>
      </c>
      <c r="B7" s="22" t="s">
        <v>22</v>
      </c>
      <c r="C7" s="23">
        <v>9892.74</v>
      </c>
      <c r="E7" s="7" t="str">
        <f t="shared" si="0"/>
        <v>GOOD</v>
      </c>
      <c r="F7" s="7" t="str">
        <f t="shared" si="1"/>
        <v>others/ try to focus on this area</v>
      </c>
      <c r="G7" s="7" t="str">
        <f t="shared" si="2"/>
        <v xml:space="preserve"> FALSE</v>
      </c>
      <c r="H7" s="7" t="b">
        <f t="shared" si="3"/>
        <v>0</v>
      </c>
      <c r="I7" s="7" t="str">
        <f t="shared" si="4"/>
        <v>Office supplies filed has potential</v>
      </c>
    </row>
    <row r="8" spans="1:9" x14ac:dyDescent="0.25">
      <c r="A8" s="17" t="s">
        <v>24</v>
      </c>
      <c r="B8" s="18" t="s">
        <v>22</v>
      </c>
      <c r="C8" s="19">
        <v>9449.9500000000007</v>
      </c>
      <c r="E8" s="7" t="str">
        <f t="shared" si="0"/>
        <v>GOOD</v>
      </c>
      <c r="F8" s="7" t="str">
        <f t="shared" si="1"/>
        <v>others/ try to focus on this area</v>
      </c>
      <c r="G8" s="7" t="str">
        <f t="shared" si="2"/>
        <v xml:space="preserve"> FALSE</v>
      </c>
      <c r="H8" s="7" t="b">
        <f t="shared" si="3"/>
        <v>0</v>
      </c>
      <c r="I8" s="7" t="str">
        <f t="shared" si="4"/>
        <v>Office supplies filed has potential</v>
      </c>
    </row>
    <row r="9" spans="1:9" x14ac:dyDescent="0.25">
      <c r="A9" s="21" t="s">
        <v>25</v>
      </c>
      <c r="B9" s="22" t="s">
        <v>12</v>
      </c>
      <c r="C9" s="23">
        <v>9099.93</v>
      </c>
      <c r="E9" s="7" t="str">
        <f t="shared" si="0"/>
        <v>GOOD</v>
      </c>
      <c r="F9" s="7" t="str">
        <f t="shared" si="1"/>
        <v>Technology is growing</v>
      </c>
      <c r="G9" s="7" t="str">
        <f t="shared" si="2"/>
        <v>TRUE</v>
      </c>
      <c r="H9" s="7" t="b">
        <f t="shared" si="3"/>
        <v>0</v>
      </c>
      <c r="I9" s="7" t="str">
        <f t="shared" si="4"/>
        <v>technology is growing</v>
      </c>
    </row>
    <row r="10" spans="1:9" x14ac:dyDescent="0.25">
      <c r="A10" s="17" t="s">
        <v>26</v>
      </c>
      <c r="B10" s="18" t="s">
        <v>12</v>
      </c>
      <c r="C10" s="19">
        <v>8749.9500000000007</v>
      </c>
      <c r="E10" s="7" t="str">
        <f t="shared" si="0"/>
        <v>GOOD</v>
      </c>
      <c r="F10" s="7" t="str">
        <f t="shared" si="1"/>
        <v>Technology is growing</v>
      </c>
      <c r="G10" s="7" t="str">
        <f t="shared" si="2"/>
        <v>TRUE</v>
      </c>
      <c r="H10" s="7" t="b">
        <f t="shared" si="3"/>
        <v>0</v>
      </c>
      <c r="I10" s="7" t="str">
        <f t="shared" si="4"/>
        <v>technology is growing</v>
      </c>
    </row>
    <row r="11" spans="1:9" x14ac:dyDescent="0.25">
      <c r="A11" s="21" t="s">
        <v>27</v>
      </c>
      <c r="B11" s="22" t="s">
        <v>12</v>
      </c>
      <c r="C11" s="23">
        <v>8399.9759999999987</v>
      </c>
      <c r="E11" s="7" t="str">
        <f t="shared" si="0"/>
        <v>GOOD</v>
      </c>
      <c r="F11" s="7" t="str">
        <f t="shared" si="1"/>
        <v>Technology is growing</v>
      </c>
      <c r="G11" s="7" t="str">
        <f t="shared" si="2"/>
        <v>TRUE</v>
      </c>
      <c r="H11" s="7" t="b">
        <f t="shared" si="3"/>
        <v>0</v>
      </c>
      <c r="I11" s="7" t="str">
        <f t="shared" si="4"/>
        <v>technology is growing</v>
      </c>
    </row>
    <row r="12" spans="1:9" x14ac:dyDescent="0.25">
      <c r="A12" s="17" t="s">
        <v>28</v>
      </c>
      <c r="B12" s="18" t="s">
        <v>22</v>
      </c>
      <c r="C12" s="19">
        <v>8187.65</v>
      </c>
      <c r="E12" s="7" t="str">
        <f t="shared" si="0"/>
        <v>GOOD</v>
      </c>
      <c r="F12" s="7" t="str">
        <f t="shared" si="1"/>
        <v>others/ try to focus on this area</v>
      </c>
      <c r="G12" s="7" t="str">
        <f t="shared" si="2"/>
        <v xml:space="preserve"> FALSE</v>
      </c>
      <c r="H12" s="7" t="b">
        <f t="shared" si="3"/>
        <v>0</v>
      </c>
      <c r="I12" s="7" t="str">
        <f t="shared" si="4"/>
        <v>Office supplies filed has potential</v>
      </c>
    </row>
    <row r="13" spans="1:9" x14ac:dyDescent="0.25">
      <c r="A13" s="21" t="s">
        <v>30</v>
      </c>
      <c r="B13" s="22" t="s">
        <v>12</v>
      </c>
      <c r="C13" s="23">
        <v>8159.9519999999993</v>
      </c>
      <c r="E13" s="7" t="str">
        <f t="shared" si="0"/>
        <v>GOOD</v>
      </c>
      <c r="F13" s="7" t="str">
        <f t="shared" si="1"/>
        <v>Technology is growing</v>
      </c>
      <c r="G13" s="7" t="str">
        <f t="shared" si="2"/>
        <v>TRUE</v>
      </c>
      <c r="H13" s="7" t="b">
        <f t="shared" si="3"/>
        <v>0</v>
      </c>
      <c r="I13" s="7" t="str">
        <f t="shared" si="4"/>
        <v>technology is growing</v>
      </c>
    </row>
    <row r="14" spans="1:9" x14ac:dyDescent="0.25">
      <c r="A14" s="17" t="s">
        <v>31</v>
      </c>
      <c r="B14" s="18" t="s">
        <v>12</v>
      </c>
      <c r="C14" s="19">
        <v>7999.98</v>
      </c>
      <c r="E14" s="7" t="str">
        <f t="shared" si="0"/>
        <v>GOOD</v>
      </c>
      <c r="F14" s="7" t="str">
        <f t="shared" si="1"/>
        <v>Technology is growing</v>
      </c>
      <c r="G14" s="7" t="str">
        <f t="shared" si="2"/>
        <v>TRUE</v>
      </c>
      <c r="H14" s="7" t="b">
        <f t="shared" si="3"/>
        <v>1</v>
      </c>
      <c r="I14" s="7" t="str">
        <f t="shared" si="4"/>
        <v>technology is growing</v>
      </c>
    </row>
    <row r="15" spans="1:9" x14ac:dyDescent="0.25">
      <c r="A15" s="21" t="s">
        <v>32</v>
      </c>
      <c r="B15" s="22" t="s">
        <v>22</v>
      </c>
      <c r="C15" s="23">
        <v>7958.58</v>
      </c>
      <c r="E15" s="7" t="str">
        <f t="shared" si="0"/>
        <v>GOOD</v>
      </c>
      <c r="F15" s="7" t="str">
        <f t="shared" si="1"/>
        <v>others/ try to focus on this area</v>
      </c>
      <c r="G15" s="7" t="str">
        <f t="shared" si="2"/>
        <v xml:space="preserve"> FALSE</v>
      </c>
      <c r="H15" s="7" t="b">
        <f t="shared" si="3"/>
        <v>1</v>
      </c>
      <c r="I15" s="7" t="str">
        <f t="shared" si="4"/>
        <v>Office supplies filed has potential</v>
      </c>
    </row>
    <row r="16" spans="1:9" x14ac:dyDescent="0.25">
      <c r="A16" s="17" t="s">
        <v>35</v>
      </c>
      <c r="B16" s="18" t="s">
        <v>12</v>
      </c>
      <c r="C16" s="19">
        <v>6999.96</v>
      </c>
      <c r="E16" s="7" t="str">
        <f t="shared" si="0"/>
        <v>GOOD</v>
      </c>
      <c r="F16" s="7" t="str">
        <f t="shared" si="1"/>
        <v>Technology is growing</v>
      </c>
      <c r="G16" s="7" t="str">
        <f t="shared" si="2"/>
        <v>TRUE</v>
      </c>
      <c r="H16" s="7" t="b">
        <f t="shared" si="3"/>
        <v>1</v>
      </c>
      <c r="I16" s="7" t="str">
        <f t="shared" si="4"/>
        <v>technology is growing</v>
      </c>
    </row>
    <row r="17" spans="1:9" x14ac:dyDescent="0.25">
      <c r="A17" s="21" t="s">
        <v>36</v>
      </c>
      <c r="B17" s="22" t="s">
        <v>12</v>
      </c>
      <c r="C17" s="23">
        <v>6998.64</v>
      </c>
      <c r="E17" s="7" t="str">
        <f t="shared" si="0"/>
        <v>GOOD</v>
      </c>
      <c r="F17" s="7" t="str">
        <f t="shared" si="1"/>
        <v>Technology is growing</v>
      </c>
      <c r="G17" s="7" t="str">
        <f t="shared" si="2"/>
        <v>TRUE</v>
      </c>
      <c r="H17" s="7" t="b">
        <f t="shared" si="3"/>
        <v>1</v>
      </c>
      <c r="I17" s="7" t="str">
        <f t="shared" si="4"/>
        <v>technology is growing</v>
      </c>
    </row>
    <row r="18" spans="1:9" x14ac:dyDescent="0.25">
      <c r="A18" s="17" t="s">
        <v>39</v>
      </c>
      <c r="B18" s="18" t="s">
        <v>22</v>
      </c>
      <c r="C18" s="19">
        <v>6517.08</v>
      </c>
      <c r="E18" s="7" t="str">
        <f t="shared" si="0"/>
        <v>GOOD</v>
      </c>
      <c r="F18" s="7" t="str">
        <f t="shared" si="1"/>
        <v>others/ try to focus on this area</v>
      </c>
      <c r="G18" s="7" t="str">
        <f t="shared" si="2"/>
        <v xml:space="preserve"> FALSE</v>
      </c>
      <c r="H18" s="7" t="b">
        <f t="shared" si="3"/>
        <v>1</v>
      </c>
      <c r="I18" s="7" t="str">
        <f t="shared" si="4"/>
        <v>Office supplies filed has potential</v>
      </c>
    </row>
    <row r="19" spans="1:9" x14ac:dyDescent="0.25">
      <c r="A19" s="21" t="s">
        <v>41</v>
      </c>
      <c r="B19" s="22" t="s">
        <v>12</v>
      </c>
      <c r="C19" s="23">
        <v>6439.8</v>
      </c>
      <c r="E19" s="7" t="str">
        <f t="shared" si="0"/>
        <v>GOOD</v>
      </c>
      <c r="F19" s="7" t="str">
        <f t="shared" si="1"/>
        <v>Technology is growing</v>
      </c>
      <c r="G19" s="7" t="str">
        <f t="shared" si="2"/>
        <v>TRUE</v>
      </c>
      <c r="H19" s="7" t="b">
        <f t="shared" si="3"/>
        <v>1</v>
      </c>
      <c r="I19" s="7" t="str">
        <f t="shared" si="4"/>
        <v>technology is growing</v>
      </c>
    </row>
    <row r="20" spans="1:9" x14ac:dyDescent="0.25">
      <c r="A20" s="17" t="s">
        <v>43</v>
      </c>
      <c r="B20" s="18" t="s">
        <v>22</v>
      </c>
      <c r="C20" s="19">
        <v>6354.95</v>
      </c>
      <c r="E20" s="7" t="str">
        <f t="shared" si="0"/>
        <v>GOOD</v>
      </c>
      <c r="F20" s="7" t="str">
        <f t="shared" si="1"/>
        <v>others/ try to focus on this area</v>
      </c>
      <c r="G20" s="7" t="str">
        <f t="shared" si="2"/>
        <v xml:space="preserve"> FALSE</v>
      </c>
      <c r="H20" s="7" t="b">
        <f t="shared" si="3"/>
        <v>1</v>
      </c>
      <c r="I20" s="7" t="str">
        <f t="shared" si="4"/>
        <v>Office supplies filed has potential</v>
      </c>
    </row>
    <row r="21" spans="1:9" x14ac:dyDescent="0.25">
      <c r="A21" s="21" t="s">
        <v>44</v>
      </c>
      <c r="B21" s="22" t="s">
        <v>12</v>
      </c>
      <c r="C21" s="23">
        <v>5785.0199999999995</v>
      </c>
      <c r="E21" s="7" t="str">
        <f t="shared" si="0"/>
        <v>GOOD</v>
      </c>
      <c r="F21" s="7" t="str">
        <f t="shared" si="1"/>
        <v>Technology is growing</v>
      </c>
      <c r="G21" s="7" t="str">
        <f t="shared" si="2"/>
        <v>TRUE</v>
      </c>
      <c r="H21" s="7" t="b">
        <f t="shared" si="3"/>
        <v>1</v>
      </c>
      <c r="I21" s="7" t="str">
        <f t="shared" si="4"/>
        <v>technology is growing</v>
      </c>
    </row>
    <row r="22" spans="1:9" x14ac:dyDescent="0.25">
      <c r="A22" s="17" t="s">
        <v>46</v>
      </c>
      <c r="B22" s="18" t="s">
        <v>48</v>
      </c>
      <c r="C22" s="19">
        <v>5759.9639999999981</v>
      </c>
      <c r="E22" s="7" t="str">
        <f t="shared" si="0"/>
        <v>GOOD</v>
      </c>
      <c r="F22" s="7" t="str">
        <f t="shared" si="1"/>
        <v>others/ try to focus on this area</v>
      </c>
      <c r="G22" s="7" t="str">
        <f t="shared" si="2"/>
        <v xml:space="preserve"> FALSE</v>
      </c>
      <c r="H22" s="7" t="b">
        <f t="shared" si="3"/>
        <v>1</v>
      </c>
      <c r="I22" s="7" t="str">
        <f t="shared" si="4"/>
        <v>sales of furniture is high</v>
      </c>
    </row>
    <row r="23" spans="1:9" x14ac:dyDescent="0.25">
      <c r="A23" s="21" t="s">
        <v>50</v>
      </c>
      <c r="B23" s="22" t="s">
        <v>12</v>
      </c>
      <c r="C23" s="23">
        <v>5751.5400000000009</v>
      </c>
      <c r="E23" s="7" t="str">
        <f t="shared" si="0"/>
        <v>GOOD</v>
      </c>
      <c r="F23" s="7" t="str">
        <f t="shared" si="1"/>
        <v>Technology is growing</v>
      </c>
      <c r="G23" s="7" t="str">
        <f t="shared" si="2"/>
        <v>TRUE</v>
      </c>
      <c r="H23" s="7" t="b">
        <f t="shared" si="3"/>
        <v>1</v>
      </c>
      <c r="I23" s="7" t="str">
        <f t="shared" si="4"/>
        <v>technology is growing</v>
      </c>
    </row>
    <row r="24" spans="1:9" x14ac:dyDescent="0.25">
      <c r="A24" s="17" t="s">
        <v>52</v>
      </c>
      <c r="B24" s="18" t="s">
        <v>12</v>
      </c>
      <c r="C24" s="19">
        <v>5737.5</v>
      </c>
      <c r="E24" s="7" t="str">
        <f t="shared" si="0"/>
        <v>GOOD</v>
      </c>
      <c r="F24" s="7" t="str">
        <f t="shared" si="1"/>
        <v>Technology is growing</v>
      </c>
      <c r="G24" s="7" t="str">
        <f t="shared" si="2"/>
        <v>TRUE</v>
      </c>
      <c r="H24" s="7" t="b">
        <f t="shared" si="3"/>
        <v>1</v>
      </c>
      <c r="I24" s="7" t="str">
        <f t="shared" si="4"/>
        <v>technology is growing</v>
      </c>
    </row>
    <row r="25" spans="1:9" x14ac:dyDescent="0.25">
      <c r="A25" s="21" t="s">
        <v>54</v>
      </c>
      <c r="B25" s="22" t="s">
        <v>48</v>
      </c>
      <c r="C25" s="23">
        <v>5729.3459999999986</v>
      </c>
      <c r="E25" s="7" t="str">
        <f t="shared" si="0"/>
        <v>GOOD</v>
      </c>
      <c r="F25" s="7" t="str">
        <f t="shared" si="1"/>
        <v>others/ try to focus on this area</v>
      </c>
      <c r="G25" s="7" t="str">
        <f t="shared" si="2"/>
        <v xml:space="preserve"> FALSE</v>
      </c>
      <c r="H25" s="7" t="b">
        <f t="shared" si="3"/>
        <v>1</v>
      </c>
      <c r="I25" s="7" t="str">
        <f t="shared" si="4"/>
        <v>sales of furniture is high</v>
      </c>
    </row>
    <row r="26" spans="1:9" x14ac:dyDescent="0.25">
      <c r="A26" s="17" t="s">
        <v>56</v>
      </c>
      <c r="B26" s="18" t="s">
        <v>12</v>
      </c>
      <c r="C26" s="19">
        <v>5726.16</v>
      </c>
      <c r="E26" s="7" t="str">
        <f t="shared" si="0"/>
        <v>GOOD</v>
      </c>
      <c r="F26" s="7" t="str">
        <f t="shared" si="1"/>
        <v>Technology is growing</v>
      </c>
      <c r="G26" s="7" t="str">
        <f t="shared" si="2"/>
        <v>TRUE</v>
      </c>
      <c r="H26" s="7" t="b">
        <f t="shared" si="3"/>
        <v>1</v>
      </c>
      <c r="I26" s="7" t="str">
        <f t="shared" si="4"/>
        <v>technology is growing</v>
      </c>
    </row>
    <row r="27" spans="1:9" x14ac:dyDescent="0.25">
      <c r="A27" s="21" t="s">
        <v>57</v>
      </c>
      <c r="B27" s="22" t="s">
        <v>12</v>
      </c>
      <c r="C27" s="23">
        <v>5725.35</v>
      </c>
      <c r="E27" s="7" t="str">
        <f t="shared" si="0"/>
        <v>GOOD</v>
      </c>
      <c r="F27" s="7" t="str">
        <f t="shared" si="1"/>
        <v>Technology is growing</v>
      </c>
      <c r="G27" s="7" t="str">
        <f t="shared" si="2"/>
        <v>TRUE</v>
      </c>
      <c r="H27" s="7" t="b">
        <f t="shared" si="3"/>
        <v>1</v>
      </c>
      <c r="I27" s="7" t="str">
        <f t="shared" si="4"/>
        <v>technology is growing</v>
      </c>
    </row>
    <row r="28" spans="1:9" x14ac:dyDescent="0.25">
      <c r="A28" s="17" t="s">
        <v>58</v>
      </c>
      <c r="B28" s="18" t="s">
        <v>12</v>
      </c>
      <c r="C28" s="19">
        <v>5724.5400000000009</v>
      </c>
      <c r="E28" s="7" t="str">
        <f t="shared" si="0"/>
        <v>GOOD</v>
      </c>
      <c r="F28" s="7" t="str">
        <f t="shared" si="1"/>
        <v>Technology is growing</v>
      </c>
      <c r="G28" s="7" t="str">
        <f t="shared" si="2"/>
        <v>TRUE</v>
      </c>
      <c r="H28" s="7" t="b">
        <f t="shared" si="3"/>
        <v>1</v>
      </c>
      <c r="I28" s="7" t="str">
        <f t="shared" si="4"/>
        <v>technology is growing</v>
      </c>
    </row>
    <row r="29" spans="1:9" x14ac:dyDescent="0.25">
      <c r="A29" s="21" t="s">
        <v>59</v>
      </c>
      <c r="B29" s="22" t="s">
        <v>48</v>
      </c>
      <c r="C29" s="23">
        <v>5667.87</v>
      </c>
      <c r="E29" s="7" t="str">
        <f t="shared" si="0"/>
        <v>GOOD</v>
      </c>
      <c r="F29" s="7" t="str">
        <f t="shared" si="1"/>
        <v>others/ try to focus on this area</v>
      </c>
      <c r="G29" s="7" t="str">
        <f t="shared" si="2"/>
        <v xml:space="preserve"> FALSE</v>
      </c>
      <c r="H29" s="7" t="b">
        <f t="shared" si="3"/>
        <v>1</v>
      </c>
      <c r="I29" s="7" t="str">
        <f t="shared" si="4"/>
        <v>sales of furniture is high</v>
      </c>
    </row>
    <row r="30" spans="1:9" x14ac:dyDescent="0.25">
      <c r="A30" s="17" t="s">
        <v>61</v>
      </c>
      <c r="B30" s="18" t="s">
        <v>48</v>
      </c>
      <c r="C30" s="19">
        <v>5486.67</v>
      </c>
      <c r="E30" s="7" t="str">
        <f t="shared" si="0"/>
        <v>GOOD</v>
      </c>
      <c r="F30" s="7" t="str">
        <f t="shared" si="1"/>
        <v>others/ try to focus on this area</v>
      </c>
      <c r="G30" s="7" t="str">
        <f t="shared" si="2"/>
        <v xml:space="preserve"> FALSE</v>
      </c>
      <c r="H30" s="7" t="b">
        <f t="shared" si="3"/>
        <v>1</v>
      </c>
      <c r="I30" s="7" t="str">
        <f t="shared" si="4"/>
        <v>sales of furniture is high</v>
      </c>
    </row>
    <row r="31" spans="1:9" x14ac:dyDescent="0.25">
      <c r="A31" s="21" t="s">
        <v>62</v>
      </c>
      <c r="B31" s="22" t="s">
        <v>48</v>
      </c>
      <c r="C31" s="23">
        <v>5451.2999999999993</v>
      </c>
      <c r="E31" s="7" t="str">
        <f t="shared" si="0"/>
        <v>GOOD</v>
      </c>
      <c r="F31" s="7" t="str">
        <f t="shared" si="1"/>
        <v>others/ try to focus on this area</v>
      </c>
      <c r="G31" s="7" t="str">
        <f t="shared" si="2"/>
        <v xml:space="preserve"> FALSE</v>
      </c>
      <c r="H31" s="7" t="b">
        <f t="shared" si="3"/>
        <v>1</v>
      </c>
      <c r="I31" s="7" t="str">
        <f t="shared" si="4"/>
        <v>sales of furniture is high</v>
      </c>
    </row>
    <row r="32" spans="1:9" x14ac:dyDescent="0.25">
      <c r="A32" s="17" t="s">
        <v>64</v>
      </c>
      <c r="B32" s="18" t="s">
        <v>48</v>
      </c>
      <c r="C32" s="19">
        <v>5451.2999999999993</v>
      </c>
      <c r="E32" s="7" t="str">
        <f t="shared" si="0"/>
        <v>GOOD</v>
      </c>
      <c r="F32" s="7" t="str">
        <f t="shared" si="1"/>
        <v>others/ try to focus on this area</v>
      </c>
      <c r="G32" s="7" t="str">
        <f t="shared" si="2"/>
        <v xml:space="preserve"> FALSE</v>
      </c>
      <c r="H32" s="7" t="b">
        <f t="shared" si="3"/>
        <v>1</v>
      </c>
      <c r="I32" s="7" t="str">
        <f t="shared" si="4"/>
        <v>sales of furniture is high</v>
      </c>
    </row>
    <row r="33" spans="1:9" x14ac:dyDescent="0.25">
      <c r="A33" s="21" t="s">
        <v>65</v>
      </c>
      <c r="B33" s="22" t="s">
        <v>22</v>
      </c>
      <c r="C33" s="23">
        <v>5443.96</v>
      </c>
      <c r="E33" s="7" t="str">
        <f t="shared" si="0"/>
        <v>GOOD</v>
      </c>
      <c r="F33" s="7" t="str">
        <f t="shared" si="1"/>
        <v>others/ try to focus on this area</v>
      </c>
      <c r="G33" s="7" t="str">
        <f t="shared" si="2"/>
        <v xml:space="preserve"> FALSE</v>
      </c>
      <c r="H33" s="7" t="b">
        <f t="shared" si="3"/>
        <v>1</v>
      </c>
      <c r="I33" s="7" t="str">
        <f t="shared" si="4"/>
        <v>Office supplies filed has potential</v>
      </c>
    </row>
    <row r="34" spans="1:9" x14ac:dyDescent="0.25">
      <c r="A34" s="17" t="s">
        <v>66</v>
      </c>
      <c r="B34" s="18" t="s">
        <v>12</v>
      </c>
      <c r="C34" s="19">
        <v>5399.91</v>
      </c>
      <c r="E34" s="7" t="str">
        <f t="shared" si="0"/>
        <v>GOOD</v>
      </c>
      <c r="F34" s="7" t="str">
        <f t="shared" si="1"/>
        <v>Technology is growing</v>
      </c>
      <c r="G34" s="7" t="str">
        <f t="shared" si="2"/>
        <v>TRUE</v>
      </c>
      <c r="H34" s="7" t="b">
        <f t="shared" si="3"/>
        <v>1</v>
      </c>
      <c r="I34" s="7" t="str">
        <f t="shared" si="4"/>
        <v>technology is growing</v>
      </c>
    </row>
    <row r="35" spans="1:9" x14ac:dyDescent="0.25">
      <c r="A35" s="21" t="s">
        <v>67</v>
      </c>
      <c r="B35" s="22" t="s">
        <v>12</v>
      </c>
      <c r="C35" s="23">
        <v>5301.2400000000007</v>
      </c>
      <c r="E35" s="7" t="str">
        <f t="shared" si="0"/>
        <v>GOOD</v>
      </c>
      <c r="F35" s="7" t="str">
        <f t="shared" si="1"/>
        <v>Technology is growing</v>
      </c>
      <c r="G35" s="7" t="str">
        <f t="shared" si="2"/>
        <v>TRUE</v>
      </c>
      <c r="H35" s="7" t="b">
        <f t="shared" si="3"/>
        <v>1</v>
      </c>
      <c r="I35" s="7" t="str">
        <f t="shared" si="4"/>
        <v>technology is growing</v>
      </c>
    </row>
    <row r="36" spans="1:9" x14ac:dyDescent="0.25">
      <c r="A36" s="17" t="s">
        <v>69</v>
      </c>
      <c r="B36" s="18" t="s">
        <v>12</v>
      </c>
      <c r="C36" s="19">
        <v>5276.9880000000003</v>
      </c>
      <c r="E36" s="7" t="str">
        <f t="shared" si="0"/>
        <v>GOOD</v>
      </c>
      <c r="F36" s="7" t="str">
        <f t="shared" si="1"/>
        <v>Technology is growing</v>
      </c>
      <c r="G36" s="7" t="str">
        <f t="shared" si="2"/>
        <v>TRUE</v>
      </c>
      <c r="H36" s="7" t="b">
        <f t="shared" si="3"/>
        <v>1</v>
      </c>
      <c r="I36" s="7" t="str">
        <f t="shared" si="4"/>
        <v>technology is growing</v>
      </c>
    </row>
    <row r="37" spans="1:9" x14ac:dyDescent="0.25">
      <c r="A37" s="21" t="s">
        <v>70</v>
      </c>
      <c r="B37" s="22" t="s">
        <v>22</v>
      </c>
      <c r="C37" s="23">
        <v>5273.7</v>
      </c>
      <c r="E37" s="7" t="str">
        <f t="shared" si="0"/>
        <v>GOOD</v>
      </c>
      <c r="F37" s="7" t="str">
        <f t="shared" si="1"/>
        <v>others/ try to focus on this area</v>
      </c>
      <c r="G37" s="7" t="str">
        <f t="shared" si="2"/>
        <v xml:space="preserve"> FALSE</v>
      </c>
      <c r="H37" s="7" t="b">
        <f t="shared" si="3"/>
        <v>1</v>
      </c>
      <c r="I37" s="7" t="str">
        <f t="shared" si="4"/>
        <v>Office supplies filed has potential</v>
      </c>
    </row>
    <row r="38" spans="1:9" x14ac:dyDescent="0.25">
      <c r="A38" s="17" t="s">
        <v>71</v>
      </c>
      <c r="B38" s="18" t="s">
        <v>48</v>
      </c>
      <c r="C38" s="19">
        <v>5244.84</v>
      </c>
      <c r="E38" s="7" t="str">
        <f t="shared" si="0"/>
        <v>GOOD</v>
      </c>
      <c r="F38" s="7" t="str">
        <f t="shared" si="1"/>
        <v>others/ try to focus on this area</v>
      </c>
      <c r="G38" s="7" t="str">
        <f t="shared" si="2"/>
        <v xml:space="preserve"> FALSE</v>
      </c>
      <c r="H38" s="7" t="b">
        <f t="shared" si="3"/>
        <v>1</v>
      </c>
      <c r="I38" s="7" t="str">
        <f t="shared" si="4"/>
        <v>sales of furniture is high</v>
      </c>
    </row>
    <row r="39" spans="1:9" x14ac:dyDescent="0.25">
      <c r="A39" s="21" t="s">
        <v>72</v>
      </c>
      <c r="B39" s="22" t="s">
        <v>12</v>
      </c>
      <c r="C39" s="23">
        <v>5211.12</v>
      </c>
      <c r="E39" s="7" t="str">
        <f t="shared" si="0"/>
        <v>GOOD</v>
      </c>
      <c r="F39" s="7" t="str">
        <f t="shared" si="1"/>
        <v>Technology is growing</v>
      </c>
      <c r="G39" s="7" t="str">
        <f t="shared" si="2"/>
        <v>TRUE</v>
      </c>
      <c r="H39" s="7" t="b">
        <f t="shared" si="3"/>
        <v>1</v>
      </c>
      <c r="I39" s="7" t="str">
        <f t="shared" si="4"/>
        <v>technology is growing</v>
      </c>
    </row>
    <row r="40" spans="1:9" x14ac:dyDescent="0.25">
      <c r="A40" s="17" t="s">
        <v>74</v>
      </c>
      <c r="B40" s="18" t="s">
        <v>12</v>
      </c>
      <c r="C40" s="19">
        <v>5211.12</v>
      </c>
      <c r="E40" s="7" t="str">
        <f t="shared" si="0"/>
        <v>GOOD</v>
      </c>
      <c r="F40" s="7" t="str">
        <f t="shared" si="1"/>
        <v>Technology is growing</v>
      </c>
      <c r="G40" s="7" t="str">
        <f t="shared" si="2"/>
        <v>TRUE</v>
      </c>
      <c r="H40" s="7" t="b">
        <f t="shared" si="3"/>
        <v>1</v>
      </c>
      <c r="I40" s="7" t="str">
        <f t="shared" si="4"/>
        <v>technology is growing</v>
      </c>
    </row>
    <row r="41" spans="1:9" x14ac:dyDescent="0.25">
      <c r="A41" s="21" t="s">
        <v>75</v>
      </c>
      <c r="B41" s="22" t="s">
        <v>12</v>
      </c>
      <c r="C41" s="23">
        <v>5199.96</v>
      </c>
      <c r="E41" s="7" t="str">
        <f t="shared" si="0"/>
        <v>GOOD</v>
      </c>
      <c r="F41" s="7" t="str">
        <f t="shared" si="1"/>
        <v>Technology is growing</v>
      </c>
      <c r="G41" s="7" t="str">
        <f t="shared" si="2"/>
        <v>TRUE</v>
      </c>
      <c r="H41" s="7" t="b">
        <f t="shared" si="3"/>
        <v>1</v>
      </c>
      <c r="I41" s="7" t="str">
        <f t="shared" si="4"/>
        <v>technology is growing</v>
      </c>
    </row>
    <row r="42" spans="1:9" x14ac:dyDescent="0.25">
      <c r="A42" s="17" t="s">
        <v>76</v>
      </c>
      <c r="B42" s="18" t="s">
        <v>12</v>
      </c>
      <c r="C42" s="19">
        <v>5175.1710000000012</v>
      </c>
      <c r="E42" s="7" t="str">
        <f t="shared" si="0"/>
        <v>GOOD</v>
      </c>
      <c r="F42" s="7" t="str">
        <f t="shared" si="1"/>
        <v>Technology is growing</v>
      </c>
      <c r="G42" s="7" t="str">
        <f t="shared" si="2"/>
        <v>TRUE</v>
      </c>
      <c r="H42" s="7" t="b">
        <f t="shared" si="3"/>
        <v>1</v>
      </c>
      <c r="I42" s="7" t="str">
        <f t="shared" si="4"/>
        <v>technology is growing</v>
      </c>
    </row>
    <row r="43" spans="1:9" x14ac:dyDescent="0.25">
      <c r="A43" s="21" t="s">
        <v>77</v>
      </c>
      <c r="B43" s="22" t="s">
        <v>12</v>
      </c>
      <c r="C43" s="23">
        <v>5100</v>
      </c>
      <c r="E43" s="7" t="str">
        <f t="shared" si="0"/>
        <v>GOOD</v>
      </c>
      <c r="F43" s="7" t="str">
        <f t="shared" si="1"/>
        <v>Technology is growing</v>
      </c>
      <c r="G43" s="7" t="str">
        <f t="shared" si="2"/>
        <v>TRUE</v>
      </c>
      <c r="H43" s="7" t="b">
        <f t="shared" si="3"/>
        <v>1</v>
      </c>
      <c r="I43" s="7" t="str">
        <f t="shared" si="4"/>
        <v>technology is growing</v>
      </c>
    </row>
    <row r="44" spans="1:9" x14ac:dyDescent="0.25">
      <c r="A44" s="17" t="s">
        <v>79</v>
      </c>
      <c r="B44" s="18" t="s">
        <v>22</v>
      </c>
      <c r="C44" s="19">
        <v>5083.96</v>
      </c>
      <c r="E44" s="7" t="str">
        <f t="shared" si="0"/>
        <v>GOOD</v>
      </c>
      <c r="F44" s="7" t="str">
        <f t="shared" si="1"/>
        <v>others/ try to focus on this area</v>
      </c>
      <c r="G44" s="7" t="str">
        <f t="shared" si="2"/>
        <v xml:space="preserve"> FALSE</v>
      </c>
      <c r="H44" s="7" t="b">
        <f t="shared" si="3"/>
        <v>1</v>
      </c>
      <c r="I44" s="7" t="str">
        <f t="shared" si="4"/>
        <v>Office supplies filed has potential</v>
      </c>
    </row>
    <row r="45" spans="1:9" x14ac:dyDescent="0.25">
      <c r="A45" s="21" t="s">
        <v>80</v>
      </c>
      <c r="B45" s="22" t="s">
        <v>48</v>
      </c>
      <c r="C45" s="23">
        <v>5048.9999999999991</v>
      </c>
      <c r="E45" s="7" t="str">
        <f t="shared" si="0"/>
        <v>GOOD</v>
      </c>
      <c r="F45" s="7" t="str">
        <f t="shared" si="1"/>
        <v>others/ try to focus on this area</v>
      </c>
      <c r="G45" s="7" t="str">
        <f t="shared" si="2"/>
        <v xml:space="preserve"> FALSE</v>
      </c>
      <c r="H45" s="7" t="b">
        <f t="shared" si="3"/>
        <v>1</v>
      </c>
      <c r="I45" s="7" t="str">
        <f t="shared" si="4"/>
        <v>sales of furniture is high</v>
      </c>
    </row>
    <row r="46" spans="1:9" x14ac:dyDescent="0.25">
      <c r="A46" s="17" t="s">
        <v>81</v>
      </c>
      <c r="B46" s="18" t="s">
        <v>22</v>
      </c>
      <c r="C46" s="19">
        <v>4912.59</v>
      </c>
      <c r="E46" s="7" t="str">
        <f t="shared" si="0"/>
        <v>FOCUS ON SALES</v>
      </c>
      <c r="F46" s="7" t="str">
        <f t="shared" si="1"/>
        <v>others/ try to focus on this area</v>
      </c>
      <c r="G46" s="7" t="str">
        <f t="shared" si="2"/>
        <v xml:space="preserve"> FALSE</v>
      </c>
      <c r="H46" s="7" t="b">
        <f t="shared" si="3"/>
        <v>1</v>
      </c>
      <c r="I46" s="7" t="str">
        <f t="shared" si="4"/>
        <v>try sale more</v>
      </c>
    </row>
    <row r="47" spans="1:9" x14ac:dyDescent="0.25">
      <c r="A47" s="21" t="s">
        <v>82</v>
      </c>
      <c r="B47" s="22" t="s">
        <v>12</v>
      </c>
      <c r="C47" s="23">
        <v>4899.93</v>
      </c>
      <c r="E47" s="7" t="str">
        <f t="shared" si="0"/>
        <v>FOCUS ON SALES</v>
      </c>
      <c r="F47" s="7" t="str">
        <f t="shared" si="1"/>
        <v>others/ try to focus on this area</v>
      </c>
      <c r="G47" s="7" t="str">
        <f t="shared" si="2"/>
        <v>TRUE</v>
      </c>
      <c r="H47" s="7" t="b">
        <f t="shared" si="3"/>
        <v>1</v>
      </c>
      <c r="I47" s="7" t="str">
        <f t="shared" si="4"/>
        <v>try sale more</v>
      </c>
    </row>
    <row r="48" spans="1:9" x14ac:dyDescent="0.25">
      <c r="A48" s="17" t="s">
        <v>83</v>
      </c>
      <c r="B48" s="18" t="s">
        <v>12</v>
      </c>
      <c r="C48" s="19">
        <v>4899.93</v>
      </c>
      <c r="E48" s="7" t="str">
        <f t="shared" si="0"/>
        <v>FOCUS ON SALES</v>
      </c>
      <c r="F48" s="7" t="str">
        <f t="shared" si="1"/>
        <v>others/ try to focus on this area</v>
      </c>
      <c r="G48" s="7" t="str">
        <f t="shared" si="2"/>
        <v>TRUE</v>
      </c>
      <c r="H48" s="7" t="b">
        <f t="shared" si="3"/>
        <v>1</v>
      </c>
      <c r="I48" s="7" t="str">
        <f t="shared" si="4"/>
        <v>try sale more</v>
      </c>
    </row>
    <row r="49" spans="1:9" x14ac:dyDescent="0.25">
      <c r="A49" s="21" t="s">
        <v>84</v>
      </c>
      <c r="B49" s="22" t="s">
        <v>12</v>
      </c>
      <c r="C49" s="23">
        <v>4876.875</v>
      </c>
      <c r="E49" s="7" t="str">
        <f t="shared" si="0"/>
        <v>FOCUS ON SALES</v>
      </c>
      <c r="F49" s="7" t="str">
        <f t="shared" si="1"/>
        <v>others/ try to focus on this area</v>
      </c>
      <c r="G49" s="7" t="str">
        <f t="shared" si="2"/>
        <v>TRUE</v>
      </c>
      <c r="H49" s="7" t="b">
        <f t="shared" si="3"/>
        <v>1</v>
      </c>
      <c r="I49" s="7" t="str">
        <f t="shared" si="4"/>
        <v>try sale more</v>
      </c>
    </row>
    <row r="50" spans="1:9" x14ac:dyDescent="0.25">
      <c r="A50" s="17" t="s">
        <v>85</v>
      </c>
      <c r="B50" s="18" t="s">
        <v>22</v>
      </c>
      <c r="C50" s="19">
        <v>4864.32</v>
      </c>
      <c r="E50" s="7" t="str">
        <f t="shared" si="0"/>
        <v>FOCUS ON SALES</v>
      </c>
      <c r="F50" s="7" t="str">
        <f t="shared" si="1"/>
        <v>others/ try to focus on this area</v>
      </c>
      <c r="G50" s="7" t="str">
        <f t="shared" si="2"/>
        <v xml:space="preserve"> FALSE</v>
      </c>
      <c r="H50" s="7" t="b">
        <f t="shared" si="3"/>
        <v>1</v>
      </c>
      <c r="I50" s="7" t="str">
        <f t="shared" si="4"/>
        <v>try sale more</v>
      </c>
    </row>
    <row r="51" spans="1:9" x14ac:dyDescent="0.25">
      <c r="A51" s="25" t="s">
        <v>86</v>
      </c>
      <c r="B51" s="26" t="s">
        <v>12</v>
      </c>
      <c r="C51" s="27">
        <v>4799.9839999999995</v>
      </c>
      <c r="E51" s="7" t="str">
        <f t="shared" si="0"/>
        <v>FOCUS ON SALES</v>
      </c>
      <c r="F51" s="7" t="str">
        <f t="shared" si="1"/>
        <v>others/ try to focus on this area</v>
      </c>
      <c r="G51" s="7" t="str">
        <f t="shared" si="2"/>
        <v>TRUE</v>
      </c>
      <c r="H51" s="7" t="b">
        <f t="shared" si="3"/>
        <v>1</v>
      </c>
      <c r="I51" s="7" t="str">
        <f t="shared" si="4"/>
        <v>try sale more</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B696A-0D83-4D2F-9D40-0DEE7D2C6C8D}">
  <dimension ref="A1:S51"/>
  <sheetViews>
    <sheetView tabSelected="1" workbookViewId="0">
      <selection activeCell="D3" sqref="D3"/>
    </sheetView>
  </sheetViews>
  <sheetFormatPr defaultRowHeight="15" x14ac:dyDescent="0.25"/>
  <cols>
    <col min="1" max="1" width="26.28515625" bestFit="1" customWidth="1"/>
    <col min="2" max="2" width="14.5703125" bestFit="1" customWidth="1"/>
    <col min="3" max="3" width="10.140625" bestFit="1" customWidth="1"/>
    <col min="4" max="4" width="10.140625" customWidth="1"/>
    <col min="5" max="5" width="54.5703125" customWidth="1"/>
    <col min="6" max="6" width="18.28515625" customWidth="1"/>
    <col min="7" max="7" width="17" customWidth="1"/>
    <col min="8" max="8" width="19.42578125" customWidth="1"/>
    <col min="9" max="9" width="13" customWidth="1"/>
    <col min="10" max="10" width="15.5703125" bestFit="1" customWidth="1"/>
    <col min="11" max="11" width="11.85546875" customWidth="1"/>
    <col min="13" max="13" width="12.85546875" customWidth="1"/>
    <col min="14" max="14" width="19.85546875" bestFit="1" customWidth="1"/>
    <col min="17" max="17" width="10.140625" bestFit="1" customWidth="1"/>
  </cols>
  <sheetData>
    <row r="1" spans="1:19" ht="15" customHeight="1" x14ac:dyDescent="0.25">
      <c r="A1" s="14" t="s">
        <v>0</v>
      </c>
      <c r="B1" s="14" t="s">
        <v>3</v>
      </c>
      <c r="C1" s="45" t="s">
        <v>5</v>
      </c>
      <c r="E1" s="59" t="s">
        <v>161</v>
      </c>
      <c r="F1" s="43" t="s">
        <v>147</v>
      </c>
      <c r="G1" s="38" t="s">
        <v>148</v>
      </c>
      <c r="H1" s="38" t="s">
        <v>149</v>
      </c>
      <c r="I1" s="38" t="s">
        <v>150</v>
      </c>
      <c r="J1" s="38" t="s">
        <v>151</v>
      </c>
      <c r="K1" s="38" t="s">
        <v>152</v>
      </c>
      <c r="L1" s="38" t="s">
        <v>153</v>
      </c>
      <c r="M1" s="38" t="s">
        <v>154</v>
      </c>
      <c r="N1" s="38" t="s">
        <v>155</v>
      </c>
      <c r="O1" s="38" t="s">
        <v>156</v>
      </c>
      <c r="P1" s="38" t="s">
        <v>157</v>
      </c>
      <c r="Q1" s="38" t="s">
        <v>158</v>
      </c>
      <c r="R1" s="38" t="s">
        <v>159</v>
      </c>
      <c r="S1" s="38" t="s">
        <v>186</v>
      </c>
    </row>
    <row r="2" spans="1:19" x14ac:dyDescent="0.25">
      <c r="A2" s="17" t="s">
        <v>9</v>
      </c>
      <c r="B2" s="18" t="s">
        <v>12</v>
      </c>
      <c r="C2" s="46">
        <v>22638.48</v>
      </c>
      <c r="E2" s="59"/>
      <c r="F2" s="44">
        <f>SUM(C:C)</f>
        <v>352268.62400000001</v>
      </c>
      <c r="G2" s="7">
        <f>SUMIF(B:B,"technology",C:C)</f>
        <v>234488.85399999999</v>
      </c>
      <c r="H2" s="7">
        <f>SUMIFS(C:C,B:B,"Technology",C:C,"&gt;5000")</f>
        <v>215012.13500000001</v>
      </c>
      <c r="I2" s="7">
        <f>COUNT(C:C)</f>
        <v>50</v>
      </c>
      <c r="J2" s="7">
        <f>COUNTA(B:B)</f>
        <v>51</v>
      </c>
      <c r="K2" s="7">
        <f>COUNTBLANK(C:C)</f>
        <v>1048525</v>
      </c>
      <c r="L2" s="7">
        <f>COUNTIF(C:C,"&gt;5000")</f>
        <v>44</v>
      </c>
      <c r="M2" s="7">
        <f>COUNTIFS(C:C,"&gt;5000",B:B,"technology")</f>
        <v>27</v>
      </c>
      <c r="N2" s="8">
        <f>MEDIAN(C:C)</f>
        <v>5725.7550000000001</v>
      </c>
      <c r="O2" s="7">
        <f>MODE(C:C)</f>
        <v>5451.2999999999993</v>
      </c>
      <c r="P2" s="8">
        <f>MIN(C:C)</f>
        <v>4799.9839999999995</v>
      </c>
      <c r="Q2" s="8">
        <f>MAX(C:C)</f>
        <v>22638.48</v>
      </c>
      <c r="R2" s="7">
        <f>LARGE(C:C,5)</f>
        <v>10499.97</v>
      </c>
      <c r="S2" s="7">
        <f>SMALL(C:C,2)</f>
        <v>4864.32</v>
      </c>
    </row>
    <row r="3" spans="1:19" x14ac:dyDescent="0.25">
      <c r="A3" s="21" t="s">
        <v>14</v>
      </c>
      <c r="B3" s="22" t="s">
        <v>12</v>
      </c>
      <c r="C3" s="47">
        <v>17499.949999999997</v>
      </c>
      <c r="E3" s="59"/>
    </row>
    <row r="4" spans="1:19" x14ac:dyDescent="0.25">
      <c r="A4" s="17" t="s">
        <v>17</v>
      </c>
      <c r="B4" s="18" t="s">
        <v>12</v>
      </c>
      <c r="C4" s="46">
        <v>13999.96</v>
      </c>
      <c r="E4" s="59"/>
      <c r="F4" s="43" t="s">
        <v>171</v>
      </c>
      <c r="G4" s="38" t="s">
        <v>172</v>
      </c>
      <c r="H4" s="38" t="s">
        <v>173</v>
      </c>
      <c r="I4" s="38" t="s">
        <v>183</v>
      </c>
      <c r="J4" s="38" t="s">
        <v>184</v>
      </c>
      <c r="K4" s="38" t="s">
        <v>185</v>
      </c>
    </row>
    <row r="5" spans="1:19" x14ac:dyDescent="0.25">
      <c r="A5" s="21" t="s">
        <v>19</v>
      </c>
      <c r="B5" s="22" t="s">
        <v>12</v>
      </c>
      <c r="C5" s="47">
        <v>11199.968000000001</v>
      </c>
      <c r="E5" s="59"/>
      <c r="F5" s="44">
        <f>AVERAGE(C:C)</f>
        <v>7045.37248</v>
      </c>
      <c r="G5" s="7">
        <f>AVERAGEIF(B:B,"Technology",C:C)</f>
        <v>7564.1565806451608</v>
      </c>
      <c r="H5" s="7">
        <f>AVERAGEIFS(C:C,C:C,"&gt;5000",B:B,"Technology")</f>
        <v>7963.412407407408</v>
      </c>
      <c r="I5" s="8">
        <f>ROUND(C2,0)</f>
        <v>22638</v>
      </c>
      <c r="J5" s="8">
        <f>ROUNDUP(C2,)</f>
        <v>22639</v>
      </c>
      <c r="K5" s="8">
        <f>ROUNDDOWN(C2,1)</f>
        <v>22638.400000000001</v>
      </c>
    </row>
    <row r="6" spans="1:19" x14ac:dyDescent="0.25">
      <c r="A6" s="17" t="s">
        <v>20</v>
      </c>
      <c r="B6" s="18" t="s">
        <v>12</v>
      </c>
      <c r="C6" s="46">
        <v>10499.97</v>
      </c>
    </row>
    <row r="7" spans="1:19" ht="15" customHeight="1" x14ac:dyDescent="0.25">
      <c r="A7" s="21" t="s">
        <v>21</v>
      </c>
      <c r="B7" s="22" t="s">
        <v>22</v>
      </c>
      <c r="C7" s="47">
        <v>9892.74</v>
      </c>
      <c r="E7" s="42" t="s">
        <v>160</v>
      </c>
      <c r="F7" s="38" t="s">
        <v>163</v>
      </c>
      <c r="G7" s="38" t="s">
        <v>164</v>
      </c>
      <c r="H7" s="38" t="s">
        <v>165</v>
      </c>
      <c r="I7" s="38" t="s">
        <v>166</v>
      </c>
      <c r="J7" s="38" t="s">
        <v>167</v>
      </c>
      <c r="K7" s="38" t="s">
        <v>162</v>
      </c>
      <c r="L7" s="38" t="s">
        <v>168</v>
      </c>
      <c r="M7" s="38" t="s">
        <v>169</v>
      </c>
      <c r="N7" s="38" t="s">
        <v>170</v>
      </c>
    </row>
    <row r="8" spans="1:19" x14ac:dyDescent="0.25">
      <c r="A8" s="17" t="s">
        <v>24</v>
      </c>
      <c r="B8" s="18" t="s">
        <v>22</v>
      </c>
      <c r="C8" s="46">
        <v>9449.9500000000007</v>
      </c>
      <c r="F8" s="7">
        <f>LEN(B2)</f>
        <v>10</v>
      </c>
      <c r="G8" s="7" t="str">
        <f>UPPER(B2)</f>
        <v>TECHNOLOGY</v>
      </c>
      <c r="H8" s="7" t="str">
        <f>LOWER(G8)</f>
        <v>technology</v>
      </c>
      <c r="I8" s="7" t="str">
        <f>PROPER(H8)</f>
        <v>Technology</v>
      </c>
      <c r="J8" s="7" t="str">
        <f>MID(I8,4,4)</f>
        <v>hnol</v>
      </c>
      <c r="K8" s="7" t="str">
        <f>LEFT(I8,4)</f>
        <v>Tech</v>
      </c>
      <c r="L8" s="7" t="str">
        <f>RIGHT(I8,4)</f>
        <v>logy</v>
      </c>
      <c r="M8" s="7" t="str">
        <f>TRIM(I8)</f>
        <v>Technology</v>
      </c>
      <c r="N8" s="7" t="str">
        <f>CONCATENATE(B2,"  ",C2)</f>
        <v>Technology  22638.48</v>
      </c>
    </row>
    <row r="9" spans="1:19" x14ac:dyDescent="0.25">
      <c r="A9" s="21" t="s">
        <v>25</v>
      </c>
      <c r="B9" s="22" t="s">
        <v>12</v>
      </c>
      <c r="C9" s="47">
        <v>9099.93</v>
      </c>
    </row>
    <row r="10" spans="1:19" x14ac:dyDescent="0.25">
      <c r="A10" s="17" t="s">
        <v>26</v>
      </c>
      <c r="B10" s="18" t="s">
        <v>12</v>
      </c>
      <c r="C10" s="46">
        <v>8749.9500000000007</v>
      </c>
    </row>
    <row r="11" spans="1:19" ht="15" customHeight="1" x14ac:dyDescent="0.25">
      <c r="A11" s="21" t="s">
        <v>27</v>
      </c>
      <c r="B11" s="22" t="s">
        <v>12</v>
      </c>
      <c r="C11" s="47">
        <v>8399.9759999999987</v>
      </c>
      <c r="E11" s="42" t="s">
        <v>174</v>
      </c>
      <c r="F11" s="38" t="s">
        <v>175</v>
      </c>
      <c r="G11" s="38" t="s">
        <v>176</v>
      </c>
      <c r="H11" s="38" t="s">
        <v>177</v>
      </c>
      <c r="I11" s="38" t="s">
        <v>178</v>
      </c>
      <c r="J11" s="38" t="s">
        <v>179</v>
      </c>
      <c r="K11" s="38" t="s">
        <v>180</v>
      </c>
      <c r="L11" s="38" t="s">
        <v>181</v>
      </c>
    </row>
    <row r="12" spans="1:19" x14ac:dyDescent="0.25">
      <c r="A12" s="17" t="s">
        <v>28</v>
      </c>
      <c r="B12" s="18" t="s">
        <v>22</v>
      </c>
      <c r="C12" s="46">
        <v>8187.65</v>
      </c>
      <c r="F12" s="39">
        <f>DATE(2021,8,29)</f>
        <v>44437</v>
      </c>
      <c r="G12" s="7">
        <f>DAY(F12)</f>
        <v>29</v>
      </c>
      <c r="H12" s="39">
        <f ca="1">TODAY()</f>
        <v>44439</v>
      </c>
      <c r="I12" s="40">
        <f>TIME(18,54,5)</f>
        <v>0.78755787037037039</v>
      </c>
      <c r="J12" s="41">
        <f ca="1">NOW()</f>
        <v>44439.930203356482</v>
      </c>
      <c r="K12" s="7">
        <f ca="1">MONTH(J12)</f>
        <v>8</v>
      </c>
      <c r="L12" s="7">
        <f ca="1">YEAR(J12)</f>
        <v>2021</v>
      </c>
    </row>
    <row r="13" spans="1:19" x14ac:dyDescent="0.25">
      <c r="A13" s="21" t="s">
        <v>30</v>
      </c>
      <c r="B13" s="22" t="s">
        <v>12</v>
      </c>
      <c r="C13" s="47">
        <v>8159.9519999999993</v>
      </c>
    </row>
    <row r="14" spans="1:19" x14ac:dyDescent="0.25">
      <c r="A14" s="17" t="s">
        <v>31</v>
      </c>
      <c r="B14" s="18" t="s">
        <v>12</v>
      </c>
      <c r="C14" s="46">
        <v>7999.98</v>
      </c>
      <c r="E14" s="61" t="s">
        <v>188</v>
      </c>
      <c r="F14" s="38" t="s">
        <v>182</v>
      </c>
      <c r="G14" s="38" t="s">
        <v>187</v>
      </c>
      <c r="H14" s="38" t="s">
        <v>180</v>
      </c>
      <c r="I14" s="38" t="s">
        <v>181</v>
      </c>
    </row>
    <row r="15" spans="1:19" x14ac:dyDescent="0.25">
      <c r="A15" s="21" t="s">
        <v>32</v>
      </c>
      <c r="B15" s="22" t="s">
        <v>22</v>
      </c>
      <c r="C15" s="47">
        <v>7958.58</v>
      </c>
      <c r="E15" s="62"/>
      <c r="F15" s="39">
        <v>44437</v>
      </c>
      <c r="G15" s="7">
        <v>5</v>
      </c>
      <c r="H15" s="7">
        <v>10</v>
      </c>
      <c r="I15" s="7" t="s">
        <v>189</v>
      </c>
    </row>
    <row r="16" spans="1:19" x14ac:dyDescent="0.25">
      <c r="A16" s="17" t="s">
        <v>35</v>
      </c>
      <c r="B16" s="18" t="s">
        <v>12</v>
      </c>
      <c r="C16" s="46">
        <v>6999.96</v>
      </c>
    </row>
    <row r="17" spans="1:8" x14ac:dyDescent="0.25">
      <c r="A17" s="21" t="s">
        <v>36</v>
      </c>
      <c r="B17" s="22" t="s">
        <v>12</v>
      </c>
      <c r="C17" s="47">
        <v>6998.64</v>
      </c>
      <c r="E17" s="61" t="s">
        <v>193</v>
      </c>
      <c r="F17" s="38" t="s">
        <v>190</v>
      </c>
      <c r="G17" s="38" t="s">
        <v>191</v>
      </c>
      <c r="H17" s="38" t="s">
        <v>192</v>
      </c>
    </row>
    <row r="18" spans="1:8" x14ac:dyDescent="0.25">
      <c r="A18" s="17" t="s">
        <v>39</v>
      </c>
      <c r="B18" s="18" t="s">
        <v>22</v>
      </c>
      <c r="C18" s="46">
        <v>6517.08</v>
      </c>
      <c r="E18" s="62"/>
      <c r="F18" s="39">
        <f>F15+G15</f>
        <v>44442</v>
      </c>
      <c r="G18" s="39">
        <f>EDATE(F15,H15)</f>
        <v>44741</v>
      </c>
      <c r="H18" s="39">
        <f>EDATE(F15,24)</f>
        <v>45167</v>
      </c>
    </row>
    <row r="19" spans="1:8" x14ac:dyDescent="0.25">
      <c r="A19" s="21" t="s">
        <v>41</v>
      </c>
      <c r="B19" s="22" t="s">
        <v>12</v>
      </c>
      <c r="C19" s="47">
        <v>6439.8</v>
      </c>
    </row>
    <row r="20" spans="1:8" x14ac:dyDescent="0.25">
      <c r="A20" s="17" t="s">
        <v>43</v>
      </c>
      <c r="B20" s="18" t="s">
        <v>22</v>
      </c>
      <c r="C20" s="46">
        <v>6354.95</v>
      </c>
    </row>
    <row r="21" spans="1:8" x14ac:dyDescent="0.25">
      <c r="A21" s="21" t="s">
        <v>44</v>
      </c>
      <c r="B21" s="22" t="s">
        <v>12</v>
      </c>
      <c r="C21" s="47">
        <v>5785.0199999999995</v>
      </c>
      <c r="E21" s="42" t="s">
        <v>196</v>
      </c>
      <c r="F21" s="38" t="s">
        <v>194</v>
      </c>
      <c r="G21" s="38" t="s">
        <v>197</v>
      </c>
    </row>
    <row r="22" spans="1:8" x14ac:dyDescent="0.25">
      <c r="A22" s="17" t="s">
        <v>46</v>
      </c>
      <c r="B22" s="18" t="s">
        <v>48</v>
      </c>
      <c r="C22" s="46">
        <v>5759.9639999999981</v>
      </c>
      <c r="F22" s="39">
        <v>31103</v>
      </c>
      <c r="G22" s="39">
        <v>44437</v>
      </c>
    </row>
    <row r="23" spans="1:8" x14ac:dyDescent="0.25">
      <c r="A23" s="21" t="s">
        <v>50</v>
      </c>
      <c r="B23" s="22" t="s">
        <v>12</v>
      </c>
      <c r="C23" s="47">
        <v>5751.5400000000009</v>
      </c>
    </row>
    <row r="24" spans="1:8" x14ac:dyDescent="0.25">
      <c r="A24" s="17" t="s">
        <v>52</v>
      </c>
      <c r="B24" s="18" t="s">
        <v>12</v>
      </c>
      <c r="C24" s="46">
        <v>5737.5</v>
      </c>
      <c r="E24" s="38" t="s">
        <v>199</v>
      </c>
      <c r="F24" s="38">
        <f>DATEDIF(F22,G22,"y")</f>
        <v>36</v>
      </c>
    </row>
    <row r="25" spans="1:8" x14ac:dyDescent="0.25">
      <c r="A25" s="21" t="s">
        <v>54</v>
      </c>
      <c r="B25" s="22" t="s">
        <v>48</v>
      </c>
      <c r="C25" s="47">
        <v>5729.3459999999986</v>
      </c>
      <c r="E25" s="38" t="s">
        <v>200</v>
      </c>
      <c r="F25" s="38">
        <f>DATEDIF(F22,G22,"m")</f>
        <v>438</v>
      </c>
    </row>
    <row r="26" spans="1:8" x14ac:dyDescent="0.25">
      <c r="A26" s="17" t="s">
        <v>56</v>
      </c>
      <c r="B26" s="18" t="s">
        <v>12</v>
      </c>
      <c r="C26" s="46">
        <v>5726.16</v>
      </c>
      <c r="E26" s="38" t="s">
        <v>195</v>
      </c>
      <c r="F26" s="38">
        <f>DATEDIF(F22,G22,"d")</f>
        <v>13334</v>
      </c>
    </row>
    <row r="27" spans="1:8" x14ac:dyDescent="0.25">
      <c r="A27" s="21" t="s">
        <v>57</v>
      </c>
      <c r="B27" s="22" t="s">
        <v>12</v>
      </c>
      <c r="C27" s="47">
        <v>5725.35</v>
      </c>
      <c r="E27" s="38" t="s">
        <v>201</v>
      </c>
      <c r="F27" s="38">
        <f>DATEDIF(F22,G22,"ym")</f>
        <v>6</v>
      </c>
    </row>
    <row r="28" spans="1:8" x14ac:dyDescent="0.25">
      <c r="A28" s="17" t="s">
        <v>58</v>
      </c>
      <c r="B28" s="18" t="s">
        <v>12</v>
      </c>
      <c r="C28" s="46">
        <v>5724.5400000000009</v>
      </c>
      <c r="E28" s="38" t="s">
        <v>195</v>
      </c>
      <c r="F28" s="38">
        <f>DATEDIF(F22,G22,"md")</f>
        <v>4</v>
      </c>
    </row>
    <row r="29" spans="1:8" x14ac:dyDescent="0.25">
      <c r="A29" s="21" t="s">
        <v>59</v>
      </c>
      <c r="B29" s="22" t="s">
        <v>48</v>
      </c>
      <c r="C29" s="47">
        <v>5667.87</v>
      </c>
    </row>
    <row r="30" spans="1:8" x14ac:dyDescent="0.25">
      <c r="A30" s="17" t="s">
        <v>61</v>
      </c>
      <c r="B30" s="18" t="s">
        <v>48</v>
      </c>
      <c r="C30" s="46">
        <v>5486.67</v>
      </c>
      <c r="E30" s="60" t="s">
        <v>198</v>
      </c>
    </row>
    <row r="31" spans="1:8" x14ac:dyDescent="0.25">
      <c r="A31" s="21" t="s">
        <v>62</v>
      </c>
      <c r="B31" s="22" t="s">
        <v>48</v>
      </c>
      <c r="C31" s="47">
        <v>5451.2999999999993</v>
      </c>
      <c r="E31" s="60"/>
    </row>
    <row r="32" spans="1:8" x14ac:dyDescent="0.25">
      <c r="A32" s="17" t="s">
        <v>64</v>
      </c>
      <c r="B32" s="18" t="s">
        <v>48</v>
      </c>
      <c r="C32" s="46">
        <v>5451.2999999999993</v>
      </c>
    </row>
    <row r="33" spans="1:3" x14ac:dyDescent="0.25">
      <c r="A33" s="21" t="s">
        <v>65</v>
      </c>
      <c r="B33" s="22" t="s">
        <v>22</v>
      </c>
      <c r="C33" s="47">
        <v>5443.96</v>
      </c>
    </row>
    <row r="34" spans="1:3" x14ac:dyDescent="0.25">
      <c r="A34" s="17" t="s">
        <v>66</v>
      </c>
      <c r="B34" s="18" t="s">
        <v>12</v>
      </c>
      <c r="C34" s="46">
        <v>5399.91</v>
      </c>
    </row>
    <row r="35" spans="1:3" x14ac:dyDescent="0.25">
      <c r="A35" s="21" t="s">
        <v>67</v>
      </c>
      <c r="B35" s="22" t="s">
        <v>12</v>
      </c>
      <c r="C35" s="47">
        <v>5301.2400000000007</v>
      </c>
    </row>
    <row r="36" spans="1:3" x14ac:dyDescent="0.25">
      <c r="A36" s="17" t="s">
        <v>69</v>
      </c>
      <c r="B36" s="18" t="s">
        <v>12</v>
      </c>
      <c r="C36" s="46">
        <v>5276.9880000000003</v>
      </c>
    </row>
    <row r="37" spans="1:3" x14ac:dyDescent="0.25">
      <c r="A37" s="21" t="s">
        <v>70</v>
      </c>
      <c r="B37" s="22" t="s">
        <v>22</v>
      </c>
      <c r="C37" s="47">
        <v>5273.7</v>
      </c>
    </row>
    <row r="38" spans="1:3" x14ac:dyDescent="0.25">
      <c r="A38" s="17" t="s">
        <v>71</v>
      </c>
      <c r="B38" s="18" t="s">
        <v>48</v>
      </c>
      <c r="C38" s="46">
        <v>5244.84</v>
      </c>
    </row>
    <row r="39" spans="1:3" x14ac:dyDescent="0.25">
      <c r="A39" s="21" t="s">
        <v>72</v>
      </c>
      <c r="B39" s="22" t="s">
        <v>12</v>
      </c>
      <c r="C39" s="47">
        <v>5211.12</v>
      </c>
    </row>
    <row r="40" spans="1:3" x14ac:dyDescent="0.25">
      <c r="A40" s="17" t="s">
        <v>74</v>
      </c>
      <c r="B40" s="18" t="s">
        <v>12</v>
      </c>
      <c r="C40" s="46">
        <v>5211.12</v>
      </c>
    </row>
    <row r="41" spans="1:3" x14ac:dyDescent="0.25">
      <c r="A41" s="21" t="s">
        <v>75</v>
      </c>
      <c r="B41" s="22" t="s">
        <v>12</v>
      </c>
      <c r="C41" s="47">
        <v>5199.96</v>
      </c>
    </row>
    <row r="42" spans="1:3" x14ac:dyDescent="0.25">
      <c r="A42" s="17" t="s">
        <v>76</v>
      </c>
      <c r="B42" s="18" t="s">
        <v>12</v>
      </c>
      <c r="C42" s="46">
        <v>5175.1710000000012</v>
      </c>
    </row>
    <row r="43" spans="1:3" x14ac:dyDescent="0.25">
      <c r="A43" s="21" t="s">
        <v>77</v>
      </c>
      <c r="B43" s="22" t="s">
        <v>12</v>
      </c>
      <c r="C43" s="47">
        <v>5100</v>
      </c>
    </row>
    <row r="44" spans="1:3" x14ac:dyDescent="0.25">
      <c r="A44" s="17" t="s">
        <v>79</v>
      </c>
      <c r="B44" s="18" t="s">
        <v>22</v>
      </c>
      <c r="C44" s="46">
        <v>5083.96</v>
      </c>
    </row>
    <row r="45" spans="1:3" x14ac:dyDescent="0.25">
      <c r="A45" s="21" t="s">
        <v>80</v>
      </c>
      <c r="B45" s="22" t="s">
        <v>48</v>
      </c>
      <c r="C45" s="47">
        <v>5048.9999999999991</v>
      </c>
    </row>
    <row r="46" spans="1:3" x14ac:dyDescent="0.25">
      <c r="A46" s="17" t="s">
        <v>81</v>
      </c>
      <c r="B46" s="18" t="s">
        <v>22</v>
      </c>
      <c r="C46" s="46">
        <v>4912.59</v>
      </c>
    </row>
    <row r="47" spans="1:3" x14ac:dyDescent="0.25">
      <c r="A47" s="21" t="s">
        <v>82</v>
      </c>
      <c r="B47" s="22" t="s">
        <v>12</v>
      </c>
      <c r="C47" s="47">
        <v>4899.93</v>
      </c>
    </row>
    <row r="48" spans="1:3" x14ac:dyDescent="0.25">
      <c r="A48" s="17" t="s">
        <v>83</v>
      </c>
      <c r="B48" s="18" t="s">
        <v>12</v>
      </c>
      <c r="C48" s="46">
        <v>4899.93</v>
      </c>
    </row>
    <row r="49" spans="1:3" x14ac:dyDescent="0.25">
      <c r="A49" s="21" t="s">
        <v>84</v>
      </c>
      <c r="B49" s="22" t="s">
        <v>12</v>
      </c>
      <c r="C49" s="47">
        <v>4876.875</v>
      </c>
    </row>
    <row r="50" spans="1:3" x14ac:dyDescent="0.25">
      <c r="A50" s="17" t="s">
        <v>85</v>
      </c>
      <c r="B50" s="18" t="s">
        <v>22</v>
      </c>
      <c r="C50" s="46">
        <v>4864.32</v>
      </c>
    </row>
    <row r="51" spans="1:3" x14ac:dyDescent="0.25">
      <c r="A51" s="25" t="s">
        <v>86</v>
      </c>
      <c r="B51" s="26" t="s">
        <v>12</v>
      </c>
      <c r="C51" s="47">
        <v>4799.9839999999995</v>
      </c>
    </row>
  </sheetData>
  <mergeCells count="4">
    <mergeCell ref="E1:E5"/>
    <mergeCell ref="E30:E31"/>
    <mergeCell ref="E17:E18"/>
    <mergeCell ref="E14:E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Data</vt:lpstr>
      <vt:lpstr>Dashboard</vt:lpstr>
      <vt:lpstr>column chart</vt:lpstr>
      <vt:lpstr>pie chart</vt:lpstr>
      <vt:lpstr>Bar chart</vt:lpstr>
      <vt:lpstr>Tree map</vt:lpstr>
      <vt:lpstr>Line chart</vt:lpstr>
      <vt:lpstr>Pivot Table</vt:lpstr>
      <vt:lpstr>Pivot Chart</vt:lpstr>
      <vt:lpstr>Vlookup</vt:lpstr>
      <vt:lpstr>Hlookup data</vt:lpstr>
      <vt:lpstr>Hlookup</vt:lpstr>
      <vt:lpstr>Data Validation</vt:lpstr>
      <vt:lpstr>Table1</vt:lpstr>
      <vt:lpstr>Table2</vt:lpstr>
      <vt:lpstr>Consolidation</vt:lpstr>
      <vt:lpstr>Auditing</vt:lpstr>
      <vt:lpstr>Scenario Summary 2</vt:lpstr>
      <vt:lpstr>Scenario Summary 3</vt:lpstr>
      <vt:lpstr>Scenario Summary 4</vt:lpstr>
      <vt:lpstr>Scenario Summary 5</vt:lpstr>
      <vt:lpstr>Scenario Summary 6</vt:lpstr>
      <vt:lpstr>What if analysis</vt:lpstr>
      <vt:lpstr>Match Function</vt:lpstr>
      <vt:lpstr>Index Function</vt:lpstr>
      <vt:lpstr>IF Function</vt:lpstr>
      <vt:lpstr>Function</vt:lpstr>
      <vt:lpstr>Data!Criteria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dc:creator>
  <cp:lastModifiedBy>sangeeta</cp:lastModifiedBy>
  <dcterms:created xsi:type="dcterms:W3CDTF">2021-08-28T14:21:45Z</dcterms:created>
  <dcterms:modified xsi:type="dcterms:W3CDTF">2021-08-31T16:51:50Z</dcterms:modified>
</cp:coreProperties>
</file>