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71518909ab7ea5/DSM_projects/01-Scorecard_projectsNew folder/Excel_performance_scorecards/Marker_assessment_Scorecard/"/>
    </mc:Choice>
  </mc:AlternateContent>
  <xr:revisionPtr revIDLastSave="3" documentId="8_{3D4BB035-3F10-4C34-AB15-D0935233C798}" xr6:coauthVersionLast="47" xr6:coauthVersionMax="47" xr10:uidLastSave="{6E7765AF-5D18-461F-9970-C65A5EF21DBA}"/>
  <bookViews>
    <workbookView xWindow="-120" yWindow="-120" windowWidth="20730" windowHeight="11160" tabRatio="754" firstSheet="1" activeTab="7" xr2:uid="{7186FAF0-1249-4C53-B167-52FF7BDD9E2D}"/>
  </bookViews>
  <sheets>
    <sheet name="Competitors_raw_data" sheetId="1" r:id="rId1"/>
    <sheet name="Competitor_growth" sheetId="4" r:id="rId2"/>
    <sheet name="Data_insights" sheetId="8" r:id="rId3"/>
    <sheet name="Dashboards" sheetId="7" r:id="rId4"/>
    <sheet name="Sales_raw_data" sheetId="2" r:id="rId5"/>
    <sheet name="Sales_KPI_Finds" sheetId="6" r:id="rId6"/>
    <sheet name="sales_scorecard" sheetId="3" r:id="rId7"/>
    <sheet name="sales_insights" sheetId="9" r:id="rId8"/>
  </sheets>
  <definedNames>
    <definedName name="_2022_Sales">Competitor_growth!$G$3:$G$13</definedName>
    <definedName name="Close">Sales_KPI_Finds!$D$3:$D$43</definedName>
    <definedName name="Competitors">Competitor_growth!$C$3:$C$13</definedName>
    <definedName name="Deals_lead">Sales_KPI_Finds!$H$3:$H$43</definedName>
    <definedName name="Drug">Sales_KPI_Finds!$A$3:$A$43</definedName>
    <definedName name="Drugs">Competitor_growth!$A$3:$A$13</definedName>
    <definedName name="Growth_in_last_one_year">Competitor_growth!$F$3:$F$13</definedName>
    <definedName name="Leads">Sales_KPI_Finds!$G$3:$G$43</definedName>
    <definedName name="Market_share_2021">Competitor_growth!$D$3:$D$13</definedName>
    <definedName name="Market_share_2022">Competitor_growth!$E$3:$E$13</definedName>
    <definedName name="No_of_deals">Sales_KPI_Finds!$F$3:$F$43</definedName>
    <definedName name="Qtr">Sales_KPI_Finds!$B$3:$B$43</definedName>
    <definedName name="Revenue">Sales_KPI_Finds!$C$3:$C$43</definedName>
    <definedName name="Revenue_close">Sales_KPI_Finds!$E$3:$E$43</definedName>
    <definedName name="Use">Competitor_growth!$B$3:$B$13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 l="1"/>
  <c r="I12" i="9"/>
  <c r="I11" i="9"/>
  <c r="I10" i="9"/>
  <c r="I9" i="9"/>
  <c r="I8" i="9"/>
  <c r="I7" i="9"/>
  <c r="I6" i="9"/>
  <c r="I5" i="9"/>
  <c r="I4" i="9"/>
  <c r="H13" i="9"/>
  <c r="H12" i="9"/>
  <c r="H11" i="9"/>
  <c r="H10" i="9"/>
  <c r="H9" i="9"/>
  <c r="H8" i="9"/>
  <c r="H7" i="9"/>
  <c r="H6" i="9"/>
  <c r="H5" i="9"/>
  <c r="H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G75" i="8"/>
  <c r="F75" i="8"/>
  <c r="D39" i="8"/>
  <c r="D40" i="8"/>
  <c r="D41" i="8"/>
  <c r="D42" i="8"/>
  <c r="D43" i="8"/>
  <c r="D44" i="8"/>
  <c r="D45" i="8"/>
  <c r="D46" i="8"/>
  <c r="D47" i="8"/>
  <c r="D48" i="8"/>
  <c r="B25" i="8"/>
  <c r="B26" i="8"/>
  <c r="B27" i="8"/>
  <c r="B28" i="8"/>
  <c r="B29" i="8"/>
  <c r="B30" i="8"/>
  <c r="B31" i="8"/>
  <c r="B32" i="8"/>
  <c r="B33" i="8"/>
  <c r="C8" i="8"/>
  <c r="B8" i="8" s="1"/>
  <c r="E3" i="8"/>
  <c r="F13" i="4"/>
  <c r="F12" i="4"/>
  <c r="F11" i="4"/>
  <c r="F10" i="4"/>
  <c r="F9" i="4"/>
  <c r="F8" i="4"/>
  <c r="F7" i="4"/>
  <c r="F6" i="4"/>
  <c r="F5" i="4"/>
  <c r="F4" i="4"/>
  <c r="E14" i="1"/>
  <c r="E13" i="1"/>
  <c r="E12" i="1"/>
  <c r="E11" i="1"/>
  <c r="E10" i="1"/>
  <c r="E9" i="1"/>
  <c r="E8" i="1"/>
  <c r="E7" i="1"/>
  <c r="E6" i="1"/>
  <c r="E5" i="1"/>
  <c r="D14" i="1"/>
  <c r="D13" i="1"/>
  <c r="D12" i="1"/>
  <c r="D11" i="1"/>
  <c r="D10" i="1"/>
  <c r="D9" i="1"/>
  <c r="D8" i="1"/>
  <c r="D7" i="1"/>
  <c r="D6" i="1"/>
  <c r="D5" i="1"/>
  <c r="E57" i="8"/>
  <c r="E53" i="8"/>
  <c r="E55" i="8"/>
  <c r="E56" i="8"/>
  <c r="E54" i="8"/>
  <c r="E58" i="8"/>
  <c r="H43" i="6" l="1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5" i="2"/>
  <c r="F6" i="2"/>
  <c r="F7" i="2"/>
  <c r="F8" i="2"/>
  <c r="F9" i="2"/>
  <c r="H9" i="2" s="1"/>
  <c r="F10" i="2"/>
  <c r="H10" i="2" s="1"/>
  <c r="F11" i="2"/>
  <c r="F12" i="2"/>
  <c r="H12" i="2" s="1"/>
  <c r="F13" i="2"/>
  <c r="H13" i="2" s="1"/>
  <c r="F14" i="2"/>
  <c r="H14" i="2" s="1"/>
  <c r="F15" i="2"/>
  <c r="H15" i="2" s="1"/>
  <c r="F16" i="2"/>
  <c r="H16" i="2" s="1"/>
  <c r="F17" i="2"/>
  <c r="F18" i="2"/>
  <c r="H18" i="2" s="1"/>
  <c r="F19" i="2"/>
  <c r="F20" i="2"/>
  <c r="H20" i="2" s="1"/>
  <c r="F21" i="2"/>
  <c r="F22" i="2"/>
  <c r="H22" i="2" s="1"/>
  <c r="F23" i="2"/>
  <c r="H23" i="2" s="1"/>
  <c r="F24" i="2"/>
  <c r="H24" i="2" s="1"/>
  <c r="F25" i="2"/>
  <c r="H25" i="2" s="1"/>
  <c r="F26" i="2"/>
  <c r="H26" i="2" s="1"/>
  <c r="F27" i="2"/>
  <c r="F28" i="2"/>
  <c r="H28" i="2" s="1"/>
  <c r="F29" i="2"/>
  <c r="H29" i="2" s="1"/>
  <c r="F30" i="2"/>
  <c r="H30" i="2" s="1"/>
  <c r="F31" i="2"/>
  <c r="H31" i="2" s="1"/>
  <c r="F32" i="2"/>
  <c r="F33" i="2"/>
  <c r="H33" i="2" s="1"/>
  <c r="F34" i="2"/>
  <c r="H34" i="2" s="1"/>
  <c r="F35" i="2"/>
  <c r="H35" i="2" s="1"/>
  <c r="F36" i="2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5" i="2"/>
  <c r="H5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5" i="2"/>
  <c r="C6" i="2"/>
  <c r="C7" i="2"/>
  <c r="C8" i="2"/>
  <c r="C9" i="2"/>
  <c r="E9" i="2" s="1"/>
  <c r="C10" i="2"/>
  <c r="E10" i="2" s="1"/>
  <c r="C11" i="2"/>
  <c r="C12" i="2"/>
  <c r="C13" i="2"/>
  <c r="C14" i="2"/>
  <c r="C15" i="2"/>
  <c r="E15" i="2" s="1"/>
  <c r="C16" i="2"/>
  <c r="C17" i="2"/>
  <c r="E17" i="2" s="1"/>
  <c r="C18" i="2"/>
  <c r="C19" i="2"/>
  <c r="C20" i="2"/>
  <c r="C21" i="2"/>
  <c r="E21" i="2" s="1"/>
  <c r="C22" i="2"/>
  <c r="E22" i="2" s="1"/>
  <c r="C23" i="2"/>
  <c r="E23" i="2" s="1"/>
  <c r="C24" i="2"/>
  <c r="E24" i="2" s="1"/>
  <c r="C25" i="2"/>
  <c r="C26" i="2"/>
  <c r="E26" i="2" s="1"/>
  <c r="C27" i="2"/>
  <c r="E27" i="2" s="1"/>
  <c r="C28" i="2"/>
  <c r="E28" i="2" s="1"/>
  <c r="C29" i="2"/>
  <c r="E29" i="2" s="1"/>
  <c r="C30" i="2"/>
  <c r="C31" i="2"/>
  <c r="E31" i="2" s="1"/>
  <c r="C32" i="2"/>
  <c r="E32" i="2" s="1"/>
  <c r="C33" i="2"/>
  <c r="C34" i="2"/>
  <c r="C35" i="2"/>
  <c r="E35" i="2" s="1"/>
  <c r="C36" i="2"/>
  <c r="E36" i="2" s="1"/>
  <c r="C37" i="2"/>
  <c r="E37" i="2" s="1"/>
  <c r="C38" i="2"/>
  <c r="E38" i="2" s="1"/>
  <c r="C39" i="2"/>
  <c r="C40" i="2"/>
  <c r="C41" i="2"/>
  <c r="E41" i="2" s="1"/>
  <c r="C42" i="2"/>
  <c r="C43" i="2"/>
  <c r="E43" i="2" s="1"/>
  <c r="C44" i="2"/>
  <c r="C5" i="2"/>
  <c r="F14" i="1"/>
  <c r="F13" i="1"/>
  <c r="F12" i="1"/>
  <c r="F11" i="1"/>
  <c r="F10" i="1"/>
  <c r="F9" i="1"/>
  <c r="F8" i="1"/>
  <c r="F7" i="1"/>
  <c r="F6" i="1"/>
  <c r="F5" i="1"/>
  <c r="G6" i="3"/>
  <c r="G9" i="3"/>
  <c r="F10" i="3"/>
  <c r="F7" i="3"/>
  <c r="F6" i="3"/>
  <c r="G7" i="3"/>
  <c r="F9" i="3"/>
  <c r="G10" i="3"/>
  <c r="H11" i="2" l="1"/>
  <c r="E19" i="2"/>
  <c r="E33" i="2"/>
  <c r="E6" i="2"/>
  <c r="E25" i="2"/>
  <c r="H7" i="2"/>
  <c r="E12" i="2"/>
  <c r="E30" i="2"/>
  <c r="H17" i="2"/>
  <c r="E8" i="2"/>
  <c r="H36" i="2"/>
  <c r="E13" i="2"/>
  <c r="H19" i="2"/>
  <c r="E34" i="2"/>
  <c r="E14" i="2"/>
  <c r="E42" i="2"/>
  <c r="E7" i="2"/>
  <c r="E20" i="2"/>
  <c r="H32" i="2"/>
  <c r="E11" i="2"/>
  <c r="E44" i="2"/>
  <c r="E5" i="2"/>
  <c r="H8" i="2"/>
  <c r="E16" i="2"/>
  <c r="H21" i="2"/>
  <c r="H7" i="3"/>
  <c r="H10" i="3"/>
  <c r="H9" i="3"/>
  <c r="H6" i="3"/>
  <c r="G11" i="3"/>
  <c r="F11" i="3"/>
  <c r="G8" i="3"/>
  <c r="F8" i="3"/>
  <c r="E39" i="2"/>
  <c r="H27" i="2"/>
  <c r="H6" i="2"/>
  <c r="E40" i="2"/>
  <c r="E18" i="2"/>
  <c r="H8" i="3" l="1"/>
  <c r="H11" i="3"/>
</calcChain>
</file>

<file path=xl/sharedStrings.xml><?xml version="1.0" encoding="utf-8"?>
<sst xmlns="http://schemas.openxmlformats.org/spreadsheetml/2006/main" count="428" uniqueCount="92">
  <si>
    <t>Quarter</t>
  </si>
  <si>
    <t>Revenue</t>
  </si>
  <si>
    <t>Prilosec</t>
  </si>
  <si>
    <t>Prozac</t>
  </si>
  <si>
    <t>Claritin</t>
  </si>
  <si>
    <t>Lipitor</t>
  </si>
  <si>
    <t>Zocor</t>
  </si>
  <si>
    <t>Epogen</t>
  </si>
  <si>
    <t>Zoloft</t>
  </si>
  <si>
    <t>Prevacid</t>
  </si>
  <si>
    <t>Paxil</t>
  </si>
  <si>
    <t>Norvasc</t>
  </si>
  <si>
    <t>Anti-Ulcerant</t>
  </si>
  <si>
    <t>Antidepressant</t>
  </si>
  <si>
    <t>Antihistamine</t>
  </si>
  <si>
    <t>Cholesterol Reducer</t>
  </si>
  <si>
    <t>Anti-anaemia</t>
  </si>
  <si>
    <t>Calcium Blocker</t>
  </si>
  <si>
    <t>Astra Merck</t>
  </si>
  <si>
    <t>Eli Lilly</t>
  </si>
  <si>
    <t>Schering-Plough</t>
  </si>
  <si>
    <t>Warner-Lambert/Pfizer</t>
  </si>
  <si>
    <t>Merck</t>
  </si>
  <si>
    <t>Amgen</t>
  </si>
  <si>
    <t>Pfizer</t>
  </si>
  <si>
    <t>TAP</t>
  </si>
  <si>
    <t>SmithKline Beecham</t>
  </si>
  <si>
    <t>Competitors</t>
  </si>
  <si>
    <t>(%)</t>
  </si>
  <si>
    <t>Market share 2021</t>
  </si>
  <si>
    <t>Market share 2022</t>
  </si>
  <si>
    <t>2022 Sales</t>
  </si>
  <si>
    <t>($M)</t>
  </si>
  <si>
    <t>Growth in last one year</t>
  </si>
  <si>
    <r>
      <rPr>
        <b/>
        <sz val="11"/>
        <color theme="1"/>
        <rFont val="Calibri"/>
        <family val="2"/>
        <scheme val="minor"/>
      </rPr>
      <t>Table showing list of top five pharma companies and their sales parameters for the year 2022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</si>
  <si>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>The above shown data are not real values but generated realistically for representation</t>
    </r>
  </si>
  <si>
    <r>
      <rPr>
        <b/>
        <sz val="11"/>
        <color theme="1"/>
        <rFont val="Calibri"/>
        <family val="2"/>
        <scheme val="minor"/>
      </rPr>
      <t>Functions used here: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Rand and Randbetween</t>
    </r>
  </si>
  <si>
    <t>Drugs</t>
  </si>
  <si>
    <t>Use</t>
  </si>
  <si>
    <t>1. Find the total sales of drugs done by Pfizer</t>
  </si>
  <si>
    <t>Row Labels</t>
  </si>
  <si>
    <t>Grand Total</t>
  </si>
  <si>
    <t>Sum of 2022 Sales</t>
  </si>
  <si>
    <t>Verify using sum function</t>
  </si>
  <si>
    <t>2. Find the drug that made highest sales in 2022</t>
  </si>
  <si>
    <t>Amgen (6.6%)</t>
  </si>
  <si>
    <t>4. Which company has the highest growth in its market share in 2022</t>
  </si>
  <si>
    <t>AstraZeneca (0.3%)</t>
  </si>
  <si>
    <t>2022-Q1</t>
  </si>
  <si>
    <t>Drug</t>
  </si>
  <si>
    <t>Leads</t>
  </si>
  <si>
    <t>2022-Q2</t>
  </si>
  <si>
    <t>2022-Q3</t>
  </si>
  <si>
    <t>2022-Q4</t>
  </si>
  <si>
    <t>No of deals</t>
  </si>
  <si>
    <t>Revenue/close</t>
  </si>
  <si>
    <t>Deals/lead</t>
  </si>
  <si>
    <t xml:space="preserve">Table enlist the sales report of Company XYZ for all quarters of the year 2022 </t>
  </si>
  <si>
    <t xml:space="preserve">Close </t>
  </si>
  <si>
    <t>Close</t>
  </si>
  <si>
    <t>Revenue/Close</t>
  </si>
  <si>
    <t>CQ</t>
  </si>
  <si>
    <t>PQ</t>
  </si>
  <si>
    <t>Difference</t>
  </si>
  <si>
    <t>Sales Performance</t>
  </si>
  <si>
    <t>Revenue_Close</t>
  </si>
  <si>
    <t>Deals_lead</t>
  </si>
  <si>
    <t>Preparation of Sales scorecard for Company XYZ for Quarter 1 and 4 correspending to each drug and overall</t>
  </si>
  <si>
    <t>*</t>
  </si>
  <si>
    <t>Qtr</t>
  </si>
  <si>
    <t>No_of_deals</t>
  </si>
  <si>
    <r>
      <rPr>
        <b/>
        <sz val="11"/>
        <rFont val="Calibri"/>
        <family val="2"/>
        <scheme val="minor"/>
      </rPr>
      <t>Functions used</t>
    </r>
    <r>
      <rPr>
        <b/>
        <sz val="11"/>
        <color rgb="FFFF0000"/>
        <rFont val="Calibri"/>
        <family val="2"/>
        <scheme val="minor"/>
      </rPr>
      <t>: Sumifs, Indirect, Name Manager, Data Validation</t>
    </r>
  </si>
  <si>
    <t>Sales</t>
  </si>
  <si>
    <t>2022_sales</t>
  </si>
  <si>
    <t>3. Find the companies that sell Anti-Ulcerant</t>
  </si>
  <si>
    <t>Marketing</t>
  </si>
  <si>
    <t>5. Which company has the lowest growth in itss market share in 2022</t>
  </si>
  <si>
    <t>Table showing year on year growth rate of market value top competitor companies from financial year 2021 to 2022</t>
  </si>
  <si>
    <t>6. Table indicating key competitors and their sales metrics for the year 2022</t>
  </si>
  <si>
    <r>
      <t xml:space="preserve">Inference: Pfizer has made the maximum sales of almost </t>
    </r>
    <r>
      <rPr>
        <b/>
        <i/>
        <sz val="11"/>
        <color rgb="FFFF0000"/>
        <rFont val="Calibri"/>
        <family val="2"/>
        <scheme val="minor"/>
      </rPr>
      <t xml:space="preserve">twice </t>
    </r>
    <r>
      <rPr>
        <b/>
        <i/>
        <sz val="11"/>
        <color theme="1"/>
        <rFont val="Calibri"/>
        <family val="2"/>
        <scheme val="minor"/>
      </rPr>
      <t>the sales of other companies</t>
    </r>
  </si>
  <si>
    <r>
      <t xml:space="preserve">Inference: Except Prilosec and Lipitor, every other drug has shown an </t>
    </r>
    <r>
      <rPr>
        <b/>
        <i/>
        <sz val="11"/>
        <color rgb="FFFF0000"/>
        <rFont val="Calibri"/>
        <family val="2"/>
        <scheme val="minor"/>
      </rPr>
      <t>increased</t>
    </r>
    <r>
      <rPr>
        <b/>
        <i/>
        <sz val="11"/>
        <color theme="1"/>
        <rFont val="Calibri"/>
        <family val="2"/>
        <scheme val="minor"/>
      </rPr>
      <t xml:space="preserve"> annual growth trend</t>
    </r>
  </si>
  <si>
    <t>_2022_Sales</t>
  </si>
  <si>
    <r>
      <t xml:space="preserve">Inference: The year 2022 has seen </t>
    </r>
    <r>
      <rPr>
        <b/>
        <i/>
        <sz val="11"/>
        <color rgb="FFFF0000"/>
        <rFont val="Calibri"/>
        <family val="2"/>
        <scheme val="minor"/>
      </rPr>
      <t xml:space="preserve">maximun </t>
    </r>
    <r>
      <rPr>
        <b/>
        <i/>
        <sz val="11"/>
        <color theme="1"/>
        <rFont val="Calibri"/>
        <family val="2"/>
        <scheme val="minor"/>
      </rPr>
      <t>sales to be Antidepressants being 28% and least anti-anaemia drugs</t>
    </r>
  </si>
  <si>
    <t>7. Table indicating comparative market share of different drugs for 2021 and 2022</t>
  </si>
  <si>
    <t>8. Table showing the sales metrics of different drug types for the year 2022</t>
  </si>
  <si>
    <r>
      <t xml:space="preserve">Inference: Companies such as Schering-Plough/Pfizer and Pfizer have shown </t>
    </r>
    <r>
      <rPr>
        <b/>
        <i/>
        <sz val="11"/>
        <color rgb="FFFF0000"/>
        <rFont val="Calibri"/>
        <family val="2"/>
        <scheme val="minor"/>
      </rPr>
      <t xml:space="preserve">drastic increase </t>
    </r>
    <r>
      <rPr>
        <b/>
        <i/>
        <sz val="11"/>
        <color theme="1"/>
        <rFont val="Calibri"/>
        <family val="2"/>
        <scheme val="minor"/>
      </rPr>
      <t>in market shares in 2022 compared to 2021</t>
    </r>
  </si>
  <si>
    <t>9. Table showing percentage market share between the years 2021 and 2022 for the top competitor companies</t>
  </si>
  <si>
    <t>XYZ_Revenue</t>
  </si>
  <si>
    <t>Comp_Revenue</t>
  </si>
  <si>
    <r>
      <rPr>
        <b/>
        <sz val="11"/>
        <color theme="1"/>
        <rFont val="Calibri"/>
        <family val="2"/>
        <scheme val="minor"/>
      </rPr>
      <t>Abbreviations</t>
    </r>
    <r>
      <rPr>
        <sz val="11"/>
        <color theme="1"/>
        <rFont val="Calibri"/>
        <family val="2"/>
        <scheme val="minor"/>
      </rPr>
      <t>:</t>
    </r>
    <r>
      <rPr>
        <i/>
        <sz val="10"/>
        <color theme="1"/>
        <rFont val="Calibri"/>
        <family val="2"/>
        <scheme val="minor"/>
      </rPr>
      <t xml:space="preserve"> CQ: Current Quarter; PQ: Past Quarter</t>
    </r>
  </si>
  <si>
    <t>Comparison of drug-wise revenue generated by company XYZ compared with competitors for the year 2022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</si>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</sst>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5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6" xfId="2" applyFont="1" applyBorder="1"/>
    <xf numFmtId="0" fontId="2" fillId="2" borderId="1" xfId="0" applyFon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" fontId="0" fillId="0" borderId="1" xfId="2" applyNumberFormat="1" applyFont="1" applyBorder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0" borderId="0" xfId="0" applyFont="1"/>
    <xf numFmtId="0" fontId="6" fillId="0" borderId="0" xfId="0" applyFont="1"/>
    <xf numFmtId="0" fontId="2" fillId="4" borderId="0" xfId="0" applyFont="1" applyFill="1" applyAlignment="1">
      <alignment horizontal="center"/>
    </xf>
    <xf numFmtId="165" fontId="0" fillId="3" borderId="1" xfId="2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5" fontId="0" fillId="3" borderId="11" xfId="2" applyNumberFormat="1" applyFont="1" applyFill="1" applyBorder="1" applyAlignment="1">
      <alignment horizontal="center"/>
    </xf>
    <xf numFmtId="165" fontId="0" fillId="3" borderId="6" xfId="2" applyNumberFormat="1" applyFont="1" applyFill="1" applyBorder="1" applyAlignment="1">
      <alignment horizontal="center"/>
    </xf>
    <xf numFmtId="165" fontId="0" fillId="3" borderId="12" xfId="2" applyNumberFormat="1" applyFont="1" applyFill="1" applyBorder="1" applyAlignment="1">
      <alignment horizontal="center"/>
    </xf>
    <xf numFmtId="165" fontId="0" fillId="3" borderId="13" xfId="2" applyNumberFormat="1" applyFont="1" applyFill="1" applyBorder="1" applyAlignment="1">
      <alignment horizontal="center"/>
    </xf>
    <xf numFmtId="165" fontId="0" fillId="3" borderId="14" xfId="2" applyNumberFormat="1" applyFont="1" applyFill="1" applyBorder="1" applyAlignment="1">
      <alignment horizontal="center"/>
    </xf>
    <xf numFmtId="165" fontId="0" fillId="3" borderId="10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 wrapText="1"/>
    </xf>
    <xf numFmtId="165" fontId="0" fillId="7" borderId="1" xfId="2" applyNumberFormat="1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21" xfId="0" applyFill="1" applyBorder="1" applyAlignment="1">
      <alignment horizontal="center"/>
    </xf>
    <xf numFmtId="0" fontId="0" fillId="3" borderId="21" xfId="0" applyFill="1" applyBorder="1"/>
    <xf numFmtId="0" fontId="0" fillId="2" borderId="22" xfId="0" applyFill="1" applyBorder="1"/>
    <xf numFmtId="0" fontId="2" fillId="2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Sales ($M) of top competitor companies for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Data_insights!$B$24</c:f>
              <c:strCache>
                <c:ptCount val="1"/>
                <c:pt idx="0">
                  <c:v>2022_sales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Data_insights!$A$25:$A$33</c:f>
              <c:strCache>
                <c:ptCount val="9"/>
                <c:pt idx="0">
                  <c:v>Astra Merck</c:v>
                </c:pt>
                <c:pt idx="1">
                  <c:v>Eli Lilly</c:v>
                </c:pt>
                <c:pt idx="2">
                  <c:v>Schering-Plough</c:v>
                </c:pt>
                <c:pt idx="3">
                  <c:v>Warner-Lambert/Pfizer</c:v>
                </c:pt>
                <c:pt idx="4">
                  <c:v>Merck</c:v>
                </c:pt>
                <c:pt idx="5">
                  <c:v>Amgen</c:v>
                </c:pt>
                <c:pt idx="6">
                  <c:v>Pfizer</c:v>
                </c:pt>
                <c:pt idx="7">
                  <c:v>TAP</c:v>
                </c:pt>
                <c:pt idx="8">
                  <c:v>SmithKline Beecham</c:v>
                </c:pt>
              </c:strCache>
            </c:strRef>
          </c:cat>
          <c:val>
            <c:numRef>
              <c:f>Data_insights!$B$25:$B$33</c:f>
              <c:numCache>
                <c:formatCode>General</c:formatCode>
                <c:ptCount val="9"/>
                <c:pt idx="0">
                  <c:v>2681</c:v>
                </c:pt>
                <c:pt idx="1">
                  <c:v>1312</c:v>
                </c:pt>
                <c:pt idx="2">
                  <c:v>1912</c:v>
                </c:pt>
                <c:pt idx="3">
                  <c:v>2010</c:v>
                </c:pt>
                <c:pt idx="4">
                  <c:v>2311</c:v>
                </c:pt>
                <c:pt idx="5">
                  <c:v>1085</c:v>
                </c:pt>
                <c:pt idx="6">
                  <c:v>4059</c:v>
                </c:pt>
                <c:pt idx="7">
                  <c:v>1058</c:v>
                </c:pt>
                <c:pt idx="8">
                  <c:v>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637-9080-446B47A8C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753880"/>
        <c:axId val="503749944"/>
      </c:barChart>
      <c:catAx>
        <c:axId val="50375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49944"/>
        <c:crosses val="autoZero"/>
        <c:auto val="1"/>
        <c:lblAlgn val="ctr"/>
        <c:lblOffset val="100"/>
        <c:noMultiLvlLbl val="0"/>
      </c:catAx>
      <c:valAx>
        <c:axId val="503749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38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Drug market value growth trend 2021-2022</a:t>
            </a:r>
          </a:p>
        </c:rich>
      </c:tx>
      <c:layout>
        <c:manualLayout>
          <c:xMode val="edge"/>
          <c:yMode val="edge"/>
          <c:x val="1.3353044308196662E-2"/>
          <c:y val="3.2295271049596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41563184048635E-2"/>
          <c:y val="0.25416378316032295"/>
          <c:w val="0.88259769900303964"/>
          <c:h val="0.61631655904603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Data_insights!$B$37</c:f>
              <c:strCache>
                <c:ptCount val="1"/>
                <c:pt idx="0">
                  <c:v>Market share 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Data_insights!$A$38:$A$48</c:f>
              <c:strCache>
                <c:ptCount val="11"/>
                <c:pt idx="1">
                  <c:v>Prilosec</c:v>
                </c:pt>
                <c:pt idx="2">
                  <c:v>Prozac</c:v>
                </c:pt>
                <c:pt idx="3">
                  <c:v>Claritin</c:v>
                </c:pt>
                <c:pt idx="4">
                  <c:v>Lipitor</c:v>
                </c:pt>
                <c:pt idx="5">
                  <c:v>Zocor</c:v>
                </c:pt>
                <c:pt idx="6">
                  <c:v>Epogen</c:v>
                </c:pt>
                <c:pt idx="7">
                  <c:v>Zoloft</c:v>
                </c:pt>
                <c:pt idx="8">
                  <c:v>Prevacid</c:v>
                </c:pt>
                <c:pt idx="9">
                  <c:v>Paxil</c:v>
                </c:pt>
                <c:pt idx="10">
                  <c:v>Norvasc</c:v>
                </c:pt>
              </c:strCache>
            </c:strRef>
          </c:cat>
          <c:val>
            <c:numRef>
              <c:f>Data_insights!$B$38:$B$48</c:f>
              <c:numCache>
                <c:formatCode>0.0%</c:formatCode>
                <c:ptCount val="11"/>
                <c:pt idx="1">
                  <c:v>3.6999999999999998E-2</c:v>
                </c:pt>
                <c:pt idx="2">
                  <c:v>1E-3</c:v>
                </c:pt>
                <c:pt idx="3">
                  <c:v>3.4000000000000002E-2</c:v>
                </c:pt>
                <c:pt idx="4">
                  <c:v>1.7999999999999999E-2</c:v>
                </c:pt>
                <c:pt idx="5">
                  <c:v>5.3999999999999999E-2</c:v>
                </c:pt>
                <c:pt idx="6">
                  <c:v>7.0000000000000007E-2</c:v>
                </c:pt>
                <c:pt idx="7">
                  <c:v>1.2999999999999999E-2</c:v>
                </c:pt>
                <c:pt idx="8">
                  <c:v>3.9E-2</c:v>
                </c:pt>
                <c:pt idx="9">
                  <c:v>3.9E-2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E30-BED8-5978C2D7D8AA}"/>
            </c:ext>
          </c:extLst>
        </c:ser>
        <c:ser>
          <c:idx val="1"/>
          <c:order val="1"/>
          <c:tx>
            <c:strRef>
              <c:f>Data_insights!$C$37</c:f>
              <c:strCache>
                <c:ptCount val="1"/>
                <c:pt idx="0">
                  <c:v>Market share 2022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Data_insights!$A$38:$A$48</c:f>
              <c:strCache>
                <c:ptCount val="11"/>
                <c:pt idx="1">
                  <c:v>Prilosec</c:v>
                </c:pt>
                <c:pt idx="2">
                  <c:v>Prozac</c:v>
                </c:pt>
                <c:pt idx="3">
                  <c:v>Claritin</c:v>
                </c:pt>
                <c:pt idx="4">
                  <c:v>Lipitor</c:v>
                </c:pt>
                <c:pt idx="5">
                  <c:v>Zocor</c:v>
                </c:pt>
                <c:pt idx="6">
                  <c:v>Epogen</c:v>
                </c:pt>
                <c:pt idx="7">
                  <c:v>Zoloft</c:v>
                </c:pt>
                <c:pt idx="8">
                  <c:v>Prevacid</c:v>
                </c:pt>
                <c:pt idx="9">
                  <c:v>Paxil</c:v>
                </c:pt>
                <c:pt idx="10">
                  <c:v>Norvasc</c:v>
                </c:pt>
              </c:strCache>
            </c:strRef>
          </c:cat>
          <c:val>
            <c:numRef>
              <c:f>Data_insights!$C$38:$C$48</c:f>
              <c:numCache>
                <c:formatCode>0.0%</c:formatCode>
                <c:ptCount val="11"/>
                <c:pt idx="1">
                  <c:v>1.7000000000000001E-2</c:v>
                </c:pt>
                <c:pt idx="2">
                  <c:v>3.5000000000000003E-2</c:v>
                </c:pt>
                <c:pt idx="3">
                  <c:v>8.8999999999999996E-2</c:v>
                </c:pt>
                <c:pt idx="4">
                  <c:v>0.01</c:v>
                </c:pt>
                <c:pt idx="5">
                  <c:v>9.5000000000000001E-2</c:v>
                </c:pt>
                <c:pt idx="6">
                  <c:v>7.2999999999999995E-2</c:v>
                </c:pt>
                <c:pt idx="7">
                  <c:v>8.7999999999999995E-2</c:v>
                </c:pt>
                <c:pt idx="8">
                  <c:v>9.7000000000000003E-2</c:v>
                </c:pt>
                <c:pt idx="9">
                  <c:v>8.2000000000000003E-2</c:v>
                </c:pt>
                <c:pt idx="10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F-4E30-BED8-5978C2D7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66581672"/>
        <c:axId val="264276208"/>
      </c:barChart>
      <c:lineChart>
        <c:grouping val="standard"/>
        <c:varyColors val="0"/>
        <c:ser>
          <c:idx val="2"/>
          <c:order val="2"/>
          <c:tx>
            <c:strRef>
              <c:f>Data_insights!$D$37</c:f>
              <c:strCache>
                <c:ptCount val="1"/>
                <c:pt idx="0">
                  <c:v>Growth in last one year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Data_insights!$A$38:$A$48</c:f>
              <c:strCache>
                <c:ptCount val="11"/>
                <c:pt idx="1">
                  <c:v>Prilosec</c:v>
                </c:pt>
                <c:pt idx="2">
                  <c:v>Prozac</c:v>
                </c:pt>
                <c:pt idx="3">
                  <c:v>Claritin</c:v>
                </c:pt>
                <c:pt idx="4">
                  <c:v>Lipitor</c:v>
                </c:pt>
                <c:pt idx="5">
                  <c:v>Zocor</c:v>
                </c:pt>
                <c:pt idx="6">
                  <c:v>Epogen</c:v>
                </c:pt>
                <c:pt idx="7">
                  <c:v>Zoloft</c:v>
                </c:pt>
                <c:pt idx="8">
                  <c:v>Prevacid</c:v>
                </c:pt>
                <c:pt idx="9">
                  <c:v>Paxil</c:v>
                </c:pt>
                <c:pt idx="10">
                  <c:v>Norvasc</c:v>
                </c:pt>
              </c:strCache>
            </c:strRef>
          </c:cat>
          <c:val>
            <c:numRef>
              <c:f>Data_insights!$D$38:$D$48</c:f>
              <c:numCache>
                <c:formatCode>0.0%</c:formatCode>
                <c:ptCount val="11"/>
                <c:pt idx="1">
                  <c:v>-1.9999999999999997E-2</c:v>
                </c:pt>
                <c:pt idx="2">
                  <c:v>3.4000000000000002E-2</c:v>
                </c:pt>
                <c:pt idx="3">
                  <c:v>5.4999999999999993E-2</c:v>
                </c:pt>
                <c:pt idx="4">
                  <c:v>-7.9999999999999984E-3</c:v>
                </c:pt>
                <c:pt idx="5">
                  <c:v>4.1000000000000002E-2</c:v>
                </c:pt>
                <c:pt idx="6">
                  <c:v>2.9999999999999888E-3</c:v>
                </c:pt>
                <c:pt idx="7">
                  <c:v>7.4999999999999997E-2</c:v>
                </c:pt>
                <c:pt idx="8">
                  <c:v>5.8000000000000003E-2</c:v>
                </c:pt>
                <c:pt idx="9">
                  <c:v>4.3000000000000003E-2</c:v>
                </c:pt>
                <c:pt idx="10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F-4E30-BED8-5978C2D7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81672"/>
        <c:axId val="264276208"/>
      </c:lineChart>
      <c:catAx>
        <c:axId val="26658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76208"/>
        <c:crosses val="autoZero"/>
        <c:auto val="1"/>
        <c:lblAlgn val="ctr"/>
        <c:lblOffset val="100"/>
        <c:noMultiLvlLbl val="0"/>
      </c:catAx>
      <c:valAx>
        <c:axId val="26427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8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87077899847514"/>
          <c:y val="1.3263584266499559E-2"/>
          <c:w val="0.32555994729907772"/>
          <c:h val="0.29008128309220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u="sng"/>
              <a:t>Competitor Sales by drug type for the year 2022</a:t>
            </a:r>
          </a:p>
        </c:rich>
      </c:tx>
      <c:layout>
        <c:manualLayout>
          <c:xMode val="edge"/>
          <c:yMode val="edge"/>
          <c:x val="9.7854111986001746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53105861767286E-2"/>
          <c:y val="0.12064814814814814"/>
          <c:w val="0.46302712160979875"/>
          <c:h val="0.77171186934966463"/>
        </c:manualLayout>
      </c:layout>
      <c:pieChart>
        <c:varyColors val="1"/>
        <c:ser>
          <c:idx val="0"/>
          <c:order val="0"/>
          <c:tx>
            <c:strRef>
              <c:f>Data_insights!$E$52</c:f>
              <c:strCache>
                <c:ptCount val="1"/>
                <c:pt idx="0">
                  <c:v>_2022_Sales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51-4DB2-99F5-0CBED608F0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51-4DB2-99F5-0CBED608F07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51-4DB2-99F5-0CBED608F07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51-4DB2-99F5-0CBED608F07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51-4DB2-99F5-0CBED608F07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51-4DB2-99F5-0CBED608F0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Data_insights!$D$53:$D$58</c:f>
              <c:strCache>
                <c:ptCount val="6"/>
                <c:pt idx="0">
                  <c:v>Anti-Ulcerant</c:v>
                </c:pt>
                <c:pt idx="1">
                  <c:v>Antidepressant</c:v>
                </c:pt>
                <c:pt idx="2">
                  <c:v>Antihistamine</c:v>
                </c:pt>
                <c:pt idx="3">
                  <c:v>Cholesterol Reducer</c:v>
                </c:pt>
                <c:pt idx="4">
                  <c:v>Anti-anaemia</c:v>
                </c:pt>
                <c:pt idx="5">
                  <c:v>Calcium Blocker</c:v>
                </c:pt>
              </c:strCache>
            </c:strRef>
          </c:cat>
          <c:val>
            <c:numRef>
              <c:f>Data_insights!$E$53:$E$58</c:f>
              <c:numCache>
                <c:formatCode>General</c:formatCode>
                <c:ptCount val="6"/>
                <c:pt idx="0">
                  <c:v>3739</c:v>
                </c:pt>
                <c:pt idx="1">
                  <c:v>5094</c:v>
                </c:pt>
                <c:pt idx="2">
                  <c:v>1912</c:v>
                </c:pt>
                <c:pt idx="3">
                  <c:v>4321</c:v>
                </c:pt>
                <c:pt idx="4">
                  <c:v>1085</c:v>
                </c:pt>
                <c:pt idx="5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51-4DB2-99F5-0CBED608F0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84645669291336"/>
          <c:y val="0.19328594342373875"/>
          <c:w val="0.35797375328083997"/>
          <c:h val="0.6215288713910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chemeClr val="tx1"/>
                </a:solidFill>
              </a:rPr>
              <a:t>Year-wise</a:t>
            </a:r>
            <a:r>
              <a:rPr lang="en-US" sz="1400" b="1" u="sng" baseline="0">
                <a:solidFill>
                  <a:schemeClr val="tx1"/>
                </a:solidFill>
              </a:rPr>
              <a:t> market share of top competitior companies </a:t>
            </a:r>
            <a:endParaRPr lang="en-US" sz="1400" b="1" u="sng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0725905178368124E-2"/>
          <c:y val="1.4097039953339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48902258361082E-2"/>
          <c:y val="0.2494684057055136"/>
          <c:w val="0.86497487269626672"/>
          <c:h val="0.43068628296171363"/>
        </c:manualLayout>
      </c:layout>
      <c:lineChart>
        <c:grouping val="standard"/>
        <c:varyColors val="0"/>
        <c:ser>
          <c:idx val="0"/>
          <c:order val="0"/>
          <c:tx>
            <c:strRef>
              <c:f>Data_insights!$F$67</c:f>
              <c:strCache>
                <c:ptCount val="1"/>
                <c:pt idx="0">
                  <c:v>Market share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Data_insights!$E$68:$E$77</c:f>
              <c:strCache>
                <c:ptCount val="10"/>
                <c:pt idx="1">
                  <c:v>Astra Merck</c:v>
                </c:pt>
                <c:pt idx="2">
                  <c:v>Eli Lilly</c:v>
                </c:pt>
                <c:pt idx="3">
                  <c:v>Schering-Plough</c:v>
                </c:pt>
                <c:pt idx="4">
                  <c:v>Warner-Lambert/Pfizer</c:v>
                </c:pt>
                <c:pt idx="5">
                  <c:v>Merck</c:v>
                </c:pt>
                <c:pt idx="6">
                  <c:v>Amgen</c:v>
                </c:pt>
                <c:pt idx="7">
                  <c:v>Pfizer</c:v>
                </c:pt>
                <c:pt idx="8">
                  <c:v>TAP</c:v>
                </c:pt>
                <c:pt idx="9">
                  <c:v>SmithKline Beecham</c:v>
                </c:pt>
              </c:strCache>
            </c:strRef>
          </c:cat>
          <c:val>
            <c:numRef>
              <c:f>Data_insights!$F$68:$F$77</c:f>
              <c:numCache>
                <c:formatCode>0.0%</c:formatCode>
                <c:ptCount val="10"/>
                <c:pt idx="1">
                  <c:v>3.6999999999999998E-2</c:v>
                </c:pt>
                <c:pt idx="2">
                  <c:v>1E-3</c:v>
                </c:pt>
                <c:pt idx="3">
                  <c:v>3.4000000000000002E-2</c:v>
                </c:pt>
                <c:pt idx="4">
                  <c:v>1.7999999999999999E-2</c:v>
                </c:pt>
                <c:pt idx="5">
                  <c:v>5.3999999999999999E-2</c:v>
                </c:pt>
                <c:pt idx="6">
                  <c:v>7.0000000000000007E-2</c:v>
                </c:pt>
                <c:pt idx="7">
                  <c:v>2.6499999999999999E-2</c:v>
                </c:pt>
                <c:pt idx="8">
                  <c:v>3.9E-2</c:v>
                </c:pt>
                <c:pt idx="9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5-4773-AA73-8FEB4EE041EC}"/>
            </c:ext>
          </c:extLst>
        </c:ser>
        <c:ser>
          <c:idx val="1"/>
          <c:order val="1"/>
          <c:tx>
            <c:strRef>
              <c:f>Data_insights!$G$67</c:f>
              <c:strCache>
                <c:ptCount val="1"/>
                <c:pt idx="0">
                  <c:v>Market share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Data_insights!$E$68:$E$77</c:f>
              <c:strCache>
                <c:ptCount val="10"/>
                <c:pt idx="1">
                  <c:v>Astra Merck</c:v>
                </c:pt>
                <c:pt idx="2">
                  <c:v>Eli Lilly</c:v>
                </c:pt>
                <c:pt idx="3">
                  <c:v>Schering-Plough</c:v>
                </c:pt>
                <c:pt idx="4">
                  <c:v>Warner-Lambert/Pfizer</c:v>
                </c:pt>
                <c:pt idx="5">
                  <c:v>Merck</c:v>
                </c:pt>
                <c:pt idx="6">
                  <c:v>Amgen</c:v>
                </c:pt>
                <c:pt idx="7">
                  <c:v>Pfizer</c:v>
                </c:pt>
                <c:pt idx="8">
                  <c:v>TAP</c:v>
                </c:pt>
                <c:pt idx="9">
                  <c:v>SmithKline Beecham</c:v>
                </c:pt>
              </c:strCache>
            </c:strRef>
          </c:cat>
          <c:val>
            <c:numRef>
              <c:f>Data_insights!$G$68:$G$77</c:f>
              <c:numCache>
                <c:formatCode>0.0%</c:formatCode>
                <c:ptCount val="10"/>
                <c:pt idx="1">
                  <c:v>1.7000000000000001E-2</c:v>
                </c:pt>
                <c:pt idx="2">
                  <c:v>3.5000000000000003E-2</c:v>
                </c:pt>
                <c:pt idx="3">
                  <c:v>8.8999999999999996E-2</c:v>
                </c:pt>
                <c:pt idx="4">
                  <c:v>0.01</c:v>
                </c:pt>
                <c:pt idx="5">
                  <c:v>9.5000000000000001E-2</c:v>
                </c:pt>
                <c:pt idx="6">
                  <c:v>7.2999999999999995E-2</c:v>
                </c:pt>
                <c:pt idx="7">
                  <c:v>9.0499999999999997E-2</c:v>
                </c:pt>
                <c:pt idx="8">
                  <c:v>9.7000000000000003E-2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5-4773-AA73-8FEB4EE0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49080"/>
        <c:axId val="580048752"/>
      </c:lineChart>
      <c:catAx>
        <c:axId val="5800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8752"/>
        <c:crosses val="autoZero"/>
        <c:auto val="1"/>
        <c:lblAlgn val="ctr"/>
        <c:lblOffset val="100"/>
        <c:noMultiLvlLbl val="0"/>
      </c:catAx>
      <c:valAx>
        <c:axId val="58004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67946134682352"/>
          <c:y val="0.13597603006453871"/>
          <c:w val="0.35505951955642573"/>
          <c:h val="0.1450813051597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Drug-wise revenue generated in XYZ company in comparison with competitor company for 2022</a:t>
            </a:r>
          </a:p>
        </c:rich>
      </c:tx>
      <c:layout>
        <c:manualLayout>
          <c:xMode val="edge"/>
          <c:yMode val="edge"/>
          <c:x val="0.1235623359580052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sales_insights!$H$3</c:f>
              <c:strCache>
                <c:ptCount val="1"/>
                <c:pt idx="0">
                  <c:v>XYZ_Revenue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sales_insights!$G$4:$G$13</c:f>
              <c:strCache>
                <c:ptCount val="10"/>
                <c:pt idx="0">
                  <c:v>Prilosec</c:v>
                </c:pt>
                <c:pt idx="1">
                  <c:v>Prozac</c:v>
                </c:pt>
                <c:pt idx="2">
                  <c:v>Claritin</c:v>
                </c:pt>
                <c:pt idx="3">
                  <c:v>Lipitor</c:v>
                </c:pt>
                <c:pt idx="4">
                  <c:v>Zocor</c:v>
                </c:pt>
                <c:pt idx="5">
                  <c:v>Epogen</c:v>
                </c:pt>
                <c:pt idx="6">
                  <c:v>Zoloft</c:v>
                </c:pt>
                <c:pt idx="7">
                  <c:v>Prevacid</c:v>
                </c:pt>
                <c:pt idx="8">
                  <c:v>Paxil</c:v>
                </c:pt>
                <c:pt idx="9">
                  <c:v>Norvasc</c:v>
                </c:pt>
              </c:strCache>
            </c:strRef>
          </c:cat>
          <c:val>
            <c:numRef>
              <c:f>sales_insights!$H$4:$H$13</c:f>
              <c:numCache>
                <c:formatCode>General</c:formatCode>
                <c:ptCount val="10"/>
                <c:pt idx="0">
                  <c:v>0</c:v>
                </c:pt>
                <c:pt idx="1">
                  <c:v>7935</c:v>
                </c:pt>
                <c:pt idx="2">
                  <c:v>8241</c:v>
                </c:pt>
                <c:pt idx="3">
                  <c:v>10638</c:v>
                </c:pt>
                <c:pt idx="4">
                  <c:v>9760</c:v>
                </c:pt>
                <c:pt idx="5">
                  <c:v>9657</c:v>
                </c:pt>
                <c:pt idx="6">
                  <c:v>8784</c:v>
                </c:pt>
                <c:pt idx="7">
                  <c:v>6321</c:v>
                </c:pt>
                <c:pt idx="8">
                  <c:v>7968</c:v>
                </c:pt>
                <c:pt idx="9">
                  <c:v>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5CD-B10E-76DE8CFB3145}"/>
            </c:ext>
          </c:extLst>
        </c:ser>
        <c:ser>
          <c:idx val="1"/>
          <c:order val="1"/>
          <c:tx>
            <c:strRef>
              <c:f>sales_insights!$I$3</c:f>
              <c:strCache>
                <c:ptCount val="1"/>
                <c:pt idx="0">
                  <c:v>Comp_Revenue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sales_insights!$G$4:$G$13</c:f>
              <c:strCache>
                <c:ptCount val="10"/>
                <c:pt idx="0">
                  <c:v>Prilosec</c:v>
                </c:pt>
                <c:pt idx="1">
                  <c:v>Prozac</c:v>
                </c:pt>
                <c:pt idx="2">
                  <c:v>Claritin</c:v>
                </c:pt>
                <c:pt idx="3">
                  <c:v>Lipitor</c:v>
                </c:pt>
                <c:pt idx="4">
                  <c:v>Zocor</c:v>
                </c:pt>
                <c:pt idx="5">
                  <c:v>Epogen</c:v>
                </c:pt>
                <c:pt idx="6">
                  <c:v>Zoloft</c:v>
                </c:pt>
                <c:pt idx="7">
                  <c:v>Prevacid</c:v>
                </c:pt>
                <c:pt idx="8">
                  <c:v>Paxil</c:v>
                </c:pt>
                <c:pt idx="9">
                  <c:v>Norvasc</c:v>
                </c:pt>
              </c:strCache>
            </c:strRef>
          </c:cat>
          <c:val>
            <c:numRef>
              <c:f>sales_insights!$I$4:$I$13</c:f>
              <c:numCache>
                <c:formatCode>General</c:formatCode>
                <c:ptCount val="10"/>
                <c:pt idx="0">
                  <c:v>2681</c:v>
                </c:pt>
                <c:pt idx="1">
                  <c:v>1312</c:v>
                </c:pt>
                <c:pt idx="2">
                  <c:v>1912</c:v>
                </c:pt>
                <c:pt idx="3">
                  <c:v>2010</c:v>
                </c:pt>
                <c:pt idx="4">
                  <c:v>2311</c:v>
                </c:pt>
                <c:pt idx="5">
                  <c:v>1085</c:v>
                </c:pt>
                <c:pt idx="6">
                  <c:v>1949</c:v>
                </c:pt>
                <c:pt idx="7">
                  <c:v>1058</c:v>
                </c:pt>
                <c:pt idx="8">
                  <c:v>1833</c:v>
                </c:pt>
                <c:pt idx="9">
                  <c:v>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45CD-B10E-76DE8CFB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285840"/>
        <c:axId val="586289120"/>
      </c:barChart>
      <c:catAx>
        <c:axId val="5862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89120"/>
        <c:crosses val="autoZero"/>
        <c:auto val="1"/>
        <c:lblAlgn val="ctr"/>
        <c:lblOffset val="100"/>
        <c:noMultiLvlLbl val="0"/>
      </c:catAx>
      <c:valAx>
        <c:axId val="58628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249715660542436"/>
          <c:y val="0.19502260134149893"/>
          <c:w val="0.26556102362204725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123825</xdr:rowOff>
    </xdr:from>
    <xdr:to>
      <xdr:col>8</xdr:col>
      <xdr:colOff>295275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EE044-ADD3-4309-92C5-7E11D007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104775</xdr:rowOff>
    </xdr:from>
    <xdr:to>
      <xdr:col>17</xdr:col>
      <xdr:colOff>152400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7FB4-AC1C-1805-8694-6BE31240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19</xdr:row>
      <xdr:rowOff>133350</xdr:rowOff>
    </xdr:from>
    <xdr:to>
      <xdr:col>8</xdr:col>
      <xdr:colOff>247650</xdr:colOff>
      <xdr:row>34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A91FF-6C84-4CC5-89C8-7E21686B5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523875</xdr:colOff>
      <xdr:row>19</xdr:row>
      <xdr:rowOff>161925</xdr:rowOff>
    </xdr:from>
    <xdr:to>
      <xdr:col>17</xdr:col>
      <xdr:colOff>285750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D97E48-6A08-451E-AAAD-32209A8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13</xdr:row>
      <xdr:rowOff>142875</xdr:rowOff>
    </xdr:from>
    <xdr:to>
      <xdr:col>10</xdr:col>
      <xdr:colOff>247650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37E5F-10B8-EF15-E889-339997A2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eetha" refreshedDate="44966.882616087962" createdVersion="8" refreshedVersion="8" minRefreshableVersion="3" recordCount="11" xr:uid="{24E50971-0BC2-43F9-B46C-73E84C436583}">
  <cacheSource type="worksheet">
    <worksheetSource ref="A2:G13" sheet="Competitor_growth"/>
  </cacheSource>
  <cacheFields count="7">
    <cacheField name="Drugs" numFmtId="0">
      <sharedItems containsBlank="1" count="11">
        <m/>
        <s v="Prilosec"/>
        <s v="Prozac"/>
        <s v="Claritin"/>
        <s v="Lipitor"/>
        <s v="Zocor"/>
        <s v="Epogen"/>
        <s v="Zoloft"/>
        <s v="Prevacid"/>
        <s v="Paxil"/>
        <s v="Norvasc"/>
      </sharedItems>
    </cacheField>
    <cacheField name="Use" numFmtId="0">
      <sharedItems containsBlank="1" count="7">
        <m/>
        <s v="Anti-Ulcerant"/>
        <s v="Antidepressant"/>
        <s v="Antihistamine"/>
        <s v="Cholesterol Reducer"/>
        <s v="Anti-anaemia"/>
        <s v="Calcium Blocker"/>
      </sharedItems>
    </cacheField>
    <cacheField name="Competitors" numFmtId="0">
      <sharedItems containsBlank="1" count="10">
        <m/>
        <s v="Astra Merck"/>
        <s v="Eli Lilly"/>
        <s v="Schering-Plough"/>
        <s v="Warner-Lambert/Pfizer"/>
        <s v="Merck"/>
        <s v="Amgen"/>
        <s v="Pfizer"/>
        <s v="TAP"/>
        <s v="SmithKline Beecham"/>
      </sharedItems>
    </cacheField>
    <cacheField name="Market share 2021" numFmtId="0">
      <sharedItems containsMixedTypes="1" containsNumber="1" minValue="1.7756551423679645" maxValue="9.2114050948432578"/>
    </cacheField>
    <cacheField name="Market share 2022" numFmtId="0">
      <sharedItems containsMixedTypes="1" containsNumber="1" minValue="3.6428389475691256" maxValue="9.5307967387437902"/>
    </cacheField>
    <cacheField name="Growth in last one year" numFmtId="0">
      <sharedItems containsMixedTypes="1" containsNumber="1" minValue="-2.7617187687034832" maxValue="6.6135916658294001"/>
    </cacheField>
    <cacheField name="2022 Sales" numFmtId="0">
      <sharedItems containsMixedTypes="1" containsNumber="1" containsInteger="1" minValue="1058" maxValue="2681" count="11">
        <s v="($M)"/>
        <n v="2681"/>
        <n v="1312"/>
        <n v="1912"/>
        <n v="2010"/>
        <n v="2311"/>
        <n v="1085"/>
        <n v="1949"/>
        <n v="1058"/>
        <n v="1833"/>
        <n v="2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s v="(%)"/>
    <s v="(%)"/>
    <s v="(%)"/>
    <x v="0"/>
  </r>
  <r>
    <x v="1"/>
    <x v="1"/>
    <x v="1"/>
    <n v="9.2114050948432578"/>
    <n v="9.5307967387437902"/>
    <n v="0.31939164390053243"/>
    <x v="1"/>
  </r>
  <r>
    <x v="2"/>
    <x v="2"/>
    <x v="2"/>
    <n v="4.6354894844351735"/>
    <n v="5.3558477535432552"/>
    <n v="0.72035826910808165"/>
    <x v="2"/>
  </r>
  <r>
    <x v="3"/>
    <x v="3"/>
    <x v="3"/>
    <n v="7.9522023867425338"/>
    <n v="6.0690427582633308"/>
    <n v="-1.8831596284792029"/>
    <x v="3"/>
  </r>
  <r>
    <x v="4"/>
    <x v="4"/>
    <x v="4"/>
    <n v="8.4205594089376348"/>
    <n v="5.6588406402341516"/>
    <n v="-2.7617187687034832"/>
    <x v="4"/>
  </r>
  <r>
    <x v="5"/>
    <x v="4"/>
    <x v="5"/>
    <n v="4.228045837195209"/>
    <n v="3.6428389475691256"/>
    <n v="-0.58520688962608336"/>
    <x v="5"/>
  </r>
  <r>
    <x v="6"/>
    <x v="5"/>
    <x v="6"/>
    <n v="1.7756551423679645"/>
    <n v="8.389246808197365"/>
    <n v="6.6135916658294001"/>
    <x v="6"/>
  </r>
  <r>
    <x v="7"/>
    <x v="2"/>
    <x v="7"/>
    <n v="8.259692375944482"/>
    <n v="6.8645275399602923"/>
    <n v="-1.3951648359841897"/>
    <x v="7"/>
  </r>
  <r>
    <x v="8"/>
    <x v="1"/>
    <x v="8"/>
    <n v="3.2026039081585589"/>
    <n v="4.7129749587007783"/>
    <n v="1.5103710505422194"/>
    <x v="8"/>
  </r>
  <r>
    <x v="9"/>
    <x v="2"/>
    <x v="9"/>
    <n v="7.4675428024699722"/>
    <n v="8.50383029794361"/>
    <n v="1.0362874954736379"/>
    <x v="9"/>
  </r>
  <r>
    <x v="10"/>
    <x v="6"/>
    <x v="7"/>
    <n v="3.8506684789683323"/>
    <n v="5.9915065742526883"/>
    <n v="2.14083809528435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58019-15D2-4155-B425-99B80D574E3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B15" firstHeaderRow="1" firstDataRow="1" firstDataCol="1"/>
  <pivotFields count="7">
    <pivotField showAll="0"/>
    <pivotField axis="axisRow" showAll="0">
      <items count="8">
        <item h="1" x="5"/>
        <item h="1" x="2"/>
        <item h="1" x="3"/>
        <item x="1"/>
        <item h="1" x="6"/>
        <item h="1" x="4"/>
        <item h="1" x="0"/>
        <item t="default"/>
      </items>
    </pivotField>
    <pivotField axis="axisRow" showAll="0">
      <items count="11">
        <item x="6"/>
        <item x="1"/>
        <item x="2"/>
        <item x="5"/>
        <item x="7"/>
        <item x="3"/>
        <item x="9"/>
        <item x="8"/>
        <item x="4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4">
    <i>
      <x v="3"/>
    </i>
    <i r="1">
      <x v="1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5357-500C-4318-A5B9-33D47756A5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4" firstHeaderRow="1" firstDataRow="1" firstDataCol="1"/>
  <pivotFields count="7">
    <pivotField showAll="0"/>
    <pivotField showAll="0"/>
    <pivotField axis="axisRow" showAll="0">
      <items count="11">
        <item h="1" x="6"/>
        <item h="1" x="1"/>
        <item h="1" x="2"/>
        <item h="1" x="5"/>
        <item x="7"/>
        <item h="1" x="3"/>
        <item h="1" x="9"/>
        <item h="1" x="8"/>
        <item h="1" x="4"/>
        <item h="1" x="0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 v="4"/>
    </i>
    <i t="grand">
      <x/>
    </i>
  </rowItems>
  <colItems count="1">
    <i/>
  </colItems>
  <dataFields count="1">
    <dataField name="Sum of 2022 Sales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043B-E0AF-439F-A26E-65D280BE7BB8}">
  <dimension ref="A2:F17"/>
  <sheetViews>
    <sheetView workbookViewId="0">
      <selection activeCell="D5" sqref="D5:E14"/>
    </sheetView>
  </sheetViews>
  <sheetFormatPr defaultRowHeight="15" x14ac:dyDescent="0.25"/>
  <cols>
    <col min="2" max="2" width="19.28515625" bestFit="1" customWidth="1"/>
    <col min="3" max="3" width="22" bestFit="1" customWidth="1"/>
    <col min="4" max="5" width="19.42578125" bestFit="1" customWidth="1"/>
    <col min="6" max="6" width="9.85546875" bestFit="1" customWidth="1"/>
  </cols>
  <sheetData>
    <row r="2" spans="1:6" ht="15.75" thickBot="1" x14ac:dyDescent="0.3">
      <c r="A2" s="7" t="s">
        <v>34</v>
      </c>
      <c r="B2" s="7"/>
      <c r="C2" s="7"/>
      <c r="D2" s="7"/>
      <c r="E2" s="7"/>
      <c r="F2" s="7"/>
    </row>
    <row r="3" spans="1:6" x14ac:dyDescent="0.25">
      <c r="A3" s="72" t="s">
        <v>37</v>
      </c>
      <c r="B3" s="74" t="s">
        <v>38</v>
      </c>
      <c r="C3" s="74" t="s">
        <v>27</v>
      </c>
      <c r="D3" s="8" t="s">
        <v>29</v>
      </c>
      <c r="E3" s="8" t="s">
        <v>30</v>
      </c>
      <c r="F3" s="9" t="s">
        <v>31</v>
      </c>
    </row>
    <row r="4" spans="1:6" ht="15.75" thickBot="1" x14ac:dyDescent="0.3">
      <c r="A4" s="73"/>
      <c r="B4" s="75"/>
      <c r="C4" s="75"/>
      <c r="D4" s="21" t="s">
        <v>28</v>
      </c>
      <c r="E4" s="21" t="s">
        <v>28</v>
      </c>
      <c r="F4" s="11" t="s">
        <v>32</v>
      </c>
    </row>
    <row r="5" spans="1:6" x14ac:dyDescent="0.25">
      <c r="A5" s="14" t="s">
        <v>2</v>
      </c>
      <c r="B5" s="15" t="s">
        <v>12</v>
      </c>
      <c r="C5" s="45" t="s">
        <v>18</v>
      </c>
      <c r="D5" s="51">
        <f ca="1">RANDBETWEEN(1,100)/1000</f>
        <v>3.0000000000000001E-3</v>
      </c>
      <c r="E5" s="52">
        <f ca="1">RANDBETWEEN(1,100)/1000</f>
        <v>7.5999999999999998E-2</v>
      </c>
      <c r="F5" s="48">
        <f ca="1">RANDBETWEEN(1000,3000)</f>
        <v>2348</v>
      </c>
    </row>
    <row r="6" spans="1:6" x14ac:dyDescent="0.25">
      <c r="A6" s="16" t="s">
        <v>3</v>
      </c>
      <c r="B6" s="17" t="s">
        <v>13</v>
      </c>
      <c r="C6" s="46" t="s">
        <v>19</v>
      </c>
      <c r="D6" s="53">
        <f t="shared" ref="D6:E14" ca="1" si="0">RANDBETWEEN(1,100)/1000</f>
        <v>5.6000000000000001E-2</v>
      </c>
      <c r="E6" s="54">
        <f t="shared" ca="1" si="0"/>
        <v>2.4E-2</v>
      </c>
      <c r="F6" s="49">
        <f t="shared" ref="F6:F14" ca="1" si="1">RANDBETWEEN(1000,3000)</f>
        <v>2674</v>
      </c>
    </row>
    <row r="7" spans="1:6" x14ac:dyDescent="0.25">
      <c r="A7" s="16" t="s">
        <v>4</v>
      </c>
      <c r="B7" s="17" t="s">
        <v>14</v>
      </c>
      <c r="C7" s="46" t="s">
        <v>20</v>
      </c>
      <c r="D7" s="53">
        <f t="shared" ca="1" si="0"/>
        <v>6.2E-2</v>
      </c>
      <c r="E7" s="54">
        <f t="shared" ca="1" si="0"/>
        <v>1.4E-2</v>
      </c>
      <c r="F7" s="49">
        <f t="shared" ca="1" si="1"/>
        <v>1235</v>
      </c>
    </row>
    <row r="8" spans="1:6" x14ac:dyDescent="0.25">
      <c r="A8" s="16" t="s">
        <v>5</v>
      </c>
      <c r="B8" s="17" t="s">
        <v>15</v>
      </c>
      <c r="C8" s="46" t="s">
        <v>21</v>
      </c>
      <c r="D8" s="53">
        <f t="shared" ca="1" si="0"/>
        <v>2.7E-2</v>
      </c>
      <c r="E8" s="54">
        <f t="shared" ca="1" si="0"/>
        <v>0.1</v>
      </c>
      <c r="F8" s="49">
        <f t="shared" ca="1" si="1"/>
        <v>2859</v>
      </c>
    </row>
    <row r="9" spans="1:6" x14ac:dyDescent="0.25">
      <c r="A9" s="16" t="s">
        <v>6</v>
      </c>
      <c r="B9" s="17" t="s">
        <v>15</v>
      </c>
      <c r="C9" s="46" t="s">
        <v>22</v>
      </c>
      <c r="D9" s="53">
        <f t="shared" ca="1" si="0"/>
        <v>6.3E-2</v>
      </c>
      <c r="E9" s="54">
        <f t="shared" ca="1" si="0"/>
        <v>8.2000000000000003E-2</v>
      </c>
      <c r="F9" s="49">
        <f t="shared" ca="1" si="1"/>
        <v>1982</v>
      </c>
    </row>
    <row r="10" spans="1:6" x14ac:dyDescent="0.25">
      <c r="A10" s="16" t="s">
        <v>7</v>
      </c>
      <c r="B10" s="17" t="s">
        <v>16</v>
      </c>
      <c r="C10" s="46" t="s">
        <v>23</v>
      </c>
      <c r="D10" s="53">
        <f t="shared" ca="1" si="0"/>
        <v>6.7000000000000004E-2</v>
      </c>
      <c r="E10" s="54">
        <f t="shared" ca="1" si="0"/>
        <v>3.6999999999999998E-2</v>
      </c>
      <c r="F10" s="49">
        <f t="shared" ca="1" si="1"/>
        <v>2111</v>
      </c>
    </row>
    <row r="11" spans="1:6" x14ac:dyDescent="0.25">
      <c r="A11" s="16" t="s">
        <v>8</v>
      </c>
      <c r="B11" s="17" t="s">
        <v>13</v>
      </c>
      <c r="C11" s="46" t="s">
        <v>24</v>
      </c>
      <c r="D11" s="53">
        <f t="shared" ca="1" si="0"/>
        <v>6.9000000000000006E-2</v>
      </c>
      <c r="E11" s="54">
        <f t="shared" ca="1" si="0"/>
        <v>4.0000000000000001E-3</v>
      </c>
      <c r="F11" s="49">
        <f t="shared" ca="1" si="1"/>
        <v>2787</v>
      </c>
    </row>
    <row r="12" spans="1:6" x14ac:dyDescent="0.25">
      <c r="A12" s="16" t="s">
        <v>9</v>
      </c>
      <c r="B12" s="17" t="s">
        <v>12</v>
      </c>
      <c r="C12" s="46" t="s">
        <v>25</v>
      </c>
      <c r="D12" s="53">
        <f t="shared" ca="1" si="0"/>
        <v>6.5000000000000002E-2</v>
      </c>
      <c r="E12" s="54">
        <f t="shared" ca="1" si="0"/>
        <v>7.0000000000000007E-2</v>
      </c>
      <c r="F12" s="49">
        <f t="shared" ca="1" si="1"/>
        <v>2456</v>
      </c>
    </row>
    <row r="13" spans="1:6" x14ac:dyDescent="0.25">
      <c r="A13" s="16" t="s">
        <v>10</v>
      </c>
      <c r="B13" s="17" t="s">
        <v>13</v>
      </c>
      <c r="C13" s="46" t="s">
        <v>26</v>
      </c>
      <c r="D13" s="53">
        <f t="shared" ca="1" si="0"/>
        <v>3.5000000000000003E-2</v>
      </c>
      <c r="E13" s="54">
        <f t="shared" ca="1" si="0"/>
        <v>0.04</v>
      </c>
      <c r="F13" s="49">
        <f t="shared" ca="1" si="1"/>
        <v>1781</v>
      </c>
    </row>
    <row r="14" spans="1:6" ht="15.75" thickBot="1" x14ac:dyDescent="0.3">
      <c r="A14" s="18" t="s">
        <v>11</v>
      </c>
      <c r="B14" s="19" t="s">
        <v>17</v>
      </c>
      <c r="C14" s="47" t="s">
        <v>24</v>
      </c>
      <c r="D14" s="55">
        <f t="shared" ca="1" si="0"/>
        <v>5.2999999999999999E-2</v>
      </c>
      <c r="E14" s="56">
        <f t="shared" ca="1" si="0"/>
        <v>8.1000000000000003E-2</v>
      </c>
      <c r="F14" s="50">
        <f t="shared" ca="1" si="1"/>
        <v>2055</v>
      </c>
    </row>
    <row r="16" spans="1:6" x14ac:dyDescent="0.25">
      <c r="A16" s="3" t="s">
        <v>35</v>
      </c>
      <c r="B16" s="3"/>
      <c r="C16" s="3"/>
    </row>
    <row r="17" spans="1:3" x14ac:dyDescent="0.25">
      <c r="A17" s="71" t="s">
        <v>36</v>
      </c>
      <c r="B17" s="71"/>
      <c r="C17" s="71"/>
    </row>
  </sheetData>
  <mergeCells count="4">
    <mergeCell ref="A17:C17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7366-C426-43EA-A750-D311F9288A66}">
  <dimension ref="A1:H16"/>
  <sheetViews>
    <sheetView topLeftCell="A7" workbookViewId="0">
      <selection activeCell="C25" sqref="C25"/>
    </sheetView>
  </sheetViews>
  <sheetFormatPr defaultRowHeight="15" x14ac:dyDescent="0.25"/>
  <cols>
    <col min="2" max="2" width="19.28515625" bestFit="1" customWidth="1"/>
    <col min="3" max="3" width="22" bestFit="1" customWidth="1"/>
    <col min="4" max="5" width="17.42578125" bestFit="1" customWidth="1"/>
    <col min="6" max="6" width="22" bestFit="1" customWidth="1"/>
    <col min="7" max="7" width="10" bestFit="1" customWidth="1"/>
    <col min="8" max="9" width="5" bestFit="1" customWidth="1"/>
    <col min="10" max="10" width="5" customWidth="1"/>
    <col min="11" max="11" width="5" bestFit="1" customWidth="1"/>
    <col min="12" max="12" width="15.140625" bestFit="1" customWidth="1"/>
    <col min="13" max="13" width="31.85546875" customWidth="1"/>
    <col min="14" max="14" width="11" customWidth="1"/>
    <col min="15" max="15" width="11.28515625" bestFit="1" customWidth="1"/>
    <col min="16" max="16" width="6.140625" bestFit="1" customWidth="1"/>
    <col min="17" max="17" width="15.5703125" bestFit="1" customWidth="1"/>
    <col min="18" max="18" width="19.5703125" bestFit="1" customWidth="1"/>
    <col min="19" max="19" width="22.140625" bestFit="1" customWidth="1"/>
    <col min="20" max="20" width="7.28515625" bestFit="1" customWidth="1"/>
    <col min="21" max="21" width="11.28515625" bestFit="1" customWidth="1"/>
    <col min="22" max="22" width="7.28515625" bestFit="1" customWidth="1"/>
    <col min="23" max="23" width="11.28515625" bestFit="1" customWidth="1"/>
  </cols>
  <sheetData>
    <row r="1" spans="1:8" ht="27" customHeight="1" x14ac:dyDescent="0.25">
      <c r="A1" s="76" t="s">
        <v>77</v>
      </c>
      <c r="B1" s="76"/>
      <c r="C1" s="76"/>
      <c r="D1" s="76"/>
      <c r="E1" s="76"/>
      <c r="F1" s="76"/>
      <c r="G1" s="76"/>
    </row>
    <row r="2" spans="1:8" x14ac:dyDescent="0.25">
      <c r="A2" s="77" t="s">
        <v>37</v>
      </c>
      <c r="B2" s="77" t="s">
        <v>38</v>
      </c>
      <c r="C2" s="77" t="s">
        <v>27</v>
      </c>
      <c r="D2" s="77" t="s">
        <v>29</v>
      </c>
      <c r="E2" s="77" t="s">
        <v>30</v>
      </c>
      <c r="F2" s="77" t="s">
        <v>33</v>
      </c>
      <c r="G2" s="5" t="s">
        <v>31</v>
      </c>
      <c r="H2" s="1"/>
    </row>
    <row r="3" spans="1:8" x14ac:dyDescent="0.25">
      <c r="A3" s="78"/>
      <c r="B3" s="78"/>
      <c r="C3" s="78"/>
      <c r="D3" s="78"/>
      <c r="E3" s="78"/>
      <c r="F3" s="78"/>
      <c r="G3" s="5" t="s">
        <v>32</v>
      </c>
    </row>
    <row r="4" spans="1:8" x14ac:dyDescent="0.25">
      <c r="A4" s="17" t="s">
        <v>2</v>
      </c>
      <c r="B4" s="17" t="s">
        <v>12</v>
      </c>
      <c r="C4" s="17" t="s">
        <v>18</v>
      </c>
      <c r="D4" s="44">
        <v>3.6999999999999998E-2</v>
      </c>
      <c r="E4" s="44">
        <v>1.7000000000000001E-2</v>
      </c>
      <c r="F4" s="44">
        <f t="shared" ref="F4:F13" si="0">E4-D4</f>
        <v>-1.9999999999999997E-2</v>
      </c>
      <c r="G4" s="17">
        <v>2681</v>
      </c>
    </row>
    <row r="5" spans="1:8" x14ac:dyDescent="0.25">
      <c r="A5" s="17" t="s">
        <v>3</v>
      </c>
      <c r="B5" s="17" t="s">
        <v>13</v>
      </c>
      <c r="C5" s="17" t="s">
        <v>19</v>
      </c>
      <c r="D5" s="44">
        <v>1E-3</v>
      </c>
      <c r="E5" s="44">
        <v>3.5000000000000003E-2</v>
      </c>
      <c r="F5" s="44">
        <f t="shared" si="0"/>
        <v>3.4000000000000002E-2</v>
      </c>
      <c r="G5" s="17">
        <v>1312</v>
      </c>
    </row>
    <row r="6" spans="1:8" x14ac:dyDescent="0.25">
      <c r="A6" s="17" t="s">
        <v>4</v>
      </c>
      <c r="B6" s="17" t="s">
        <v>14</v>
      </c>
      <c r="C6" s="17" t="s">
        <v>20</v>
      </c>
      <c r="D6" s="44">
        <v>3.4000000000000002E-2</v>
      </c>
      <c r="E6" s="44">
        <v>8.8999999999999996E-2</v>
      </c>
      <c r="F6" s="44">
        <f t="shared" si="0"/>
        <v>5.4999999999999993E-2</v>
      </c>
      <c r="G6" s="17">
        <v>1912</v>
      </c>
    </row>
    <row r="7" spans="1:8" x14ac:dyDescent="0.25">
      <c r="A7" s="17" t="s">
        <v>5</v>
      </c>
      <c r="B7" s="17" t="s">
        <v>15</v>
      </c>
      <c r="C7" s="17" t="s">
        <v>21</v>
      </c>
      <c r="D7" s="44">
        <v>1.7999999999999999E-2</v>
      </c>
      <c r="E7" s="44">
        <v>0.01</v>
      </c>
      <c r="F7" s="44">
        <f t="shared" si="0"/>
        <v>-7.9999999999999984E-3</v>
      </c>
      <c r="G7" s="17">
        <v>2010</v>
      </c>
    </row>
    <row r="8" spans="1:8" x14ac:dyDescent="0.25">
      <c r="A8" s="17" t="s">
        <v>6</v>
      </c>
      <c r="B8" s="17" t="s">
        <v>15</v>
      </c>
      <c r="C8" s="17" t="s">
        <v>22</v>
      </c>
      <c r="D8" s="44">
        <v>5.3999999999999999E-2</v>
      </c>
      <c r="E8" s="44">
        <v>9.5000000000000001E-2</v>
      </c>
      <c r="F8" s="44">
        <f t="shared" si="0"/>
        <v>4.1000000000000002E-2</v>
      </c>
      <c r="G8" s="17">
        <v>2311</v>
      </c>
    </row>
    <row r="9" spans="1:8" x14ac:dyDescent="0.25">
      <c r="A9" s="17" t="s">
        <v>7</v>
      </c>
      <c r="B9" s="17" t="s">
        <v>16</v>
      </c>
      <c r="C9" s="17" t="s">
        <v>23</v>
      </c>
      <c r="D9" s="44">
        <v>7.0000000000000007E-2</v>
      </c>
      <c r="E9" s="44">
        <v>7.2999999999999995E-2</v>
      </c>
      <c r="F9" s="44">
        <f t="shared" si="0"/>
        <v>2.9999999999999888E-3</v>
      </c>
      <c r="G9" s="17">
        <v>1085</v>
      </c>
    </row>
    <row r="10" spans="1:8" x14ac:dyDescent="0.25">
      <c r="A10" s="17" t="s">
        <v>8</v>
      </c>
      <c r="B10" s="17" t="s">
        <v>13</v>
      </c>
      <c r="C10" s="17" t="s">
        <v>24</v>
      </c>
      <c r="D10" s="44">
        <v>1.2999999999999999E-2</v>
      </c>
      <c r="E10" s="44">
        <v>8.7999999999999995E-2</v>
      </c>
      <c r="F10" s="44">
        <f t="shared" si="0"/>
        <v>7.4999999999999997E-2</v>
      </c>
      <c r="G10" s="17">
        <v>1949</v>
      </c>
    </row>
    <row r="11" spans="1:8" x14ac:dyDescent="0.25">
      <c r="A11" s="17" t="s">
        <v>9</v>
      </c>
      <c r="B11" s="17" t="s">
        <v>12</v>
      </c>
      <c r="C11" s="17" t="s">
        <v>25</v>
      </c>
      <c r="D11" s="44">
        <v>3.9E-2</v>
      </c>
      <c r="E11" s="44">
        <v>9.7000000000000003E-2</v>
      </c>
      <c r="F11" s="44">
        <f t="shared" si="0"/>
        <v>5.8000000000000003E-2</v>
      </c>
      <c r="G11" s="17">
        <v>1058</v>
      </c>
    </row>
    <row r="12" spans="1:8" x14ac:dyDescent="0.25">
      <c r="A12" s="17" t="s">
        <v>10</v>
      </c>
      <c r="B12" s="17" t="s">
        <v>13</v>
      </c>
      <c r="C12" s="17" t="s">
        <v>26</v>
      </c>
      <c r="D12" s="44">
        <v>3.9E-2</v>
      </c>
      <c r="E12" s="44">
        <v>8.2000000000000003E-2</v>
      </c>
      <c r="F12" s="44">
        <f t="shared" si="0"/>
        <v>4.3000000000000003E-2</v>
      </c>
      <c r="G12" s="17">
        <v>1833</v>
      </c>
    </row>
    <row r="13" spans="1:8" x14ac:dyDescent="0.25">
      <c r="A13" s="17" t="s">
        <v>11</v>
      </c>
      <c r="B13" s="17" t="s">
        <v>17</v>
      </c>
      <c r="C13" s="17" t="s">
        <v>24</v>
      </c>
      <c r="D13" s="44">
        <v>0.04</v>
      </c>
      <c r="E13" s="44">
        <v>9.2999999999999999E-2</v>
      </c>
      <c r="F13" s="44">
        <f t="shared" si="0"/>
        <v>5.2999999999999999E-2</v>
      </c>
      <c r="G13" s="17">
        <v>2110</v>
      </c>
    </row>
    <row r="16" spans="1:8" ht="30.75" customHeight="1" x14ac:dyDescent="0.25"/>
  </sheetData>
  <mergeCells count="7">
    <mergeCell ref="A1:G1"/>
    <mergeCell ref="A2:A3"/>
    <mergeCell ref="B2:B3"/>
    <mergeCell ref="C2:C3"/>
    <mergeCell ref="D2:D3"/>
    <mergeCell ref="E2:E3"/>
    <mergeCell ref="F2:F3"/>
  </mergeCells>
  <conditionalFormatting sqref="F4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C2FA-5E19-4AE0-BD0D-75F341711A1A}">
  <dimension ref="A1:G78"/>
  <sheetViews>
    <sheetView topLeftCell="A46" workbookViewId="0">
      <selection activeCell="E55" sqref="E55"/>
    </sheetView>
  </sheetViews>
  <sheetFormatPr defaultRowHeight="15" x14ac:dyDescent="0.25"/>
  <cols>
    <col min="1" max="1" width="41.28515625" bestFit="1" customWidth="1"/>
    <col min="2" max="2" width="17.42578125" bestFit="1" customWidth="1"/>
    <col min="3" max="3" width="18.140625" bestFit="1" customWidth="1"/>
    <col min="4" max="5" width="22" bestFit="1" customWidth="1"/>
    <col min="6" max="7" width="17.42578125" bestFit="1" customWidth="1"/>
  </cols>
  <sheetData>
    <row r="1" spans="1:5" x14ac:dyDescent="0.25">
      <c r="A1" s="84" t="s">
        <v>39</v>
      </c>
      <c r="B1" s="84"/>
      <c r="C1" s="84"/>
    </row>
    <row r="2" spans="1:5" ht="60" x14ac:dyDescent="0.25">
      <c r="A2" s="22"/>
      <c r="B2" s="23" t="s">
        <v>40</v>
      </c>
      <c r="C2" t="s">
        <v>42</v>
      </c>
      <c r="E2" s="24" t="s">
        <v>43</v>
      </c>
    </row>
    <row r="3" spans="1:5" x14ac:dyDescent="0.25">
      <c r="B3" s="4" t="s">
        <v>24</v>
      </c>
      <c r="C3">
        <v>4059</v>
      </c>
      <c r="E3" s="62">
        <f>SUM(Competitor_growth!G10,Competitor_growth!G13)</f>
        <v>4059</v>
      </c>
    </row>
    <row r="4" spans="1:5" x14ac:dyDescent="0.25">
      <c r="B4" s="4" t="s">
        <v>41</v>
      </c>
      <c r="C4">
        <v>4059</v>
      </c>
    </row>
    <row r="6" spans="1:5" x14ac:dyDescent="0.25">
      <c r="A6" s="84" t="s">
        <v>44</v>
      </c>
      <c r="B6" s="84"/>
      <c r="C6" s="84"/>
      <c r="D6" s="84"/>
    </row>
    <row r="7" spans="1:5" x14ac:dyDescent="0.25">
      <c r="B7" s="58" t="s">
        <v>37</v>
      </c>
      <c r="C7" s="58" t="s">
        <v>72</v>
      </c>
    </row>
    <row r="8" spans="1:5" x14ac:dyDescent="0.25">
      <c r="B8" s="57" t="str">
        <f>INDEX(Competitor_growth!$A$4:$A$13,MATCH(C8,Competitor_growth!$G$4:$G$13,0))</f>
        <v>Prilosec</v>
      </c>
      <c r="C8" s="58">
        <f>MAX(Competitor_growth!G4:G13)</f>
        <v>2681</v>
      </c>
    </row>
    <row r="10" spans="1:5" x14ac:dyDescent="0.25">
      <c r="A10" s="1" t="s">
        <v>74</v>
      </c>
      <c r="B10" s="1"/>
      <c r="C10" s="1"/>
    </row>
    <row r="11" spans="1:5" x14ac:dyDescent="0.25">
      <c r="B11" s="23" t="s">
        <v>40</v>
      </c>
    </row>
    <row r="12" spans="1:5" x14ac:dyDescent="0.25">
      <c r="B12" s="4" t="s">
        <v>12</v>
      </c>
    </row>
    <row r="13" spans="1:5" x14ac:dyDescent="0.25">
      <c r="B13" s="25" t="s">
        <v>18</v>
      </c>
    </row>
    <row r="14" spans="1:5" x14ac:dyDescent="0.25">
      <c r="B14" s="25" t="s">
        <v>25</v>
      </c>
    </row>
    <row r="15" spans="1:5" x14ac:dyDescent="0.25">
      <c r="B15" s="4" t="s">
        <v>41</v>
      </c>
    </row>
    <row r="17" spans="1:7" x14ac:dyDescent="0.25">
      <c r="A17" s="84" t="s">
        <v>46</v>
      </c>
      <c r="B17" s="84"/>
      <c r="C17" s="84"/>
      <c r="D17" s="84"/>
      <c r="E17" s="84"/>
      <c r="F17" s="84"/>
      <c r="G17" s="84"/>
    </row>
    <row r="18" spans="1:7" x14ac:dyDescent="0.25">
      <c r="B18" s="1"/>
      <c r="C18" s="43" t="s">
        <v>45</v>
      </c>
    </row>
    <row r="20" spans="1:7" x14ac:dyDescent="0.25">
      <c r="A20" s="84" t="s">
        <v>76</v>
      </c>
      <c r="B20" s="84"/>
      <c r="C20" s="84"/>
      <c r="D20" s="84"/>
      <c r="E20" s="84"/>
      <c r="F20" s="84"/>
      <c r="G20" s="84"/>
    </row>
    <row r="21" spans="1:7" x14ac:dyDescent="0.25">
      <c r="C21" s="61" t="s">
        <v>47</v>
      </c>
      <c r="D21" s="1"/>
    </row>
    <row r="22" spans="1:7" ht="15.75" thickBot="1" x14ac:dyDescent="0.3"/>
    <row r="23" spans="1:7" ht="31.5" customHeight="1" thickBot="1" x14ac:dyDescent="0.3">
      <c r="A23" s="80" t="s">
        <v>78</v>
      </c>
      <c r="B23" s="81"/>
    </row>
    <row r="24" spans="1:7" x14ac:dyDescent="0.25">
      <c r="A24" s="60" t="s">
        <v>27</v>
      </c>
      <c r="B24" s="60" t="s">
        <v>73</v>
      </c>
    </row>
    <row r="25" spans="1:7" x14ac:dyDescent="0.25">
      <c r="A25" s="59" t="s">
        <v>18</v>
      </c>
      <c r="B25" s="59">
        <f>SUMIFS(Competitor_growth!$G$4:$G$13,Competitor_growth!$C$4:$C$13,$A25)</f>
        <v>2681</v>
      </c>
    </row>
    <row r="26" spans="1:7" x14ac:dyDescent="0.25">
      <c r="A26" s="59" t="s">
        <v>19</v>
      </c>
      <c r="B26" s="59">
        <f>SUMIFS(Competitor_growth!$G$4:$G$13,Competitor_growth!$C$4:$C$13,$A26)</f>
        <v>1312</v>
      </c>
    </row>
    <row r="27" spans="1:7" x14ac:dyDescent="0.25">
      <c r="A27" s="59" t="s">
        <v>20</v>
      </c>
      <c r="B27" s="59">
        <f>SUMIFS(Competitor_growth!$G$4:$G$13,Competitor_growth!$C$4:$C$13,$A27)</f>
        <v>1912</v>
      </c>
    </row>
    <row r="28" spans="1:7" x14ac:dyDescent="0.25">
      <c r="A28" s="59" t="s">
        <v>21</v>
      </c>
      <c r="B28" s="59">
        <f>SUMIFS(Competitor_growth!$G$4:$G$13,Competitor_growth!$C$4:$C$13,$A28)</f>
        <v>2010</v>
      </c>
    </row>
    <row r="29" spans="1:7" x14ac:dyDescent="0.25">
      <c r="A29" s="59" t="s">
        <v>22</v>
      </c>
      <c r="B29" s="59">
        <f>SUMIFS(Competitor_growth!$G$4:$G$13,Competitor_growth!$C$4:$C$13,$A29)</f>
        <v>2311</v>
      </c>
    </row>
    <row r="30" spans="1:7" x14ac:dyDescent="0.25">
      <c r="A30" s="59" t="s">
        <v>23</v>
      </c>
      <c r="B30" s="59">
        <f>SUMIFS(Competitor_growth!$G$4:$G$13,Competitor_growth!$C$4:$C$13,$A30)</f>
        <v>1085</v>
      </c>
    </row>
    <row r="31" spans="1:7" x14ac:dyDescent="0.25">
      <c r="A31" s="59" t="s">
        <v>24</v>
      </c>
      <c r="B31" s="59">
        <f>SUMIFS(Competitor_growth!$G$4:$G$13,Competitor_growth!$C$4:$C$13,$A31)</f>
        <v>4059</v>
      </c>
    </row>
    <row r="32" spans="1:7" x14ac:dyDescent="0.25">
      <c r="A32" s="59" t="s">
        <v>25</v>
      </c>
      <c r="B32" s="59">
        <f>SUMIFS(Competitor_growth!$G$4:$G$13,Competitor_growth!$C$4:$C$13,$A32)</f>
        <v>1058</v>
      </c>
    </row>
    <row r="33" spans="1:5" x14ac:dyDescent="0.25">
      <c r="A33" s="59" t="s">
        <v>26</v>
      </c>
      <c r="B33" s="59">
        <f>SUMIFS(Competitor_growth!$G$4:$G$13,Competitor_growth!$C$4:$C$13,$A33)</f>
        <v>1833</v>
      </c>
    </row>
    <row r="36" spans="1:5" x14ac:dyDescent="0.25">
      <c r="A36" s="82" t="s">
        <v>83</v>
      </c>
      <c r="B36" s="82"/>
      <c r="C36" s="82"/>
      <c r="D36" s="82"/>
    </row>
    <row r="37" spans="1:5" x14ac:dyDescent="0.25">
      <c r="A37" s="77" t="s">
        <v>37</v>
      </c>
      <c r="B37" s="77" t="s">
        <v>29</v>
      </c>
      <c r="C37" s="77" t="s">
        <v>30</v>
      </c>
      <c r="D37" s="77" t="s">
        <v>33</v>
      </c>
      <c r="E37" t="s">
        <v>91</v>
      </c>
    </row>
    <row r="38" spans="1:5" x14ac:dyDescent="0.25">
      <c r="A38" s="78"/>
      <c r="B38" s="78"/>
      <c r="C38" s="78"/>
      <c r="D38" s="78"/>
    </row>
    <row r="39" spans="1:5" x14ac:dyDescent="0.25">
      <c r="A39" s="17" t="s">
        <v>2</v>
      </c>
      <c r="B39" s="44">
        <v>3.6999999999999998E-2</v>
      </c>
      <c r="C39" s="44">
        <v>1.7000000000000001E-2</v>
      </c>
      <c r="D39" s="44">
        <f t="shared" ref="D39:D48" si="0">C39-B39</f>
        <v>-1.9999999999999997E-2</v>
      </c>
    </row>
    <row r="40" spans="1:5" x14ac:dyDescent="0.25">
      <c r="A40" s="17" t="s">
        <v>3</v>
      </c>
      <c r="B40" s="44">
        <v>1E-3</v>
      </c>
      <c r="C40" s="44">
        <v>3.5000000000000003E-2</v>
      </c>
      <c r="D40" s="44">
        <f t="shared" si="0"/>
        <v>3.4000000000000002E-2</v>
      </c>
    </row>
    <row r="41" spans="1:5" x14ac:dyDescent="0.25">
      <c r="A41" s="17" t="s">
        <v>4</v>
      </c>
      <c r="B41" s="44">
        <v>3.4000000000000002E-2</v>
      </c>
      <c r="C41" s="44">
        <v>8.8999999999999996E-2</v>
      </c>
      <c r="D41" s="44">
        <f t="shared" si="0"/>
        <v>5.4999999999999993E-2</v>
      </c>
    </row>
    <row r="42" spans="1:5" x14ac:dyDescent="0.25">
      <c r="A42" s="17" t="s">
        <v>5</v>
      </c>
      <c r="B42" s="44">
        <v>1.7999999999999999E-2</v>
      </c>
      <c r="C42" s="44">
        <v>0.01</v>
      </c>
      <c r="D42" s="44">
        <f t="shared" si="0"/>
        <v>-7.9999999999999984E-3</v>
      </c>
    </row>
    <row r="43" spans="1:5" x14ac:dyDescent="0.25">
      <c r="A43" s="17" t="s">
        <v>6</v>
      </c>
      <c r="B43" s="44">
        <v>5.3999999999999999E-2</v>
      </c>
      <c r="C43" s="44">
        <v>9.5000000000000001E-2</v>
      </c>
      <c r="D43" s="44">
        <f t="shared" si="0"/>
        <v>4.1000000000000002E-2</v>
      </c>
    </row>
    <row r="44" spans="1:5" x14ac:dyDescent="0.25">
      <c r="A44" s="17" t="s">
        <v>7</v>
      </c>
      <c r="B44" s="44">
        <v>7.0000000000000007E-2</v>
      </c>
      <c r="C44" s="44">
        <v>7.2999999999999995E-2</v>
      </c>
      <c r="D44" s="44">
        <f t="shared" si="0"/>
        <v>2.9999999999999888E-3</v>
      </c>
    </row>
    <row r="45" spans="1:5" x14ac:dyDescent="0.25">
      <c r="A45" s="17" t="s">
        <v>8</v>
      </c>
      <c r="B45" s="44">
        <v>1.2999999999999999E-2</v>
      </c>
      <c r="C45" s="44">
        <v>8.7999999999999995E-2</v>
      </c>
      <c r="D45" s="44">
        <f t="shared" si="0"/>
        <v>7.4999999999999997E-2</v>
      </c>
    </row>
    <row r="46" spans="1:5" x14ac:dyDescent="0.25">
      <c r="A46" s="17" t="s">
        <v>9</v>
      </c>
      <c r="B46" s="44">
        <v>3.9E-2</v>
      </c>
      <c r="C46" s="44">
        <v>9.7000000000000003E-2</v>
      </c>
      <c r="D46" s="44">
        <f t="shared" si="0"/>
        <v>5.8000000000000003E-2</v>
      </c>
    </row>
    <row r="47" spans="1:5" x14ac:dyDescent="0.25">
      <c r="A47" s="17" t="s">
        <v>10</v>
      </c>
      <c r="B47" s="44">
        <v>3.9E-2</v>
      </c>
      <c r="C47" s="44">
        <v>8.2000000000000003E-2</v>
      </c>
      <c r="D47" s="44">
        <f t="shared" si="0"/>
        <v>4.3000000000000003E-2</v>
      </c>
    </row>
    <row r="48" spans="1:5" x14ac:dyDescent="0.25">
      <c r="A48" s="17" t="s">
        <v>11</v>
      </c>
      <c r="B48" s="44">
        <v>0.04</v>
      </c>
      <c r="C48" s="44">
        <v>9.2999999999999999E-2</v>
      </c>
      <c r="D48" s="44">
        <f t="shared" si="0"/>
        <v>5.2999999999999999E-2</v>
      </c>
    </row>
    <row r="51" spans="1:5" ht="30" customHeight="1" x14ac:dyDescent="0.25">
      <c r="A51" s="83" t="s">
        <v>84</v>
      </c>
      <c r="B51" s="83"/>
    </row>
    <row r="52" spans="1:5" x14ac:dyDescent="0.25">
      <c r="A52" s="77" t="s">
        <v>38</v>
      </c>
      <c r="B52" s="5" t="s">
        <v>31</v>
      </c>
      <c r="D52" s="58" t="s">
        <v>38</v>
      </c>
      <c r="E52" s="58" t="s">
        <v>81</v>
      </c>
    </row>
    <row r="53" spans="1:5" x14ac:dyDescent="0.25">
      <c r="A53" s="78"/>
      <c r="B53" s="5" t="s">
        <v>32</v>
      </c>
      <c r="D53" s="17" t="s">
        <v>12</v>
      </c>
      <c r="E53" s="57">
        <f ca="1">SUMIFS(INDIRECT($E$52),INDIRECT($D$52),$D53)</f>
        <v>3739</v>
      </c>
    </row>
    <row r="54" spans="1:5" x14ac:dyDescent="0.25">
      <c r="A54" s="17" t="s">
        <v>12</v>
      </c>
      <c r="B54" s="17">
        <v>2681</v>
      </c>
      <c r="D54" s="17" t="s">
        <v>13</v>
      </c>
      <c r="E54" s="57">
        <f ca="1">SUMIFS(INDIRECT($E$52),INDIRECT($D$52),$D54)</f>
        <v>5094</v>
      </c>
    </row>
    <row r="55" spans="1:5" x14ac:dyDescent="0.25">
      <c r="A55" s="17" t="s">
        <v>13</v>
      </c>
      <c r="B55" s="17">
        <v>1312</v>
      </c>
      <c r="D55" s="17" t="s">
        <v>14</v>
      </c>
      <c r="E55" s="57">
        <f ca="1">SUMIFS(INDIRECT($E$52),INDIRECT($D$52),$D55)</f>
        <v>1912</v>
      </c>
    </row>
    <row r="56" spans="1:5" x14ac:dyDescent="0.25">
      <c r="A56" s="17" t="s">
        <v>14</v>
      </c>
      <c r="B56" s="17">
        <v>1912</v>
      </c>
      <c r="D56" s="17" t="s">
        <v>15</v>
      </c>
      <c r="E56" s="57">
        <f t="shared" ref="E56:E58" ca="1" si="1">SUMIFS(INDIRECT($E$52),INDIRECT($D$52),$D56)</f>
        <v>4321</v>
      </c>
    </row>
    <row r="57" spans="1:5" x14ac:dyDescent="0.25">
      <c r="A57" s="17" t="s">
        <v>15</v>
      </c>
      <c r="B57" s="17">
        <v>2010</v>
      </c>
      <c r="D57" s="17" t="s">
        <v>16</v>
      </c>
      <c r="E57" s="57">
        <f t="shared" ca="1" si="1"/>
        <v>1085</v>
      </c>
    </row>
    <row r="58" spans="1:5" x14ac:dyDescent="0.25">
      <c r="A58" s="17" t="s">
        <v>15</v>
      </c>
      <c r="B58" s="17">
        <v>2311</v>
      </c>
      <c r="D58" s="17" t="s">
        <v>17</v>
      </c>
      <c r="E58" s="57">
        <f t="shared" ca="1" si="1"/>
        <v>2110</v>
      </c>
    </row>
    <row r="59" spans="1:5" x14ac:dyDescent="0.25">
      <c r="A59" s="17" t="s">
        <v>16</v>
      </c>
      <c r="B59" s="17">
        <v>1085</v>
      </c>
    </row>
    <row r="60" spans="1:5" x14ac:dyDescent="0.25">
      <c r="A60" s="17" t="s">
        <v>13</v>
      </c>
      <c r="B60" s="17">
        <v>1949</v>
      </c>
    </row>
    <row r="61" spans="1:5" x14ac:dyDescent="0.25">
      <c r="A61" s="17" t="s">
        <v>12</v>
      </c>
      <c r="B61" s="17">
        <v>1058</v>
      </c>
    </row>
    <row r="62" spans="1:5" x14ac:dyDescent="0.25">
      <c r="A62" s="17" t="s">
        <v>13</v>
      </c>
      <c r="B62" s="17">
        <v>1833</v>
      </c>
    </row>
    <row r="63" spans="1:5" x14ac:dyDescent="0.25">
      <c r="A63" s="17" t="s">
        <v>17</v>
      </c>
      <c r="B63" s="17">
        <v>2110</v>
      </c>
    </row>
    <row r="66" spans="1:7" ht="40.5" customHeight="1" x14ac:dyDescent="0.25">
      <c r="A66" s="79" t="s">
        <v>86</v>
      </c>
      <c r="B66" s="79"/>
      <c r="C66" s="79"/>
    </row>
    <row r="67" spans="1:7" x14ac:dyDescent="0.25">
      <c r="A67" s="77" t="s">
        <v>27</v>
      </c>
      <c r="B67" s="77" t="s">
        <v>29</v>
      </c>
      <c r="C67" s="77" t="s">
        <v>30</v>
      </c>
      <c r="E67" s="77" t="s">
        <v>27</v>
      </c>
      <c r="F67" s="77" t="s">
        <v>29</v>
      </c>
      <c r="G67" s="77" t="s">
        <v>30</v>
      </c>
    </row>
    <row r="68" spans="1:7" x14ac:dyDescent="0.25">
      <c r="A68" s="78"/>
      <c r="B68" s="78"/>
      <c r="C68" s="78"/>
      <c r="E68" s="78"/>
      <c r="F68" s="78"/>
      <c r="G68" s="78"/>
    </row>
    <row r="69" spans="1:7" x14ac:dyDescent="0.25">
      <c r="A69" s="17" t="s">
        <v>18</v>
      </c>
      <c r="B69" s="44">
        <v>3.6999999999999998E-2</v>
      </c>
      <c r="C69" s="44">
        <v>1.7000000000000001E-2</v>
      </c>
      <c r="E69" s="59" t="s">
        <v>18</v>
      </c>
      <c r="F69" s="63">
        <v>3.6999999999999998E-2</v>
      </c>
      <c r="G69" s="63">
        <v>1.7000000000000001E-2</v>
      </c>
    </row>
    <row r="70" spans="1:7" x14ac:dyDescent="0.25">
      <c r="A70" s="17" t="s">
        <v>19</v>
      </c>
      <c r="B70" s="44">
        <v>1E-3</v>
      </c>
      <c r="C70" s="44">
        <v>3.5000000000000003E-2</v>
      </c>
      <c r="E70" s="59" t="s">
        <v>19</v>
      </c>
      <c r="F70" s="63">
        <v>1E-3</v>
      </c>
      <c r="G70" s="63">
        <v>3.5000000000000003E-2</v>
      </c>
    </row>
    <row r="71" spans="1:7" x14ac:dyDescent="0.25">
      <c r="A71" s="17" t="s">
        <v>20</v>
      </c>
      <c r="B71" s="44">
        <v>3.4000000000000002E-2</v>
      </c>
      <c r="C71" s="44">
        <v>8.8999999999999996E-2</v>
      </c>
      <c r="E71" s="59" t="s">
        <v>20</v>
      </c>
      <c r="F71" s="63">
        <v>3.4000000000000002E-2</v>
      </c>
      <c r="G71" s="63">
        <v>8.8999999999999996E-2</v>
      </c>
    </row>
    <row r="72" spans="1:7" x14ac:dyDescent="0.25">
      <c r="A72" s="17" t="s">
        <v>21</v>
      </c>
      <c r="B72" s="44">
        <v>1.7999999999999999E-2</v>
      </c>
      <c r="C72" s="44">
        <v>0.01</v>
      </c>
      <c r="E72" s="59" t="s">
        <v>21</v>
      </c>
      <c r="F72" s="63">
        <v>1.7999999999999999E-2</v>
      </c>
      <c r="G72" s="63">
        <v>0.01</v>
      </c>
    </row>
    <row r="73" spans="1:7" x14ac:dyDescent="0.25">
      <c r="A73" s="17" t="s">
        <v>22</v>
      </c>
      <c r="B73" s="44">
        <v>5.3999999999999999E-2</v>
      </c>
      <c r="C73" s="44">
        <v>9.5000000000000001E-2</v>
      </c>
      <c r="E73" s="59" t="s">
        <v>22</v>
      </c>
      <c r="F73" s="63">
        <v>5.3999999999999999E-2</v>
      </c>
      <c r="G73" s="63">
        <v>9.5000000000000001E-2</v>
      </c>
    </row>
    <row r="74" spans="1:7" x14ac:dyDescent="0.25">
      <c r="A74" s="17" t="s">
        <v>23</v>
      </c>
      <c r="B74" s="44">
        <v>7.0000000000000007E-2</v>
      </c>
      <c r="C74" s="44">
        <v>7.2999999999999995E-2</v>
      </c>
      <c r="E74" s="59" t="s">
        <v>23</v>
      </c>
      <c r="F74" s="63">
        <v>7.0000000000000007E-2</v>
      </c>
      <c r="G74" s="63">
        <v>7.2999999999999995E-2</v>
      </c>
    </row>
    <row r="75" spans="1:7" x14ac:dyDescent="0.25">
      <c r="A75" s="17" t="s">
        <v>24</v>
      </c>
      <c r="B75" s="44">
        <v>1.2999999999999999E-2</v>
      </c>
      <c r="C75" s="44">
        <v>8.7999999999999995E-2</v>
      </c>
      <c r="E75" s="59" t="s">
        <v>24</v>
      </c>
      <c r="F75" s="64">
        <f>AVERAGE(B75,B78)</f>
        <v>2.6499999999999999E-2</v>
      </c>
      <c r="G75" s="64">
        <f>AVERAGE(C75,C78)</f>
        <v>9.0499999999999997E-2</v>
      </c>
    </row>
    <row r="76" spans="1:7" x14ac:dyDescent="0.25">
      <c r="A76" s="17" t="s">
        <v>25</v>
      </c>
      <c r="B76" s="44">
        <v>3.9E-2</v>
      </c>
      <c r="C76" s="44">
        <v>9.7000000000000003E-2</v>
      </c>
      <c r="E76" s="59" t="s">
        <v>25</v>
      </c>
      <c r="F76" s="63">
        <v>3.9E-2</v>
      </c>
      <c r="G76" s="63">
        <v>9.7000000000000003E-2</v>
      </c>
    </row>
    <row r="77" spans="1:7" x14ac:dyDescent="0.25">
      <c r="A77" s="17" t="s">
        <v>26</v>
      </c>
      <c r="B77" s="44">
        <v>3.9E-2</v>
      </c>
      <c r="C77" s="44">
        <v>8.2000000000000003E-2</v>
      </c>
      <c r="E77" s="59" t="s">
        <v>26</v>
      </c>
      <c r="F77" s="63">
        <v>3.9E-2</v>
      </c>
      <c r="G77" s="63">
        <v>8.2000000000000003E-2</v>
      </c>
    </row>
    <row r="78" spans="1:7" x14ac:dyDescent="0.25">
      <c r="A78" s="17" t="s">
        <v>24</v>
      </c>
      <c r="B78" s="44">
        <v>0.04</v>
      </c>
      <c r="C78" s="44">
        <v>9.2999999999999999E-2</v>
      </c>
    </row>
  </sheetData>
  <mergeCells count="19">
    <mergeCell ref="A1:C1"/>
    <mergeCell ref="A6:D6"/>
    <mergeCell ref="A17:G17"/>
    <mergeCell ref="A20:G20"/>
    <mergeCell ref="F67:F68"/>
    <mergeCell ref="G67:G68"/>
    <mergeCell ref="A23:B23"/>
    <mergeCell ref="A37:A38"/>
    <mergeCell ref="B37:B38"/>
    <mergeCell ref="C37:C38"/>
    <mergeCell ref="D37:D38"/>
    <mergeCell ref="A52:A53"/>
    <mergeCell ref="A36:D36"/>
    <mergeCell ref="A51:B51"/>
    <mergeCell ref="A66:C66"/>
    <mergeCell ref="A67:A68"/>
    <mergeCell ref="B67:B68"/>
    <mergeCell ref="C67:C68"/>
    <mergeCell ref="E67:E68"/>
  </mergeCells>
  <conditionalFormatting sqref="D39:D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52FA-3DFF-4093-A4C2-0235FB6BF844}">
  <dimension ref="B17:P38"/>
  <sheetViews>
    <sheetView showGridLines="0" topLeftCell="A19" zoomScaleNormal="100" workbookViewId="0">
      <selection activeCell="S24" sqref="S24"/>
    </sheetView>
  </sheetViews>
  <sheetFormatPr defaultRowHeight="15" x14ac:dyDescent="0.25"/>
  <sheetData>
    <row r="17" spans="2:16" x14ac:dyDescent="0.25">
      <c r="B17" s="85" t="s">
        <v>79</v>
      </c>
      <c r="C17" s="85"/>
      <c r="D17" s="85"/>
      <c r="E17" s="85"/>
      <c r="F17" s="85"/>
      <c r="G17" s="85"/>
      <c r="H17" s="85"/>
      <c r="J17" s="85" t="s">
        <v>80</v>
      </c>
      <c r="K17" s="85"/>
      <c r="L17" s="85"/>
      <c r="M17" s="85"/>
      <c r="N17" s="85"/>
      <c r="O17" s="85"/>
      <c r="P17" s="85"/>
    </row>
    <row r="18" spans="2:16" x14ac:dyDescent="0.25">
      <c r="B18" s="85"/>
      <c r="C18" s="85"/>
      <c r="D18" s="85"/>
      <c r="E18" s="85"/>
      <c r="F18" s="85"/>
      <c r="G18" s="85"/>
      <c r="H18" s="85"/>
      <c r="J18" s="85"/>
      <c r="K18" s="85"/>
      <c r="L18" s="85"/>
      <c r="M18" s="85"/>
      <c r="N18" s="85"/>
      <c r="O18" s="85"/>
      <c r="P18" s="85"/>
    </row>
    <row r="19" spans="2:16" x14ac:dyDescent="0.25">
      <c r="B19" s="85"/>
      <c r="C19" s="85"/>
      <c r="D19" s="85"/>
      <c r="E19" s="85"/>
      <c r="F19" s="85"/>
      <c r="G19" s="85"/>
      <c r="H19" s="85"/>
      <c r="J19" s="85"/>
      <c r="K19" s="85"/>
      <c r="L19" s="85"/>
      <c r="M19" s="85"/>
      <c r="N19" s="85"/>
      <c r="O19" s="85"/>
      <c r="P19" s="85"/>
    </row>
    <row r="36" spans="2:16" ht="15" customHeight="1" x14ac:dyDescent="0.25">
      <c r="B36" s="85" t="s">
        <v>82</v>
      </c>
      <c r="C36" s="85"/>
      <c r="D36" s="85"/>
      <c r="E36" s="85"/>
      <c r="F36" s="85"/>
      <c r="G36" s="85"/>
      <c r="H36" s="85"/>
      <c r="J36" s="85" t="s">
        <v>85</v>
      </c>
      <c r="K36" s="85"/>
      <c r="L36" s="85"/>
      <c r="M36" s="85"/>
      <c r="N36" s="85"/>
      <c r="O36" s="85"/>
      <c r="P36" s="85"/>
    </row>
    <row r="37" spans="2:16" x14ac:dyDescent="0.25">
      <c r="B37" s="85"/>
      <c r="C37" s="85"/>
      <c r="D37" s="85"/>
      <c r="E37" s="85"/>
      <c r="F37" s="85"/>
      <c r="G37" s="85"/>
      <c r="H37" s="85"/>
      <c r="J37" s="85"/>
      <c r="K37" s="85"/>
      <c r="L37" s="85"/>
      <c r="M37" s="85"/>
      <c r="N37" s="85"/>
      <c r="O37" s="85"/>
      <c r="P37" s="85"/>
    </row>
    <row r="38" spans="2:16" x14ac:dyDescent="0.25">
      <c r="B38" s="85"/>
      <c r="C38" s="85"/>
      <c r="D38" s="85"/>
      <c r="E38" s="85"/>
      <c r="F38" s="85"/>
      <c r="G38" s="85"/>
      <c r="H38" s="85"/>
      <c r="J38" s="85"/>
      <c r="K38" s="85"/>
      <c r="L38" s="85"/>
      <c r="M38" s="85"/>
      <c r="N38" s="85"/>
      <c r="O38" s="85"/>
      <c r="P38" s="85"/>
    </row>
  </sheetData>
  <mergeCells count="4">
    <mergeCell ref="B36:H38"/>
    <mergeCell ref="J36:P38"/>
    <mergeCell ref="B17:H19"/>
    <mergeCell ref="J17:P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E4A9-6F4C-4517-9F62-4287A0ECA380}">
  <dimension ref="A1:H44"/>
  <sheetViews>
    <sheetView workbookViewId="0">
      <selection activeCell="J8" sqref="J8"/>
    </sheetView>
  </sheetViews>
  <sheetFormatPr defaultRowHeight="15" x14ac:dyDescent="0.25"/>
  <cols>
    <col min="4" max="4" width="16.7109375" bestFit="1" customWidth="1"/>
    <col min="5" max="5" width="31.28515625" bestFit="1" customWidth="1"/>
    <col min="6" max="6" width="10.7109375" customWidth="1"/>
    <col min="7" max="7" width="8.42578125" customWidth="1"/>
    <col min="8" max="8" width="10.5703125" bestFit="1" customWidth="1"/>
  </cols>
  <sheetData>
    <row r="1" spans="1:8" x14ac:dyDescent="0.25">
      <c r="A1" s="86" t="s">
        <v>57</v>
      </c>
      <c r="B1" s="86"/>
      <c r="C1" s="86"/>
      <c r="D1" s="86"/>
      <c r="E1" s="86"/>
      <c r="F1" s="86"/>
      <c r="G1" s="86"/>
      <c r="H1" s="86"/>
    </row>
    <row r="2" spans="1:8" x14ac:dyDescent="0.25">
      <c r="A2" s="20"/>
      <c r="B2" s="20"/>
      <c r="C2" s="82" t="s">
        <v>72</v>
      </c>
      <c r="D2" s="82"/>
      <c r="E2" s="82"/>
      <c r="F2" s="82" t="s">
        <v>75</v>
      </c>
      <c r="G2" s="82"/>
      <c r="H2" s="82"/>
    </row>
    <row r="3" spans="1:8" x14ac:dyDescent="0.25">
      <c r="A3" s="77" t="s">
        <v>49</v>
      </c>
      <c r="B3" s="77" t="s">
        <v>0</v>
      </c>
      <c r="C3" s="5" t="s">
        <v>1</v>
      </c>
      <c r="D3" s="5" t="s">
        <v>58</v>
      </c>
      <c r="E3" s="5" t="s">
        <v>55</v>
      </c>
      <c r="F3" s="6" t="s">
        <v>54</v>
      </c>
      <c r="G3" s="6" t="s">
        <v>50</v>
      </c>
      <c r="H3" s="6" t="s">
        <v>56</v>
      </c>
    </row>
    <row r="4" spans="1:8" ht="15.75" thickBot="1" x14ac:dyDescent="0.3">
      <c r="A4" s="75"/>
      <c r="B4" s="75"/>
      <c r="C4" s="21" t="s">
        <v>32</v>
      </c>
      <c r="D4" s="21" t="s">
        <v>28</v>
      </c>
      <c r="E4" s="21" t="s">
        <v>32</v>
      </c>
      <c r="F4" s="10"/>
      <c r="G4" s="10"/>
      <c r="H4" s="10"/>
    </row>
    <row r="5" spans="1:8" ht="15.75" thickBot="1" x14ac:dyDescent="0.3">
      <c r="A5" s="28" t="s">
        <v>2</v>
      </c>
      <c r="B5" s="26" t="s">
        <v>48</v>
      </c>
      <c r="C5" s="26">
        <f t="shared" ref="C5:C44" ca="1" si="0">RANDBETWEEN(1000,3000)</f>
        <v>1761</v>
      </c>
      <c r="D5" s="12">
        <f t="shared" ref="D5:D44" ca="1" si="1">RANDBETWEEN(10,100)</f>
        <v>67</v>
      </c>
      <c r="E5" s="13">
        <f t="shared" ref="E5:E44" ca="1" si="2">C5/D5</f>
        <v>26.28358208955224</v>
      </c>
      <c r="F5" s="12">
        <f t="shared" ref="F5:G24" ca="1" si="3">RANDBETWEEN(1000,2000)</f>
        <v>1595</v>
      </c>
      <c r="G5" s="12">
        <f t="shared" ca="1" si="3"/>
        <v>1009</v>
      </c>
      <c r="H5" s="31">
        <f t="shared" ref="H5:H44" ca="1" si="4">F5/G5</f>
        <v>1.5807730426164519</v>
      </c>
    </row>
    <row r="6" spans="1:8" ht="15.75" thickBot="1" x14ac:dyDescent="0.3">
      <c r="A6" s="29" t="s">
        <v>2</v>
      </c>
      <c r="B6" s="2" t="s">
        <v>51</v>
      </c>
      <c r="C6" s="2">
        <f t="shared" ca="1" si="0"/>
        <v>2222</v>
      </c>
      <c r="D6" s="12">
        <f t="shared" ca="1" si="1"/>
        <v>53</v>
      </c>
      <c r="E6" s="13">
        <f t="shared" ca="1" si="2"/>
        <v>41.924528301886795</v>
      </c>
      <c r="F6" s="12">
        <f t="shared" ca="1" si="3"/>
        <v>1121</v>
      </c>
      <c r="G6" s="12">
        <f t="shared" ca="1" si="3"/>
        <v>1532</v>
      </c>
      <c r="H6" s="31">
        <f t="shared" ca="1" si="4"/>
        <v>0.73172323759791125</v>
      </c>
    </row>
    <row r="7" spans="1:8" ht="15.75" thickBot="1" x14ac:dyDescent="0.3">
      <c r="A7" s="29" t="s">
        <v>2</v>
      </c>
      <c r="B7" s="2" t="s">
        <v>52</v>
      </c>
      <c r="C7" s="2">
        <f t="shared" ca="1" si="0"/>
        <v>1274</v>
      </c>
      <c r="D7" s="12">
        <f t="shared" ca="1" si="1"/>
        <v>84</v>
      </c>
      <c r="E7" s="13">
        <f t="shared" ca="1" si="2"/>
        <v>15.166666666666666</v>
      </c>
      <c r="F7" s="12">
        <f t="shared" ca="1" si="3"/>
        <v>1489</v>
      </c>
      <c r="G7" s="12">
        <f t="shared" ca="1" si="3"/>
        <v>1579</v>
      </c>
      <c r="H7" s="31">
        <f t="shared" ca="1" si="4"/>
        <v>0.94300189993666883</v>
      </c>
    </row>
    <row r="8" spans="1:8" ht="15.75" thickBot="1" x14ac:dyDescent="0.3">
      <c r="A8" s="30" t="s">
        <v>2</v>
      </c>
      <c r="B8" s="27" t="s">
        <v>53</v>
      </c>
      <c r="C8" s="27">
        <f t="shared" ca="1" si="0"/>
        <v>1077</v>
      </c>
      <c r="D8" s="12">
        <f t="shared" ca="1" si="1"/>
        <v>20</v>
      </c>
      <c r="E8" s="13">
        <f t="shared" ca="1" si="2"/>
        <v>53.85</v>
      </c>
      <c r="F8" s="12">
        <f t="shared" ca="1" si="3"/>
        <v>1612</v>
      </c>
      <c r="G8" s="12">
        <f t="shared" ca="1" si="3"/>
        <v>1182</v>
      </c>
      <c r="H8" s="31">
        <f t="shared" ca="1" si="4"/>
        <v>1.3637901861252115</v>
      </c>
    </row>
    <row r="9" spans="1:8" ht="15.75" thickBot="1" x14ac:dyDescent="0.3">
      <c r="A9" s="28" t="s">
        <v>3</v>
      </c>
      <c r="B9" s="26" t="s">
        <v>48</v>
      </c>
      <c r="C9" s="26">
        <f t="shared" ca="1" si="0"/>
        <v>2595</v>
      </c>
      <c r="D9" s="12">
        <f t="shared" ca="1" si="1"/>
        <v>66</v>
      </c>
      <c r="E9" s="13">
        <f t="shared" ca="1" si="2"/>
        <v>39.31818181818182</v>
      </c>
      <c r="F9" s="12">
        <f t="shared" ca="1" si="3"/>
        <v>1529</v>
      </c>
      <c r="G9" s="12">
        <f t="shared" ca="1" si="3"/>
        <v>1603</v>
      </c>
      <c r="H9" s="31">
        <f t="shared" ca="1" si="4"/>
        <v>0.95383655645664378</v>
      </c>
    </row>
    <row r="10" spans="1:8" ht="15.75" thickBot="1" x14ac:dyDescent="0.3">
      <c r="A10" s="29" t="s">
        <v>3</v>
      </c>
      <c r="B10" s="2" t="s">
        <v>51</v>
      </c>
      <c r="C10" s="2">
        <f t="shared" ca="1" si="0"/>
        <v>2534</v>
      </c>
      <c r="D10" s="12">
        <f t="shared" ca="1" si="1"/>
        <v>91</v>
      </c>
      <c r="E10" s="13">
        <f t="shared" ca="1" si="2"/>
        <v>27.846153846153847</v>
      </c>
      <c r="F10" s="12">
        <f t="shared" ca="1" si="3"/>
        <v>1979</v>
      </c>
      <c r="G10" s="12">
        <f t="shared" ca="1" si="3"/>
        <v>1570</v>
      </c>
      <c r="H10" s="31">
        <f t="shared" ca="1" si="4"/>
        <v>1.2605095541401274</v>
      </c>
    </row>
    <row r="11" spans="1:8" ht="15.75" thickBot="1" x14ac:dyDescent="0.3">
      <c r="A11" s="29" t="s">
        <v>3</v>
      </c>
      <c r="B11" s="2" t="s">
        <v>52</v>
      </c>
      <c r="C11" s="2">
        <f t="shared" ca="1" si="0"/>
        <v>2655</v>
      </c>
      <c r="D11" s="12">
        <f t="shared" ca="1" si="1"/>
        <v>29</v>
      </c>
      <c r="E11" s="13">
        <f t="shared" ca="1" si="2"/>
        <v>91.551724137931032</v>
      </c>
      <c r="F11" s="12">
        <f t="shared" ca="1" si="3"/>
        <v>1277</v>
      </c>
      <c r="G11" s="12">
        <f t="shared" ca="1" si="3"/>
        <v>1323</v>
      </c>
      <c r="H11" s="31">
        <f t="shared" ca="1" si="4"/>
        <v>0.96523053665910807</v>
      </c>
    </row>
    <row r="12" spans="1:8" ht="15.75" thickBot="1" x14ac:dyDescent="0.3">
      <c r="A12" s="30" t="s">
        <v>3</v>
      </c>
      <c r="B12" s="27" t="s">
        <v>53</v>
      </c>
      <c r="C12" s="27">
        <f t="shared" ca="1" si="0"/>
        <v>2646</v>
      </c>
      <c r="D12" s="12">
        <f t="shared" ca="1" si="1"/>
        <v>42</v>
      </c>
      <c r="E12" s="13">
        <f t="shared" ca="1" si="2"/>
        <v>63</v>
      </c>
      <c r="F12" s="12">
        <f t="shared" ca="1" si="3"/>
        <v>1643</v>
      </c>
      <c r="G12" s="12">
        <f t="shared" ca="1" si="3"/>
        <v>1021</v>
      </c>
      <c r="H12" s="31">
        <f t="shared" ca="1" si="4"/>
        <v>1.6092066601371204</v>
      </c>
    </row>
    <row r="13" spans="1:8" ht="15.75" thickBot="1" x14ac:dyDescent="0.3">
      <c r="A13" s="28" t="s">
        <v>4</v>
      </c>
      <c r="B13" s="26" t="s">
        <v>48</v>
      </c>
      <c r="C13" s="26">
        <f t="shared" ca="1" si="0"/>
        <v>2238</v>
      </c>
      <c r="D13" s="12">
        <f t="shared" ca="1" si="1"/>
        <v>75</v>
      </c>
      <c r="E13" s="13">
        <f t="shared" ca="1" si="2"/>
        <v>29.84</v>
      </c>
      <c r="F13" s="12">
        <f t="shared" ca="1" si="3"/>
        <v>1162</v>
      </c>
      <c r="G13" s="12">
        <f t="shared" ca="1" si="3"/>
        <v>1112</v>
      </c>
      <c r="H13" s="31">
        <f t="shared" ca="1" si="4"/>
        <v>1.0449640287769784</v>
      </c>
    </row>
    <row r="14" spans="1:8" ht="15.75" thickBot="1" x14ac:dyDescent="0.3">
      <c r="A14" s="29" t="s">
        <v>4</v>
      </c>
      <c r="B14" s="2" t="s">
        <v>51</v>
      </c>
      <c r="C14" s="2">
        <f t="shared" ca="1" si="0"/>
        <v>1426</v>
      </c>
      <c r="D14" s="12">
        <f t="shared" ca="1" si="1"/>
        <v>93</v>
      </c>
      <c r="E14" s="13">
        <f t="shared" ca="1" si="2"/>
        <v>15.333333333333334</v>
      </c>
      <c r="F14" s="12">
        <f t="shared" ca="1" si="3"/>
        <v>1863</v>
      </c>
      <c r="G14" s="12">
        <f t="shared" ca="1" si="3"/>
        <v>1929</v>
      </c>
      <c r="H14" s="31">
        <f t="shared" ca="1" si="4"/>
        <v>0.96578538102643852</v>
      </c>
    </row>
    <row r="15" spans="1:8" ht="15.75" thickBot="1" x14ac:dyDescent="0.3">
      <c r="A15" s="29" t="s">
        <v>4</v>
      </c>
      <c r="B15" s="2" t="s">
        <v>52</v>
      </c>
      <c r="C15" s="2">
        <f t="shared" ca="1" si="0"/>
        <v>1456</v>
      </c>
      <c r="D15" s="12">
        <f t="shared" ca="1" si="1"/>
        <v>79</v>
      </c>
      <c r="E15" s="13">
        <f t="shared" ca="1" si="2"/>
        <v>18.430379746835442</v>
      </c>
      <c r="F15" s="12">
        <f t="shared" ca="1" si="3"/>
        <v>1701</v>
      </c>
      <c r="G15" s="12">
        <f t="shared" ca="1" si="3"/>
        <v>1757</v>
      </c>
      <c r="H15" s="31">
        <f t="shared" ca="1" si="4"/>
        <v>0.96812749003984067</v>
      </c>
    </row>
    <row r="16" spans="1:8" ht="15.75" thickBot="1" x14ac:dyDescent="0.3">
      <c r="A16" s="30" t="s">
        <v>4</v>
      </c>
      <c r="B16" s="27" t="s">
        <v>53</v>
      </c>
      <c r="C16" s="27">
        <f t="shared" ca="1" si="0"/>
        <v>2124</v>
      </c>
      <c r="D16" s="12">
        <f t="shared" ca="1" si="1"/>
        <v>10</v>
      </c>
      <c r="E16" s="13">
        <f t="shared" ca="1" si="2"/>
        <v>212.4</v>
      </c>
      <c r="F16" s="12">
        <f t="shared" ca="1" si="3"/>
        <v>1759</v>
      </c>
      <c r="G16" s="12">
        <f t="shared" ca="1" si="3"/>
        <v>1354</v>
      </c>
      <c r="H16" s="31">
        <f t="shared" ca="1" si="4"/>
        <v>1.2991137370753323</v>
      </c>
    </row>
    <row r="17" spans="1:8" ht="15.75" thickBot="1" x14ac:dyDescent="0.3">
      <c r="A17" s="28" t="s">
        <v>5</v>
      </c>
      <c r="B17" s="26" t="s">
        <v>48</v>
      </c>
      <c r="C17" s="26">
        <f t="shared" ca="1" si="0"/>
        <v>2193</v>
      </c>
      <c r="D17" s="12">
        <f t="shared" ca="1" si="1"/>
        <v>43</v>
      </c>
      <c r="E17" s="13">
        <f t="shared" ca="1" si="2"/>
        <v>51</v>
      </c>
      <c r="F17" s="12">
        <f t="shared" ca="1" si="3"/>
        <v>1097</v>
      </c>
      <c r="G17" s="12">
        <f t="shared" ca="1" si="3"/>
        <v>1932</v>
      </c>
      <c r="H17" s="31">
        <f t="shared" ca="1" si="4"/>
        <v>0.56780538302277428</v>
      </c>
    </row>
    <row r="18" spans="1:8" ht="15.75" thickBot="1" x14ac:dyDescent="0.3">
      <c r="A18" s="29" t="s">
        <v>5</v>
      </c>
      <c r="B18" s="2" t="s">
        <v>51</v>
      </c>
      <c r="C18" s="2">
        <f t="shared" ca="1" si="0"/>
        <v>2494</v>
      </c>
      <c r="D18" s="12">
        <f t="shared" ca="1" si="1"/>
        <v>29</v>
      </c>
      <c r="E18" s="13">
        <f t="shared" ca="1" si="2"/>
        <v>86</v>
      </c>
      <c r="F18" s="12">
        <f t="shared" ca="1" si="3"/>
        <v>1044</v>
      </c>
      <c r="G18" s="12">
        <f t="shared" ca="1" si="3"/>
        <v>1102</v>
      </c>
      <c r="H18" s="31">
        <f t="shared" ca="1" si="4"/>
        <v>0.94736842105263153</v>
      </c>
    </row>
    <row r="19" spans="1:8" ht="15.75" thickBot="1" x14ac:dyDescent="0.3">
      <c r="A19" s="29" t="s">
        <v>5</v>
      </c>
      <c r="B19" s="2" t="s">
        <v>52</v>
      </c>
      <c r="C19" s="2">
        <f t="shared" ca="1" si="0"/>
        <v>1988</v>
      </c>
      <c r="D19" s="12">
        <f t="shared" ca="1" si="1"/>
        <v>72</v>
      </c>
      <c r="E19" s="13">
        <f t="shared" ca="1" si="2"/>
        <v>27.611111111111111</v>
      </c>
      <c r="F19" s="12">
        <f t="shared" ca="1" si="3"/>
        <v>1028</v>
      </c>
      <c r="G19" s="12">
        <f t="shared" ca="1" si="3"/>
        <v>1374</v>
      </c>
      <c r="H19" s="31">
        <f t="shared" ca="1" si="4"/>
        <v>0.74818049490538574</v>
      </c>
    </row>
    <row r="20" spans="1:8" ht="15.75" thickBot="1" x14ac:dyDescent="0.3">
      <c r="A20" s="30" t="s">
        <v>5</v>
      </c>
      <c r="B20" s="27" t="s">
        <v>53</v>
      </c>
      <c r="C20" s="27">
        <f t="shared" ca="1" si="0"/>
        <v>1798</v>
      </c>
      <c r="D20" s="12">
        <f t="shared" ca="1" si="1"/>
        <v>24</v>
      </c>
      <c r="E20" s="13">
        <f t="shared" ca="1" si="2"/>
        <v>74.916666666666671</v>
      </c>
      <c r="F20" s="12">
        <f t="shared" ca="1" si="3"/>
        <v>1994</v>
      </c>
      <c r="G20" s="12">
        <f t="shared" ca="1" si="3"/>
        <v>1481</v>
      </c>
      <c r="H20" s="31">
        <f t="shared" ca="1" si="4"/>
        <v>1.3463875759621877</v>
      </c>
    </row>
    <row r="21" spans="1:8" ht="15.75" thickBot="1" x14ac:dyDescent="0.3">
      <c r="A21" s="28" t="s">
        <v>6</v>
      </c>
      <c r="B21" s="26" t="s">
        <v>48</v>
      </c>
      <c r="C21" s="26">
        <f t="shared" ca="1" si="0"/>
        <v>2280</v>
      </c>
      <c r="D21" s="12">
        <f t="shared" ca="1" si="1"/>
        <v>42</v>
      </c>
      <c r="E21" s="13">
        <f t="shared" ca="1" si="2"/>
        <v>54.285714285714285</v>
      </c>
      <c r="F21" s="12">
        <f t="shared" ca="1" si="3"/>
        <v>1050</v>
      </c>
      <c r="G21" s="12">
        <f t="shared" ca="1" si="3"/>
        <v>1773</v>
      </c>
      <c r="H21" s="31">
        <f t="shared" ca="1" si="4"/>
        <v>0.59221658206429784</v>
      </c>
    </row>
    <row r="22" spans="1:8" ht="15.75" thickBot="1" x14ac:dyDescent="0.3">
      <c r="A22" s="29" t="s">
        <v>6</v>
      </c>
      <c r="B22" s="2" t="s">
        <v>51</v>
      </c>
      <c r="C22" s="2">
        <f t="shared" ca="1" si="0"/>
        <v>2595</v>
      </c>
      <c r="D22" s="12">
        <f t="shared" ca="1" si="1"/>
        <v>89</v>
      </c>
      <c r="E22" s="13">
        <f t="shared" ca="1" si="2"/>
        <v>29.157303370786519</v>
      </c>
      <c r="F22" s="12">
        <f t="shared" ca="1" si="3"/>
        <v>1142</v>
      </c>
      <c r="G22" s="12">
        <f t="shared" ca="1" si="3"/>
        <v>1192</v>
      </c>
      <c r="H22" s="31">
        <f t="shared" ca="1" si="4"/>
        <v>0.95805369127516782</v>
      </c>
    </row>
    <row r="23" spans="1:8" ht="15.75" thickBot="1" x14ac:dyDescent="0.3">
      <c r="A23" s="29" t="s">
        <v>6</v>
      </c>
      <c r="B23" s="2" t="s">
        <v>52</v>
      </c>
      <c r="C23" s="2">
        <f t="shared" ca="1" si="0"/>
        <v>2088</v>
      </c>
      <c r="D23" s="12">
        <f t="shared" ca="1" si="1"/>
        <v>74</v>
      </c>
      <c r="E23" s="13">
        <f t="shared" ca="1" si="2"/>
        <v>28.216216216216218</v>
      </c>
      <c r="F23" s="12">
        <f t="shared" ca="1" si="3"/>
        <v>1246</v>
      </c>
      <c r="G23" s="12">
        <f t="shared" ca="1" si="3"/>
        <v>1083</v>
      </c>
      <c r="H23" s="31">
        <f t="shared" ca="1" si="4"/>
        <v>1.1505078485687903</v>
      </c>
    </row>
    <row r="24" spans="1:8" ht="15.75" thickBot="1" x14ac:dyDescent="0.3">
      <c r="A24" s="30" t="s">
        <v>6</v>
      </c>
      <c r="B24" s="27" t="s">
        <v>53</v>
      </c>
      <c r="C24" s="27">
        <f t="shared" ca="1" si="0"/>
        <v>1129</v>
      </c>
      <c r="D24" s="12">
        <f t="shared" ca="1" si="1"/>
        <v>29</v>
      </c>
      <c r="E24" s="13">
        <f t="shared" ca="1" si="2"/>
        <v>38.931034482758619</v>
      </c>
      <c r="F24" s="12">
        <f t="shared" ca="1" si="3"/>
        <v>1432</v>
      </c>
      <c r="G24" s="12">
        <f t="shared" ca="1" si="3"/>
        <v>1627</v>
      </c>
      <c r="H24" s="31">
        <f t="shared" ca="1" si="4"/>
        <v>0.88014751075599262</v>
      </c>
    </row>
    <row r="25" spans="1:8" ht="15.75" thickBot="1" x14ac:dyDescent="0.3">
      <c r="A25" s="28" t="s">
        <v>7</v>
      </c>
      <c r="B25" s="26" t="s">
        <v>48</v>
      </c>
      <c r="C25" s="26">
        <f t="shared" ca="1" si="0"/>
        <v>1624</v>
      </c>
      <c r="D25" s="12">
        <f t="shared" ca="1" si="1"/>
        <v>90</v>
      </c>
      <c r="E25" s="13">
        <f t="shared" ca="1" si="2"/>
        <v>18.044444444444444</v>
      </c>
      <c r="F25" s="12">
        <f t="shared" ref="F25:G44" ca="1" si="5">RANDBETWEEN(1000,2000)</f>
        <v>1752</v>
      </c>
      <c r="G25" s="12">
        <f t="shared" ca="1" si="5"/>
        <v>1566</v>
      </c>
      <c r="H25" s="31">
        <f t="shared" ca="1" si="4"/>
        <v>1.1187739463601531</v>
      </c>
    </row>
    <row r="26" spans="1:8" ht="15.75" thickBot="1" x14ac:dyDescent="0.3">
      <c r="A26" s="29" t="s">
        <v>7</v>
      </c>
      <c r="B26" s="2" t="s">
        <v>51</v>
      </c>
      <c r="C26" s="2">
        <f t="shared" ca="1" si="0"/>
        <v>1761</v>
      </c>
      <c r="D26" s="12">
        <f t="shared" ca="1" si="1"/>
        <v>81</v>
      </c>
      <c r="E26" s="13">
        <f t="shared" ca="1" si="2"/>
        <v>21.74074074074074</v>
      </c>
      <c r="F26" s="12">
        <f t="shared" ca="1" si="5"/>
        <v>1173</v>
      </c>
      <c r="G26" s="12">
        <f t="shared" ca="1" si="5"/>
        <v>1535</v>
      </c>
      <c r="H26" s="31">
        <f t="shared" ca="1" si="4"/>
        <v>0.76416938110749189</v>
      </c>
    </row>
    <row r="27" spans="1:8" ht="15.75" thickBot="1" x14ac:dyDescent="0.3">
      <c r="A27" s="29" t="s">
        <v>7</v>
      </c>
      <c r="B27" s="2" t="s">
        <v>52</v>
      </c>
      <c r="C27" s="2">
        <f t="shared" ca="1" si="0"/>
        <v>2791</v>
      </c>
      <c r="D27" s="12">
        <f t="shared" ca="1" si="1"/>
        <v>95</v>
      </c>
      <c r="E27" s="13">
        <f t="shared" ca="1" si="2"/>
        <v>29.378947368421052</v>
      </c>
      <c r="F27" s="12">
        <f t="shared" ca="1" si="5"/>
        <v>1739</v>
      </c>
      <c r="G27" s="12">
        <f t="shared" ca="1" si="5"/>
        <v>1903</v>
      </c>
      <c r="H27" s="31">
        <f t="shared" ca="1" si="4"/>
        <v>0.91382028376248026</v>
      </c>
    </row>
    <row r="28" spans="1:8" ht="15.75" thickBot="1" x14ac:dyDescent="0.3">
      <c r="A28" s="30" t="s">
        <v>7</v>
      </c>
      <c r="B28" s="27" t="s">
        <v>53</v>
      </c>
      <c r="C28" s="27">
        <f t="shared" ca="1" si="0"/>
        <v>2074</v>
      </c>
      <c r="D28" s="12">
        <f t="shared" ca="1" si="1"/>
        <v>53</v>
      </c>
      <c r="E28" s="13">
        <f t="shared" ca="1" si="2"/>
        <v>39.132075471698116</v>
      </c>
      <c r="F28" s="12">
        <f t="shared" ca="1" si="5"/>
        <v>1882</v>
      </c>
      <c r="G28" s="12">
        <f t="shared" ca="1" si="5"/>
        <v>1670</v>
      </c>
      <c r="H28" s="31">
        <f t="shared" ca="1" si="4"/>
        <v>1.1269461077844312</v>
      </c>
    </row>
    <row r="29" spans="1:8" ht="15.75" thickBot="1" x14ac:dyDescent="0.3">
      <c r="A29" s="28" t="s">
        <v>8</v>
      </c>
      <c r="B29" s="26" t="s">
        <v>48</v>
      </c>
      <c r="C29" s="26">
        <f t="shared" ca="1" si="0"/>
        <v>2247</v>
      </c>
      <c r="D29" s="12">
        <f t="shared" ca="1" si="1"/>
        <v>13</v>
      </c>
      <c r="E29" s="13">
        <f t="shared" ca="1" si="2"/>
        <v>172.84615384615384</v>
      </c>
      <c r="F29" s="12">
        <f t="shared" ca="1" si="5"/>
        <v>1058</v>
      </c>
      <c r="G29" s="12">
        <f t="shared" ca="1" si="5"/>
        <v>1172</v>
      </c>
      <c r="H29" s="31">
        <f t="shared" ca="1" si="4"/>
        <v>0.90273037542662116</v>
      </c>
    </row>
    <row r="30" spans="1:8" ht="15.75" thickBot="1" x14ac:dyDescent="0.3">
      <c r="A30" s="29" t="s">
        <v>8</v>
      </c>
      <c r="B30" s="2" t="s">
        <v>51</v>
      </c>
      <c r="C30" s="2">
        <f t="shared" ca="1" si="0"/>
        <v>1109</v>
      </c>
      <c r="D30" s="12">
        <f t="shared" ca="1" si="1"/>
        <v>52</v>
      </c>
      <c r="E30" s="13">
        <f t="shared" ca="1" si="2"/>
        <v>21.326923076923077</v>
      </c>
      <c r="F30" s="12">
        <f t="shared" ca="1" si="5"/>
        <v>1120</v>
      </c>
      <c r="G30" s="12">
        <f t="shared" ca="1" si="5"/>
        <v>1505</v>
      </c>
      <c r="H30" s="31">
        <f t="shared" ca="1" si="4"/>
        <v>0.7441860465116279</v>
      </c>
    </row>
    <row r="31" spans="1:8" ht="15.75" thickBot="1" x14ac:dyDescent="0.3">
      <c r="A31" s="29" t="s">
        <v>8</v>
      </c>
      <c r="B31" s="2" t="s">
        <v>52</v>
      </c>
      <c r="C31" s="2">
        <f t="shared" ca="1" si="0"/>
        <v>2978</v>
      </c>
      <c r="D31" s="12">
        <f t="shared" ca="1" si="1"/>
        <v>67</v>
      </c>
      <c r="E31" s="13">
        <f t="shared" ca="1" si="2"/>
        <v>44.447761194029852</v>
      </c>
      <c r="F31" s="12">
        <f t="shared" ca="1" si="5"/>
        <v>1535</v>
      </c>
      <c r="G31" s="12">
        <f t="shared" ca="1" si="5"/>
        <v>1254</v>
      </c>
      <c r="H31" s="31">
        <f t="shared" ca="1" si="4"/>
        <v>1.2240829346092503</v>
      </c>
    </row>
    <row r="32" spans="1:8" ht="15.75" thickBot="1" x14ac:dyDescent="0.3">
      <c r="A32" s="30" t="s">
        <v>8</v>
      </c>
      <c r="B32" s="27" t="s">
        <v>53</v>
      </c>
      <c r="C32" s="27">
        <f t="shared" ca="1" si="0"/>
        <v>1775</v>
      </c>
      <c r="D32" s="12">
        <f t="shared" ca="1" si="1"/>
        <v>12</v>
      </c>
      <c r="E32" s="13">
        <f t="shared" ca="1" si="2"/>
        <v>147.91666666666666</v>
      </c>
      <c r="F32" s="12">
        <f t="shared" ca="1" si="5"/>
        <v>1745</v>
      </c>
      <c r="G32" s="12">
        <f t="shared" ca="1" si="5"/>
        <v>1549</v>
      </c>
      <c r="H32" s="31">
        <f t="shared" ca="1" si="4"/>
        <v>1.1265332472562943</v>
      </c>
    </row>
    <row r="33" spans="1:8" ht="15.75" thickBot="1" x14ac:dyDescent="0.3">
      <c r="A33" s="28" t="s">
        <v>9</v>
      </c>
      <c r="B33" s="26" t="s">
        <v>48</v>
      </c>
      <c r="C33" s="26">
        <f t="shared" ca="1" si="0"/>
        <v>1753</v>
      </c>
      <c r="D33" s="12">
        <f t="shared" ca="1" si="1"/>
        <v>51</v>
      </c>
      <c r="E33" s="13">
        <f t="shared" ca="1" si="2"/>
        <v>34.372549019607845</v>
      </c>
      <c r="F33" s="12">
        <f t="shared" ca="1" si="5"/>
        <v>1222</v>
      </c>
      <c r="G33" s="12">
        <f t="shared" ca="1" si="5"/>
        <v>1965</v>
      </c>
      <c r="H33" s="31">
        <f t="shared" ca="1" si="4"/>
        <v>0.62188295165394403</v>
      </c>
    </row>
    <row r="34" spans="1:8" ht="15.75" thickBot="1" x14ac:dyDescent="0.3">
      <c r="A34" s="29" t="s">
        <v>9</v>
      </c>
      <c r="B34" s="2" t="s">
        <v>51</v>
      </c>
      <c r="C34" s="2">
        <f t="shared" ca="1" si="0"/>
        <v>2320</v>
      </c>
      <c r="D34" s="12">
        <f t="shared" ca="1" si="1"/>
        <v>45</v>
      </c>
      <c r="E34" s="13">
        <f t="shared" ca="1" si="2"/>
        <v>51.555555555555557</v>
      </c>
      <c r="F34" s="12">
        <f t="shared" ca="1" si="5"/>
        <v>1774</v>
      </c>
      <c r="G34" s="12">
        <f t="shared" ca="1" si="5"/>
        <v>1767</v>
      </c>
      <c r="H34" s="31">
        <f t="shared" ca="1" si="4"/>
        <v>1.0039615166949631</v>
      </c>
    </row>
    <row r="35" spans="1:8" ht="15.75" thickBot="1" x14ac:dyDescent="0.3">
      <c r="A35" s="29" t="s">
        <v>9</v>
      </c>
      <c r="B35" s="2" t="s">
        <v>52</v>
      </c>
      <c r="C35" s="2">
        <f t="shared" ca="1" si="0"/>
        <v>2487</v>
      </c>
      <c r="D35" s="12">
        <f t="shared" ca="1" si="1"/>
        <v>71</v>
      </c>
      <c r="E35" s="13">
        <f t="shared" ca="1" si="2"/>
        <v>35.028169014084504</v>
      </c>
      <c r="F35" s="12">
        <f t="shared" ca="1" si="5"/>
        <v>1782</v>
      </c>
      <c r="G35" s="12">
        <f t="shared" ca="1" si="5"/>
        <v>1477</v>
      </c>
      <c r="H35" s="31">
        <f t="shared" ca="1" si="4"/>
        <v>1.2064996614759649</v>
      </c>
    </row>
    <row r="36" spans="1:8" ht="15.75" thickBot="1" x14ac:dyDescent="0.3">
      <c r="A36" s="30" t="s">
        <v>9</v>
      </c>
      <c r="B36" s="27" t="s">
        <v>53</v>
      </c>
      <c r="C36" s="27">
        <f t="shared" ca="1" si="0"/>
        <v>1225</v>
      </c>
      <c r="D36" s="12">
        <f t="shared" ca="1" si="1"/>
        <v>29</v>
      </c>
      <c r="E36" s="13">
        <f t="shared" ca="1" si="2"/>
        <v>42.241379310344826</v>
      </c>
      <c r="F36" s="12">
        <f t="shared" ca="1" si="5"/>
        <v>1675</v>
      </c>
      <c r="G36" s="12">
        <f t="shared" ca="1" si="5"/>
        <v>1663</v>
      </c>
      <c r="H36" s="31">
        <f t="shared" ca="1" si="4"/>
        <v>1.0072158749248346</v>
      </c>
    </row>
    <row r="37" spans="1:8" ht="15.75" thickBot="1" x14ac:dyDescent="0.3">
      <c r="A37" s="28" t="s">
        <v>10</v>
      </c>
      <c r="B37" s="26" t="s">
        <v>48</v>
      </c>
      <c r="C37" s="26">
        <f t="shared" ca="1" si="0"/>
        <v>1657</v>
      </c>
      <c r="D37" s="12">
        <f t="shared" ca="1" si="1"/>
        <v>23</v>
      </c>
      <c r="E37" s="13">
        <f t="shared" ca="1" si="2"/>
        <v>72.043478260869563</v>
      </c>
      <c r="F37" s="12">
        <f t="shared" ca="1" si="5"/>
        <v>1167</v>
      </c>
      <c r="G37" s="12">
        <f t="shared" ca="1" si="5"/>
        <v>1364</v>
      </c>
      <c r="H37" s="31">
        <f t="shared" ca="1" si="4"/>
        <v>0.8555718475073314</v>
      </c>
    </row>
    <row r="38" spans="1:8" ht="15.75" thickBot="1" x14ac:dyDescent="0.3">
      <c r="A38" s="29" t="s">
        <v>10</v>
      </c>
      <c r="B38" s="2" t="s">
        <v>51</v>
      </c>
      <c r="C38" s="2">
        <f t="shared" ca="1" si="0"/>
        <v>1158</v>
      </c>
      <c r="D38" s="12">
        <f t="shared" ca="1" si="1"/>
        <v>16</v>
      </c>
      <c r="E38" s="13">
        <f t="shared" ca="1" si="2"/>
        <v>72.375</v>
      </c>
      <c r="F38" s="12">
        <f t="shared" ca="1" si="5"/>
        <v>1751</v>
      </c>
      <c r="G38" s="12">
        <f t="shared" ca="1" si="5"/>
        <v>1340</v>
      </c>
      <c r="H38" s="31">
        <f t="shared" ca="1" si="4"/>
        <v>1.3067164179104478</v>
      </c>
    </row>
    <row r="39" spans="1:8" ht="15.75" thickBot="1" x14ac:dyDescent="0.3">
      <c r="A39" s="29" t="s">
        <v>10</v>
      </c>
      <c r="B39" s="2" t="s">
        <v>52</v>
      </c>
      <c r="C39" s="2">
        <f t="shared" ca="1" si="0"/>
        <v>1825</v>
      </c>
      <c r="D39" s="12">
        <f t="shared" ca="1" si="1"/>
        <v>84</v>
      </c>
      <c r="E39" s="13">
        <f t="shared" ca="1" si="2"/>
        <v>21.726190476190474</v>
      </c>
      <c r="F39" s="12">
        <f t="shared" ca="1" si="5"/>
        <v>1337</v>
      </c>
      <c r="G39" s="12">
        <f t="shared" ca="1" si="5"/>
        <v>1881</v>
      </c>
      <c r="H39" s="31">
        <f t="shared" ca="1" si="4"/>
        <v>0.71079213184476342</v>
      </c>
    </row>
    <row r="40" spans="1:8" ht="15.75" thickBot="1" x14ac:dyDescent="0.3">
      <c r="A40" s="30" t="s">
        <v>10</v>
      </c>
      <c r="B40" s="27" t="s">
        <v>53</v>
      </c>
      <c r="C40" s="27">
        <f t="shared" ca="1" si="0"/>
        <v>2492</v>
      </c>
      <c r="D40" s="12">
        <f t="shared" ca="1" si="1"/>
        <v>24</v>
      </c>
      <c r="E40" s="13">
        <f t="shared" ca="1" si="2"/>
        <v>103.83333333333333</v>
      </c>
      <c r="F40" s="12">
        <f t="shared" ca="1" si="5"/>
        <v>1880</v>
      </c>
      <c r="G40" s="12">
        <f t="shared" ca="1" si="5"/>
        <v>1841</v>
      </c>
      <c r="H40" s="31">
        <f t="shared" ca="1" si="4"/>
        <v>1.0211841390548615</v>
      </c>
    </row>
    <row r="41" spans="1:8" ht="15.75" thickBot="1" x14ac:dyDescent="0.3">
      <c r="A41" s="28" t="s">
        <v>11</v>
      </c>
      <c r="B41" s="26" t="s">
        <v>48</v>
      </c>
      <c r="C41" s="26">
        <f t="shared" ca="1" si="0"/>
        <v>1706</v>
      </c>
      <c r="D41" s="12">
        <f t="shared" ca="1" si="1"/>
        <v>79</v>
      </c>
      <c r="E41" s="13">
        <f t="shared" ca="1" si="2"/>
        <v>21.594936708860761</v>
      </c>
      <c r="F41" s="12">
        <f t="shared" ca="1" si="5"/>
        <v>1923</v>
      </c>
      <c r="G41" s="12">
        <f t="shared" ca="1" si="5"/>
        <v>1503</v>
      </c>
      <c r="H41" s="31">
        <f t="shared" ca="1" si="4"/>
        <v>1.2794411177644711</v>
      </c>
    </row>
    <row r="42" spans="1:8" ht="15.75" thickBot="1" x14ac:dyDescent="0.3">
      <c r="A42" s="29" t="s">
        <v>11</v>
      </c>
      <c r="B42" s="2" t="s">
        <v>51</v>
      </c>
      <c r="C42" s="2">
        <f t="shared" ca="1" si="0"/>
        <v>1923</v>
      </c>
      <c r="D42" s="12">
        <f t="shared" ca="1" si="1"/>
        <v>36</v>
      </c>
      <c r="E42" s="13">
        <f t="shared" ca="1" si="2"/>
        <v>53.416666666666664</v>
      </c>
      <c r="F42" s="12">
        <f t="shared" ca="1" si="5"/>
        <v>1158</v>
      </c>
      <c r="G42" s="12">
        <f t="shared" ca="1" si="5"/>
        <v>1192</v>
      </c>
      <c r="H42" s="31">
        <f t="shared" ca="1" si="4"/>
        <v>0.97147651006711411</v>
      </c>
    </row>
    <row r="43" spans="1:8" ht="15.75" thickBot="1" x14ac:dyDescent="0.3">
      <c r="A43" s="29" t="s">
        <v>11</v>
      </c>
      <c r="B43" s="2" t="s">
        <v>52</v>
      </c>
      <c r="C43" s="2">
        <f t="shared" ca="1" si="0"/>
        <v>2153</v>
      </c>
      <c r="D43" s="12">
        <f t="shared" ca="1" si="1"/>
        <v>37</v>
      </c>
      <c r="E43" s="13">
        <f t="shared" ca="1" si="2"/>
        <v>58.189189189189186</v>
      </c>
      <c r="F43" s="12">
        <f t="shared" ca="1" si="5"/>
        <v>1307</v>
      </c>
      <c r="G43" s="12">
        <f t="shared" ca="1" si="5"/>
        <v>1202</v>
      </c>
      <c r="H43" s="31">
        <f t="shared" ca="1" si="4"/>
        <v>1.0873544093178036</v>
      </c>
    </row>
    <row r="44" spans="1:8" ht="15.75" thickBot="1" x14ac:dyDescent="0.3">
      <c r="A44" s="30" t="s">
        <v>11</v>
      </c>
      <c r="B44" s="27" t="s">
        <v>53</v>
      </c>
      <c r="C44" s="27">
        <f t="shared" ca="1" si="0"/>
        <v>2699</v>
      </c>
      <c r="D44" s="12">
        <f t="shared" ca="1" si="1"/>
        <v>99</v>
      </c>
      <c r="E44" s="13">
        <f t="shared" ca="1" si="2"/>
        <v>27.262626262626263</v>
      </c>
      <c r="F44" s="12">
        <f t="shared" ca="1" si="5"/>
        <v>1380</v>
      </c>
      <c r="G44" s="12">
        <f t="shared" ca="1" si="5"/>
        <v>1912</v>
      </c>
      <c r="H44" s="31">
        <f t="shared" ca="1" si="4"/>
        <v>0.72175732217573219</v>
      </c>
    </row>
  </sheetData>
  <mergeCells count="5">
    <mergeCell ref="A1:H1"/>
    <mergeCell ref="A3:A4"/>
    <mergeCell ref="B3:B4"/>
    <mergeCell ref="C2:E2"/>
    <mergeCell ref="F2:H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13A9-54F2-4255-9A23-85529379C823}">
  <dimension ref="A1:J43"/>
  <sheetViews>
    <sheetView workbookViewId="0">
      <selection activeCell="L3" sqref="L3"/>
    </sheetView>
  </sheetViews>
  <sheetFormatPr defaultRowHeight="15" x14ac:dyDescent="0.25"/>
  <cols>
    <col min="1" max="1" width="9.85546875" customWidth="1"/>
    <col min="2" max="2" width="11.85546875" customWidth="1"/>
    <col min="3" max="3" width="11" customWidth="1"/>
    <col min="4" max="4" width="11.85546875" customWidth="1"/>
    <col min="5" max="5" width="14.42578125" bestFit="1" customWidth="1"/>
    <col min="6" max="6" width="12.140625" customWidth="1"/>
    <col min="7" max="7" width="11.85546875" customWidth="1"/>
    <col min="8" max="8" width="11.7109375" customWidth="1"/>
    <col min="11" max="11" width="9.140625" customWidth="1"/>
    <col min="12" max="12" width="22" bestFit="1" customWidth="1"/>
  </cols>
  <sheetData>
    <row r="1" spans="1:10" x14ac:dyDescent="0.25">
      <c r="A1" s="86" t="s">
        <v>57</v>
      </c>
      <c r="B1" s="86"/>
      <c r="C1" s="86"/>
      <c r="D1" s="86"/>
      <c r="E1" s="86"/>
      <c r="F1" s="86"/>
      <c r="G1" s="86"/>
      <c r="H1" s="86"/>
    </row>
    <row r="2" spans="1:10" x14ac:dyDescent="0.25">
      <c r="A2" s="32" t="s">
        <v>49</v>
      </c>
      <c r="B2" s="32" t="s">
        <v>69</v>
      </c>
      <c r="C2" s="5" t="s">
        <v>1</v>
      </c>
      <c r="D2" s="5" t="s">
        <v>58</v>
      </c>
      <c r="E2" s="5" t="s">
        <v>55</v>
      </c>
      <c r="F2" s="6" t="s">
        <v>54</v>
      </c>
      <c r="G2" s="6" t="s">
        <v>50</v>
      </c>
      <c r="H2" s="6" t="s">
        <v>56</v>
      </c>
    </row>
    <row r="3" spans="1:10" ht="15.75" thickBot="1" x14ac:dyDescent="0.3">
      <c r="A3" s="6"/>
      <c r="B3" s="6"/>
      <c r="C3" s="21" t="s">
        <v>32</v>
      </c>
      <c r="D3" s="21" t="s">
        <v>28</v>
      </c>
      <c r="E3" s="21" t="s">
        <v>32</v>
      </c>
      <c r="F3" s="10"/>
      <c r="G3" s="10"/>
      <c r="H3" s="10"/>
    </row>
    <row r="4" spans="1:10" ht="15.75" thickBot="1" x14ac:dyDescent="0.3">
      <c r="A4" s="28" t="s">
        <v>2</v>
      </c>
      <c r="B4" s="26" t="s">
        <v>48</v>
      </c>
      <c r="C4" s="26">
        <v>2330</v>
      </c>
      <c r="D4" s="12">
        <v>68</v>
      </c>
      <c r="E4" s="13">
        <v>18.985294117647058</v>
      </c>
      <c r="F4" s="12">
        <v>1996</v>
      </c>
      <c r="G4" s="12">
        <v>1353</v>
      </c>
      <c r="H4" s="31">
        <f>F4/G4</f>
        <v>1.4752402069475241</v>
      </c>
    </row>
    <row r="5" spans="1:10" ht="15.75" thickBot="1" x14ac:dyDescent="0.3">
      <c r="A5" s="29" t="s">
        <v>2</v>
      </c>
      <c r="B5" s="2" t="s">
        <v>51</v>
      </c>
      <c r="C5" s="2">
        <v>1491</v>
      </c>
      <c r="D5" s="12">
        <v>55</v>
      </c>
      <c r="E5" s="13">
        <v>34.563636363636363</v>
      </c>
      <c r="F5" s="12">
        <v>1425</v>
      </c>
      <c r="G5" s="12">
        <v>1693</v>
      </c>
      <c r="H5" s="31">
        <f t="shared" ref="H5:H42" si="0">F5/G5</f>
        <v>0.84170112226816307</v>
      </c>
    </row>
    <row r="6" spans="1:10" ht="15.75" thickBot="1" x14ac:dyDescent="0.3">
      <c r="A6" s="29" t="s">
        <v>2</v>
      </c>
      <c r="B6" s="2" t="s">
        <v>52</v>
      </c>
      <c r="C6" s="2">
        <v>2378</v>
      </c>
      <c r="D6" s="12">
        <v>46</v>
      </c>
      <c r="E6" s="13">
        <v>63.630434782608695</v>
      </c>
      <c r="F6" s="12">
        <v>1036</v>
      </c>
      <c r="G6" s="12">
        <v>1433</v>
      </c>
      <c r="H6" s="31">
        <f t="shared" si="0"/>
        <v>0.72295882763433361</v>
      </c>
    </row>
    <row r="7" spans="1:10" ht="15.75" thickBot="1" x14ac:dyDescent="0.3">
      <c r="A7" s="30" t="s">
        <v>2</v>
      </c>
      <c r="B7" s="27" t="s">
        <v>53</v>
      </c>
      <c r="C7" s="27">
        <v>2474</v>
      </c>
      <c r="D7" s="12">
        <v>23</v>
      </c>
      <c r="E7" s="13">
        <v>49.478260869565219</v>
      </c>
      <c r="F7" s="12">
        <v>1665</v>
      </c>
      <c r="G7" s="12">
        <v>1738</v>
      </c>
      <c r="H7" s="31">
        <f t="shared" si="0"/>
        <v>0.95799769850402761</v>
      </c>
    </row>
    <row r="8" spans="1:10" ht="15.75" thickBot="1" x14ac:dyDescent="0.3">
      <c r="A8" s="28" t="s">
        <v>3</v>
      </c>
      <c r="B8" s="26" t="s">
        <v>48</v>
      </c>
      <c r="C8" s="26">
        <v>1650</v>
      </c>
      <c r="D8" s="12">
        <v>69</v>
      </c>
      <c r="E8" s="13">
        <v>27.44927536231884</v>
      </c>
      <c r="F8" s="12">
        <v>1863</v>
      </c>
      <c r="G8" s="12">
        <v>1917</v>
      </c>
      <c r="H8" s="31">
        <f t="shared" si="0"/>
        <v>0.971830985915493</v>
      </c>
    </row>
    <row r="9" spans="1:10" ht="15.75" thickBot="1" x14ac:dyDescent="0.3">
      <c r="A9" s="29" t="s">
        <v>3</v>
      </c>
      <c r="B9" s="2" t="s">
        <v>51</v>
      </c>
      <c r="C9" s="2">
        <v>1196</v>
      </c>
      <c r="D9" s="12">
        <v>50</v>
      </c>
      <c r="E9" s="13">
        <v>47.58</v>
      </c>
      <c r="F9" s="12">
        <v>1218</v>
      </c>
      <c r="G9" s="12">
        <v>1400</v>
      </c>
      <c r="H9" s="31">
        <f t="shared" si="0"/>
        <v>0.87</v>
      </c>
    </row>
    <row r="10" spans="1:10" ht="15.75" thickBot="1" x14ac:dyDescent="0.3">
      <c r="A10" s="29" t="s">
        <v>3</v>
      </c>
      <c r="B10" s="2" t="s">
        <v>52</v>
      </c>
      <c r="C10" s="2">
        <v>2340</v>
      </c>
      <c r="D10" s="12">
        <v>14</v>
      </c>
      <c r="E10" s="13">
        <v>73.357142857142861</v>
      </c>
      <c r="F10" s="12">
        <v>1914</v>
      </c>
      <c r="G10" s="12">
        <v>1425</v>
      </c>
      <c r="H10" s="31">
        <f t="shared" si="0"/>
        <v>1.3431578947368421</v>
      </c>
    </row>
    <row r="11" spans="1:10" ht="15.75" thickBot="1" x14ac:dyDescent="0.3">
      <c r="A11" s="30" t="s">
        <v>3</v>
      </c>
      <c r="B11" s="27" t="s">
        <v>53</v>
      </c>
      <c r="C11" s="27">
        <v>2749</v>
      </c>
      <c r="D11" s="12">
        <v>26</v>
      </c>
      <c r="E11" s="13">
        <v>60.96153846153846</v>
      </c>
      <c r="F11" s="12">
        <v>1667</v>
      </c>
      <c r="G11" s="12">
        <v>1657</v>
      </c>
      <c r="H11" s="31">
        <f t="shared" si="0"/>
        <v>1.0060350030175016</v>
      </c>
    </row>
    <row r="12" spans="1:10" ht="15.75" thickBot="1" x14ac:dyDescent="0.3">
      <c r="A12" s="28" t="s">
        <v>4</v>
      </c>
      <c r="B12" s="26" t="s">
        <v>48</v>
      </c>
      <c r="C12" s="26">
        <v>2661</v>
      </c>
      <c r="D12" s="12">
        <v>33</v>
      </c>
      <c r="E12" s="13">
        <v>49.272727272727273</v>
      </c>
      <c r="F12" s="12">
        <v>1664</v>
      </c>
      <c r="G12" s="12">
        <v>1727</v>
      </c>
      <c r="H12" s="31">
        <f t="shared" si="0"/>
        <v>0.96352055587724372</v>
      </c>
    </row>
    <row r="13" spans="1:10" ht="15.75" thickBot="1" x14ac:dyDescent="0.3">
      <c r="A13" s="29" t="s">
        <v>4</v>
      </c>
      <c r="B13" s="2" t="s">
        <v>51</v>
      </c>
      <c r="C13" s="2">
        <v>1572</v>
      </c>
      <c r="D13" s="12">
        <v>66</v>
      </c>
      <c r="E13" s="13">
        <v>33.106060606060609</v>
      </c>
      <c r="F13" s="12">
        <v>1516</v>
      </c>
      <c r="G13" s="12">
        <v>1032</v>
      </c>
      <c r="H13" s="31">
        <f t="shared" si="0"/>
        <v>1.4689922480620154</v>
      </c>
    </row>
    <row r="14" spans="1:10" ht="15.75" thickBot="1" x14ac:dyDescent="0.3">
      <c r="A14" s="29" t="s">
        <v>4</v>
      </c>
      <c r="B14" s="2" t="s">
        <v>52</v>
      </c>
      <c r="C14" s="2">
        <v>2331</v>
      </c>
      <c r="D14" s="12">
        <v>31</v>
      </c>
      <c r="E14" s="13">
        <v>92.677419354838705</v>
      </c>
      <c r="F14" s="12">
        <v>1183</v>
      </c>
      <c r="G14" s="12">
        <v>1372</v>
      </c>
      <c r="H14" s="31">
        <f t="shared" si="0"/>
        <v>0.86224489795918369</v>
      </c>
      <c r="J14" s="22"/>
    </row>
    <row r="15" spans="1:10" ht="15.75" thickBot="1" x14ac:dyDescent="0.3">
      <c r="A15" s="30" t="s">
        <v>4</v>
      </c>
      <c r="B15" s="27" t="s">
        <v>53</v>
      </c>
      <c r="C15" s="27">
        <v>1677</v>
      </c>
      <c r="D15" s="12">
        <v>58</v>
      </c>
      <c r="E15" s="13">
        <v>17.53448275862069</v>
      </c>
      <c r="F15" s="12">
        <v>1051</v>
      </c>
      <c r="G15" s="12">
        <v>1213</v>
      </c>
      <c r="H15" s="31">
        <f t="shared" si="0"/>
        <v>0.86644682605111289</v>
      </c>
      <c r="J15" s="22"/>
    </row>
    <row r="16" spans="1:10" ht="15.75" thickBot="1" x14ac:dyDescent="0.3">
      <c r="A16" s="28" t="s">
        <v>5</v>
      </c>
      <c r="B16" s="26" t="s">
        <v>48</v>
      </c>
      <c r="C16" s="26">
        <v>2032</v>
      </c>
      <c r="D16" s="12">
        <v>98</v>
      </c>
      <c r="E16" s="13">
        <v>29.857142857142858</v>
      </c>
      <c r="F16" s="12">
        <v>1036</v>
      </c>
      <c r="G16" s="12">
        <v>1627</v>
      </c>
      <c r="H16" s="31">
        <f t="shared" si="0"/>
        <v>0.63675476336816228</v>
      </c>
    </row>
    <row r="17" spans="1:8" ht="15.75" thickBot="1" x14ac:dyDescent="0.3">
      <c r="A17" s="29" t="s">
        <v>5</v>
      </c>
      <c r="B17" s="2" t="s">
        <v>51</v>
      </c>
      <c r="C17" s="2">
        <v>2854</v>
      </c>
      <c r="D17" s="12">
        <v>38</v>
      </c>
      <c r="E17" s="13">
        <v>69.131578947368425</v>
      </c>
      <c r="F17" s="12">
        <v>1677</v>
      </c>
      <c r="G17" s="12">
        <v>1195</v>
      </c>
      <c r="H17" s="31">
        <f t="shared" si="0"/>
        <v>1.403347280334728</v>
      </c>
    </row>
    <row r="18" spans="1:8" ht="15.75" thickBot="1" x14ac:dyDescent="0.3">
      <c r="A18" s="29" t="s">
        <v>5</v>
      </c>
      <c r="B18" s="2" t="s">
        <v>52</v>
      </c>
      <c r="C18" s="2">
        <v>2850</v>
      </c>
      <c r="D18" s="12">
        <v>19</v>
      </c>
      <c r="E18" s="13">
        <v>116.47368421052632</v>
      </c>
      <c r="F18" s="12">
        <v>1250</v>
      </c>
      <c r="G18" s="12">
        <v>1793</v>
      </c>
      <c r="H18" s="31">
        <f t="shared" si="0"/>
        <v>0.69715560513106523</v>
      </c>
    </row>
    <row r="19" spans="1:8" ht="15.75" thickBot="1" x14ac:dyDescent="0.3">
      <c r="A19" s="30" t="s">
        <v>5</v>
      </c>
      <c r="B19" s="27" t="s">
        <v>53</v>
      </c>
      <c r="C19" s="27">
        <v>2902</v>
      </c>
      <c r="D19" s="12">
        <v>67</v>
      </c>
      <c r="E19" s="13">
        <v>26.626865671641792</v>
      </c>
      <c r="F19" s="12">
        <v>1802</v>
      </c>
      <c r="G19" s="12">
        <v>1883</v>
      </c>
      <c r="H19" s="31">
        <f t="shared" si="0"/>
        <v>0.95698353690918747</v>
      </c>
    </row>
    <row r="20" spans="1:8" ht="15.75" thickBot="1" x14ac:dyDescent="0.3">
      <c r="A20" s="28" t="s">
        <v>6</v>
      </c>
      <c r="B20" s="26" t="s">
        <v>48</v>
      </c>
      <c r="C20" s="26">
        <v>2746</v>
      </c>
      <c r="D20" s="12">
        <v>16</v>
      </c>
      <c r="E20" s="13">
        <v>135.75</v>
      </c>
      <c r="F20" s="12">
        <v>1587</v>
      </c>
      <c r="G20" s="12">
        <v>1812</v>
      </c>
      <c r="H20" s="31">
        <f t="shared" si="0"/>
        <v>0.8758278145695364</v>
      </c>
    </row>
    <row r="21" spans="1:8" ht="15.75" thickBot="1" x14ac:dyDescent="0.3">
      <c r="A21" s="29" t="s">
        <v>6</v>
      </c>
      <c r="B21" s="2" t="s">
        <v>51</v>
      </c>
      <c r="C21" s="2">
        <v>2702</v>
      </c>
      <c r="D21" s="12">
        <v>29</v>
      </c>
      <c r="E21" s="13">
        <v>89.758620689655174</v>
      </c>
      <c r="F21" s="12">
        <v>1276</v>
      </c>
      <c r="G21" s="12">
        <v>1038</v>
      </c>
      <c r="H21" s="31">
        <f t="shared" si="0"/>
        <v>1.2292870905587669</v>
      </c>
    </row>
    <row r="22" spans="1:8" ht="15.75" thickBot="1" x14ac:dyDescent="0.3">
      <c r="A22" s="29" t="s">
        <v>6</v>
      </c>
      <c r="B22" s="2" t="s">
        <v>52</v>
      </c>
      <c r="C22" s="2">
        <v>2329</v>
      </c>
      <c r="D22" s="12">
        <v>42</v>
      </c>
      <c r="E22" s="13">
        <v>27.785714285714285</v>
      </c>
      <c r="F22" s="12">
        <v>1299</v>
      </c>
      <c r="G22" s="12">
        <v>1672</v>
      </c>
      <c r="H22" s="31">
        <f t="shared" si="0"/>
        <v>0.77691387559808611</v>
      </c>
    </row>
    <row r="23" spans="1:8" ht="15.75" thickBot="1" x14ac:dyDescent="0.3">
      <c r="A23" s="30" t="s">
        <v>6</v>
      </c>
      <c r="B23" s="27" t="s">
        <v>53</v>
      </c>
      <c r="C23" s="27">
        <v>1983</v>
      </c>
      <c r="D23" s="12">
        <v>97</v>
      </c>
      <c r="E23" s="13">
        <v>26.804123711340207</v>
      </c>
      <c r="F23" s="12">
        <v>1927</v>
      </c>
      <c r="G23" s="12">
        <v>1845</v>
      </c>
      <c r="H23" s="31">
        <f t="shared" si="0"/>
        <v>1.0444444444444445</v>
      </c>
    </row>
    <row r="24" spans="1:8" ht="15.75" thickBot="1" x14ac:dyDescent="0.3">
      <c r="A24" s="28" t="s">
        <v>7</v>
      </c>
      <c r="B24" s="26" t="s">
        <v>48</v>
      </c>
      <c r="C24" s="26">
        <v>2143</v>
      </c>
      <c r="D24" s="12">
        <v>48</v>
      </c>
      <c r="E24" s="13">
        <v>54.375</v>
      </c>
      <c r="F24" s="12">
        <v>1795</v>
      </c>
      <c r="G24" s="12">
        <v>1652</v>
      </c>
      <c r="H24" s="31">
        <f t="shared" si="0"/>
        <v>1.0865617433414043</v>
      </c>
    </row>
    <row r="25" spans="1:8" ht="15.75" thickBot="1" x14ac:dyDescent="0.3">
      <c r="A25" s="29" t="s">
        <v>7</v>
      </c>
      <c r="B25" s="2" t="s">
        <v>51</v>
      </c>
      <c r="C25" s="2">
        <v>2821</v>
      </c>
      <c r="D25" s="12">
        <v>97</v>
      </c>
      <c r="E25" s="13">
        <v>13.546391752577319</v>
      </c>
      <c r="F25" s="12">
        <v>1249</v>
      </c>
      <c r="G25" s="12">
        <v>1748</v>
      </c>
      <c r="H25" s="31">
        <f t="shared" si="0"/>
        <v>0.71453089244851253</v>
      </c>
    </row>
    <row r="26" spans="1:8" ht="15.75" thickBot="1" x14ac:dyDescent="0.3">
      <c r="A26" s="29" t="s">
        <v>7</v>
      </c>
      <c r="B26" s="2" t="s">
        <v>52</v>
      </c>
      <c r="C26" s="2">
        <v>2049</v>
      </c>
      <c r="D26" s="12">
        <v>50</v>
      </c>
      <c r="E26" s="13">
        <v>54.72</v>
      </c>
      <c r="F26" s="12">
        <v>1666</v>
      </c>
      <c r="G26" s="12">
        <v>1582</v>
      </c>
      <c r="H26" s="31">
        <f t="shared" si="0"/>
        <v>1.0530973451327434</v>
      </c>
    </row>
    <row r="27" spans="1:8" ht="15.75" thickBot="1" x14ac:dyDescent="0.3">
      <c r="A27" s="30" t="s">
        <v>7</v>
      </c>
      <c r="B27" s="27" t="s">
        <v>53</v>
      </c>
      <c r="C27" s="27">
        <v>2644</v>
      </c>
      <c r="D27" s="12">
        <v>95</v>
      </c>
      <c r="E27" s="13">
        <v>27.810526315789474</v>
      </c>
      <c r="F27" s="12">
        <v>1936</v>
      </c>
      <c r="G27" s="12">
        <v>1368</v>
      </c>
      <c r="H27" s="31">
        <f t="shared" si="0"/>
        <v>1.4152046783625731</v>
      </c>
    </row>
    <row r="28" spans="1:8" ht="15.75" thickBot="1" x14ac:dyDescent="0.3">
      <c r="A28" s="28" t="s">
        <v>8</v>
      </c>
      <c r="B28" s="26" t="s">
        <v>48</v>
      </c>
      <c r="C28" s="26">
        <v>1324</v>
      </c>
      <c r="D28" s="12">
        <v>84</v>
      </c>
      <c r="E28" s="13">
        <v>26.511904761904763</v>
      </c>
      <c r="F28" s="12">
        <v>1411</v>
      </c>
      <c r="G28" s="12">
        <v>1215</v>
      </c>
      <c r="H28" s="31">
        <f t="shared" si="0"/>
        <v>1.1613168724279836</v>
      </c>
    </row>
    <row r="29" spans="1:8" ht="15.75" thickBot="1" x14ac:dyDescent="0.3">
      <c r="A29" s="29" t="s">
        <v>8</v>
      </c>
      <c r="B29" s="2" t="s">
        <v>51</v>
      </c>
      <c r="C29" s="2">
        <v>2871</v>
      </c>
      <c r="D29" s="12">
        <v>51</v>
      </c>
      <c r="E29" s="13">
        <v>30.137254901960784</v>
      </c>
      <c r="F29" s="12">
        <v>1700</v>
      </c>
      <c r="G29" s="12">
        <v>1204</v>
      </c>
      <c r="H29" s="31">
        <f t="shared" si="0"/>
        <v>1.4119601328903655</v>
      </c>
    </row>
    <row r="30" spans="1:8" ht="15.75" thickBot="1" x14ac:dyDescent="0.3">
      <c r="A30" s="29" t="s">
        <v>8</v>
      </c>
      <c r="B30" s="2" t="s">
        <v>52</v>
      </c>
      <c r="C30" s="2">
        <v>2454</v>
      </c>
      <c r="D30" s="12">
        <v>30</v>
      </c>
      <c r="E30" s="13">
        <v>87.233333333333334</v>
      </c>
      <c r="F30" s="12">
        <v>1456</v>
      </c>
      <c r="G30" s="12">
        <v>1280</v>
      </c>
      <c r="H30" s="31">
        <f t="shared" si="0"/>
        <v>1.1375</v>
      </c>
    </row>
    <row r="31" spans="1:8" ht="15.75" thickBot="1" x14ac:dyDescent="0.3">
      <c r="A31" s="30" t="s">
        <v>8</v>
      </c>
      <c r="B31" s="27" t="s">
        <v>53</v>
      </c>
      <c r="C31" s="27">
        <v>2135</v>
      </c>
      <c r="D31" s="12">
        <v>23</v>
      </c>
      <c r="E31" s="13">
        <v>130.17391304347825</v>
      </c>
      <c r="F31" s="12">
        <v>1204</v>
      </c>
      <c r="G31" s="12">
        <v>1386</v>
      </c>
      <c r="H31" s="31">
        <f t="shared" si="0"/>
        <v>0.86868686868686873</v>
      </c>
    </row>
    <row r="32" spans="1:8" ht="15.75" thickBot="1" x14ac:dyDescent="0.3">
      <c r="A32" s="28" t="s">
        <v>9</v>
      </c>
      <c r="B32" s="26" t="s">
        <v>48</v>
      </c>
      <c r="C32" s="26">
        <v>1600</v>
      </c>
      <c r="D32" s="12">
        <v>70</v>
      </c>
      <c r="E32" s="13">
        <v>27.342857142857142</v>
      </c>
      <c r="F32" s="12">
        <v>1323</v>
      </c>
      <c r="G32" s="12">
        <v>1552</v>
      </c>
      <c r="H32" s="31">
        <f t="shared" si="0"/>
        <v>0.85244845360824739</v>
      </c>
    </row>
    <row r="33" spans="1:8" ht="15.75" thickBot="1" x14ac:dyDescent="0.3">
      <c r="A33" s="29" t="s">
        <v>9</v>
      </c>
      <c r="B33" s="2" t="s">
        <v>51</v>
      </c>
      <c r="C33" s="2">
        <v>1636</v>
      </c>
      <c r="D33" s="12">
        <v>26</v>
      </c>
      <c r="E33" s="13">
        <v>108.69230769230769</v>
      </c>
      <c r="F33" s="12">
        <v>1977</v>
      </c>
      <c r="G33" s="12">
        <v>1718</v>
      </c>
      <c r="H33" s="31">
        <f t="shared" si="0"/>
        <v>1.1507566938300349</v>
      </c>
    </row>
    <row r="34" spans="1:8" ht="15.75" thickBot="1" x14ac:dyDescent="0.3">
      <c r="A34" s="29" t="s">
        <v>9</v>
      </c>
      <c r="B34" s="2" t="s">
        <v>52</v>
      </c>
      <c r="C34" s="2">
        <v>2054</v>
      </c>
      <c r="D34" s="12">
        <v>41</v>
      </c>
      <c r="E34" s="13">
        <v>41.439024390243901</v>
      </c>
      <c r="F34" s="12">
        <v>1185</v>
      </c>
      <c r="G34" s="12">
        <v>1958</v>
      </c>
      <c r="H34" s="31">
        <f t="shared" si="0"/>
        <v>0.60520939734422885</v>
      </c>
    </row>
    <row r="35" spans="1:8" ht="15.75" thickBot="1" x14ac:dyDescent="0.3">
      <c r="A35" s="30" t="s">
        <v>9</v>
      </c>
      <c r="B35" s="27" t="s">
        <v>53</v>
      </c>
      <c r="C35" s="27">
        <v>1031</v>
      </c>
      <c r="D35" s="12">
        <v>33</v>
      </c>
      <c r="E35" s="13">
        <v>46.81818181818182</v>
      </c>
      <c r="F35" s="12">
        <v>1906</v>
      </c>
      <c r="G35" s="12">
        <v>1308</v>
      </c>
      <c r="H35" s="31">
        <f t="shared" si="0"/>
        <v>1.4571865443425076</v>
      </c>
    </row>
    <row r="36" spans="1:8" ht="15.75" thickBot="1" x14ac:dyDescent="0.3">
      <c r="A36" s="28" t="s">
        <v>10</v>
      </c>
      <c r="B36" s="26" t="s">
        <v>48</v>
      </c>
      <c r="C36" s="26">
        <v>2725</v>
      </c>
      <c r="D36" s="12">
        <v>78</v>
      </c>
      <c r="E36" s="13">
        <v>16.641025641025642</v>
      </c>
      <c r="F36" s="12">
        <v>1656</v>
      </c>
      <c r="G36" s="12">
        <v>1278</v>
      </c>
      <c r="H36" s="31">
        <f t="shared" si="0"/>
        <v>1.295774647887324</v>
      </c>
    </row>
    <row r="37" spans="1:8" ht="15.75" thickBot="1" x14ac:dyDescent="0.3">
      <c r="A37" s="29" t="s">
        <v>10</v>
      </c>
      <c r="B37" s="2" t="s">
        <v>51</v>
      </c>
      <c r="C37" s="2">
        <v>1073</v>
      </c>
      <c r="D37" s="12">
        <v>89</v>
      </c>
      <c r="E37" s="13">
        <v>18.40449438202247</v>
      </c>
      <c r="F37" s="12">
        <v>1419</v>
      </c>
      <c r="G37" s="12">
        <v>1708</v>
      </c>
      <c r="H37" s="31">
        <f t="shared" si="0"/>
        <v>0.83079625292740045</v>
      </c>
    </row>
    <row r="38" spans="1:8" ht="15.75" thickBot="1" x14ac:dyDescent="0.3">
      <c r="A38" s="29" t="s">
        <v>10</v>
      </c>
      <c r="B38" s="2" t="s">
        <v>52</v>
      </c>
      <c r="C38" s="2">
        <v>2652</v>
      </c>
      <c r="D38" s="12">
        <v>32</v>
      </c>
      <c r="E38" s="13">
        <v>51.3125</v>
      </c>
      <c r="F38" s="12">
        <v>1722</v>
      </c>
      <c r="G38" s="12">
        <v>1249</v>
      </c>
      <c r="H38" s="31">
        <f t="shared" si="0"/>
        <v>1.3787029623698959</v>
      </c>
    </row>
    <row r="39" spans="1:8" ht="15.75" thickBot="1" x14ac:dyDescent="0.3">
      <c r="A39" s="30" t="s">
        <v>10</v>
      </c>
      <c r="B39" s="27" t="s">
        <v>53</v>
      </c>
      <c r="C39" s="27">
        <v>1518</v>
      </c>
      <c r="D39" s="12">
        <v>58</v>
      </c>
      <c r="E39" s="13">
        <v>35.689655172413794</v>
      </c>
      <c r="F39" s="12">
        <v>1914</v>
      </c>
      <c r="G39" s="12">
        <v>1440</v>
      </c>
      <c r="H39" s="31">
        <f t="shared" si="0"/>
        <v>1.3291666666666666</v>
      </c>
    </row>
    <row r="40" spans="1:8" ht="15.75" thickBot="1" x14ac:dyDescent="0.3">
      <c r="A40" s="28" t="s">
        <v>11</v>
      </c>
      <c r="B40" s="26" t="s">
        <v>48</v>
      </c>
      <c r="C40" s="26">
        <v>2580</v>
      </c>
      <c r="D40" s="12">
        <v>91</v>
      </c>
      <c r="E40" s="13">
        <v>17.285714285714285</v>
      </c>
      <c r="F40" s="12">
        <v>1909</v>
      </c>
      <c r="G40" s="12">
        <v>1565</v>
      </c>
      <c r="H40" s="31">
        <f t="shared" si="0"/>
        <v>1.2198083067092651</v>
      </c>
    </row>
    <row r="41" spans="1:8" ht="15.75" thickBot="1" x14ac:dyDescent="0.3">
      <c r="A41" s="29" t="s">
        <v>11</v>
      </c>
      <c r="B41" s="2" t="s">
        <v>51</v>
      </c>
      <c r="C41" s="2">
        <v>1597</v>
      </c>
      <c r="D41" s="12">
        <v>41</v>
      </c>
      <c r="E41" s="13">
        <v>62.878048780487802</v>
      </c>
      <c r="F41" s="12">
        <v>1811</v>
      </c>
      <c r="G41" s="12">
        <v>1141</v>
      </c>
      <c r="H41" s="31">
        <f t="shared" si="0"/>
        <v>1.5872042068361087</v>
      </c>
    </row>
    <row r="42" spans="1:8" ht="15.75" thickBot="1" x14ac:dyDescent="0.3">
      <c r="A42" s="29" t="s">
        <v>11</v>
      </c>
      <c r="B42" s="2" t="s">
        <v>52</v>
      </c>
      <c r="C42" s="2">
        <v>2591</v>
      </c>
      <c r="D42" s="12">
        <v>46</v>
      </c>
      <c r="E42" s="13">
        <v>41.608695652173914</v>
      </c>
      <c r="F42" s="12">
        <v>1394</v>
      </c>
      <c r="G42" s="12">
        <v>1930</v>
      </c>
      <c r="H42" s="31">
        <f t="shared" si="0"/>
        <v>0.72227979274611398</v>
      </c>
    </row>
    <row r="43" spans="1:8" ht="15.75" thickBot="1" x14ac:dyDescent="0.3">
      <c r="A43" s="30" t="s">
        <v>11</v>
      </c>
      <c r="B43" s="27" t="s">
        <v>53</v>
      </c>
      <c r="C43" s="27">
        <v>1363</v>
      </c>
      <c r="D43" s="12">
        <v>31</v>
      </c>
      <c r="E43" s="13">
        <v>86.903225806451616</v>
      </c>
      <c r="F43" s="12">
        <v>1395</v>
      </c>
      <c r="G43" s="12">
        <v>1556</v>
      </c>
      <c r="H43" s="31">
        <f>F43/G43</f>
        <v>0.89652956298200515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7EAC-8553-4929-8C14-66C141BA92BC}">
  <dimension ref="A1:M14"/>
  <sheetViews>
    <sheetView showGridLines="0" workbookViewId="0">
      <selection activeCell="F6" sqref="F6"/>
    </sheetView>
  </sheetViews>
  <sheetFormatPr defaultRowHeight="15" x14ac:dyDescent="0.25"/>
  <cols>
    <col min="1" max="1" width="34.28515625" customWidth="1"/>
    <col min="3" max="3" width="14.85546875" hidden="1" customWidth="1"/>
    <col min="4" max="4" width="14.85546875" bestFit="1" customWidth="1"/>
    <col min="5" max="5" width="14.7109375" bestFit="1" customWidth="1"/>
    <col min="6" max="6" width="11.5703125" bestFit="1" customWidth="1"/>
    <col min="8" max="8" width="10.7109375" customWidth="1"/>
    <col min="13" max="13" width="0" hidden="1" customWidth="1"/>
  </cols>
  <sheetData>
    <row r="1" spans="1:13" ht="28.5" customHeight="1" x14ac:dyDescent="0.25">
      <c r="A1" s="88" t="s">
        <v>67</v>
      </c>
      <c r="B1" s="88"/>
      <c r="C1" s="88"/>
      <c r="D1" s="88"/>
      <c r="E1" s="88"/>
      <c r="F1" s="88"/>
      <c r="G1" s="88"/>
      <c r="H1" s="88"/>
      <c r="I1" s="88"/>
    </row>
    <row r="2" spans="1:13" x14ac:dyDescent="0.25">
      <c r="D2" s="40" t="s">
        <v>49</v>
      </c>
      <c r="E2" s="39" t="s">
        <v>68</v>
      </c>
      <c r="M2" s="22"/>
    </row>
    <row r="3" spans="1:13" x14ac:dyDescent="0.25">
      <c r="M3" s="22" t="s">
        <v>2</v>
      </c>
    </row>
    <row r="4" spans="1:13" x14ac:dyDescent="0.25">
      <c r="E4" s="87" t="s">
        <v>64</v>
      </c>
      <c r="F4" s="36" t="s">
        <v>62</v>
      </c>
      <c r="G4" s="36" t="s">
        <v>61</v>
      </c>
      <c r="H4" s="89" t="s">
        <v>63</v>
      </c>
      <c r="M4" s="22" t="s">
        <v>3</v>
      </c>
    </row>
    <row r="5" spans="1:13" x14ac:dyDescent="0.25">
      <c r="E5" s="87"/>
      <c r="F5" s="36" t="s">
        <v>48</v>
      </c>
      <c r="G5" s="36" t="s">
        <v>53</v>
      </c>
      <c r="H5" s="89"/>
      <c r="M5" s="22" t="s">
        <v>4</v>
      </c>
    </row>
    <row r="6" spans="1:13" x14ac:dyDescent="0.25">
      <c r="C6" t="s">
        <v>1</v>
      </c>
      <c r="E6" s="36" t="s">
        <v>1</v>
      </c>
      <c r="F6" s="33">
        <f ca="1">SUMIFS(INDIRECT($C6),Qtr,F$5,INDIRECT($D$2),$E$2)</f>
        <v>21791</v>
      </c>
      <c r="G6" s="33">
        <f ca="1">SUMIFS(INDIRECT($C6),Qtr,G$5,INDIRECT($D$2),$E$2)</f>
        <v>20476</v>
      </c>
      <c r="H6" s="38">
        <f ca="1">G6-F6</f>
        <v>-1315</v>
      </c>
      <c r="M6" s="22" t="s">
        <v>5</v>
      </c>
    </row>
    <row r="7" spans="1:13" x14ac:dyDescent="0.25">
      <c r="C7" t="s">
        <v>59</v>
      </c>
      <c r="E7" s="37" t="s">
        <v>59</v>
      </c>
      <c r="F7" s="33">
        <f ca="1">SUMIFS(INDIRECT($C7),Qtr,F$5,INDIRECT($D$2),$E$2)</f>
        <v>655</v>
      </c>
      <c r="G7" s="33">
        <f ca="1">SUMIFS(INDIRECT($C7),Qtr,G$5,INDIRECT($D$2),$E$2)</f>
        <v>511</v>
      </c>
      <c r="H7" s="38">
        <f t="shared" ref="H7:H11" ca="1" si="0">G7-F7</f>
        <v>-144</v>
      </c>
      <c r="M7" s="22" t="s">
        <v>6</v>
      </c>
    </row>
    <row r="8" spans="1:13" x14ac:dyDescent="0.25">
      <c r="C8" t="s">
        <v>65</v>
      </c>
      <c r="E8" s="37" t="s">
        <v>60</v>
      </c>
      <c r="F8" s="34">
        <f ca="1">F6/F7</f>
        <v>33.268702290076334</v>
      </c>
      <c r="G8" s="34">
        <f ca="1">G6/G7</f>
        <v>40.070450097847356</v>
      </c>
      <c r="H8" s="38">
        <f t="shared" ca="1" si="0"/>
        <v>6.8017478077710223</v>
      </c>
      <c r="M8" s="22" t="s">
        <v>7</v>
      </c>
    </row>
    <row r="9" spans="1:13" x14ac:dyDescent="0.25">
      <c r="C9" t="s">
        <v>70</v>
      </c>
      <c r="E9" s="36" t="s">
        <v>54</v>
      </c>
      <c r="F9" s="33">
        <f ca="1">SUMIFS(INDIRECT($C9),Qtr,F$5,INDIRECT($D$2),$E$2)</f>
        <v>16240</v>
      </c>
      <c r="G9" s="33">
        <f ca="1">SUMIFS(INDIRECT($C9),Qtr,G$5,INDIRECT($D$2),$E$2)</f>
        <v>16467</v>
      </c>
      <c r="H9" s="38">
        <f t="shared" ca="1" si="0"/>
        <v>227</v>
      </c>
      <c r="M9" s="22" t="s">
        <v>8</v>
      </c>
    </row>
    <row r="10" spans="1:13" x14ac:dyDescent="0.25">
      <c r="C10" t="s">
        <v>50</v>
      </c>
      <c r="E10" s="37" t="s">
        <v>50</v>
      </c>
      <c r="F10" s="33">
        <f ca="1">SUMIFS(INDIRECT($C10),Qtr,F$5,INDIRECT($D$2),$E$2)</f>
        <v>15698</v>
      </c>
      <c r="G10" s="33">
        <f ca="1">SUMIFS(INDIRECT($C10),Qtr,G$5,INDIRECT($D$2),$E$2)</f>
        <v>15394</v>
      </c>
      <c r="H10" s="38">
        <f t="shared" ca="1" si="0"/>
        <v>-304</v>
      </c>
      <c r="M10" s="22" t="s">
        <v>9</v>
      </c>
    </row>
    <row r="11" spans="1:13" x14ac:dyDescent="0.25">
      <c r="C11" t="s">
        <v>66</v>
      </c>
      <c r="E11" s="37" t="s">
        <v>56</v>
      </c>
      <c r="F11" s="35">
        <f ca="1">F9/F10</f>
        <v>1.0345266912982545</v>
      </c>
      <c r="G11" s="35">
        <f ca="1">G9/G10</f>
        <v>1.0697024814862934</v>
      </c>
      <c r="H11" s="38">
        <f t="shared" ca="1" si="0"/>
        <v>3.5175790188038958E-2</v>
      </c>
      <c r="M11" s="22" t="s">
        <v>10</v>
      </c>
    </row>
    <row r="12" spans="1:13" x14ac:dyDescent="0.25">
      <c r="M12" s="22" t="s">
        <v>11</v>
      </c>
    </row>
    <row r="13" spans="1:13" x14ac:dyDescent="0.25">
      <c r="A13" s="42" t="s">
        <v>71</v>
      </c>
      <c r="B13" s="41"/>
      <c r="C13" s="41"/>
      <c r="D13" s="41"/>
      <c r="E13" s="41"/>
      <c r="F13" s="41"/>
      <c r="M13" s="22" t="s">
        <v>68</v>
      </c>
    </row>
    <row r="14" spans="1:13" x14ac:dyDescent="0.25">
      <c r="A14" t="s">
        <v>89</v>
      </c>
    </row>
  </sheetData>
  <mergeCells count="3">
    <mergeCell ref="E4:E5"/>
    <mergeCell ref="A1:I1"/>
    <mergeCell ref="H4:H5"/>
  </mergeCells>
  <conditionalFormatting sqref="H6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" xr:uid="{BC50BF31-FBFC-4E71-986C-57E27A58EBA5}">
      <formula1>$M$3:$M$13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4B09-D9DE-4CF7-B2C4-D78120F2C6F8}">
  <dimension ref="A1:I13"/>
  <sheetViews>
    <sheetView showGridLines="0" tabSelected="1" topLeftCell="A10" workbookViewId="0">
      <selection activeCell="C17" sqref="C17"/>
    </sheetView>
  </sheetViews>
  <sheetFormatPr defaultRowHeight="15" x14ac:dyDescent="0.25"/>
  <cols>
    <col min="2" max="2" width="13.28515625" bestFit="1" customWidth="1"/>
    <col min="3" max="3" width="22" bestFit="1" customWidth="1"/>
    <col min="4" max="4" width="15.140625" bestFit="1" customWidth="1"/>
    <col min="8" max="8" width="13.28515625" bestFit="1" customWidth="1"/>
    <col min="9" max="9" width="15.140625" bestFit="1" customWidth="1"/>
  </cols>
  <sheetData>
    <row r="1" spans="1:9" x14ac:dyDescent="0.25">
      <c r="A1" s="90" t="s">
        <v>90</v>
      </c>
      <c r="B1" s="90"/>
      <c r="C1" s="90"/>
      <c r="D1" s="90"/>
    </row>
    <row r="2" spans="1:9" ht="24.75" customHeight="1" thickBot="1" x14ac:dyDescent="0.3">
      <c r="A2" s="90"/>
      <c r="B2" s="90"/>
      <c r="C2" s="90"/>
      <c r="D2" s="90"/>
    </row>
    <row r="3" spans="1:9" ht="15.75" thickBot="1" x14ac:dyDescent="0.3">
      <c r="A3" s="68" t="s">
        <v>49</v>
      </c>
      <c r="B3" s="69" t="s">
        <v>87</v>
      </c>
      <c r="C3" s="69" t="s">
        <v>27</v>
      </c>
      <c r="D3" s="70" t="s">
        <v>88</v>
      </c>
      <c r="G3" s="68" t="s">
        <v>49</v>
      </c>
      <c r="H3" s="69" t="s">
        <v>87</v>
      </c>
      <c r="I3" s="70" t="s">
        <v>88</v>
      </c>
    </row>
    <row r="4" spans="1:9" x14ac:dyDescent="0.25">
      <c r="A4" s="66" t="s">
        <v>2</v>
      </c>
      <c r="B4" s="67">
        <f>SUMIFS(Sales_KPI_Finds!$C$4:$C$43,Sales_KPI_Finds!A4:A43,$A4)</f>
        <v>8673</v>
      </c>
      <c r="C4" s="67" t="str">
        <f>VLOOKUP($A4,Competitor_growth!$A$2:$G$13,3,FALSE)</f>
        <v>Astra Merck</v>
      </c>
      <c r="D4" s="67">
        <f>VLOOKUP($A4,Competitor_growth!$A$2:$G$13,7,FALSE)</f>
        <v>2681</v>
      </c>
      <c r="G4" s="66" t="s">
        <v>2</v>
      </c>
      <c r="H4" s="67">
        <f>SUMIFS(Sales_KPI_Finds!$C$4:$C$43,Sales_KPI_Finds!G4:G43,$A4)</f>
        <v>0</v>
      </c>
      <c r="I4" s="67">
        <f>VLOOKUP($A4,Competitor_growth!$A$2:$G$13,7,FALSE)</f>
        <v>2681</v>
      </c>
    </row>
    <row r="5" spans="1:9" x14ac:dyDescent="0.25">
      <c r="A5" s="17" t="s">
        <v>3</v>
      </c>
      <c r="B5" s="65">
        <f>SUMIFS(Sales_KPI_Finds!$C$4:$C$43,Sales_KPI_Finds!$A$4:$A$43,$A5)</f>
        <v>7935</v>
      </c>
      <c r="C5" s="65" t="str">
        <f>VLOOKUP($A5,Competitor_growth!$A$2:$G$13,3,FALSE)</f>
        <v>Eli Lilly</v>
      </c>
      <c r="D5" s="65">
        <f>VLOOKUP($A5,Competitor_growth!$A$2:$G$13,7,FALSE)</f>
        <v>1312</v>
      </c>
      <c r="G5" s="17" t="s">
        <v>3</v>
      </c>
      <c r="H5" s="65">
        <f>SUMIFS(Sales_KPI_Finds!$C$4:$C$43,Sales_KPI_Finds!$A$4:$A$43,$A5)</f>
        <v>7935</v>
      </c>
      <c r="I5" s="65">
        <f>VLOOKUP($A5,Competitor_growth!$A$2:$G$13,7,FALSE)</f>
        <v>1312</v>
      </c>
    </row>
    <row r="6" spans="1:9" x14ac:dyDescent="0.25">
      <c r="A6" s="17" t="s">
        <v>4</v>
      </c>
      <c r="B6" s="65">
        <f>SUMIFS(Sales_KPI_Finds!$C$4:$C$43,Sales_KPI_Finds!$A$4:$A$43,$A6)</f>
        <v>8241</v>
      </c>
      <c r="C6" s="65" t="str">
        <f>VLOOKUP($A6,Competitor_growth!$A$2:$G$13,3,FALSE)</f>
        <v>Schering-Plough</v>
      </c>
      <c r="D6" s="65">
        <f>VLOOKUP($A6,Competitor_growth!$A$2:$G$13,7,FALSE)</f>
        <v>1912</v>
      </c>
      <c r="G6" s="17" t="s">
        <v>4</v>
      </c>
      <c r="H6" s="65">
        <f>SUMIFS(Sales_KPI_Finds!$C$4:$C$43,Sales_KPI_Finds!$A$4:$A$43,$A6)</f>
        <v>8241</v>
      </c>
      <c r="I6" s="65">
        <f>VLOOKUP($A6,Competitor_growth!$A$2:$G$13,7,FALSE)</f>
        <v>1912</v>
      </c>
    </row>
    <row r="7" spans="1:9" x14ac:dyDescent="0.25">
      <c r="A7" s="17" t="s">
        <v>5</v>
      </c>
      <c r="B7" s="65">
        <f>SUMIFS(Sales_KPI_Finds!$C$4:$C$43,Sales_KPI_Finds!$A$4:$A$43,$A7)</f>
        <v>10638</v>
      </c>
      <c r="C7" s="65" t="str">
        <f>VLOOKUP($A7,Competitor_growth!$A$2:$G$13,3,FALSE)</f>
        <v>Warner-Lambert/Pfizer</v>
      </c>
      <c r="D7" s="65">
        <f>VLOOKUP($A7,Competitor_growth!$A$2:$G$13,7,FALSE)</f>
        <v>2010</v>
      </c>
      <c r="G7" s="17" t="s">
        <v>5</v>
      </c>
      <c r="H7" s="65">
        <f>SUMIFS(Sales_KPI_Finds!$C$4:$C$43,Sales_KPI_Finds!$A$4:$A$43,$A7)</f>
        <v>10638</v>
      </c>
      <c r="I7" s="65">
        <f>VLOOKUP($A7,Competitor_growth!$A$2:$G$13,7,FALSE)</f>
        <v>2010</v>
      </c>
    </row>
    <row r="8" spans="1:9" x14ac:dyDescent="0.25">
      <c r="A8" s="17" t="s">
        <v>6</v>
      </c>
      <c r="B8" s="65">
        <f>SUMIFS(Sales_KPI_Finds!$C$4:$C$43,Sales_KPI_Finds!$A$4:$A$43,$A8)</f>
        <v>9760</v>
      </c>
      <c r="C8" s="65" t="str">
        <f>VLOOKUP($A8,Competitor_growth!$A$2:$G$13,3,FALSE)</f>
        <v>Merck</v>
      </c>
      <c r="D8" s="65">
        <f>VLOOKUP($A8,Competitor_growth!$A$2:$G$13,7,FALSE)</f>
        <v>2311</v>
      </c>
      <c r="G8" s="17" t="s">
        <v>6</v>
      </c>
      <c r="H8" s="65">
        <f>SUMIFS(Sales_KPI_Finds!$C$4:$C$43,Sales_KPI_Finds!$A$4:$A$43,$A8)</f>
        <v>9760</v>
      </c>
      <c r="I8" s="65">
        <f>VLOOKUP($A8,Competitor_growth!$A$2:$G$13,7,FALSE)</f>
        <v>2311</v>
      </c>
    </row>
    <row r="9" spans="1:9" x14ac:dyDescent="0.25">
      <c r="A9" s="17" t="s">
        <v>7</v>
      </c>
      <c r="B9" s="65">
        <f>SUMIFS(Sales_KPI_Finds!$C$4:$C$43,Sales_KPI_Finds!$A$4:$A$43,$A9)</f>
        <v>9657</v>
      </c>
      <c r="C9" s="65" t="str">
        <f>VLOOKUP($A9,Competitor_growth!$A$2:$G$13,3,FALSE)</f>
        <v>Amgen</v>
      </c>
      <c r="D9" s="65">
        <f>VLOOKUP($A9,Competitor_growth!$A$2:$G$13,7,FALSE)</f>
        <v>1085</v>
      </c>
      <c r="G9" s="17" t="s">
        <v>7</v>
      </c>
      <c r="H9" s="65">
        <f>SUMIFS(Sales_KPI_Finds!$C$4:$C$43,Sales_KPI_Finds!$A$4:$A$43,$A9)</f>
        <v>9657</v>
      </c>
      <c r="I9" s="65">
        <f>VLOOKUP($A9,Competitor_growth!$A$2:$G$13,7,FALSE)</f>
        <v>1085</v>
      </c>
    </row>
    <row r="10" spans="1:9" x14ac:dyDescent="0.25">
      <c r="A10" s="17" t="s">
        <v>8</v>
      </c>
      <c r="B10" s="65">
        <f>SUMIFS(Sales_KPI_Finds!$C$4:$C$43,Sales_KPI_Finds!$A$4:$A$43,$A10)</f>
        <v>8784</v>
      </c>
      <c r="C10" s="65" t="str">
        <f>VLOOKUP($A10,Competitor_growth!$A$2:$G$13,3,FALSE)</f>
        <v>Pfizer</v>
      </c>
      <c r="D10" s="65">
        <f>VLOOKUP($A10,Competitor_growth!$A$2:$G$13,7,FALSE)</f>
        <v>1949</v>
      </c>
      <c r="G10" s="17" t="s">
        <v>8</v>
      </c>
      <c r="H10" s="65">
        <f>SUMIFS(Sales_KPI_Finds!$C$4:$C$43,Sales_KPI_Finds!$A$4:$A$43,$A10)</f>
        <v>8784</v>
      </c>
      <c r="I10" s="65">
        <f>VLOOKUP($A10,Competitor_growth!$A$2:$G$13,7,FALSE)</f>
        <v>1949</v>
      </c>
    </row>
    <row r="11" spans="1:9" x14ac:dyDescent="0.25">
      <c r="A11" s="17" t="s">
        <v>9</v>
      </c>
      <c r="B11" s="65">
        <f>SUMIFS(Sales_KPI_Finds!$C$4:$C$43,Sales_KPI_Finds!$A$4:$A$43,$A11)</f>
        <v>6321</v>
      </c>
      <c r="C11" s="65" t="str">
        <f>VLOOKUP($A11,Competitor_growth!$A$2:$G$13,3,FALSE)</f>
        <v>TAP</v>
      </c>
      <c r="D11" s="65">
        <f>VLOOKUP($A11,Competitor_growth!$A$2:$G$13,7,FALSE)</f>
        <v>1058</v>
      </c>
      <c r="G11" s="17" t="s">
        <v>9</v>
      </c>
      <c r="H11" s="65">
        <f>SUMIFS(Sales_KPI_Finds!$C$4:$C$43,Sales_KPI_Finds!$A$4:$A$43,$A11)</f>
        <v>6321</v>
      </c>
      <c r="I11" s="65">
        <f>VLOOKUP($A11,Competitor_growth!$A$2:$G$13,7,FALSE)</f>
        <v>1058</v>
      </c>
    </row>
    <row r="12" spans="1:9" x14ac:dyDescent="0.25">
      <c r="A12" s="17" t="s">
        <v>10</v>
      </c>
      <c r="B12" s="65">
        <f>SUMIFS(Sales_KPI_Finds!$C$4:$C$43,Sales_KPI_Finds!$A$4:$A$43,$A12)</f>
        <v>7968</v>
      </c>
      <c r="C12" s="65" t="str">
        <f>VLOOKUP($A12,Competitor_growth!$A$2:$G$13,3,FALSE)</f>
        <v>SmithKline Beecham</v>
      </c>
      <c r="D12" s="65">
        <f>VLOOKUP($A12,Competitor_growth!$A$2:$G$13,7,FALSE)</f>
        <v>1833</v>
      </c>
      <c r="G12" s="17" t="s">
        <v>10</v>
      </c>
      <c r="H12" s="65">
        <f>SUMIFS(Sales_KPI_Finds!$C$4:$C$43,Sales_KPI_Finds!$A$4:$A$43,$A12)</f>
        <v>7968</v>
      </c>
      <c r="I12" s="65">
        <f>VLOOKUP($A12,Competitor_growth!$A$2:$G$13,7,FALSE)</f>
        <v>1833</v>
      </c>
    </row>
    <row r="13" spans="1:9" x14ac:dyDescent="0.25">
      <c r="A13" s="17" t="s">
        <v>11</v>
      </c>
      <c r="B13" s="65">
        <f>SUMIFS(Sales_KPI_Finds!$C$4:$C$43,Sales_KPI_Finds!$A$4:$A$43,$A13)</f>
        <v>8131</v>
      </c>
      <c r="C13" s="65" t="str">
        <f>VLOOKUP($A13,Competitor_growth!$A$2:$G$13,3,FALSE)</f>
        <v>Pfizer</v>
      </c>
      <c r="D13" s="65">
        <f>VLOOKUP($A13,Competitor_growth!$A$2:$G$13,7,FALSE)</f>
        <v>2110</v>
      </c>
      <c r="G13" s="17" t="s">
        <v>11</v>
      </c>
      <c r="H13" s="65">
        <f>SUMIFS(Sales_KPI_Finds!$C$4:$C$43,Sales_KPI_Finds!$A$4:$A$43,$A13)</f>
        <v>8131</v>
      </c>
      <c r="I13" s="65">
        <f>VLOOKUP($A13,Competitor_growth!$A$2:$G$13,7,FALSE)</f>
        <v>2110</v>
      </c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Competitors_raw_data</vt:lpstr>
      <vt:lpstr>Competitor_growth</vt:lpstr>
      <vt:lpstr>Data_insights</vt:lpstr>
      <vt:lpstr>Dashboards</vt:lpstr>
      <vt:lpstr>Sales_raw_data</vt:lpstr>
      <vt:lpstr>Sales_KPI_Finds</vt:lpstr>
      <vt:lpstr>sales_scorecard</vt:lpstr>
      <vt:lpstr>sales_insights</vt:lpstr>
      <vt:lpstr>_2022_Sales</vt:lpstr>
      <vt:lpstr>Close</vt:lpstr>
      <vt:lpstr>Competitors</vt:lpstr>
      <vt:lpstr>Deals_lead</vt:lpstr>
      <vt:lpstr>Drug</vt:lpstr>
      <vt:lpstr>Drugs</vt:lpstr>
      <vt:lpstr>Growth_in_last_one_year</vt:lpstr>
      <vt:lpstr>Leads</vt:lpstr>
      <vt:lpstr>Market_share_2021</vt:lpstr>
      <vt:lpstr>Market_share_2022</vt:lpstr>
      <vt:lpstr>No_of_deals</vt:lpstr>
      <vt:lpstr>Qtr</vt:lpstr>
      <vt:lpstr>Revenue</vt:lpstr>
      <vt:lpstr>Revenue_close</vt:lpstr>
      <vt:lpstr>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</dc:creator>
  <cp:lastModifiedBy>Sangeetha</cp:lastModifiedBy>
  <dcterms:created xsi:type="dcterms:W3CDTF">2023-02-09T14:25:43Z</dcterms:created>
  <dcterms:modified xsi:type="dcterms:W3CDTF">2023-02-10T14:19:48Z</dcterms:modified>
</cp:coreProperties>
</file>