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kan63697\Downloads\"/>
    </mc:Choice>
  </mc:AlternateContent>
  <xr:revisionPtr revIDLastSave="0" documentId="13_ncr:1_{76C69672-62E6-4E98-8B0F-F564F15C784B}" xr6:coauthVersionLast="45" xr6:coauthVersionMax="45" xr10:uidLastSave="{00000000-0000-0000-0000-000000000000}"/>
  <bookViews>
    <workbookView xWindow="57480" yWindow="-120" windowWidth="29040" windowHeight="16440" xr2:uid="{7F161C51-6AD8-4BE4-88D9-7D9EE230E55C}"/>
  </bookViews>
  <sheets>
    <sheet name="1월" sheetId="1" r:id="rId1"/>
    <sheet name="2월" sheetId="2" r:id="rId2"/>
    <sheet name="3월" sheetId="3" r:id="rId3"/>
    <sheet name="4월" sheetId="4" r:id="rId4"/>
    <sheet name="5월" sheetId="5" r:id="rId5"/>
    <sheet name="6월" sheetId="6" r:id="rId6"/>
    <sheet name="7월" sheetId="7" r:id="rId7"/>
    <sheet name="8월" sheetId="8" r:id="rId8"/>
    <sheet name="9월" sheetId="9" r:id="rId9"/>
    <sheet name="10월" sheetId="11" r:id="rId10"/>
    <sheet name="11월" sheetId="12" r:id="rId11"/>
    <sheet name="12월" sheetId="13" r:id="rId12"/>
    <sheet name="탄력" sheetId="15"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O46" i="4" l="1"/>
  <c r="AN46" i="4"/>
  <c r="AO45" i="4"/>
  <c r="AN45" i="4"/>
  <c r="AN18" i="4" l="1"/>
  <c r="AN17" i="4"/>
  <c r="Y52" i="13" l="1"/>
  <c r="T52" i="13"/>
  <c r="O52" i="13"/>
  <c r="J52" i="13"/>
  <c r="E52" i="13"/>
  <c r="Y45" i="13"/>
  <c r="T45" i="13"/>
  <c r="O45" i="13"/>
  <c r="J45" i="13"/>
  <c r="E45" i="13"/>
  <c r="T38" i="13"/>
  <c r="O38" i="13"/>
  <c r="J38" i="13"/>
  <c r="E38" i="13"/>
  <c r="Y31" i="13"/>
  <c r="T31" i="13"/>
  <c r="O31" i="13"/>
  <c r="J31" i="13"/>
  <c r="E31" i="13"/>
  <c r="Y24" i="13"/>
  <c r="T24" i="13"/>
  <c r="O24" i="13"/>
  <c r="J24" i="13"/>
  <c r="E24" i="13"/>
  <c r="Y17" i="13"/>
  <c r="T17" i="13"/>
  <c r="O17" i="13"/>
  <c r="J17" i="13"/>
  <c r="E17" i="13"/>
  <c r="Y52" i="12"/>
  <c r="T52" i="12"/>
  <c r="O52" i="12"/>
  <c r="J52" i="12"/>
  <c r="E52" i="12"/>
  <c r="Y45" i="12"/>
  <c r="T45" i="12"/>
  <c r="O45" i="12"/>
  <c r="J45" i="12"/>
  <c r="E45" i="12"/>
  <c r="Y38" i="12"/>
  <c r="T38" i="12"/>
  <c r="O38" i="12"/>
  <c r="J38" i="12"/>
  <c r="E38" i="12"/>
  <c r="Y31" i="12"/>
  <c r="T31" i="12"/>
  <c r="O31" i="12"/>
  <c r="J31" i="12"/>
  <c r="E31" i="12"/>
  <c r="Y24" i="12"/>
  <c r="T24" i="12"/>
  <c r="O24" i="12"/>
  <c r="J24" i="12"/>
  <c r="E24" i="12"/>
  <c r="Y17" i="12"/>
  <c r="T17" i="12"/>
  <c r="O17" i="12"/>
  <c r="J17" i="12"/>
  <c r="E17" i="12"/>
  <c r="Y52" i="11"/>
  <c r="T52" i="11"/>
  <c r="O52" i="11"/>
  <c r="J52" i="11"/>
  <c r="E52" i="11"/>
  <c r="Y45" i="11"/>
  <c r="T45" i="11"/>
  <c r="O45" i="11"/>
  <c r="J45" i="11"/>
  <c r="E45" i="11"/>
  <c r="Y38" i="11"/>
  <c r="T38" i="11"/>
  <c r="O38" i="11"/>
  <c r="J38" i="11"/>
  <c r="E38" i="11"/>
  <c r="Y31" i="11"/>
  <c r="T31" i="11"/>
  <c r="O31" i="11"/>
  <c r="J31" i="11"/>
  <c r="E31" i="11"/>
  <c r="T24" i="11"/>
  <c r="O24" i="11"/>
  <c r="J24" i="11"/>
  <c r="E24" i="11"/>
  <c r="O17" i="11"/>
  <c r="J17" i="11"/>
  <c r="E17" i="11"/>
  <c r="Y52" i="9"/>
  <c r="T52" i="9"/>
  <c r="O52" i="9"/>
  <c r="J52" i="9"/>
  <c r="E52" i="9"/>
  <c r="Y45" i="9"/>
  <c r="T45" i="9"/>
  <c r="J45" i="9"/>
  <c r="E45" i="9"/>
  <c r="Y38" i="9"/>
  <c r="T38" i="9"/>
  <c r="O38" i="9"/>
  <c r="J38" i="9"/>
  <c r="E38" i="9"/>
  <c r="Y31" i="9"/>
  <c r="T31" i="9"/>
  <c r="O31" i="9"/>
  <c r="J31" i="9"/>
  <c r="E31" i="9"/>
  <c r="Y24" i="9"/>
  <c r="T24" i="9"/>
  <c r="O24" i="9"/>
  <c r="J24" i="9"/>
  <c r="E24" i="9"/>
  <c r="Y17" i="9"/>
  <c r="T17" i="9"/>
  <c r="O17" i="9"/>
  <c r="J17" i="9"/>
  <c r="E17" i="9"/>
  <c r="Y52" i="8"/>
  <c r="T52" i="8"/>
  <c r="O52" i="8"/>
  <c r="J52" i="8"/>
  <c r="E52" i="8"/>
  <c r="Y45" i="8"/>
  <c r="T45" i="8"/>
  <c r="O45" i="8"/>
  <c r="J45" i="8"/>
  <c r="E45" i="8"/>
  <c r="Y38" i="8"/>
  <c r="T38" i="8"/>
  <c r="O38" i="8"/>
  <c r="J38" i="8"/>
  <c r="E38" i="8"/>
  <c r="Y31" i="8"/>
  <c r="T31" i="8"/>
  <c r="O31" i="8"/>
  <c r="J31" i="8"/>
  <c r="E31" i="8"/>
  <c r="Y24" i="8"/>
  <c r="T24" i="8"/>
  <c r="O24" i="8"/>
  <c r="J24" i="8"/>
  <c r="E24" i="8"/>
  <c r="Y17" i="8"/>
  <c r="T17" i="8"/>
  <c r="O17" i="8"/>
  <c r="J17" i="8"/>
  <c r="E17" i="8"/>
  <c r="Y52" i="7"/>
  <c r="T52" i="7"/>
  <c r="O52" i="7"/>
  <c r="J52" i="7"/>
  <c r="E52" i="7"/>
  <c r="Y45" i="7"/>
  <c r="T45" i="7"/>
  <c r="O45" i="7"/>
  <c r="J45" i="7"/>
  <c r="E45" i="7"/>
  <c r="Y38" i="7"/>
  <c r="T38" i="7"/>
  <c r="O38" i="7"/>
  <c r="J38" i="7"/>
  <c r="E38" i="7"/>
  <c r="Y31" i="7"/>
  <c r="T31" i="7"/>
  <c r="O31" i="7"/>
  <c r="J31" i="7"/>
  <c r="E31" i="7"/>
  <c r="Y24" i="7"/>
  <c r="T24" i="7"/>
  <c r="O24" i="7"/>
  <c r="J24" i="7"/>
  <c r="E24" i="7"/>
  <c r="Y17" i="7"/>
  <c r="T17" i="7"/>
  <c r="O17" i="7"/>
  <c r="J17" i="7"/>
  <c r="E17" i="7"/>
  <c r="Y52" i="6"/>
  <c r="T52" i="6"/>
  <c r="O52" i="6"/>
  <c r="J52" i="6"/>
  <c r="E52" i="6"/>
  <c r="Y45" i="6"/>
  <c r="T45" i="6"/>
  <c r="O45" i="6"/>
  <c r="J45" i="6"/>
  <c r="E45" i="6"/>
  <c r="Y38" i="6"/>
  <c r="T38" i="6"/>
  <c r="O38" i="6"/>
  <c r="J38" i="6"/>
  <c r="E38" i="6"/>
  <c r="Y31" i="6"/>
  <c r="T31" i="6"/>
  <c r="O31" i="6"/>
  <c r="J31" i="6"/>
  <c r="E31" i="6"/>
  <c r="Y24" i="6"/>
  <c r="T24" i="6"/>
  <c r="O24" i="6"/>
  <c r="J24" i="6"/>
  <c r="E24" i="6"/>
  <c r="Y17" i="6"/>
  <c r="T17" i="6"/>
  <c r="O17" i="6"/>
  <c r="J17" i="6"/>
  <c r="E17" i="6"/>
  <c r="Y52" i="5"/>
  <c r="T52" i="5"/>
  <c r="O52" i="5"/>
  <c r="J52" i="5"/>
  <c r="E52" i="5"/>
  <c r="Y45" i="5"/>
  <c r="T45" i="5"/>
  <c r="O45" i="5"/>
  <c r="J45" i="5"/>
  <c r="E45" i="5"/>
  <c r="Y38" i="5"/>
  <c r="T38" i="5"/>
  <c r="O38" i="5"/>
  <c r="J38" i="5"/>
  <c r="E38" i="5"/>
  <c r="Y31" i="5"/>
  <c r="T31" i="5"/>
  <c r="O31" i="5"/>
  <c r="J31" i="5"/>
  <c r="E31" i="5"/>
  <c r="Y24" i="5"/>
  <c r="T24" i="5"/>
  <c r="O24" i="5"/>
  <c r="E24" i="5"/>
  <c r="T17" i="5"/>
  <c r="O17" i="5"/>
  <c r="J17" i="5"/>
  <c r="E17" i="5"/>
  <c r="Y52" i="4"/>
  <c r="T52" i="4"/>
  <c r="O52" i="4"/>
  <c r="J52" i="4"/>
  <c r="E52" i="4"/>
  <c r="Y45" i="4"/>
  <c r="O45" i="4"/>
  <c r="J45" i="4"/>
  <c r="E45" i="4"/>
  <c r="Y38" i="4"/>
  <c r="T38" i="4"/>
  <c r="O38" i="4"/>
  <c r="J38" i="4"/>
  <c r="E38" i="4"/>
  <c r="Y31" i="4"/>
  <c r="T31" i="4"/>
  <c r="J31" i="4"/>
  <c r="E31" i="4"/>
  <c r="Y24" i="4"/>
  <c r="T24" i="4"/>
  <c r="O24" i="4"/>
  <c r="J24" i="4"/>
  <c r="E24" i="4"/>
  <c r="Y17" i="4"/>
  <c r="T17" i="4"/>
  <c r="O17" i="4"/>
  <c r="J17" i="4"/>
  <c r="E17" i="4"/>
  <c r="Y52" i="3"/>
  <c r="T52" i="3"/>
  <c r="O52" i="3"/>
  <c r="J52" i="3"/>
  <c r="E52" i="3"/>
  <c r="Y45" i="3"/>
  <c r="T45" i="3"/>
  <c r="O45" i="3"/>
  <c r="J45" i="3"/>
  <c r="E45" i="3"/>
  <c r="Y38" i="3"/>
  <c r="T38" i="3"/>
  <c r="O38" i="3"/>
  <c r="J38" i="3"/>
  <c r="E38" i="3"/>
  <c r="Y31" i="3"/>
  <c r="T31" i="3"/>
  <c r="O31" i="3"/>
  <c r="J31" i="3"/>
  <c r="E31" i="3"/>
  <c r="Y24" i="3"/>
  <c r="T24" i="3"/>
  <c r="O24" i="3"/>
  <c r="J24" i="3"/>
  <c r="E24" i="3"/>
  <c r="Y17" i="3"/>
  <c r="T17" i="3"/>
  <c r="O17" i="3"/>
  <c r="J17" i="3"/>
  <c r="E17" i="3"/>
  <c r="Y52" i="2"/>
  <c r="T52" i="2"/>
  <c r="O52" i="2"/>
  <c r="J52" i="2"/>
  <c r="E52" i="2"/>
  <c r="Y45" i="2"/>
  <c r="T45" i="2"/>
  <c r="O45" i="2"/>
  <c r="J45" i="2"/>
  <c r="E45" i="2"/>
  <c r="Y38" i="2"/>
  <c r="T38" i="2"/>
  <c r="O38" i="2"/>
  <c r="J38" i="2"/>
  <c r="E38" i="2"/>
  <c r="Y31" i="2"/>
  <c r="T31" i="2"/>
  <c r="O31" i="2"/>
  <c r="J31" i="2"/>
  <c r="E31" i="2"/>
  <c r="Y24" i="2"/>
  <c r="T24" i="2"/>
  <c r="O24" i="2"/>
  <c r="J24" i="2"/>
  <c r="E24" i="2"/>
  <c r="Y17" i="2"/>
  <c r="T17" i="2"/>
  <c r="O17" i="2"/>
  <c r="J17" i="2"/>
  <c r="E17" i="2"/>
  <c r="Y52" i="1"/>
  <c r="T52" i="1"/>
  <c r="O52" i="1"/>
  <c r="J52" i="1"/>
  <c r="E52" i="1"/>
  <c r="J17" i="1"/>
  <c r="E17" i="1" l="1"/>
  <c r="AO32" i="4" l="1"/>
  <c r="AO31" i="4"/>
  <c r="AN32" i="4"/>
  <c r="AN31" i="4"/>
  <c r="AS17" i="15" l="1"/>
  <c r="AS18" i="15"/>
  <c r="AS19" i="15"/>
  <c r="AN16" i="15"/>
  <c r="AS22" i="15" l="1"/>
  <c r="AS23" i="15"/>
  <c r="AS24" i="15"/>
  <c r="AU19" i="15" s="1"/>
  <c r="AR21" i="15"/>
  <c r="AO21" i="15"/>
  <c r="AP21" i="15"/>
  <c r="AQ21" i="15"/>
  <c r="AN21" i="15"/>
  <c r="AO16" i="15"/>
  <c r="AP16" i="15"/>
  <c r="AQ16" i="15"/>
  <c r="AR16" i="15"/>
  <c r="AU18" i="15"/>
  <c r="AS21" i="15" l="1"/>
  <c r="AS16" i="15"/>
  <c r="AU16" i="15" s="1"/>
  <c r="AU17" i="15"/>
  <c r="AO32" i="15"/>
  <c r="AO29" i="15"/>
  <c r="AO34" i="15"/>
  <c r="AO33" i="15"/>
  <c r="AO30" i="15"/>
  <c r="AO31" i="15" l="1"/>
  <c r="AH53" i="15"/>
  <c r="AI53" i="15" s="1"/>
  <c r="AC53" i="15"/>
  <c r="AD53" i="15" s="1"/>
  <c r="X53" i="15"/>
  <c r="Y53" i="15" s="1"/>
  <c r="S53" i="15"/>
  <c r="T53" i="15" s="1"/>
  <c r="N53" i="15"/>
  <c r="O53" i="15" s="1"/>
  <c r="I53" i="15"/>
  <c r="J53" i="15" s="1"/>
  <c r="D53" i="15"/>
  <c r="E53" i="15" s="1"/>
  <c r="AI51" i="15"/>
  <c r="AH51" i="15"/>
  <c r="AC51" i="15"/>
  <c r="AD51" i="15" s="1"/>
  <c r="X51" i="15"/>
  <c r="Y51" i="15" s="1"/>
  <c r="S51" i="15"/>
  <c r="T51" i="15" s="1"/>
  <c r="N51" i="15"/>
  <c r="O51" i="15" s="1"/>
  <c r="I51" i="15"/>
  <c r="J51" i="15" s="1"/>
  <c r="D51" i="15"/>
  <c r="E51" i="15" s="1"/>
  <c r="AH46" i="15"/>
  <c r="AI46" i="15" s="1"/>
  <c r="AD46" i="15"/>
  <c r="AC46" i="15"/>
  <c r="X46" i="15"/>
  <c r="Y46" i="15" s="1"/>
  <c r="S46" i="15"/>
  <c r="T46" i="15" s="1"/>
  <c r="N46" i="15"/>
  <c r="O46" i="15" s="1"/>
  <c r="I46" i="15"/>
  <c r="J46" i="15" s="1"/>
  <c r="D46" i="15"/>
  <c r="E46" i="15" s="1"/>
  <c r="AI44" i="15"/>
  <c r="AH44" i="15"/>
  <c r="AC44" i="15"/>
  <c r="AD44" i="15" s="1"/>
  <c r="Y44" i="15"/>
  <c r="X44" i="15"/>
  <c r="S44" i="15"/>
  <c r="T44" i="15" s="1"/>
  <c r="N44" i="15"/>
  <c r="O44" i="15" s="1"/>
  <c r="I44" i="15"/>
  <c r="J44" i="15" s="1"/>
  <c r="D44" i="15"/>
  <c r="E44" i="15" s="1"/>
  <c r="AH39" i="15"/>
  <c r="AI39" i="15" s="1"/>
  <c r="AD39" i="15"/>
  <c r="AC39" i="15"/>
  <c r="X39" i="15"/>
  <c r="Y39" i="15" s="1"/>
  <c r="T39" i="15"/>
  <c r="S39" i="15"/>
  <c r="N39" i="15"/>
  <c r="O39" i="15" s="1"/>
  <c r="I39" i="15"/>
  <c r="J39" i="15" s="1"/>
  <c r="D39" i="15"/>
  <c r="E39" i="15" s="1"/>
  <c r="AH37" i="15"/>
  <c r="AI37" i="15" s="1"/>
  <c r="AC37" i="15"/>
  <c r="AD37" i="15" s="1"/>
  <c r="X37" i="15"/>
  <c r="Y37" i="15" s="1"/>
  <c r="S37" i="15"/>
  <c r="T37" i="15" s="1"/>
  <c r="N37" i="15"/>
  <c r="O37" i="15" s="1"/>
  <c r="I37" i="15"/>
  <c r="J37" i="15" s="1"/>
  <c r="D37" i="15"/>
  <c r="E37" i="15" s="1"/>
  <c r="AH32" i="15"/>
  <c r="AI32" i="15" s="1"/>
  <c r="AC32" i="15"/>
  <c r="AD32" i="15" s="1"/>
  <c r="X32" i="15"/>
  <c r="Y32" i="15" s="1"/>
  <c r="S32" i="15"/>
  <c r="T32" i="15" s="1"/>
  <c r="N32" i="15"/>
  <c r="O32" i="15" s="1"/>
  <c r="I32" i="15"/>
  <c r="J32" i="15" s="1"/>
  <c r="D32" i="15"/>
  <c r="E32" i="15" s="1"/>
  <c r="AM31" i="15"/>
  <c r="AM30" i="15"/>
  <c r="AH30" i="15"/>
  <c r="AI30" i="15" s="1"/>
  <c r="AC30" i="15"/>
  <c r="AD30" i="15" s="1"/>
  <c r="X30" i="15"/>
  <c r="Y30" i="15" s="1"/>
  <c r="S30" i="15"/>
  <c r="T30" i="15" s="1"/>
  <c r="N30" i="15"/>
  <c r="O30" i="15" s="1"/>
  <c r="I30" i="15"/>
  <c r="J30" i="15" s="1"/>
  <c r="D30" i="15"/>
  <c r="E30" i="15" s="1"/>
  <c r="AH25" i="15"/>
  <c r="AI25" i="15" s="1"/>
  <c r="AC25" i="15"/>
  <c r="AD25" i="15" s="1"/>
  <c r="X25" i="15"/>
  <c r="Y25" i="15" s="1"/>
  <c r="S25" i="15"/>
  <c r="T25" i="15" s="1"/>
  <c r="N25" i="15"/>
  <c r="O25" i="15" s="1"/>
  <c r="J25" i="15"/>
  <c r="I25" i="15"/>
  <c r="D25" i="15"/>
  <c r="E25" i="15" s="1"/>
  <c r="AI23" i="15"/>
  <c r="AH23" i="15"/>
  <c r="AC23" i="15"/>
  <c r="AD23" i="15" s="1"/>
  <c r="X23" i="15"/>
  <c r="Y23" i="15" s="1"/>
  <c r="S23" i="15"/>
  <c r="T23" i="15" s="1"/>
  <c r="N23" i="15"/>
  <c r="O23" i="15" s="1"/>
  <c r="I23" i="15"/>
  <c r="J23" i="15" s="1"/>
  <c r="E23" i="15"/>
  <c r="D23" i="15"/>
  <c r="AH18" i="15"/>
  <c r="AI18" i="15" s="1"/>
  <c r="AC18" i="15"/>
  <c r="AD18" i="15" s="1"/>
  <c r="X18" i="15"/>
  <c r="Y18" i="15" s="1"/>
  <c r="S18" i="15"/>
  <c r="T18" i="15" s="1"/>
  <c r="N18" i="15"/>
  <c r="O18" i="15" s="1"/>
  <c r="J18" i="15"/>
  <c r="I18" i="15"/>
  <c r="D18" i="15"/>
  <c r="E18" i="15" s="1"/>
  <c r="AH16" i="15"/>
  <c r="AI16" i="15" s="1"/>
  <c r="AC16" i="15"/>
  <c r="AD16" i="15" s="1"/>
  <c r="X16" i="15"/>
  <c r="Y16" i="15" s="1"/>
  <c r="S16" i="15"/>
  <c r="T16" i="15" s="1"/>
  <c r="N16" i="15"/>
  <c r="O16" i="15" s="1"/>
  <c r="I16" i="15"/>
  <c r="J16" i="15" s="1"/>
  <c r="D16" i="15"/>
  <c r="E16" i="15" s="1"/>
  <c r="AO32" i="12" l="1"/>
  <c r="AO31" i="12"/>
  <c r="AO25" i="11"/>
  <c r="AO18" i="11"/>
  <c r="AO17" i="11"/>
  <c r="AO18" i="5"/>
  <c r="AO17" i="5"/>
  <c r="AO18" i="1"/>
  <c r="AO17" i="1"/>
  <c r="AO46" i="9"/>
  <c r="AO45" i="9"/>
  <c r="AO25" i="5"/>
  <c r="AO38" i="1"/>
  <c r="AO39" i="1"/>
  <c r="AM11" i="13"/>
  <c r="AM11" i="12"/>
  <c r="AM11" i="11"/>
  <c r="AM11" i="9"/>
  <c r="AM11" i="8"/>
  <c r="AM11" i="7"/>
  <c r="AM11" i="6"/>
  <c r="AM11" i="5"/>
  <c r="AM11" i="4"/>
  <c r="AM11" i="3"/>
  <c r="AM11" i="2"/>
  <c r="AM11" i="1"/>
  <c r="AM12" i="13"/>
  <c r="AM12" i="12"/>
  <c r="AM12" i="11"/>
  <c r="AM12" i="9"/>
  <c r="AM12" i="8"/>
  <c r="AM12" i="7"/>
  <c r="AM12" i="6"/>
  <c r="AM12" i="5"/>
  <c r="AM12" i="4"/>
  <c r="AM12" i="3"/>
  <c r="AM12" i="2"/>
  <c r="AM12" i="1"/>
  <c r="AO11" i="5"/>
  <c r="AO11" i="2"/>
  <c r="AO24" i="1" l="1"/>
  <c r="AO39" i="13" l="1"/>
  <c r="AO38" i="13"/>
  <c r="N45" i="13"/>
  <c r="I45" i="13"/>
  <c r="D45" i="13"/>
  <c r="N38" i="13"/>
  <c r="I38" i="13"/>
  <c r="D38" i="13"/>
  <c r="S31" i="13"/>
  <c r="N31" i="13"/>
  <c r="I31" i="13"/>
  <c r="D31" i="13"/>
  <c r="N24" i="13"/>
  <c r="I24" i="13"/>
  <c r="D24" i="13"/>
  <c r="S45" i="12"/>
  <c r="N45" i="12"/>
  <c r="I45" i="12"/>
  <c r="D45" i="12"/>
  <c r="S38" i="12"/>
  <c r="N38" i="12"/>
  <c r="I38" i="12"/>
  <c r="D38" i="12"/>
  <c r="S31" i="12"/>
  <c r="N31" i="12"/>
  <c r="I31" i="12"/>
  <c r="D31" i="12"/>
  <c r="AO24" i="11"/>
  <c r="N45" i="11"/>
  <c r="I45" i="11"/>
  <c r="D45" i="11"/>
  <c r="N38" i="11"/>
  <c r="I38" i="11"/>
  <c r="D38" i="11"/>
  <c r="N31" i="11"/>
  <c r="I31" i="11"/>
  <c r="D31" i="11"/>
  <c r="D45" i="9"/>
  <c r="S38" i="9"/>
  <c r="N38" i="9"/>
  <c r="I38" i="9"/>
  <c r="D38" i="9"/>
  <c r="S31" i="9"/>
  <c r="N31" i="9"/>
  <c r="I31" i="9"/>
  <c r="D31" i="9"/>
  <c r="S24" i="9"/>
  <c r="N24" i="9"/>
  <c r="I24" i="9"/>
  <c r="D52" i="8"/>
  <c r="I52" i="8"/>
  <c r="N52" i="8"/>
  <c r="S52" i="8"/>
  <c r="S45" i="8"/>
  <c r="N45" i="8"/>
  <c r="I45" i="8"/>
  <c r="D45" i="8"/>
  <c r="S38" i="8"/>
  <c r="N38" i="8"/>
  <c r="I38" i="8"/>
  <c r="D38" i="8"/>
  <c r="S31" i="8"/>
  <c r="N31" i="8"/>
  <c r="I31" i="8"/>
  <c r="D31" i="8"/>
  <c r="S45" i="7"/>
  <c r="N45" i="7"/>
  <c r="I45" i="7"/>
  <c r="D45" i="7"/>
  <c r="S38" i="7"/>
  <c r="N38" i="7"/>
  <c r="I38" i="7"/>
  <c r="D38" i="7"/>
  <c r="S31" i="7"/>
  <c r="N31" i="7"/>
  <c r="I31" i="7"/>
  <c r="D31" i="7"/>
  <c r="I24" i="7"/>
  <c r="D24" i="7"/>
  <c r="D45" i="6"/>
  <c r="S38" i="6"/>
  <c r="N38" i="6"/>
  <c r="I38" i="6"/>
  <c r="D38" i="6"/>
  <c r="S31" i="6"/>
  <c r="N31" i="6"/>
  <c r="I31" i="6"/>
  <c r="D31" i="6"/>
  <c r="S24" i="6"/>
  <c r="N24" i="6"/>
  <c r="I24" i="6"/>
  <c r="D24" i="6"/>
  <c r="X17" i="6"/>
  <c r="S17" i="6"/>
  <c r="N17" i="6"/>
  <c r="I17" i="6"/>
  <c r="D17" i="6"/>
  <c r="AO24" i="5"/>
  <c r="X45" i="5"/>
  <c r="S45" i="5"/>
  <c r="N45" i="5"/>
  <c r="I45" i="5"/>
  <c r="D45" i="5"/>
  <c r="X38" i="5"/>
  <c r="S38" i="5"/>
  <c r="N38" i="5"/>
  <c r="I38" i="5"/>
  <c r="D38" i="5"/>
  <c r="X31" i="5"/>
  <c r="S31" i="5"/>
  <c r="N31" i="5"/>
  <c r="I31" i="5"/>
  <c r="D31" i="5"/>
  <c r="X24" i="5"/>
  <c r="S24" i="5"/>
  <c r="N24" i="5"/>
  <c r="D24" i="5"/>
  <c r="X17" i="5"/>
  <c r="AO11" i="13"/>
  <c r="AS4" i="13"/>
  <c r="AS3" i="13"/>
  <c r="AO11" i="12"/>
  <c r="AS4" i="12"/>
  <c r="AS3" i="12"/>
  <c r="AO11" i="11"/>
  <c r="AS4" i="11"/>
  <c r="AS3" i="11"/>
  <c r="AO11" i="9"/>
  <c r="AS4" i="9"/>
  <c r="AS10" i="9" s="1"/>
  <c r="AS3" i="9"/>
  <c r="AO11" i="8"/>
  <c r="AS4" i="8"/>
  <c r="AS3" i="8"/>
  <c r="AO11" i="7"/>
  <c r="AS4" i="7"/>
  <c r="AS3" i="7"/>
  <c r="AS8" i="7" s="1"/>
  <c r="AS9" i="7" s="1"/>
  <c r="AO11" i="6"/>
  <c r="AS4" i="6"/>
  <c r="AS3" i="6"/>
  <c r="AS8" i="6" s="1"/>
  <c r="AS9" i="6" s="1"/>
  <c r="AS4" i="5"/>
  <c r="AS3" i="5"/>
  <c r="AO17" i="3"/>
  <c r="AO18" i="3"/>
  <c r="AO17" i="2"/>
  <c r="AO18" i="2"/>
  <c r="AO24" i="2"/>
  <c r="AO25" i="2"/>
  <c r="I33" i="4"/>
  <c r="J33" i="4" s="1"/>
  <c r="N45" i="4"/>
  <c r="I45" i="4"/>
  <c r="D45" i="4"/>
  <c r="S38" i="4"/>
  <c r="N38" i="4"/>
  <c r="I38" i="4"/>
  <c r="D38" i="4"/>
  <c r="S31" i="4"/>
  <c r="N31" i="4"/>
  <c r="O31" i="4" s="1"/>
  <c r="I31" i="4"/>
  <c r="D31" i="4"/>
  <c r="X24" i="4"/>
  <c r="S24" i="4"/>
  <c r="I24" i="4"/>
  <c r="D24" i="4"/>
  <c r="X17" i="4"/>
  <c r="S17" i="4"/>
  <c r="AO11" i="4"/>
  <c r="AS4" i="4"/>
  <c r="AS3" i="4"/>
  <c r="D52" i="3"/>
  <c r="S24" i="3"/>
  <c r="N24" i="3"/>
  <c r="I24" i="3"/>
  <c r="D24" i="3"/>
  <c r="S31" i="3"/>
  <c r="N31" i="3"/>
  <c r="I31" i="3"/>
  <c r="D31" i="3"/>
  <c r="S38" i="3"/>
  <c r="N38" i="3"/>
  <c r="I38" i="3"/>
  <c r="D38" i="3"/>
  <c r="AO11" i="3"/>
  <c r="AS4" i="3"/>
  <c r="AS10" i="3" s="1"/>
  <c r="AS3" i="3"/>
  <c r="X45" i="2"/>
  <c r="S45" i="2"/>
  <c r="N45" i="2"/>
  <c r="I45" i="2"/>
  <c r="D45" i="2"/>
  <c r="X38" i="2"/>
  <c r="S38" i="2"/>
  <c r="N38" i="2"/>
  <c r="I38" i="2"/>
  <c r="D38" i="2"/>
  <c r="X31" i="2"/>
  <c r="S31" i="2"/>
  <c r="N31" i="2"/>
  <c r="I31" i="2"/>
  <c r="D31" i="2"/>
  <c r="X24" i="2"/>
  <c r="S24" i="2"/>
  <c r="D24" i="2"/>
  <c r="N24" i="2"/>
  <c r="I24" i="2"/>
  <c r="AS4" i="2"/>
  <c r="AS3" i="2"/>
  <c r="AO11" i="1"/>
  <c r="AS8" i="8" l="1"/>
  <c r="AS9" i="8" s="1"/>
  <c r="AS8" i="13"/>
  <c r="AS9" i="13" s="1"/>
  <c r="AS10" i="6"/>
  <c r="AS10" i="12"/>
  <c r="AS10" i="11"/>
  <c r="AS8" i="12"/>
  <c r="AS9" i="12" s="1"/>
  <c r="AS10" i="2"/>
  <c r="AS10" i="4"/>
  <c r="AS10" i="5"/>
  <c r="AS10" i="7"/>
  <c r="AS10" i="13"/>
  <c r="AS10" i="8"/>
  <c r="AS8" i="9"/>
  <c r="AS9" i="9" s="1"/>
  <c r="AS8" i="11"/>
  <c r="AS9" i="11" s="1"/>
  <c r="AS8" i="5"/>
  <c r="AS9" i="5" s="1"/>
  <c r="AS8" i="4"/>
  <c r="AS9" i="4" s="1"/>
  <c r="AS8" i="3"/>
  <c r="AS9" i="3" s="1"/>
  <c r="AS8" i="2"/>
  <c r="AS9" i="2" s="1"/>
  <c r="AH54" i="13" l="1"/>
  <c r="AI54" i="13" s="1"/>
  <c r="AC54" i="13"/>
  <c r="AD54" i="13" s="1"/>
  <c r="X54" i="13"/>
  <c r="Y54" i="13" s="1"/>
  <c r="S54" i="13"/>
  <c r="T54" i="13" s="1"/>
  <c r="N54" i="13"/>
  <c r="O54" i="13" s="1"/>
  <c r="I54" i="13"/>
  <c r="J54" i="13" s="1"/>
  <c r="D54" i="13"/>
  <c r="E54" i="13" s="1"/>
  <c r="AO53" i="13"/>
  <c r="AO52" i="13"/>
  <c r="AH52" i="13"/>
  <c r="AI52" i="13" s="1"/>
  <c r="AC52" i="13"/>
  <c r="AD52" i="13" s="1"/>
  <c r="X52" i="13"/>
  <c r="S52" i="13"/>
  <c r="N52" i="13"/>
  <c r="I52" i="13"/>
  <c r="D52" i="13"/>
  <c r="AH47" i="13"/>
  <c r="AI47" i="13" s="1"/>
  <c r="AC47" i="13"/>
  <c r="AD47" i="13" s="1"/>
  <c r="X47" i="13"/>
  <c r="Y47" i="13" s="1"/>
  <c r="S47" i="13"/>
  <c r="T47" i="13" s="1"/>
  <c r="N47" i="13"/>
  <c r="O47" i="13" s="1"/>
  <c r="I47" i="13"/>
  <c r="J47" i="13" s="1"/>
  <c r="D47" i="13"/>
  <c r="E47" i="13" s="1"/>
  <c r="AN46" i="13" s="1"/>
  <c r="AO46" i="13"/>
  <c r="AO45" i="13"/>
  <c r="AH45" i="13"/>
  <c r="AI45" i="13" s="1"/>
  <c r="AC45" i="13"/>
  <c r="AD45" i="13" s="1"/>
  <c r="X45" i="13"/>
  <c r="S45" i="13"/>
  <c r="AH40" i="13"/>
  <c r="AI40" i="13" s="1"/>
  <c r="AC40" i="13"/>
  <c r="AD40" i="13" s="1"/>
  <c r="X40" i="13"/>
  <c r="Y40" i="13" s="1"/>
  <c r="S40" i="13"/>
  <c r="T40" i="13" s="1"/>
  <c r="N40" i="13"/>
  <c r="O40" i="13" s="1"/>
  <c r="I40" i="13"/>
  <c r="J40" i="13" s="1"/>
  <c r="D40" i="13"/>
  <c r="E40" i="13" s="1"/>
  <c r="AH38" i="13"/>
  <c r="AI38" i="13" s="1"/>
  <c r="AC38" i="13"/>
  <c r="AD38" i="13" s="1"/>
  <c r="X38" i="13"/>
  <c r="Y38" i="13" s="1"/>
  <c r="S38" i="13"/>
  <c r="AN38" i="13" s="1"/>
  <c r="AH33" i="13"/>
  <c r="AI33" i="13" s="1"/>
  <c r="AC33" i="13"/>
  <c r="AD33" i="13" s="1"/>
  <c r="X33" i="13"/>
  <c r="Y33" i="13" s="1"/>
  <c r="S33" i="13"/>
  <c r="T33" i="13" s="1"/>
  <c r="N33" i="13"/>
  <c r="O33" i="13" s="1"/>
  <c r="I33" i="13"/>
  <c r="J33" i="13" s="1"/>
  <c r="D33" i="13"/>
  <c r="E33" i="13" s="1"/>
  <c r="AN32" i="13" s="1"/>
  <c r="AO32" i="13"/>
  <c r="AO31" i="13"/>
  <c r="AH31" i="13"/>
  <c r="AI31" i="13" s="1"/>
  <c r="AC31" i="13"/>
  <c r="AD31" i="13" s="1"/>
  <c r="X31" i="13"/>
  <c r="AN31" i="13" s="1"/>
  <c r="AH26" i="13"/>
  <c r="AI26" i="13" s="1"/>
  <c r="AC26" i="13"/>
  <c r="AD26" i="13" s="1"/>
  <c r="X26" i="13"/>
  <c r="Y26" i="13" s="1"/>
  <c r="S26" i="13"/>
  <c r="T26" i="13" s="1"/>
  <c r="N26" i="13"/>
  <c r="O26" i="13" s="1"/>
  <c r="I26" i="13"/>
  <c r="J26" i="13" s="1"/>
  <c r="D26" i="13"/>
  <c r="E26" i="13" s="1"/>
  <c r="AO25" i="13"/>
  <c r="AO24" i="13"/>
  <c r="AH24" i="13"/>
  <c r="AI24" i="13" s="1"/>
  <c r="AC24" i="13"/>
  <c r="AD24" i="13" s="1"/>
  <c r="X24" i="13"/>
  <c r="S24" i="13"/>
  <c r="AH19" i="13"/>
  <c r="AI19" i="13" s="1"/>
  <c r="AC19" i="13"/>
  <c r="AD19" i="13" s="1"/>
  <c r="X19" i="13"/>
  <c r="Y19" i="13" s="1"/>
  <c r="S19" i="13"/>
  <c r="T19" i="13" s="1"/>
  <c r="N19" i="13"/>
  <c r="O19" i="13" s="1"/>
  <c r="I19" i="13"/>
  <c r="J19" i="13" s="1"/>
  <c r="D19" i="13"/>
  <c r="E19" i="13" s="1"/>
  <c r="AO18" i="13"/>
  <c r="AN7" i="13" s="1"/>
  <c r="AO17" i="13"/>
  <c r="AN6" i="13" s="1"/>
  <c r="AH17" i="13"/>
  <c r="AI17" i="13" s="1"/>
  <c r="AC17" i="13"/>
  <c r="AD17" i="13" s="1"/>
  <c r="X17" i="13"/>
  <c r="S17" i="13"/>
  <c r="N17" i="13"/>
  <c r="I17" i="13"/>
  <c r="D17" i="13"/>
  <c r="B15" i="13"/>
  <c r="G15" i="13" s="1"/>
  <c r="L15" i="13" s="1"/>
  <c r="Q15" i="13" s="1"/>
  <c r="V15" i="13" s="1"/>
  <c r="AA15" i="13" s="1"/>
  <c r="AF15" i="13" s="1"/>
  <c r="B22" i="13" s="1"/>
  <c r="G22" i="13" s="1"/>
  <c r="L22" i="13" s="1"/>
  <c r="Q22" i="13" s="1"/>
  <c r="V22" i="13" s="1"/>
  <c r="AA22" i="13" s="1"/>
  <c r="AF22" i="13" s="1"/>
  <c r="B29" i="13" s="1"/>
  <c r="G29" i="13" s="1"/>
  <c r="L29" i="13" s="1"/>
  <c r="Q29" i="13" s="1"/>
  <c r="V29" i="13" s="1"/>
  <c r="AA29" i="13" s="1"/>
  <c r="AF29" i="13" s="1"/>
  <c r="B36" i="13" s="1"/>
  <c r="G36" i="13" s="1"/>
  <c r="L36" i="13" s="1"/>
  <c r="Q36" i="13" s="1"/>
  <c r="V36" i="13" s="1"/>
  <c r="AA36" i="13" s="1"/>
  <c r="AF36" i="13" s="1"/>
  <c r="B43" i="13" s="1"/>
  <c r="G43" i="13" s="1"/>
  <c r="L43" i="13" s="1"/>
  <c r="Q43" i="13" s="1"/>
  <c r="V43" i="13" s="1"/>
  <c r="AA43" i="13" s="1"/>
  <c r="AF43" i="13" s="1"/>
  <c r="B50" i="13" s="1"/>
  <c r="G50" i="13" s="1"/>
  <c r="L50" i="13" s="1"/>
  <c r="Q50" i="13" s="1"/>
  <c r="V50" i="13" s="1"/>
  <c r="AA50" i="13" s="1"/>
  <c r="AF50" i="13" s="1"/>
  <c r="AH54" i="12"/>
  <c r="AI54" i="12" s="1"/>
  <c r="AC54" i="12"/>
  <c r="AD54" i="12" s="1"/>
  <c r="X54" i="12"/>
  <c r="Y54" i="12" s="1"/>
  <c r="S54" i="12"/>
  <c r="T54" i="12" s="1"/>
  <c r="N54" i="12"/>
  <c r="O54" i="12" s="1"/>
  <c r="I54" i="12"/>
  <c r="J54" i="12" s="1"/>
  <c r="D54" i="12"/>
  <c r="E54" i="12" s="1"/>
  <c r="AO53" i="12"/>
  <c r="AO52" i="12"/>
  <c r="AH52" i="12"/>
  <c r="AI52" i="12" s="1"/>
  <c r="AC52" i="12"/>
  <c r="AD52" i="12" s="1"/>
  <c r="X52" i="12"/>
  <c r="S52" i="12"/>
  <c r="N52" i="12"/>
  <c r="I52" i="12"/>
  <c r="D52" i="12"/>
  <c r="AH47" i="12"/>
  <c r="AI47" i="12" s="1"/>
  <c r="AC47" i="12"/>
  <c r="AD47" i="12" s="1"/>
  <c r="X47" i="12"/>
  <c r="Y47" i="12" s="1"/>
  <c r="S47" i="12"/>
  <c r="T47" i="12" s="1"/>
  <c r="N47" i="12"/>
  <c r="O47" i="12" s="1"/>
  <c r="I47" i="12"/>
  <c r="J47" i="12" s="1"/>
  <c r="D47" i="12"/>
  <c r="E47" i="12" s="1"/>
  <c r="AO46" i="12"/>
  <c r="AO45" i="12"/>
  <c r="AH45" i="12"/>
  <c r="AI45" i="12" s="1"/>
  <c r="AC45" i="12"/>
  <c r="AD45" i="12" s="1"/>
  <c r="X45" i="12"/>
  <c r="AH40" i="12"/>
  <c r="AI40" i="12" s="1"/>
  <c r="AC40" i="12"/>
  <c r="AD40" i="12" s="1"/>
  <c r="X40" i="12"/>
  <c r="Y40" i="12" s="1"/>
  <c r="S40" i="12"/>
  <c r="T40" i="12" s="1"/>
  <c r="N40" i="12"/>
  <c r="O40" i="12" s="1"/>
  <c r="I40" i="12"/>
  <c r="J40" i="12" s="1"/>
  <c r="D40" i="12"/>
  <c r="E40" i="12" s="1"/>
  <c r="AO39" i="12"/>
  <c r="AO38" i="12"/>
  <c r="AH38" i="12"/>
  <c r="AI38" i="12" s="1"/>
  <c r="AC38" i="12"/>
  <c r="AD38" i="12" s="1"/>
  <c r="X38" i="12"/>
  <c r="AH33" i="12"/>
  <c r="AI33" i="12" s="1"/>
  <c r="AC33" i="12"/>
  <c r="AD33" i="12" s="1"/>
  <c r="X33" i="12"/>
  <c r="Y33" i="12" s="1"/>
  <c r="S33" i="12"/>
  <c r="T33" i="12" s="1"/>
  <c r="N33" i="12"/>
  <c r="O33" i="12" s="1"/>
  <c r="I33" i="12"/>
  <c r="J33" i="12" s="1"/>
  <c r="D33" i="12"/>
  <c r="E33" i="12" s="1"/>
  <c r="AH31" i="12"/>
  <c r="AI31" i="12" s="1"/>
  <c r="AC31" i="12"/>
  <c r="AD31" i="12" s="1"/>
  <c r="X31" i="12"/>
  <c r="AN31" i="12" s="1"/>
  <c r="AH26" i="12"/>
  <c r="AI26" i="12" s="1"/>
  <c r="AC26" i="12"/>
  <c r="AD26" i="12" s="1"/>
  <c r="X26" i="12"/>
  <c r="Y26" i="12" s="1"/>
  <c r="S26" i="12"/>
  <c r="T26" i="12" s="1"/>
  <c r="N26" i="12"/>
  <c r="O26" i="12" s="1"/>
  <c r="I26" i="12"/>
  <c r="J26" i="12" s="1"/>
  <c r="D26" i="12"/>
  <c r="E26" i="12" s="1"/>
  <c r="AO25" i="12"/>
  <c r="AO24" i="12"/>
  <c r="AH24" i="12"/>
  <c r="AI24" i="12" s="1"/>
  <c r="AC24" i="12"/>
  <c r="AD24" i="12" s="1"/>
  <c r="X24" i="12"/>
  <c r="S24" i="12"/>
  <c r="N24" i="12"/>
  <c r="I24" i="12"/>
  <c r="D24" i="12"/>
  <c r="AH19" i="12"/>
  <c r="AI19" i="12" s="1"/>
  <c r="AC19" i="12"/>
  <c r="AD19" i="12" s="1"/>
  <c r="X19" i="12"/>
  <c r="Y19" i="12" s="1"/>
  <c r="S19" i="12"/>
  <c r="T19" i="12" s="1"/>
  <c r="N19" i="12"/>
  <c r="O19" i="12" s="1"/>
  <c r="I19" i="12"/>
  <c r="J19" i="12" s="1"/>
  <c r="D19" i="12"/>
  <c r="E19" i="12" s="1"/>
  <c r="AO18" i="12"/>
  <c r="AO17" i="12"/>
  <c r="AH17" i="12"/>
  <c r="AI17" i="12" s="1"/>
  <c r="AC17" i="12"/>
  <c r="AD17" i="12" s="1"/>
  <c r="X17" i="12"/>
  <c r="S17" i="12"/>
  <c r="N17" i="12"/>
  <c r="I17" i="12"/>
  <c r="D17" i="12"/>
  <c r="AF15" i="12"/>
  <c r="B22" i="12" s="1"/>
  <c r="G22" i="12" s="1"/>
  <c r="L22" i="12" s="1"/>
  <c r="Q22" i="12" s="1"/>
  <c r="V22" i="12" s="1"/>
  <c r="AA22" i="12" s="1"/>
  <c r="AF22" i="12" s="1"/>
  <c r="B29" i="12" s="1"/>
  <c r="G29" i="12" s="1"/>
  <c r="L29" i="12" s="1"/>
  <c r="Q29" i="12" s="1"/>
  <c r="V29" i="12" s="1"/>
  <c r="AA29" i="12" s="1"/>
  <c r="AF29" i="12" s="1"/>
  <c r="B36" i="12" s="1"/>
  <c r="G36" i="12" s="1"/>
  <c r="L36" i="12" s="1"/>
  <c r="Q36" i="12" s="1"/>
  <c r="V36" i="12" s="1"/>
  <c r="AA36" i="12" s="1"/>
  <c r="AF36" i="12" s="1"/>
  <c r="B43" i="12" s="1"/>
  <c r="G43" i="12" s="1"/>
  <c r="L43" i="12" s="1"/>
  <c r="Q43" i="12" s="1"/>
  <c r="V43" i="12" s="1"/>
  <c r="AA43" i="12" s="1"/>
  <c r="AF43" i="12" s="1"/>
  <c r="B50" i="12" s="1"/>
  <c r="G50" i="12" s="1"/>
  <c r="L50" i="12" s="1"/>
  <c r="Q50" i="12" s="1"/>
  <c r="V50" i="12" s="1"/>
  <c r="AA50" i="12" s="1"/>
  <c r="AF50" i="12" s="1"/>
  <c r="B15" i="12"/>
  <c r="G15" i="12" s="1"/>
  <c r="L15" i="12" s="1"/>
  <c r="Q15" i="12" s="1"/>
  <c r="V15" i="12" s="1"/>
  <c r="AA15" i="12" s="1"/>
  <c r="AH54" i="11"/>
  <c r="AI54" i="11" s="1"/>
  <c r="AC54" i="11"/>
  <c r="AD54" i="11" s="1"/>
  <c r="X54" i="11"/>
  <c r="Y54" i="11" s="1"/>
  <c r="S54" i="11"/>
  <c r="T54" i="11" s="1"/>
  <c r="N54" i="11"/>
  <c r="O54" i="11" s="1"/>
  <c r="I54" i="11"/>
  <c r="J54" i="11" s="1"/>
  <c r="D54" i="11"/>
  <c r="E54" i="11" s="1"/>
  <c r="AO53" i="11"/>
  <c r="AO52" i="11"/>
  <c r="AH52" i="11"/>
  <c r="AI52" i="11" s="1"/>
  <c r="AC52" i="11"/>
  <c r="AD52" i="11" s="1"/>
  <c r="X52" i="11"/>
  <c r="S52" i="11"/>
  <c r="N52" i="11"/>
  <c r="I52" i="11"/>
  <c r="D52" i="11"/>
  <c r="AI47" i="11"/>
  <c r="AH47" i="11"/>
  <c r="AC47" i="11"/>
  <c r="AD47" i="11" s="1"/>
  <c r="X47" i="11"/>
  <c r="Y47" i="11" s="1"/>
  <c r="S47" i="11"/>
  <c r="T47" i="11" s="1"/>
  <c r="N47" i="11"/>
  <c r="O47" i="11" s="1"/>
  <c r="I47" i="11"/>
  <c r="J47" i="11" s="1"/>
  <c r="D47" i="11"/>
  <c r="E47" i="11" s="1"/>
  <c r="AO46" i="11"/>
  <c r="AO45" i="11"/>
  <c r="AH45" i="11"/>
  <c r="AI45" i="11" s="1"/>
  <c r="AC45" i="11"/>
  <c r="AD45" i="11" s="1"/>
  <c r="X45" i="11"/>
  <c r="S45" i="11"/>
  <c r="AH40" i="11"/>
  <c r="AI40" i="11" s="1"/>
  <c r="AC40" i="11"/>
  <c r="AD40" i="11" s="1"/>
  <c r="X40" i="11"/>
  <c r="Y40" i="11" s="1"/>
  <c r="S40" i="11"/>
  <c r="T40" i="11" s="1"/>
  <c r="N40" i="11"/>
  <c r="O40" i="11" s="1"/>
  <c r="I40" i="11"/>
  <c r="J40" i="11" s="1"/>
  <c r="D40" i="11"/>
  <c r="E40" i="11" s="1"/>
  <c r="AO39" i="11"/>
  <c r="AO38" i="11"/>
  <c r="AH38" i="11"/>
  <c r="AI38" i="11" s="1"/>
  <c r="AC38" i="11"/>
  <c r="AD38" i="11" s="1"/>
  <c r="X38" i="11"/>
  <c r="S38" i="11"/>
  <c r="AH33" i="11"/>
  <c r="AI33" i="11" s="1"/>
  <c r="AC33" i="11"/>
  <c r="AD33" i="11" s="1"/>
  <c r="X33" i="11"/>
  <c r="Y33" i="11" s="1"/>
  <c r="S33" i="11"/>
  <c r="T33" i="11" s="1"/>
  <c r="N33" i="11"/>
  <c r="O33" i="11" s="1"/>
  <c r="I33" i="11"/>
  <c r="J33" i="11" s="1"/>
  <c r="D33" i="11"/>
  <c r="E33" i="11" s="1"/>
  <c r="AO32" i="11"/>
  <c r="AO31" i="11"/>
  <c r="AH31" i="11"/>
  <c r="AI31" i="11" s="1"/>
  <c r="AC31" i="11"/>
  <c r="AD31" i="11" s="1"/>
  <c r="X31" i="11"/>
  <c r="S31" i="11"/>
  <c r="AH26" i="11"/>
  <c r="AI26" i="11" s="1"/>
  <c r="AC26" i="11"/>
  <c r="AD26" i="11" s="1"/>
  <c r="X26" i="11"/>
  <c r="Y26" i="11" s="1"/>
  <c r="S26" i="11"/>
  <c r="T26" i="11" s="1"/>
  <c r="N26" i="11"/>
  <c r="O26" i="11" s="1"/>
  <c r="I26" i="11"/>
  <c r="J26" i="11" s="1"/>
  <c r="D26" i="11"/>
  <c r="E26" i="11" s="1"/>
  <c r="AH24" i="11"/>
  <c r="AI24" i="11" s="1"/>
  <c r="AC24" i="11"/>
  <c r="AD24" i="11" s="1"/>
  <c r="X24" i="11"/>
  <c r="Y24" i="11" s="1"/>
  <c r="S24" i="11"/>
  <c r="N24" i="11"/>
  <c r="I24" i="11"/>
  <c r="D24" i="11"/>
  <c r="AI19" i="11"/>
  <c r="AH19" i="11"/>
  <c r="AC19" i="11"/>
  <c r="AD19" i="11" s="1"/>
  <c r="X19" i="11"/>
  <c r="Y19" i="11" s="1"/>
  <c r="S19" i="11"/>
  <c r="T19" i="11" s="1"/>
  <c r="N19" i="11"/>
  <c r="O19" i="11" s="1"/>
  <c r="I19" i="11"/>
  <c r="J19" i="11" s="1"/>
  <c r="D19" i="11"/>
  <c r="E19" i="11" s="1"/>
  <c r="AH17" i="11"/>
  <c r="AI17" i="11" s="1"/>
  <c r="AC17" i="11"/>
  <c r="AD17" i="11" s="1"/>
  <c r="X17" i="11"/>
  <c r="Y17" i="11" s="1"/>
  <c r="S17" i="11"/>
  <c r="T17" i="11" s="1"/>
  <c r="N17" i="11"/>
  <c r="I17" i="11"/>
  <c r="D17" i="11"/>
  <c r="B15" i="11"/>
  <c r="G15" i="11" s="1"/>
  <c r="L15" i="11" s="1"/>
  <c r="Q15" i="11" s="1"/>
  <c r="V15" i="11" s="1"/>
  <c r="AA15" i="11" s="1"/>
  <c r="AF15" i="11" s="1"/>
  <c r="B22" i="11" s="1"/>
  <c r="G22" i="11" s="1"/>
  <c r="L22" i="11" s="1"/>
  <c r="Q22" i="11" s="1"/>
  <c r="V22" i="11" s="1"/>
  <c r="AA22" i="11" s="1"/>
  <c r="AF22" i="11" s="1"/>
  <c r="B29" i="11" s="1"/>
  <c r="G29" i="11" s="1"/>
  <c r="L29" i="11" s="1"/>
  <c r="Q29" i="11" s="1"/>
  <c r="V29" i="11" s="1"/>
  <c r="AA29" i="11" s="1"/>
  <c r="AF29" i="11" s="1"/>
  <c r="B36" i="11" s="1"/>
  <c r="G36" i="11" s="1"/>
  <c r="L36" i="11" s="1"/>
  <c r="Q36" i="11" s="1"/>
  <c r="V36" i="11" s="1"/>
  <c r="AA36" i="11" s="1"/>
  <c r="AF36" i="11" s="1"/>
  <c r="B43" i="11" s="1"/>
  <c r="G43" i="11" s="1"/>
  <c r="L43" i="11" s="1"/>
  <c r="Q43" i="11" s="1"/>
  <c r="V43" i="11" s="1"/>
  <c r="AA43" i="11" s="1"/>
  <c r="AF43" i="11" s="1"/>
  <c r="B50" i="11" s="1"/>
  <c r="G50" i="11" s="1"/>
  <c r="L50" i="11" s="1"/>
  <c r="Q50" i="11" s="1"/>
  <c r="V50" i="11" s="1"/>
  <c r="AA50" i="11" s="1"/>
  <c r="AF50" i="11" s="1"/>
  <c r="AH54" i="9"/>
  <c r="AI54" i="9" s="1"/>
  <c r="AC54" i="9"/>
  <c r="AD54" i="9" s="1"/>
  <c r="X54" i="9"/>
  <c r="Y54" i="9" s="1"/>
  <c r="S54" i="9"/>
  <c r="T54" i="9" s="1"/>
  <c r="N54" i="9"/>
  <c r="O54" i="9" s="1"/>
  <c r="I54" i="9"/>
  <c r="J54" i="9" s="1"/>
  <c r="D54" i="9"/>
  <c r="E54" i="9" s="1"/>
  <c r="AO53" i="9"/>
  <c r="AO52" i="9"/>
  <c r="AH52" i="9"/>
  <c r="AI52" i="9" s="1"/>
  <c r="AC52" i="9"/>
  <c r="AD52" i="9" s="1"/>
  <c r="X52" i="9"/>
  <c r="S52" i="9"/>
  <c r="N52" i="9"/>
  <c r="I52" i="9"/>
  <c r="D52" i="9"/>
  <c r="AH47" i="9"/>
  <c r="AI47" i="9" s="1"/>
  <c r="AC47" i="9"/>
  <c r="AD47" i="9" s="1"/>
  <c r="X47" i="9"/>
  <c r="Y47" i="9" s="1"/>
  <c r="S47" i="9"/>
  <c r="T47" i="9" s="1"/>
  <c r="N47" i="9"/>
  <c r="O47" i="9" s="1"/>
  <c r="I47" i="9"/>
  <c r="J47" i="9" s="1"/>
  <c r="D47" i="9"/>
  <c r="E47" i="9" s="1"/>
  <c r="AH45" i="9"/>
  <c r="AI45" i="9" s="1"/>
  <c r="AC45" i="9"/>
  <c r="AD45" i="9" s="1"/>
  <c r="X45" i="9"/>
  <c r="S45" i="9"/>
  <c r="N45" i="9"/>
  <c r="O45" i="9" s="1"/>
  <c r="I45" i="9"/>
  <c r="AH40" i="9"/>
  <c r="AI40" i="9" s="1"/>
  <c r="AC40" i="9"/>
  <c r="AD40" i="9" s="1"/>
  <c r="X40" i="9"/>
  <c r="Y40" i="9" s="1"/>
  <c r="S40" i="9"/>
  <c r="T40" i="9" s="1"/>
  <c r="N40" i="9"/>
  <c r="O40" i="9" s="1"/>
  <c r="I40" i="9"/>
  <c r="J40" i="9" s="1"/>
  <c r="D40" i="9"/>
  <c r="E40" i="9" s="1"/>
  <c r="AO39" i="9"/>
  <c r="AO38" i="9"/>
  <c r="AH38" i="9"/>
  <c r="AI38" i="9" s="1"/>
  <c r="AC38" i="9"/>
  <c r="AD38" i="9" s="1"/>
  <c r="X38" i="9"/>
  <c r="AH33" i="9"/>
  <c r="AI33" i="9" s="1"/>
  <c r="AC33" i="9"/>
  <c r="AD33" i="9" s="1"/>
  <c r="X33" i="9"/>
  <c r="Y33" i="9" s="1"/>
  <c r="S33" i="9"/>
  <c r="T33" i="9" s="1"/>
  <c r="N33" i="9"/>
  <c r="O33" i="9" s="1"/>
  <c r="I33" i="9"/>
  <c r="J33" i="9" s="1"/>
  <c r="D33" i="9"/>
  <c r="E33" i="9" s="1"/>
  <c r="AO32" i="9"/>
  <c r="AO31" i="9"/>
  <c r="AH31" i="9"/>
  <c r="AI31" i="9" s="1"/>
  <c r="AC31" i="9"/>
  <c r="AD31" i="9" s="1"/>
  <c r="X31" i="9"/>
  <c r="AH26" i="9"/>
  <c r="AI26" i="9" s="1"/>
  <c r="AC26" i="9"/>
  <c r="AD26" i="9" s="1"/>
  <c r="X26" i="9"/>
  <c r="Y26" i="9" s="1"/>
  <c r="S26" i="9"/>
  <c r="T26" i="9" s="1"/>
  <c r="N26" i="9"/>
  <c r="O26" i="9" s="1"/>
  <c r="I26" i="9"/>
  <c r="J26" i="9" s="1"/>
  <c r="D26" i="9"/>
  <c r="E26" i="9" s="1"/>
  <c r="AO25" i="9"/>
  <c r="AO24" i="9"/>
  <c r="AH24" i="9"/>
  <c r="AI24" i="9" s="1"/>
  <c r="AC24" i="9"/>
  <c r="AD24" i="9" s="1"/>
  <c r="X24" i="9"/>
  <c r="D24" i="9"/>
  <c r="AH19" i="9"/>
  <c r="AI19" i="9" s="1"/>
  <c r="AC19" i="9"/>
  <c r="AD19" i="9" s="1"/>
  <c r="X19" i="9"/>
  <c r="Y19" i="9" s="1"/>
  <c r="S19" i="9"/>
  <c r="T19" i="9" s="1"/>
  <c r="N19" i="9"/>
  <c r="O19" i="9" s="1"/>
  <c r="I19" i="9"/>
  <c r="J19" i="9" s="1"/>
  <c r="D19" i="9"/>
  <c r="E19" i="9" s="1"/>
  <c r="AO18" i="9"/>
  <c r="AN7" i="9" s="1"/>
  <c r="AO17" i="9"/>
  <c r="AH17" i="9"/>
  <c r="AI17" i="9" s="1"/>
  <c r="AC17" i="9"/>
  <c r="AD17" i="9" s="1"/>
  <c r="X17" i="9"/>
  <c r="S17" i="9"/>
  <c r="N17" i="9"/>
  <c r="I17" i="9"/>
  <c r="D17" i="9"/>
  <c r="B15" i="9"/>
  <c r="G15" i="9" s="1"/>
  <c r="L15" i="9" s="1"/>
  <c r="Q15" i="9" s="1"/>
  <c r="V15" i="9" s="1"/>
  <c r="AA15" i="9" s="1"/>
  <c r="AF15" i="9" s="1"/>
  <c r="B22" i="9" s="1"/>
  <c r="G22" i="9" s="1"/>
  <c r="L22" i="9" s="1"/>
  <c r="Q22" i="9" s="1"/>
  <c r="V22" i="9" s="1"/>
  <c r="AA22" i="9" s="1"/>
  <c r="AF22" i="9" s="1"/>
  <c r="B29" i="9" s="1"/>
  <c r="G29" i="9" s="1"/>
  <c r="L29" i="9" s="1"/>
  <c r="Q29" i="9" s="1"/>
  <c r="V29" i="9" s="1"/>
  <c r="AA29" i="9" s="1"/>
  <c r="AF29" i="9" s="1"/>
  <c r="B36" i="9" s="1"/>
  <c r="G36" i="9" s="1"/>
  <c r="L36" i="9" s="1"/>
  <c r="Q36" i="9" s="1"/>
  <c r="V36" i="9" s="1"/>
  <c r="AA36" i="9" s="1"/>
  <c r="AF36" i="9" s="1"/>
  <c r="B43" i="9" s="1"/>
  <c r="G43" i="9" s="1"/>
  <c r="L43" i="9" s="1"/>
  <c r="Q43" i="9" s="1"/>
  <c r="V43" i="9" s="1"/>
  <c r="AA43" i="9" s="1"/>
  <c r="AF43" i="9" s="1"/>
  <c r="B50" i="9" s="1"/>
  <c r="G50" i="9" s="1"/>
  <c r="L50" i="9" s="1"/>
  <c r="Q50" i="9" s="1"/>
  <c r="V50" i="9" s="1"/>
  <c r="AA50" i="9" s="1"/>
  <c r="AF50" i="9" s="1"/>
  <c r="AH54" i="8"/>
  <c r="AI54" i="8" s="1"/>
  <c r="AC54" i="8"/>
  <c r="AD54" i="8" s="1"/>
  <c r="X54" i="8"/>
  <c r="Y54" i="8" s="1"/>
  <c r="S54" i="8"/>
  <c r="T54" i="8" s="1"/>
  <c r="N54" i="8"/>
  <c r="O54" i="8" s="1"/>
  <c r="I54" i="8"/>
  <c r="J54" i="8" s="1"/>
  <c r="D54" i="8"/>
  <c r="E54" i="8" s="1"/>
  <c r="AO53" i="8"/>
  <c r="AO52" i="8"/>
  <c r="AH52" i="8"/>
  <c r="AI52" i="8" s="1"/>
  <c r="AC52" i="8"/>
  <c r="AD52" i="8" s="1"/>
  <c r="X52" i="8"/>
  <c r="AH47" i="8"/>
  <c r="AI47" i="8" s="1"/>
  <c r="AC47" i="8"/>
  <c r="AD47" i="8" s="1"/>
  <c r="X47" i="8"/>
  <c r="Y47" i="8" s="1"/>
  <c r="S47" i="8"/>
  <c r="T47" i="8" s="1"/>
  <c r="O47" i="8"/>
  <c r="N47" i="8"/>
  <c r="I47" i="8"/>
  <c r="J47" i="8" s="1"/>
  <c r="D47" i="8"/>
  <c r="E47" i="8" s="1"/>
  <c r="AO46" i="8"/>
  <c r="AO45" i="8"/>
  <c r="AH45" i="8"/>
  <c r="AI45" i="8" s="1"/>
  <c r="AC45" i="8"/>
  <c r="AD45" i="8" s="1"/>
  <c r="X45" i="8"/>
  <c r="AH40" i="8"/>
  <c r="AI40" i="8" s="1"/>
  <c r="AC40" i="8"/>
  <c r="AD40" i="8" s="1"/>
  <c r="X40" i="8"/>
  <c r="Y40" i="8" s="1"/>
  <c r="S40" i="8"/>
  <c r="T40" i="8" s="1"/>
  <c r="N40" i="8"/>
  <c r="O40" i="8" s="1"/>
  <c r="I40" i="8"/>
  <c r="J40" i="8" s="1"/>
  <c r="D40" i="8"/>
  <c r="E40" i="8" s="1"/>
  <c r="AO39" i="8"/>
  <c r="AO38" i="8"/>
  <c r="AH38" i="8"/>
  <c r="AI38" i="8" s="1"/>
  <c r="AC38" i="8"/>
  <c r="AD38" i="8" s="1"/>
  <c r="X38" i="8"/>
  <c r="AH33" i="8"/>
  <c r="AI33" i="8" s="1"/>
  <c r="AC33" i="8"/>
  <c r="AD33" i="8" s="1"/>
  <c r="X33" i="8"/>
  <c r="Y33" i="8" s="1"/>
  <c r="S33" i="8"/>
  <c r="T33" i="8" s="1"/>
  <c r="N33" i="8"/>
  <c r="O33" i="8" s="1"/>
  <c r="I33" i="8"/>
  <c r="J33" i="8" s="1"/>
  <c r="D33" i="8"/>
  <c r="E33" i="8" s="1"/>
  <c r="AO32" i="8"/>
  <c r="AO31" i="8"/>
  <c r="AH31" i="8"/>
  <c r="AI31" i="8" s="1"/>
  <c r="AC31" i="8"/>
  <c r="AD31" i="8" s="1"/>
  <c r="X31" i="8"/>
  <c r="AH26" i="8"/>
  <c r="AI26" i="8" s="1"/>
  <c r="AC26" i="8"/>
  <c r="AD26" i="8" s="1"/>
  <c r="X26" i="8"/>
  <c r="Y26" i="8" s="1"/>
  <c r="S26" i="8"/>
  <c r="T26" i="8" s="1"/>
  <c r="N26" i="8"/>
  <c r="O26" i="8" s="1"/>
  <c r="I26" i="8"/>
  <c r="J26" i="8" s="1"/>
  <c r="D26" i="8"/>
  <c r="E26" i="8" s="1"/>
  <c r="AO25" i="8"/>
  <c r="AO24" i="8"/>
  <c r="AH24" i="8"/>
  <c r="AI24" i="8" s="1"/>
  <c r="AC24" i="8"/>
  <c r="AD24" i="8" s="1"/>
  <c r="X24" i="8"/>
  <c r="S24" i="8"/>
  <c r="N24" i="8"/>
  <c r="I24" i="8"/>
  <c r="D24" i="8"/>
  <c r="AH19" i="8"/>
  <c r="AI19" i="8" s="1"/>
  <c r="AC19" i="8"/>
  <c r="AD19" i="8" s="1"/>
  <c r="X19" i="8"/>
  <c r="Y19" i="8" s="1"/>
  <c r="S19" i="8"/>
  <c r="T19" i="8" s="1"/>
  <c r="N19" i="8"/>
  <c r="O19" i="8" s="1"/>
  <c r="I19" i="8"/>
  <c r="J19" i="8" s="1"/>
  <c r="D19" i="8"/>
  <c r="E19" i="8" s="1"/>
  <c r="AO18" i="8"/>
  <c r="AN7" i="8" s="1"/>
  <c r="AO17" i="8"/>
  <c r="AH17" i="8"/>
  <c r="AI17" i="8" s="1"/>
  <c r="AC17" i="8"/>
  <c r="AD17" i="8" s="1"/>
  <c r="X17" i="8"/>
  <c r="S17" i="8"/>
  <c r="N17" i="8"/>
  <c r="I17" i="8"/>
  <c r="D17" i="8"/>
  <c r="AA15" i="8"/>
  <c r="AF15" i="8" s="1"/>
  <c r="B22" i="8" s="1"/>
  <c r="G22" i="8" s="1"/>
  <c r="L22" i="8" s="1"/>
  <c r="Q22" i="8" s="1"/>
  <c r="V22" i="8" s="1"/>
  <c r="AA22" i="8" s="1"/>
  <c r="AF22" i="8" s="1"/>
  <c r="B29" i="8" s="1"/>
  <c r="G29" i="8" s="1"/>
  <c r="L29" i="8" s="1"/>
  <c r="Q29" i="8" s="1"/>
  <c r="V29" i="8" s="1"/>
  <c r="AA29" i="8" s="1"/>
  <c r="AF29" i="8" s="1"/>
  <c r="B36" i="8" s="1"/>
  <c r="G36" i="8" s="1"/>
  <c r="L36" i="8" s="1"/>
  <c r="Q36" i="8" s="1"/>
  <c r="V36" i="8" s="1"/>
  <c r="AA36" i="8" s="1"/>
  <c r="AF36" i="8" s="1"/>
  <c r="B43" i="8" s="1"/>
  <c r="G43" i="8" s="1"/>
  <c r="L43" i="8" s="1"/>
  <c r="Q43" i="8" s="1"/>
  <c r="V43" i="8" s="1"/>
  <c r="AA43" i="8" s="1"/>
  <c r="AF43" i="8" s="1"/>
  <c r="B50" i="8" s="1"/>
  <c r="G50" i="8" s="1"/>
  <c r="L50" i="8" s="1"/>
  <c r="Q50" i="8" s="1"/>
  <c r="V50" i="8" s="1"/>
  <c r="AA50" i="8" s="1"/>
  <c r="AF50" i="8" s="1"/>
  <c r="B15" i="8"/>
  <c r="G15" i="8" s="1"/>
  <c r="L15" i="8" s="1"/>
  <c r="Q15" i="8" s="1"/>
  <c r="V15" i="8" s="1"/>
  <c r="AH54" i="7"/>
  <c r="AI54" i="7" s="1"/>
  <c r="AC54" i="7"/>
  <c r="AD54" i="7" s="1"/>
  <c r="X54" i="7"/>
  <c r="Y54" i="7" s="1"/>
  <c r="S54" i="7"/>
  <c r="T54" i="7" s="1"/>
  <c r="N54" i="7"/>
  <c r="O54" i="7" s="1"/>
  <c r="I54" i="7"/>
  <c r="J54" i="7" s="1"/>
  <c r="D54" i="7"/>
  <c r="E54" i="7" s="1"/>
  <c r="AO53" i="7"/>
  <c r="AO52" i="7"/>
  <c r="AH52" i="7"/>
  <c r="AI52" i="7" s="1"/>
  <c r="AC52" i="7"/>
  <c r="AD52" i="7" s="1"/>
  <c r="X52" i="7"/>
  <c r="S52" i="7"/>
  <c r="N52" i="7"/>
  <c r="I52" i="7"/>
  <c r="D52" i="7"/>
  <c r="AH47" i="7"/>
  <c r="AI47" i="7" s="1"/>
  <c r="AC47" i="7"/>
  <c r="AD47" i="7" s="1"/>
  <c r="X47" i="7"/>
  <c r="Y47" i="7" s="1"/>
  <c r="S47" i="7"/>
  <c r="T47" i="7" s="1"/>
  <c r="N47" i="7"/>
  <c r="O47" i="7" s="1"/>
  <c r="I47" i="7"/>
  <c r="J47" i="7" s="1"/>
  <c r="D47" i="7"/>
  <c r="E47" i="7" s="1"/>
  <c r="AO46" i="7"/>
  <c r="AO45" i="7"/>
  <c r="AH45" i="7"/>
  <c r="AI45" i="7" s="1"/>
  <c r="AC45" i="7"/>
  <c r="AD45" i="7" s="1"/>
  <c r="X45" i="7"/>
  <c r="AH40" i="7"/>
  <c r="AI40" i="7" s="1"/>
  <c r="AC40" i="7"/>
  <c r="AD40" i="7" s="1"/>
  <c r="X40" i="7"/>
  <c r="Y40" i="7" s="1"/>
  <c r="S40" i="7"/>
  <c r="T40" i="7" s="1"/>
  <c r="N40" i="7"/>
  <c r="O40" i="7" s="1"/>
  <c r="I40" i="7"/>
  <c r="J40" i="7" s="1"/>
  <c r="D40" i="7"/>
  <c r="E40" i="7" s="1"/>
  <c r="AO39" i="7"/>
  <c r="AO38" i="7"/>
  <c r="AH38" i="7"/>
  <c r="AI38" i="7" s="1"/>
  <c r="AC38" i="7"/>
  <c r="AD38" i="7" s="1"/>
  <c r="X38" i="7"/>
  <c r="AH33" i="7"/>
  <c r="AI33" i="7" s="1"/>
  <c r="AC33" i="7"/>
  <c r="AD33" i="7" s="1"/>
  <c r="X33" i="7"/>
  <c r="Y33" i="7" s="1"/>
  <c r="T33" i="7"/>
  <c r="S33" i="7"/>
  <c r="N33" i="7"/>
  <c r="O33" i="7" s="1"/>
  <c r="I33" i="7"/>
  <c r="J33" i="7" s="1"/>
  <c r="D33" i="7"/>
  <c r="E33" i="7" s="1"/>
  <c r="AO32" i="7"/>
  <c r="AO31" i="7"/>
  <c r="AH31" i="7"/>
  <c r="AI31" i="7" s="1"/>
  <c r="AC31" i="7"/>
  <c r="AD31" i="7" s="1"/>
  <c r="X31" i="7"/>
  <c r="AH26" i="7"/>
  <c r="AI26" i="7" s="1"/>
  <c r="AC26" i="7"/>
  <c r="AD26" i="7" s="1"/>
  <c r="X26" i="7"/>
  <c r="Y26" i="7" s="1"/>
  <c r="S26" i="7"/>
  <c r="T26" i="7" s="1"/>
  <c r="N26" i="7"/>
  <c r="O26" i="7" s="1"/>
  <c r="I26" i="7"/>
  <c r="J26" i="7" s="1"/>
  <c r="D26" i="7"/>
  <c r="E26" i="7" s="1"/>
  <c r="AO25" i="7"/>
  <c r="AO24" i="7"/>
  <c r="AH24" i="7"/>
  <c r="AI24" i="7" s="1"/>
  <c r="AC24" i="7"/>
  <c r="AD24" i="7" s="1"/>
  <c r="X24" i="7"/>
  <c r="S24" i="7"/>
  <c r="N24" i="7"/>
  <c r="AH19" i="7"/>
  <c r="AI19" i="7" s="1"/>
  <c r="AC19" i="7"/>
  <c r="AD19" i="7" s="1"/>
  <c r="X19" i="7"/>
  <c r="Y19" i="7" s="1"/>
  <c r="S19" i="7"/>
  <c r="T19" i="7" s="1"/>
  <c r="O19" i="7"/>
  <c r="N19" i="7"/>
  <c r="I19" i="7"/>
  <c r="J19" i="7" s="1"/>
  <c r="D19" i="7"/>
  <c r="E19" i="7" s="1"/>
  <c r="AO18" i="7"/>
  <c r="AO17" i="7"/>
  <c r="AN6" i="7" s="1"/>
  <c r="AH17" i="7"/>
  <c r="AI17" i="7" s="1"/>
  <c r="AC17" i="7"/>
  <c r="AD17" i="7" s="1"/>
  <c r="X17" i="7"/>
  <c r="S17" i="7"/>
  <c r="N17" i="7"/>
  <c r="I17" i="7"/>
  <c r="D17" i="7"/>
  <c r="B15" i="7"/>
  <c r="G15" i="7" s="1"/>
  <c r="L15" i="7" s="1"/>
  <c r="Q15" i="7" s="1"/>
  <c r="V15" i="7" s="1"/>
  <c r="AA15" i="7" s="1"/>
  <c r="AF15" i="7" s="1"/>
  <c r="B22" i="7" s="1"/>
  <c r="G22" i="7" s="1"/>
  <c r="L22" i="7" s="1"/>
  <c r="Q22" i="7" s="1"/>
  <c r="V22" i="7" s="1"/>
  <c r="AA22" i="7" s="1"/>
  <c r="AF22" i="7" s="1"/>
  <c r="B29" i="7" s="1"/>
  <c r="G29" i="7" s="1"/>
  <c r="L29" i="7" s="1"/>
  <c r="Q29" i="7" s="1"/>
  <c r="V29" i="7" s="1"/>
  <c r="AA29" i="7" s="1"/>
  <c r="AF29" i="7" s="1"/>
  <c r="B36" i="7" s="1"/>
  <c r="G36" i="7" s="1"/>
  <c r="L36" i="7" s="1"/>
  <c r="Q36" i="7" s="1"/>
  <c r="V36" i="7" s="1"/>
  <c r="AA36" i="7" s="1"/>
  <c r="AF36" i="7" s="1"/>
  <c r="B43" i="7" s="1"/>
  <c r="G43" i="7" s="1"/>
  <c r="L43" i="7" s="1"/>
  <c r="Q43" i="7" s="1"/>
  <c r="V43" i="7" s="1"/>
  <c r="AA43" i="7" s="1"/>
  <c r="AF43" i="7" s="1"/>
  <c r="B50" i="7" s="1"/>
  <c r="G50" i="7" s="1"/>
  <c r="L50" i="7" s="1"/>
  <c r="Q50" i="7" s="1"/>
  <c r="V50" i="7" s="1"/>
  <c r="AA50" i="7" s="1"/>
  <c r="AF50" i="7" s="1"/>
  <c r="AH54" i="6"/>
  <c r="AI54" i="6" s="1"/>
  <c r="AC54" i="6"/>
  <c r="AD54" i="6" s="1"/>
  <c r="X54" i="6"/>
  <c r="Y54" i="6" s="1"/>
  <c r="S54" i="6"/>
  <c r="T54" i="6" s="1"/>
  <c r="N54" i="6"/>
  <c r="O54" i="6" s="1"/>
  <c r="I54" i="6"/>
  <c r="J54" i="6" s="1"/>
  <c r="D54" i="6"/>
  <c r="E54" i="6" s="1"/>
  <c r="AO53" i="6"/>
  <c r="AO52" i="6"/>
  <c r="AH52" i="6"/>
  <c r="AI52" i="6" s="1"/>
  <c r="AC52" i="6"/>
  <c r="AD52" i="6" s="1"/>
  <c r="X52" i="6"/>
  <c r="S52" i="6"/>
  <c r="N52" i="6"/>
  <c r="I52" i="6"/>
  <c r="D52" i="6"/>
  <c r="AH47" i="6"/>
  <c r="AI47" i="6" s="1"/>
  <c r="AC47" i="6"/>
  <c r="AD47" i="6" s="1"/>
  <c r="X47" i="6"/>
  <c r="Y47" i="6" s="1"/>
  <c r="S47" i="6"/>
  <c r="T47" i="6" s="1"/>
  <c r="N47" i="6"/>
  <c r="O47" i="6" s="1"/>
  <c r="I47" i="6"/>
  <c r="J47" i="6" s="1"/>
  <c r="D47" i="6"/>
  <c r="E47" i="6" s="1"/>
  <c r="AO46" i="6"/>
  <c r="AO45" i="6"/>
  <c r="AH45" i="6"/>
  <c r="AI45" i="6" s="1"/>
  <c r="AC45" i="6"/>
  <c r="AD45" i="6" s="1"/>
  <c r="X45" i="6"/>
  <c r="S45" i="6"/>
  <c r="N45" i="6"/>
  <c r="I45" i="6"/>
  <c r="AH40" i="6"/>
  <c r="AI40" i="6" s="1"/>
  <c r="AC40" i="6"/>
  <c r="AD40" i="6" s="1"/>
  <c r="X40" i="6"/>
  <c r="Y40" i="6" s="1"/>
  <c r="S40" i="6"/>
  <c r="T40" i="6" s="1"/>
  <c r="N40" i="6"/>
  <c r="O40" i="6" s="1"/>
  <c r="I40" i="6"/>
  <c r="J40" i="6" s="1"/>
  <c r="D40" i="6"/>
  <c r="E40" i="6" s="1"/>
  <c r="AO39" i="6"/>
  <c r="AO38" i="6"/>
  <c r="AH38" i="6"/>
  <c r="AI38" i="6" s="1"/>
  <c r="AC38" i="6"/>
  <c r="AD38" i="6" s="1"/>
  <c r="X38" i="6"/>
  <c r="AH33" i="6"/>
  <c r="AI33" i="6" s="1"/>
  <c r="AC33" i="6"/>
  <c r="AD33" i="6" s="1"/>
  <c r="X33" i="6"/>
  <c r="Y33" i="6" s="1"/>
  <c r="S33" i="6"/>
  <c r="T33" i="6" s="1"/>
  <c r="N33" i="6"/>
  <c r="O33" i="6" s="1"/>
  <c r="I33" i="6"/>
  <c r="J33" i="6" s="1"/>
  <c r="D33" i="6"/>
  <c r="E33" i="6" s="1"/>
  <c r="AO32" i="6"/>
  <c r="AO31" i="6"/>
  <c r="AH31" i="6"/>
  <c r="AI31" i="6" s="1"/>
  <c r="AC31" i="6"/>
  <c r="AD31" i="6" s="1"/>
  <c r="X31" i="6"/>
  <c r="AH26" i="6"/>
  <c r="AI26" i="6" s="1"/>
  <c r="AC26" i="6"/>
  <c r="AD26" i="6" s="1"/>
  <c r="X26" i="6"/>
  <c r="Y26" i="6" s="1"/>
  <c r="S26" i="6"/>
  <c r="T26" i="6" s="1"/>
  <c r="N26" i="6"/>
  <c r="O26" i="6" s="1"/>
  <c r="I26" i="6"/>
  <c r="J26" i="6" s="1"/>
  <c r="D26" i="6"/>
  <c r="E26" i="6" s="1"/>
  <c r="AO25" i="6"/>
  <c r="AO24" i="6"/>
  <c r="AH24" i="6"/>
  <c r="AI24" i="6" s="1"/>
  <c r="AC24" i="6"/>
  <c r="AD24" i="6" s="1"/>
  <c r="X24" i="6"/>
  <c r="AH19" i="6"/>
  <c r="AI19" i="6" s="1"/>
  <c r="AC19" i="6"/>
  <c r="AD19" i="6" s="1"/>
  <c r="X19" i="6"/>
  <c r="Y19" i="6" s="1"/>
  <c r="S19" i="6"/>
  <c r="T19" i="6" s="1"/>
  <c r="N19" i="6"/>
  <c r="O19" i="6" s="1"/>
  <c r="I19" i="6"/>
  <c r="J19" i="6" s="1"/>
  <c r="D19" i="6"/>
  <c r="E19" i="6" s="1"/>
  <c r="AO18" i="6"/>
  <c r="AN7" i="6" s="1"/>
  <c r="AO17" i="6"/>
  <c r="AH17" i="6"/>
  <c r="AI17" i="6" s="1"/>
  <c r="AC17" i="6"/>
  <c r="AD17" i="6" s="1"/>
  <c r="B15" i="6"/>
  <c r="G15" i="6" s="1"/>
  <c r="L15" i="6" s="1"/>
  <c r="Q15" i="6" s="1"/>
  <c r="V15" i="6" s="1"/>
  <c r="AA15" i="6" s="1"/>
  <c r="AF15" i="6" s="1"/>
  <c r="B22" i="6" s="1"/>
  <c r="G22" i="6" s="1"/>
  <c r="L22" i="6" s="1"/>
  <c r="Q22" i="6" s="1"/>
  <c r="V22" i="6" s="1"/>
  <c r="AA22" i="6" s="1"/>
  <c r="AF22" i="6" s="1"/>
  <c r="B29" i="6" s="1"/>
  <c r="G29" i="6" s="1"/>
  <c r="L29" i="6" s="1"/>
  <c r="Q29" i="6" s="1"/>
  <c r="V29" i="6" s="1"/>
  <c r="AA29" i="6" s="1"/>
  <c r="AF29" i="6" s="1"/>
  <c r="B36" i="6" s="1"/>
  <c r="G36" i="6" s="1"/>
  <c r="L36" i="6" s="1"/>
  <c r="Q36" i="6" s="1"/>
  <c r="V36" i="6" s="1"/>
  <c r="AA36" i="6" s="1"/>
  <c r="AF36" i="6" s="1"/>
  <c r="B43" i="6" s="1"/>
  <c r="G43" i="6" s="1"/>
  <c r="L43" i="6" s="1"/>
  <c r="Q43" i="6" s="1"/>
  <c r="V43" i="6" s="1"/>
  <c r="AA43" i="6" s="1"/>
  <c r="AF43" i="6" s="1"/>
  <c r="B50" i="6" s="1"/>
  <c r="G50" i="6" s="1"/>
  <c r="L50" i="6" s="1"/>
  <c r="Q50" i="6" s="1"/>
  <c r="V50" i="6" s="1"/>
  <c r="AA50" i="6" s="1"/>
  <c r="AF50" i="6" s="1"/>
  <c r="AH54" i="5"/>
  <c r="AI54" i="5" s="1"/>
  <c r="AC54" i="5"/>
  <c r="AD54" i="5" s="1"/>
  <c r="X54" i="5"/>
  <c r="Y54" i="5" s="1"/>
  <c r="S54" i="5"/>
  <c r="T54" i="5" s="1"/>
  <c r="N54" i="5"/>
  <c r="O54" i="5" s="1"/>
  <c r="I54" i="5"/>
  <c r="J54" i="5" s="1"/>
  <c r="D54" i="5"/>
  <c r="E54" i="5" s="1"/>
  <c r="AO53" i="5"/>
  <c r="AO52" i="5"/>
  <c r="AH52" i="5"/>
  <c r="AI52" i="5" s="1"/>
  <c r="AC52" i="5"/>
  <c r="AD52" i="5" s="1"/>
  <c r="X52" i="5"/>
  <c r="S52" i="5"/>
  <c r="N52" i="5"/>
  <c r="I52" i="5"/>
  <c r="D52" i="5"/>
  <c r="AH47" i="5"/>
  <c r="AI47" i="5" s="1"/>
  <c r="AC47" i="5"/>
  <c r="AD47" i="5" s="1"/>
  <c r="X47" i="5"/>
  <c r="Y47" i="5" s="1"/>
  <c r="S47" i="5"/>
  <c r="T47" i="5" s="1"/>
  <c r="N47" i="5"/>
  <c r="O47" i="5" s="1"/>
  <c r="J47" i="5"/>
  <c r="I47" i="5"/>
  <c r="D47" i="5"/>
  <c r="E47" i="5" s="1"/>
  <c r="AO46" i="5"/>
  <c r="AO45" i="5"/>
  <c r="AH45" i="5"/>
  <c r="AI45" i="5" s="1"/>
  <c r="AC45" i="5"/>
  <c r="AD45" i="5" s="1"/>
  <c r="AN45" i="5"/>
  <c r="AH40" i="5"/>
  <c r="AI40" i="5" s="1"/>
  <c r="AC40" i="5"/>
  <c r="AD40" i="5" s="1"/>
  <c r="X40" i="5"/>
  <c r="Y40" i="5" s="1"/>
  <c r="S40" i="5"/>
  <c r="T40" i="5" s="1"/>
  <c r="N40" i="5"/>
  <c r="O40" i="5" s="1"/>
  <c r="I40" i="5"/>
  <c r="J40" i="5" s="1"/>
  <c r="D40" i="5"/>
  <c r="E40" i="5" s="1"/>
  <c r="AO39" i="5"/>
  <c r="AO38" i="5"/>
  <c r="AH38" i="5"/>
  <c r="AI38" i="5" s="1"/>
  <c r="AC38" i="5"/>
  <c r="AD38" i="5" s="1"/>
  <c r="AI33" i="5"/>
  <c r="AH33" i="5"/>
  <c r="AC33" i="5"/>
  <c r="AD33" i="5" s="1"/>
  <c r="X33" i="5"/>
  <c r="Y33" i="5" s="1"/>
  <c r="S33" i="5"/>
  <c r="T33" i="5" s="1"/>
  <c r="N33" i="5"/>
  <c r="O33" i="5" s="1"/>
  <c r="I33" i="5"/>
  <c r="J33" i="5" s="1"/>
  <c r="D33" i="5"/>
  <c r="E33" i="5" s="1"/>
  <c r="AO32" i="5"/>
  <c r="AN7" i="5" s="1"/>
  <c r="AO31" i="5"/>
  <c r="AH31" i="5"/>
  <c r="AI31" i="5" s="1"/>
  <c r="AC31" i="5"/>
  <c r="AD31" i="5" s="1"/>
  <c r="AH26" i="5"/>
  <c r="AI26" i="5" s="1"/>
  <c r="AC26" i="5"/>
  <c r="AD26" i="5" s="1"/>
  <c r="X26" i="5"/>
  <c r="Y26" i="5" s="1"/>
  <c r="S26" i="5"/>
  <c r="T26" i="5" s="1"/>
  <c r="N26" i="5"/>
  <c r="O26" i="5" s="1"/>
  <c r="I26" i="5"/>
  <c r="J26" i="5" s="1"/>
  <c r="D26" i="5"/>
  <c r="E26" i="5" s="1"/>
  <c r="AN25" i="5" s="1"/>
  <c r="AH24" i="5"/>
  <c r="AI24" i="5" s="1"/>
  <c r="AC24" i="5"/>
  <c r="AD24" i="5" s="1"/>
  <c r="I24" i="5"/>
  <c r="J24" i="5" s="1"/>
  <c r="AH19" i="5"/>
  <c r="AI19" i="5" s="1"/>
  <c r="AC19" i="5"/>
  <c r="AD19" i="5" s="1"/>
  <c r="X19" i="5"/>
  <c r="Y19" i="5" s="1"/>
  <c r="T19" i="5"/>
  <c r="S19" i="5"/>
  <c r="N19" i="5"/>
  <c r="O19" i="5" s="1"/>
  <c r="I19" i="5"/>
  <c r="J19" i="5" s="1"/>
  <c r="D19" i="5"/>
  <c r="E19" i="5" s="1"/>
  <c r="AN18" i="5" s="1"/>
  <c r="AH17" i="5"/>
  <c r="AI17" i="5" s="1"/>
  <c r="AC17" i="5"/>
  <c r="AD17" i="5" s="1"/>
  <c r="Y17" i="5"/>
  <c r="S17" i="5"/>
  <c r="N17" i="5"/>
  <c r="I17" i="5"/>
  <c r="D17" i="5"/>
  <c r="AN17" i="5" s="1"/>
  <c r="B15" i="5"/>
  <c r="G15" i="5" s="1"/>
  <c r="L15" i="5" s="1"/>
  <c r="Q15" i="5" s="1"/>
  <c r="V15" i="5" s="1"/>
  <c r="AA15" i="5" s="1"/>
  <c r="AF15" i="5" s="1"/>
  <c r="B22" i="5" s="1"/>
  <c r="G22" i="5" s="1"/>
  <c r="L22" i="5" s="1"/>
  <c r="Q22" i="5" s="1"/>
  <c r="V22" i="5" s="1"/>
  <c r="AA22" i="5" s="1"/>
  <c r="AF22" i="5" s="1"/>
  <c r="B29" i="5" s="1"/>
  <c r="G29" i="5" s="1"/>
  <c r="L29" i="5" s="1"/>
  <c r="Q29" i="5" s="1"/>
  <c r="V29" i="5" s="1"/>
  <c r="AA29" i="5" s="1"/>
  <c r="AF29" i="5" s="1"/>
  <c r="B36" i="5" s="1"/>
  <c r="G36" i="5" s="1"/>
  <c r="L36" i="5" s="1"/>
  <c r="Q36" i="5" s="1"/>
  <c r="V36" i="5" s="1"/>
  <c r="AA36" i="5" s="1"/>
  <c r="AF36" i="5" s="1"/>
  <c r="B43" i="5" s="1"/>
  <c r="G43" i="5" s="1"/>
  <c r="L43" i="5" s="1"/>
  <c r="Q43" i="5" s="1"/>
  <c r="V43" i="5" s="1"/>
  <c r="AA43" i="5" s="1"/>
  <c r="AF43" i="5" s="1"/>
  <c r="B50" i="5" s="1"/>
  <c r="G50" i="5" s="1"/>
  <c r="L50" i="5" s="1"/>
  <c r="Q50" i="5" s="1"/>
  <c r="V50" i="5" s="1"/>
  <c r="AA50" i="5" s="1"/>
  <c r="AF50" i="5" s="1"/>
  <c r="AH54" i="4"/>
  <c r="AI54" i="4" s="1"/>
  <c r="AC54" i="4"/>
  <c r="AD54" i="4" s="1"/>
  <c r="X54" i="4"/>
  <c r="Y54" i="4" s="1"/>
  <c r="S54" i="4"/>
  <c r="T54" i="4" s="1"/>
  <c r="N54" i="4"/>
  <c r="O54" i="4" s="1"/>
  <c r="I54" i="4"/>
  <c r="J54" i="4" s="1"/>
  <c r="D54" i="4"/>
  <c r="E54" i="4" s="1"/>
  <c r="AO53" i="4"/>
  <c r="AO52" i="4"/>
  <c r="AH52" i="4"/>
  <c r="AI52" i="4" s="1"/>
  <c r="AC52" i="4"/>
  <c r="AD52" i="4" s="1"/>
  <c r="X52" i="4"/>
  <c r="S52" i="4"/>
  <c r="N52" i="4"/>
  <c r="I52" i="4"/>
  <c r="D52" i="4"/>
  <c r="AH47" i="4"/>
  <c r="AI47" i="4" s="1"/>
  <c r="AC47" i="4"/>
  <c r="AD47" i="4" s="1"/>
  <c r="X47" i="4"/>
  <c r="Y47" i="4" s="1"/>
  <c r="S47" i="4"/>
  <c r="T47" i="4" s="1"/>
  <c r="N47" i="4"/>
  <c r="O47" i="4" s="1"/>
  <c r="I47" i="4"/>
  <c r="J47" i="4" s="1"/>
  <c r="D47" i="4"/>
  <c r="E47" i="4" s="1"/>
  <c r="AH45" i="4"/>
  <c r="AI45" i="4" s="1"/>
  <c r="AC45" i="4"/>
  <c r="AD45" i="4" s="1"/>
  <c r="X45" i="4"/>
  <c r="S45" i="4"/>
  <c r="T45" i="4" s="1"/>
  <c r="AH40" i="4"/>
  <c r="AI40" i="4" s="1"/>
  <c r="AD40" i="4"/>
  <c r="AC40" i="4"/>
  <c r="X40" i="4"/>
  <c r="Y40" i="4" s="1"/>
  <c r="S40" i="4"/>
  <c r="T40" i="4" s="1"/>
  <c r="N40" i="4"/>
  <c r="O40" i="4" s="1"/>
  <c r="I40" i="4"/>
  <c r="J40" i="4" s="1"/>
  <c r="D40" i="4"/>
  <c r="E40" i="4" s="1"/>
  <c r="AO39" i="4"/>
  <c r="AO38" i="4"/>
  <c r="AH38" i="4"/>
  <c r="AI38" i="4" s="1"/>
  <c r="AC38" i="4"/>
  <c r="AD38" i="4" s="1"/>
  <c r="X38" i="4"/>
  <c r="AH33" i="4"/>
  <c r="AI33" i="4" s="1"/>
  <c r="AC33" i="4"/>
  <c r="AD33" i="4" s="1"/>
  <c r="X33" i="4"/>
  <c r="Y33" i="4" s="1"/>
  <c r="S33" i="4"/>
  <c r="T33" i="4" s="1"/>
  <c r="N33" i="4"/>
  <c r="O33" i="4" s="1"/>
  <c r="D33" i="4"/>
  <c r="E33" i="4" s="1"/>
  <c r="AH31" i="4"/>
  <c r="AI31" i="4" s="1"/>
  <c r="AC31" i="4"/>
  <c r="AD31" i="4" s="1"/>
  <c r="X31" i="4"/>
  <c r="AH26" i="4"/>
  <c r="AI26" i="4" s="1"/>
  <c r="AC26" i="4"/>
  <c r="AD26" i="4" s="1"/>
  <c r="X26" i="4"/>
  <c r="Y26" i="4" s="1"/>
  <c r="S26" i="4"/>
  <c r="T26" i="4" s="1"/>
  <c r="N26" i="4"/>
  <c r="O26" i="4" s="1"/>
  <c r="I26" i="4"/>
  <c r="J26" i="4" s="1"/>
  <c r="D26" i="4"/>
  <c r="E26" i="4" s="1"/>
  <c r="AO25" i="4"/>
  <c r="AO24" i="4"/>
  <c r="AH24" i="4"/>
  <c r="AI24" i="4" s="1"/>
  <c r="AC24" i="4"/>
  <c r="AD24" i="4" s="1"/>
  <c r="N24" i="4"/>
  <c r="AH19" i="4"/>
  <c r="AI19" i="4" s="1"/>
  <c r="AC19" i="4"/>
  <c r="AD19" i="4" s="1"/>
  <c r="X19" i="4"/>
  <c r="Y19" i="4" s="1"/>
  <c r="S19" i="4"/>
  <c r="T19" i="4" s="1"/>
  <c r="N19" i="4"/>
  <c r="O19" i="4" s="1"/>
  <c r="I19" i="4"/>
  <c r="J19" i="4" s="1"/>
  <c r="D19" i="4"/>
  <c r="E19" i="4" s="1"/>
  <c r="AO18" i="4"/>
  <c r="AO17" i="4"/>
  <c r="AN6" i="4" s="1"/>
  <c r="AH17" i="4"/>
  <c r="AI17" i="4" s="1"/>
  <c r="AC17" i="4"/>
  <c r="AD17" i="4" s="1"/>
  <c r="N17" i="4"/>
  <c r="I17" i="4"/>
  <c r="D17" i="4"/>
  <c r="L15" i="4"/>
  <c r="Q15" i="4" s="1"/>
  <c r="V15" i="4" s="1"/>
  <c r="AA15" i="4" s="1"/>
  <c r="AF15" i="4" s="1"/>
  <c r="B22" i="4" s="1"/>
  <c r="G22" i="4" s="1"/>
  <c r="L22" i="4" s="1"/>
  <c r="Q22" i="4" s="1"/>
  <c r="V22" i="4" s="1"/>
  <c r="AA22" i="4" s="1"/>
  <c r="AF22" i="4" s="1"/>
  <c r="B29" i="4" s="1"/>
  <c r="G29" i="4" s="1"/>
  <c r="L29" i="4" s="1"/>
  <c r="Q29" i="4" s="1"/>
  <c r="V29" i="4" s="1"/>
  <c r="AA29" i="4" s="1"/>
  <c r="AF29" i="4" s="1"/>
  <c r="B36" i="4" s="1"/>
  <c r="G36" i="4" s="1"/>
  <c r="L36" i="4" s="1"/>
  <c r="Q36" i="4" s="1"/>
  <c r="V36" i="4" s="1"/>
  <c r="AA36" i="4" s="1"/>
  <c r="AF36" i="4" s="1"/>
  <c r="B43" i="4" s="1"/>
  <c r="G43" i="4" s="1"/>
  <c r="L43" i="4" s="1"/>
  <c r="Q43" i="4" s="1"/>
  <c r="V43" i="4" s="1"/>
  <c r="AA43" i="4" s="1"/>
  <c r="AF43" i="4" s="1"/>
  <c r="B50" i="4" s="1"/>
  <c r="G50" i="4" s="1"/>
  <c r="L50" i="4" s="1"/>
  <c r="Q50" i="4" s="1"/>
  <c r="V50" i="4" s="1"/>
  <c r="AA50" i="4" s="1"/>
  <c r="AF50" i="4" s="1"/>
  <c r="B15" i="4"/>
  <c r="G15" i="4" s="1"/>
  <c r="AH54" i="3"/>
  <c r="AI54" i="3" s="1"/>
  <c r="AC54" i="3"/>
  <c r="AD54" i="3" s="1"/>
  <c r="X54" i="3"/>
  <c r="Y54" i="3" s="1"/>
  <c r="S54" i="3"/>
  <c r="T54" i="3" s="1"/>
  <c r="N54" i="3"/>
  <c r="O54" i="3" s="1"/>
  <c r="I54" i="3"/>
  <c r="J54" i="3" s="1"/>
  <c r="D54" i="3"/>
  <c r="E54" i="3" s="1"/>
  <c r="AO53" i="3"/>
  <c r="AO52" i="3"/>
  <c r="AH52" i="3"/>
  <c r="AI52" i="3" s="1"/>
  <c r="AC52" i="3"/>
  <c r="AD52" i="3" s="1"/>
  <c r="X52" i="3"/>
  <c r="S52" i="3"/>
  <c r="N52" i="3"/>
  <c r="I52" i="3"/>
  <c r="AH47" i="3"/>
  <c r="AI47" i="3" s="1"/>
  <c r="AC47" i="3"/>
  <c r="AD47" i="3" s="1"/>
  <c r="X47" i="3"/>
  <c r="Y47" i="3" s="1"/>
  <c r="S47" i="3"/>
  <c r="T47" i="3" s="1"/>
  <c r="N47" i="3"/>
  <c r="O47" i="3" s="1"/>
  <c r="I47" i="3"/>
  <c r="J47" i="3" s="1"/>
  <c r="D47" i="3"/>
  <c r="E47" i="3" s="1"/>
  <c r="AO46" i="3"/>
  <c r="AO45" i="3"/>
  <c r="AH45" i="3"/>
  <c r="AI45" i="3" s="1"/>
  <c r="AC45" i="3"/>
  <c r="AD45" i="3" s="1"/>
  <c r="X45" i="3"/>
  <c r="S45" i="3"/>
  <c r="N45" i="3"/>
  <c r="I45" i="3"/>
  <c r="D45" i="3"/>
  <c r="AH40" i="3"/>
  <c r="AI40" i="3" s="1"/>
  <c r="AC40" i="3"/>
  <c r="AD40" i="3" s="1"/>
  <c r="X40" i="3"/>
  <c r="Y40" i="3" s="1"/>
  <c r="S40" i="3"/>
  <c r="T40" i="3" s="1"/>
  <c r="N40" i="3"/>
  <c r="O40" i="3" s="1"/>
  <c r="I40" i="3"/>
  <c r="J40" i="3" s="1"/>
  <c r="D40" i="3"/>
  <c r="E40" i="3" s="1"/>
  <c r="AO39" i="3"/>
  <c r="AO38" i="3"/>
  <c r="AH38" i="3"/>
  <c r="AI38" i="3" s="1"/>
  <c r="AC38" i="3"/>
  <c r="AD38" i="3" s="1"/>
  <c r="X38" i="3"/>
  <c r="AH33" i="3"/>
  <c r="AI33" i="3" s="1"/>
  <c r="AC33" i="3"/>
  <c r="AD33" i="3" s="1"/>
  <c r="X33" i="3"/>
  <c r="Y33" i="3" s="1"/>
  <c r="S33" i="3"/>
  <c r="T33" i="3" s="1"/>
  <c r="N33" i="3"/>
  <c r="O33" i="3" s="1"/>
  <c r="J33" i="3"/>
  <c r="I33" i="3"/>
  <c r="D33" i="3"/>
  <c r="E33" i="3" s="1"/>
  <c r="AO32" i="3"/>
  <c r="AO31" i="3"/>
  <c r="AH31" i="3"/>
  <c r="AI31" i="3" s="1"/>
  <c r="AC31" i="3"/>
  <c r="AD31" i="3" s="1"/>
  <c r="X31" i="3"/>
  <c r="AH26" i="3"/>
  <c r="AI26" i="3" s="1"/>
  <c r="AC26" i="3"/>
  <c r="AD26" i="3" s="1"/>
  <c r="X26" i="3"/>
  <c r="Y26" i="3" s="1"/>
  <c r="S26" i="3"/>
  <c r="T26" i="3" s="1"/>
  <c r="N26" i="3"/>
  <c r="O26" i="3" s="1"/>
  <c r="I26" i="3"/>
  <c r="J26" i="3" s="1"/>
  <c r="E26" i="3"/>
  <c r="D26" i="3"/>
  <c r="AO25" i="3"/>
  <c r="AN7" i="3" s="1"/>
  <c r="AO24" i="3"/>
  <c r="AH24" i="3"/>
  <c r="AI24" i="3" s="1"/>
  <c r="AC24" i="3"/>
  <c r="AD24" i="3" s="1"/>
  <c r="X24" i="3"/>
  <c r="AH19" i="3"/>
  <c r="AI19" i="3" s="1"/>
  <c r="AC19" i="3"/>
  <c r="AD19" i="3" s="1"/>
  <c r="X19" i="3"/>
  <c r="Y19" i="3" s="1"/>
  <c r="S19" i="3"/>
  <c r="T19" i="3" s="1"/>
  <c r="N19" i="3"/>
  <c r="O19" i="3" s="1"/>
  <c r="I19" i="3"/>
  <c r="J19" i="3" s="1"/>
  <c r="D19" i="3"/>
  <c r="E19" i="3" s="1"/>
  <c r="AH17" i="3"/>
  <c r="AI17" i="3" s="1"/>
  <c r="AC17" i="3"/>
  <c r="AD17" i="3" s="1"/>
  <c r="X17" i="3"/>
  <c r="S17" i="3"/>
  <c r="N17" i="3"/>
  <c r="I17" i="3"/>
  <c r="D17" i="3"/>
  <c r="AF15" i="3"/>
  <c r="B22" i="3" s="1"/>
  <c r="G22" i="3" s="1"/>
  <c r="L22" i="3" s="1"/>
  <c r="Q22" i="3" s="1"/>
  <c r="V22" i="3" s="1"/>
  <c r="AA22" i="3" s="1"/>
  <c r="AF22" i="3" s="1"/>
  <c r="B29" i="3" s="1"/>
  <c r="G29" i="3" s="1"/>
  <c r="L29" i="3" s="1"/>
  <c r="Q29" i="3" s="1"/>
  <c r="V29" i="3" s="1"/>
  <c r="AA29" i="3" s="1"/>
  <c r="AF29" i="3" s="1"/>
  <c r="B36" i="3" s="1"/>
  <c r="G36" i="3" s="1"/>
  <c r="L36" i="3" s="1"/>
  <c r="Q36" i="3" s="1"/>
  <c r="V36" i="3" s="1"/>
  <c r="AA36" i="3" s="1"/>
  <c r="AF36" i="3" s="1"/>
  <c r="B43" i="3" s="1"/>
  <c r="G43" i="3" s="1"/>
  <c r="L43" i="3" s="1"/>
  <c r="Q43" i="3" s="1"/>
  <c r="V43" i="3" s="1"/>
  <c r="AA43" i="3" s="1"/>
  <c r="AF43" i="3" s="1"/>
  <c r="B50" i="3" s="1"/>
  <c r="G50" i="3" s="1"/>
  <c r="L50" i="3" s="1"/>
  <c r="Q50" i="3" s="1"/>
  <c r="V50" i="3" s="1"/>
  <c r="AA50" i="3" s="1"/>
  <c r="AF50" i="3" s="1"/>
  <c r="B15" i="3"/>
  <c r="G15" i="3" s="1"/>
  <c r="L15" i="3" s="1"/>
  <c r="Q15" i="3" s="1"/>
  <c r="V15" i="3" s="1"/>
  <c r="AA15" i="3" s="1"/>
  <c r="AN39" i="13" l="1"/>
  <c r="AN17" i="3"/>
  <c r="AN7" i="4"/>
  <c r="AN6" i="8"/>
  <c r="AN45" i="9"/>
  <c r="AN6" i="11"/>
  <c r="AN6" i="5"/>
  <c r="AN25" i="11"/>
  <c r="AN7" i="11"/>
  <c r="AN6" i="12"/>
  <c r="AN32" i="12"/>
  <c r="AN6" i="3"/>
  <c r="AN6" i="6"/>
  <c r="AN7" i="7"/>
  <c r="AN6" i="9"/>
  <c r="AN46" i="9"/>
  <c r="AN17" i="11"/>
  <c r="AN18" i="11"/>
  <c r="AN24" i="11"/>
  <c r="AN24" i="5"/>
  <c r="AN39" i="7"/>
  <c r="AN18" i="13"/>
  <c r="AN52" i="13"/>
  <c r="AN46" i="3"/>
  <c r="AN46" i="5"/>
  <c r="AN52" i="7"/>
  <c r="AN7" i="12"/>
  <c r="AN18" i="12"/>
  <c r="AN24" i="13"/>
  <c r="AN46" i="6"/>
  <c r="AN17" i="13"/>
  <c r="AN45" i="13"/>
  <c r="AN52" i="12"/>
  <c r="AN46" i="12"/>
  <c r="AN17" i="12"/>
  <c r="AN52" i="11"/>
  <c r="AN32" i="11"/>
  <c r="AN38" i="11"/>
  <c r="AN17" i="9"/>
  <c r="AN31" i="9"/>
  <c r="AN18" i="9"/>
  <c r="AN32" i="9"/>
  <c r="AN24" i="9"/>
  <c r="AN52" i="9"/>
  <c r="AN18" i="8"/>
  <c r="AN46" i="8"/>
  <c r="AN31" i="7"/>
  <c r="AN32" i="7"/>
  <c r="AN17" i="7"/>
  <c r="AN45" i="7"/>
  <c r="AN46" i="7"/>
  <c r="AN18" i="7"/>
  <c r="AN24" i="6"/>
  <c r="AN39" i="6"/>
  <c r="AN18" i="6"/>
  <c r="AN31" i="5"/>
  <c r="AN32" i="5"/>
  <c r="AN5" i="5" s="1"/>
  <c r="AN52" i="5"/>
  <c r="AN39" i="4"/>
  <c r="AN18" i="3"/>
  <c r="AN32" i="3"/>
  <c r="AN52" i="3"/>
  <c r="AN38" i="3"/>
  <c r="AN31" i="3"/>
  <c r="AN24" i="3"/>
  <c r="AN25" i="13"/>
  <c r="AN53" i="13"/>
  <c r="AN38" i="12"/>
  <c r="AN45" i="12"/>
  <c r="AN53" i="12"/>
  <c r="AN24" i="12"/>
  <c r="AN39" i="12"/>
  <c r="AN25" i="12"/>
  <c r="AN45" i="11"/>
  <c r="AN53" i="11"/>
  <c r="AN31" i="11"/>
  <c r="AN46" i="11"/>
  <c r="AN39" i="11"/>
  <c r="AN25" i="9"/>
  <c r="AN53" i="9"/>
  <c r="AN38" i="9"/>
  <c r="AN39" i="9"/>
  <c r="AN24" i="8"/>
  <c r="AN39" i="8"/>
  <c r="AN52" i="8"/>
  <c r="AN38" i="8"/>
  <c r="AN45" i="8"/>
  <c r="AN53" i="8"/>
  <c r="AN17" i="8"/>
  <c r="AN25" i="8"/>
  <c r="AN31" i="8"/>
  <c r="AN32" i="8"/>
  <c r="AN24" i="7"/>
  <c r="AN53" i="7"/>
  <c r="AN25" i="7"/>
  <c r="AN38" i="7"/>
  <c r="AN52" i="6"/>
  <c r="AN38" i="6"/>
  <c r="AN45" i="6"/>
  <c r="AN53" i="6"/>
  <c r="AN17" i="6"/>
  <c r="AN25" i="6"/>
  <c r="AN31" i="6"/>
  <c r="AN32" i="6"/>
  <c r="AN53" i="5"/>
  <c r="AN38" i="5"/>
  <c r="AN39" i="5"/>
  <c r="AN52" i="4"/>
  <c r="AN25" i="4"/>
  <c r="AN53" i="4"/>
  <c r="AN24" i="4"/>
  <c r="AN38" i="4"/>
  <c r="AN25" i="3"/>
  <c r="AN45" i="3"/>
  <c r="AN53" i="3"/>
  <c r="AN39" i="3"/>
  <c r="AH54" i="2"/>
  <c r="AI54" i="2" s="1"/>
  <c r="AC54" i="2"/>
  <c r="AD54" i="2" s="1"/>
  <c r="X54" i="2"/>
  <c r="Y54" i="2" s="1"/>
  <c r="S54" i="2"/>
  <c r="T54" i="2" s="1"/>
  <c r="N54" i="2"/>
  <c r="O54" i="2" s="1"/>
  <c r="I54" i="2"/>
  <c r="J54" i="2" s="1"/>
  <c r="D54" i="2"/>
  <c r="E54" i="2" s="1"/>
  <c r="AH52" i="2"/>
  <c r="AI52" i="2" s="1"/>
  <c r="AC52" i="2"/>
  <c r="AD52" i="2" s="1"/>
  <c r="X52" i="2"/>
  <c r="S52" i="2"/>
  <c r="N52" i="2"/>
  <c r="I52" i="2"/>
  <c r="D52" i="2"/>
  <c r="AH47" i="2"/>
  <c r="AI47" i="2" s="1"/>
  <c r="AC47" i="2"/>
  <c r="AD47" i="2" s="1"/>
  <c r="X47" i="2"/>
  <c r="Y47" i="2" s="1"/>
  <c r="S47" i="2"/>
  <c r="T47" i="2" s="1"/>
  <c r="N47" i="2"/>
  <c r="O47" i="2" s="1"/>
  <c r="I47" i="2"/>
  <c r="J47" i="2" s="1"/>
  <c r="D47" i="2"/>
  <c r="E47" i="2" s="1"/>
  <c r="AH45" i="2"/>
  <c r="AI45" i="2" s="1"/>
  <c r="AC45" i="2"/>
  <c r="AD45" i="2" s="1"/>
  <c r="AH40" i="2"/>
  <c r="AI40" i="2" s="1"/>
  <c r="AC40" i="2"/>
  <c r="AD40" i="2" s="1"/>
  <c r="X40" i="2"/>
  <c r="Y40" i="2" s="1"/>
  <c r="S40" i="2"/>
  <c r="T40" i="2" s="1"/>
  <c r="N40" i="2"/>
  <c r="O40" i="2" s="1"/>
  <c r="I40" i="2"/>
  <c r="J40" i="2" s="1"/>
  <c r="D40" i="2"/>
  <c r="E40" i="2" s="1"/>
  <c r="AH38" i="2"/>
  <c r="AI38" i="2" s="1"/>
  <c r="AC38" i="2"/>
  <c r="AD38" i="2" s="1"/>
  <c r="AN38" i="2"/>
  <c r="AH33" i="2"/>
  <c r="AI33" i="2" s="1"/>
  <c r="AC33" i="2"/>
  <c r="AD33" i="2" s="1"/>
  <c r="X33" i="2"/>
  <c r="Y33" i="2" s="1"/>
  <c r="S33" i="2"/>
  <c r="T33" i="2" s="1"/>
  <c r="N33" i="2"/>
  <c r="O33" i="2" s="1"/>
  <c r="I33" i="2"/>
  <c r="J33" i="2" s="1"/>
  <c r="D33" i="2"/>
  <c r="E33" i="2" s="1"/>
  <c r="AH31" i="2"/>
  <c r="AI31" i="2" s="1"/>
  <c r="AO31" i="2" s="1"/>
  <c r="AC31" i="2"/>
  <c r="AD31" i="2" s="1"/>
  <c r="X26" i="2"/>
  <c r="Y26" i="2" s="1"/>
  <c r="D26" i="2"/>
  <c r="E26" i="2" s="1"/>
  <c r="AO45" i="1"/>
  <c r="AO46" i="1"/>
  <c r="X19" i="2"/>
  <c r="Y19" i="2" s="1"/>
  <c r="X17" i="2"/>
  <c r="S19" i="2"/>
  <c r="T19" i="2" s="1"/>
  <c r="S17" i="2"/>
  <c r="N19" i="2"/>
  <c r="O19" i="2" s="1"/>
  <c r="N17" i="2"/>
  <c r="I19" i="2"/>
  <c r="J19" i="2" s="1"/>
  <c r="I17" i="2"/>
  <c r="AO53" i="2"/>
  <c r="AO52" i="2"/>
  <c r="AO46" i="2"/>
  <c r="AO45" i="2"/>
  <c r="AO39" i="2"/>
  <c r="AO38" i="2"/>
  <c r="AO32" i="2"/>
  <c r="AN7" i="2" s="1"/>
  <c r="AH26" i="2"/>
  <c r="AI26" i="2" s="1"/>
  <c r="AC26" i="2"/>
  <c r="AD26" i="2" s="1"/>
  <c r="S26" i="2"/>
  <c r="T26" i="2" s="1"/>
  <c r="N26" i="2"/>
  <c r="O26" i="2" s="1"/>
  <c r="I26" i="2"/>
  <c r="J26" i="2" s="1"/>
  <c r="AH24" i="2"/>
  <c r="AI24" i="2" s="1"/>
  <c r="AC24" i="2"/>
  <c r="AD24" i="2" s="1"/>
  <c r="AH19" i="2"/>
  <c r="AI19" i="2" s="1"/>
  <c r="AC19" i="2"/>
  <c r="AD19" i="2" s="1"/>
  <c r="D19" i="2"/>
  <c r="E19" i="2" s="1"/>
  <c r="AH17" i="2"/>
  <c r="AI17" i="2" s="1"/>
  <c r="AC17" i="2"/>
  <c r="AD17" i="2" s="1"/>
  <c r="D17" i="2"/>
  <c r="B15" i="2"/>
  <c r="G15" i="2" s="1"/>
  <c r="L15" i="2" s="1"/>
  <c r="Q15" i="2" s="1"/>
  <c r="V15" i="2" s="1"/>
  <c r="AA15" i="2" s="1"/>
  <c r="AF15" i="2" s="1"/>
  <c r="B22" i="2" s="1"/>
  <c r="G22" i="2" s="1"/>
  <c r="L22" i="2" s="1"/>
  <c r="Q22" i="2" s="1"/>
  <c r="V22" i="2" s="1"/>
  <c r="AA22" i="2" s="1"/>
  <c r="AF22" i="2" s="1"/>
  <c r="B29" i="2" s="1"/>
  <c r="G29" i="2" s="1"/>
  <c r="L29" i="2" s="1"/>
  <c r="Q29" i="2" s="1"/>
  <c r="V29" i="2" s="1"/>
  <c r="AA29" i="2" s="1"/>
  <c r="AF29" i="2" s="1"/>
  <c r="B36" i="2" s="1"/>
  <c r="G36" i="2" s="1"/>
  <c r="L36" i="2" s="1"/>
  <c r="Q36" i="2" s="1"/>
  <c r="V36" i="2" s="1"/>
  <c r="AA36" i="2" s="1"/>
  <c r="AF36" i="2" s="1"/>
  <c r="B43" i="2" s="1"/>
  <c r="G43" i="2" s="1"/>
  <c r="L43" i="2" s="1"/>
  <c r="Q43" i="2" s="1"/>
  <c r="V43" i="2" s="1"/>
  <c r="AA43" i="2" s="1"/>
  <c r="AF43" i="2" s="1"/>
  <c r="B50" i="2" s="1"/>
  <c r="G50" i="2" s="1"/>
  <c r="L50" i="2" s="1"/>
  <c r="Q50" i="2" s="1"/>
  <c r="V50" i="2" s="1"/>
  <c r="AA50" i="2" s="1"/>
  <c r="AF50" i="2" s="1"/>
  <c r="AN4" i="13" l="1"/>
  <c r="AO10" i="13" s="1"/>
  <c r="AN4" i="8"/>
  <c r="AN8" i="8" s="1"/>
  <c r="AO8" i="8" s="1"/>
  <c r="AN4" i="6"/>
  <c r="AO10" i="6" s="1"/>
  <c r="AN4" i="5"/>
  <c r="AN8" i="5" s="1"/>
  <c r="AO8" i="5" s="1"/>
  <c r="AN5" i="13"/>
  <c r="AN5" i="11"/>
  <c r="AN4" i="4"/>
  <c r="AO4" i="4" s="1"/>
  <c r="AN4" i="7"/>
  <c r="AO4" i="7" s="1"/>
  <c r="AN5" i="8"/>
  <c r="AN4" i="11"/>
  <c r="AO10" i="11" s="1"/>
  <c r="AN5" i="12"/>
  <c r="AN4" i="3"/>
  <c r="AO4" i="3" s="1"/>
  <c r="AN5" i="3"/>
  <c r="AN5" i="7"/>
  <c r="AN5" i="9"/>
  <c r="AN5" i="4"/>
  <c r="AN6" i="2"/>
  <c r="AN5" i="6"/>
  <c r="AN4" i="9"/>
  <c r="AN4" i="12"/>
  <c r="AO10" i="12" s="1"/>
  <c r="AN18" i="2"/>
  <c r="AN25" i="2"/>
  <c r="AN31" i="2"/>
  <c r="AN17" i="2"/>
  <c r="AN39" i="2"/>
  <c r="AN53" i="2"/>
  <c r="AN24" i="2"/>
  <c r="AN52" i="2"/>
  <c r="AN45" i="2"/>
  <c r="AN46" i="2"/>
  <c r="AN32" i="2"/>
  <c r="AN8" i="13" l="1"/>
  <c r="AO8" i="13" s="1"/>
  <c r="AO4" i="13"/>
  <c r="AO4" i="12"/>
  <c r="AO4" i="11"/>
  <c r="AO10" i="8"/>
  <c r="AO12" i="8" s="1"/>
  <c r="AO4" i="6"/>
  <c r="AN8" i="6"/>
  <c r="AO8" i="6" s="1"/>
  <c r="AO10" i="5"/>
  <c r="AO12" i="5" s="1"/>
  <c r="AO4" i="5"/>
  <c r="AN8" i="3"/>
  <c r="AO8" i="3" s="1"/>
  <c r="AO10" i="3"/>
  <c r="AO12" i="3" s="1"/>
  <c r="AN8" i="7"/>
  <c r="AO8" i="7" s="1"/>
  <c r="AO10" i="7"/>
  <c r="AO12" i="7" s="1"/>
  <c r="AN8" i="9"/>
  <c r="AO8" i="9" s="1"/>
  <c r="AO10" i="9"/>
  <c r="AO12" i="9" s="1"/>
  <c r="AO4" i="9"/>
  <c r="AO10" i="4"/>
  <c r="AO12" i="4" s="1"/>
  <c r="AN8" i="4"/>
  <c r="AO8" i="4" s="1"/>
  <c r="AN5" i="2"/>
  <c r="AN4" i="2"/>
  <c r="AN8" i="2" s="1"/>
  <c r="AO8" i="2" s="1"/>
  <c r="AN8" i="12"/>
  <c r="AO8" i="12" s="1"/>
  <c r="AO12" i="13"/>
  <c r="AO12" i="12"/>
  <c r="AN8" i="11"/>
  <c r="AO8" i="11" s="1"/>
  <c r="AO12" i="11"/>
  <c r="AO4" i="8"/>
  <c r="AO12" i="6"/>
  <c r="AO4" i="2" l="1"/>
  <c r="AO10" i="2"/>
  <c r="AO12" i="2" s="1"/>
  <c r="N19" i="1"/>
  <c r="O19" i="1" s="1"/>
  <c r="N17" i="1"/>
  <c r="O17" i="1" s="1"/>
  <c r="D47" i="1"/>
  <c r="E47" i="1" s="1"/>
  <c r="D45" i="1"/>
  <c r="E45" i="1" s="1"/>
  <c r="X40" i="1"/>
  <c r="Y40" i="1" s="1"/>
  <c r="X38" i="1"/>
  <c r="Y38" i="1" s="1"/>
  <c r="X54" i="1"/>
  <c r="Y54" i="1" s="1"/>
  <c r="S54" i="1"/>
  <c r="T54" i="1" s="1"/>
  <c r="N54" i="1"/>
  <c r="O54" i="1" s="1"/>
  <c r="I54" i="1"/>
  <c r="J54" i="1" s="1"/>
  <c r="D54" i="1"/>
  <c r="E54" i="1" s="1"/>
  <c r="X52" i="1"/>
  <c r="S52" i="1"/>
  <c r="N52" i="1"/>
  <c r="I52" i="1"/>
  <c r="D52" i="1"/>
  <c r="X47" i="1"/>
  <c r="Y47" i="1" s="1"/>
  <c r="S47" i="1"/>
  <c r="T47" i="1" s="1"/>
  <c r="N47" i="1"/>
  <c r="O47" i="1" s="1"/>
  <c r="I47" i="1"/>
  <c r="J47" i="1" s="1"/>
  <c r="X45" i="1"/>
  <c r="Y45" i="1" s="1"/>
  <c r="S45" i="1"/>
  <c r="T45" i="1" s="1"/>
  <c r="N45" i="1"/>
  <c r="O45" i="1" s="1"/>
  <c r="I45" i="1"/>
  <c r="J45" i="1" s="1"/>
  <c r="S40" i="1"/>
  <c r="T40" i="1" s="1"/>
  <c r="N40" i="1"/>
  <c r="O40" i="1" s="1"/>
  <c r="I40" i="1"/>
  <c r="J40" i="1" s="1"/>
  <c r="D40" i="1"/>
  <c r="E40" i="1" s="1"/>
  <c r="S38" i="1"/>
  <c r="T38" i="1" s="1"/>
  <c r="N38" i="1"/>
  <c r="O38" i="1" s="1"/>
  <c r="I38" i="1"/>
  <c r="J38" i="1" s="1"/>
  <c r="D38" i="1"/>
  <c r="E38" i="1" s="1"/>
  <c r="X33" i="1"/>
  <c r="Y33" i="1" s="1"/>
  <c r="S33" i="1"/>
  <c r="T33" i="1" s="1"/>
  <c r="N33" i="1"/>
  <c r="O33" i="1" s="1"/>
  <c r="I33" i="1"/>
  <c r="J33" i="1" s="1"/>
  <c r="D33" i="1"/>
  <c r="E33" i="1" s="1"/>
  <c r="X31" i="1"/>
  <c r="Y31" i="1" s="1"/>
  <c r="S31" i="1"/>
  <c r="T31" i="1" s="1"/>
  <c r="N31" i="1"/>
  <c r="O31" i="1" s="1"/>
  <c r="I31" i="1"/>
  <c r="J31" i="1" s="1"/>
  <c r="D31" i="1"/>
  <c r="E31" i="1" s="1"/>
  <c r="X26" i="1"/>
  <c r="Y26" i="1" s="1"/>
  <c r="S26" i="1"/>
  <c r="T26" i="1" s="1"/>
  <c r="N26" i="1"/>
  <c r="O26" i="1" s="1"/>
  <c r="I26" i="1"/>
  <c r="J26" i="1" s="1"/>
  <c r="D26" i="1"/>
  <c r="E26" i="1" s="1"/>
  <c r="X24" i="1"/>
  <c r="Y24" i="1" s="1"/>
  <c r="S24" i="1"/>
  <c r="T24" i="1" s="1"/>
  <c r="N24" i="1"/>
  <c r="O24" i="1" s="1"/>
  <c r="I24" i="1"/>
  <c r="J24" i="1" s="1"/>
  <c r="D24" i="1"/>
  <c r="E24" i="1" s="1"/>
  <c r="AH54" i="1"/>
  <c r="AI54" i="1" s="1"/>
  <c r="AC54" i="1"/>
  <c r="AD54" i="1" s="1"/>
  <c r="AH52" i="1"/>
  <c r="AI52" i="1" s="1"/>
  <c r="AC52" i="1"/>
  <c r="AD52" i="1" s="1"/>
  <c r="AH47" i="1"/>
  <c r="AI47" i="1" s="1"/>
  <c r="AC47" i="1"/>
  <c r="AD47" i="1" s="1"/>
  <c r="AH45" i="1"/>
  <c r="AI45" i="1" s="1"/>
  <c r="AC45" i="1"/>
  <c r="AD45" i="1" s="1"/>
  <c r="AH40" i="1"/>
  <c r="AI40" i="1" s="1"/>
  <c r="AC40" i="1"/>
  <c r="AD40" i="1" s="1"/>
  <c r="AH38" i="1"/>
  <c r="AI38" i="1" s="1"/>
  <c r="AC38" i="1"/>
  <c r="AD38" i="1" s="1"/>
  <c r="AH33" i="1"/>
  <c r="AI33" i="1" s="1"/>
  <c r="AC33" i="1"/>
  <c r="AD33" i="1" s="1"/>
  <c r="AH31" i="1"/>
  <c r="AI31" i="1" s="1"/>
  <c r="AC31" i="1"/>
  <c r="AD31" i="1" s="1"/>
  <c r="AH26" i="1"/>
  <c r="AI26" i="1" s="1"/>
  <c r="AO25" i="1" s="1"/>
  <c r="AC26" i="1"/>
  <c r="AD26" i="1" s="1"/>
  <c r="AH24" i="1"/>
  <c r="AI24" i="1" s="1"/>
  <c r="AC24" i="1"/>
  <c r="AD24" i="1" s="1"/>
  <c r="AO53" i="1"/>
  <c r="AO52" i="1"/>
  <c r="AO32" i="1"/>
  <c r="AO31" i="1"/>
  <c r="AH19" i="1"/>
  <c r="AI19" i="1" s="1"/>
  <c r="AC19" i="1"/>
  <c r="AD19" i="1" s="1"/>
  <c r="X19" i="1"/>
  <c r="Y19" i="1" s="1"/>
  <c r="S19" i="1"/>
  <c r="T19" i="1" s="1"/>
  <c r="I19" i="1"/>
  <c r="J19" i="1" s="1"/>
  <c r="D19" i="1"/>
  <c r="E19" i="1" s="1"/>
  <c r="AH17" i="1"/>
  <c r="AI17" i="1" s="1"/>
  <c r="AC17" i="1"/>
  <c r="AD17" i="1" s="1"/>
  <c r="X17" i="1"/>
  <c r="Y17" i="1" s="1"/>
  <c r="S17" i="1"/>
  <c r="T17" i="1" s="1"/>
  <c r="I17" i="1"/>
  <c r="D17" i="1"/>
  <c r="AN25" i="1" l="1"/>
  <c r="AN7" i="1"/>
  <c r="AN18" i="1"/>
  <c r="AN17" i="1"/>
  <c r="AN6" i="1"/>
  <c r="AN24" i="1"/>
  <c r="AN38" i="1"/>
  <c r="AN39" i="1"/>
  <c r="AN45" i="1"/>
  <c r="AN31" i="1"/>
  <c r="AN53" i="1"/>
  <c r="AN32" i="1"/>
  <c r="AN46" i="1"/>
  <c r="AN52" i="1"/>
  <c r="B15" i="1"/>
  <c r="G15" i="1" s="1"/>
  <c r="L15" i="1" s="1"/>
  <c r="Q15" i="1" s="1"/>
  <c r="V15" i="1" s="1"/>
  <c r="AS4" i="1"/>
  <c r="AS10" i="1" s="1"/>
  <c r="AS3" i="1"/>
  <c r="AN4" i="1" l="1"/>
  <c r="AN5" i="1"/>
  <c r="AS8" i="1"/>
  <c r="AS9" i="1" s="1"/>
  <c r="AA15" i="1"/>
  <c r="AO10" i="1" l="1"/>
  <c r="AO12" i="1" s="1"/>
  <c r="AN8" i="1"/>
  <c r="AO8" i="1" s="1"/>
  <c r="AO4" i="1"/>
  <c r="AF15" i="1"/>
  <c r="B22" i="1" s="1"/>
  <c r="G22" i="1" s="1"/>
  <c r="L22" i="1" s="1"/>
  <c r="Q22" i="1" s="1"/>
  <c r="V22" i="1" s="1"/>
  <c r="AA22" i="1" l="1"/>
  <c r="AF22" i="1" s="1"/>
  <c r="B29" i="1" s="1"/>
  <c r="G29" i="1" s="1"/>
  <c r="L29" i="1" s="1"/>
  <c r="Q29" i="1" s="1"/>
  <c r="V29" i="1" s="1"/>
  <c r="AA29" i="1" l="1"/>
  <c r="AF29" i="1" s="1"/>
  <c r="B36" i="1" s="1"/>
  <c r="G36" i="1" s="1"/>
  <c r="L36" i="1" s="1"/>
  <c r="Q36" i="1" s="1"/>
  <c r="V36" i="1" s="1"/>
  <c r="AA36" i="1" l="1"/>
  <c r="AF36" i="1" s="1"/>
  <c r="B43" i="1" l="1"/>
  <c r="G43" i="1" s="1"/>
  <c r="L43" i="1" s="1"/>
  <c r="Q43" i="1" s="1"/>
  <c r="V43" i="1" s="1"/>
  <c r="AA43" i="1" l="1"/>
  <c r="AF43" i="1" s="1"/>
  <c r="B50" i="1" s="1"/>
  <c r="G50" i="1" s="1"/>
  <c r="L50" i="1" s="1"/>
  <c r="Q50" i="1" s="1"/>
  <c r="V50" i="1" s="1"/>
  <c r="AA50" i="1" l="1"/>
  <c r="AF5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seohee.yeon</author>
  </authors>
  <commentList>
    <comment ref="AN5" authorId="0" shapeId="0" xr:uid="{9B9FC0F8-802A-4A1E-A077-3C2667EBDC43}">
      <text>
        <r>
          <rPr>
            <sz val="11"/>
            <color indexed="81"/>
            <rFont val="돋움"/>
            <family val="3"/>
            <charset val="129"/>
          </rPr>
          <t>탄력근로기간</t>
        </r>
        <r>
          <rPr>
            <sz val="11"/>
            <color indexed="81"/>
            <rFont val="Tahoma"/>
            <family val="2"/>
          </rPr>
          <t xml:space="preserve"> </t>
        </r>
        <r>
          <rPr>
            <sz val="11"/>
            <color indexed="81"/>
            <rFont val="돋움"/>
            <family val="3"/>
            <charset val="129"/>
          </rPr>
          <t>제외</t>
        </r>
        <r>
          <rPr>
            <sz val="11"/>
            <color indexed="81"/>
            <rFont val="Tahoma"/>
            <family val="2"/>
          </rPr>
          <t xml:space="preserve"> "</t>
        </r>
        <r>
          <rPr>
            <sz val="11"/>
            <color indexed="81"/>
            <rFont val="돋움"/>
            <family val="3"/>
            <charset val="129"/>
          </rPr>
          <t>통상</t>
        </r>
        <r>
          <rPr>
            <sz val="11"/>
            <color indexed="81"/>
            <rFont val="Tahoma"/>
            <family val="2"/>
          </rPr>
          <t>"</t>
        </r>
        <r>
          <rPr>
            <sz val="11"/>
            <color indexed="81"/>
            <rFont val="돋움"/>
            <family val="3"/>
            <charset val="129"/>
          </rPr>
          <t>일</t>
        </r>
        <r>
          <rPr>
            <sz val="11"/>
            <color indexed="81"/>
            <rFont val="Tahoma"/>
            <family val="2"/>
          </rPr>
          <t xml:space="preserve"> </t>
        </r>
        <r>
          <rPr>
            <sz val="11"/>
            <color indexed="81"/>
            <rFont val="돋움"/>
            <family val="3"/>
            <charset val="129"/>
          </rPr>
          <t>근로시간</t>
        </r>
        <r>
          <rPr>
            <sz val="11"/>
            <color indexed="81"/>
            <rFont val="Tahoma"/>
            <family val="2"/>
          </rPr>
          <t xml:space="preserve"> </t>
        </r>
        <r>
          <rPr>
            <sz val="11"/>
            <color indexed="81"/>
            <rFont val="돋움"/>
            <family val="3"/>
            <charset val="129"/>
          </rPr>
          <t>합계</t>
        </r>
        <r>
          <rPr>
            <sz val="11"/>
            <color indexed="81"/>
            <rFont val="Tahoma"/>
            <family val="2"/>
          </rPr>
          <t xml:space="preserve"> </t>
        </r>
        <r>
          <rPr>
            <sz val="11"/>
            <color indexed="81"/>
            <rFont val="돋움"/>
            <family val="3"/>
            <charset val="129"/>
          </rPr>
          <t xml:space="preserve">입력
</t>
        </r>
      </text>
    </comment>
    <comment ref="AN6" authorId="0" shapeId="0" xr:uid="{37CEF3F0-75FA-43A0-9C32-5EB06A89B006}">
      <text>
        <r>
          <rPr>
            <sz val="11"/>
            <color indexed="81"/>
            <rFont val="돋움"/>
            <family val="3"/>
            <charset val="129"/>
          </rPr>
          <t>"AN4셀" - (탄력기간 제외 통상일 수 * 8)</t>
        </r>
      </text>
    </comment>
    <comment ref="AN7" authorId="0" shapeId="0" xr:uid="{9239326E-D5EB-4D30-A108-23230414FD1C}">
      <text>
        <r>
          <rPr>
            <sz val="11"/>
            <color indexed="81"/>
            <rFont val="돋움"/>
            <family val="3"/>
            <charset val="129"/>
          </rPr>
          <t>탄력근로기간</t>
        </r>
        <r>
          <rPr>
            <sz val="11"/>
            <color indexed="81"/>
            <rFont val="Tahoma"/>
            <family val="2"/>
          </rPr>
          <t xml:space="preserve"> </t>
        </r>
        <r>
          <rPr>
            <sz val="11"/>
            <color indexed="81"/>
            <rFont val="돋움"/>
            <family val="3"/>
            <charset val="129"/>
          </rPr>
          <t>제외</t>
        </r>
        <r>
          <rPr>
            <sz val="11"/>
            <color indexed="81"/>
            <rFont val="Tahoma"/>
            <family val="2"/>
          </rPr>
          <t xml:space="preserve"> "</t>
        </r>
        <r>
          <rPr>
            <sz val="11"/>
            <color indexed="81"/>
            <rFont val="돋움"/>
            <family val="3"/>
            <charset val="129"/>
          </rPr>
          <t>통상</t>
        </r>
        <r>
          <rPr>
            <sz val="11"/>
            <color indexed="81"/>
            <rFont val="Tahoma"/>
            <family val="2"/>
          </rPr>
          <t>"</t>
        </r>
        <r>
          <rPr>
            <sz val="11"/>
            <color indexed="81"/>
            <rFont val="돋움"/>
            <family val="3"/>
            <charset val="129"/>
          </rPr>
          <t>일</t>
        </r>
        <r>
          <rPr>
            <sz val="11"/>
            <color indexed="81"/>
            <rFont val="Tahoma"/>
            <family val="2"/>
          </rPr>
          <t xml:space="preserve"> </t>
        </r>
        <r>
          <rPr>
            <sz val="11"/>
            <color indexed="81"/>
            <rFont val="돋움"/>
            <family val="3"/>
            <charset val="129"/>
          </rPr>
          <t>야간근로시간</t>
        </r>
        <r>
          <rPr>
            <sz val="11"/>
            <color indexed="81"/>
            <rFont val="Tahoma"/>
            <family val="2"/>
          </rPr>
          <t xml:space="preserve"> </t>
        </r>
        <r>
          <rPr>
            <sz val="11"/>
            <color indexed="81"/>
            <rFont val="돋움"/>
            <family val="3"/>
            <charset val="129"/>
          </rPr>
          <t>합계</t>
        </r>
        <r>
          <rPr>
            <sz val="11"/>
            <color indexed="81"/>
            <rFont val="Tahoma"/>
            <family val="2"/>
          </rPr>
          <t xml:space="preserve"> </t>
        </r>
        <r>
          <rPr>
            <sz val="11"/>
            <color indexed="81"/>
            <rFont val="돋움"/>
            <family val="3"/>
            <charset val="129"/>
          </rPr>
          <t>입력</t>
        </r>
      </text>
    </comment>
    <comment ref="AN8" authorId="0" shapeId="0" xr:uid="{B48E97F9-9978-4844-AAD6-0ECEF40691CA}">
      <text>
        <r>
          <rPr>
            <sz val="11"/>
            <color indexed="81"/>
            <rFont val="돋움"/>
            <family val="3"/>
            <charset val="129"/>
          </rPr>
          <t>휴일 근로시간 합계 입력</t>
        </r>
      </text>
    </comment>
    <comment ref="AN9" authorId="0" shapeId="0" xr:uid="{0410D7D8-1D33-40BE-A748-101C8E59902B}">
      <text>
        <r>
          <rPr>
            <sz val="11"/>
            <color indexed="81"/>
            <rFont val="돋움"/>
            <family val="3"/>
            <charset val="129"/>
          </rPr>
          <t>휴일</t>
        </r>
        <r>
          <rPr>
            <sz val="11"/>
            <color indexed="81"/>
            <rFont val="Tahoma"/>
            <family val="2"/>
          </rPr>
          <t xml:space="preserve"> </t>
        </r>
        <r>
          <rPr>
            <sz val="11"/>
            <color indexed="81"/>
            <rFont val="돋움"/>
            <family val="3"/>
            <charset val="129"/>
          </rPr>
          <t>야간근로시간</t>
        </r>
        <r>
          <rPr>
            <sz val="11"/>
            <color indexed="81"/>
            <rFont val="Tahoma"/>
            <family val="2"/>
          </rPr>
          <t xml:space="preserve"> </t>
        </r>
        <r>
          <rPr>
            <sz val="11"/>
            <color indexed="81"/>
            <rFont val="돋움"/>
            <family val="3"/>
            <charset val="129"/>
          </rPr>
          <t>합계</t>
        </r>
        <r>
          <rPr>
            <sz val="11"/>
            <color indexed="81"/>
            <rFont val="Tahoma"/>
            <family val="2"/>
          </rPr>
          <t xml:space="preserve"> </t>
        </r>
        <r>
          <rPr>
            <sz val="11"/>
            <color indexed="81"/>
            <rFont val="돋움"/>
            <family val="3"/>
            <charset val="129"/>
          </rPr>
          <t>입력</t>
        </r>
      </text>
    </comment>
    <comment ref="AM14" authorId="0" shapeId="0" xr:uid="{32013DB9-2D4C-4E9F-8A37-83BE987B11F5}">
      <text>
        <r>
          <rPr>
            <sz val="11"/>
            <color indexed="81"/>
            <rFont val="돋움"/>
            <family val="3"/>
            <charset val="129"/>
          </rPr>
          <t>적용된</t>
        </r>
        <r>
          <rPr>
            <sz val="11"/>
            <color indexed="81"/>
            <rFont val="Tahoma"/>
            <family val="2"/>
          </rPr>
          <t xml:space="preserve"> </t>
        </r>
        <r>
          <rPr>
            <sz val="11"/>
            <color indexed="81"/>
            <rFont val="돋움"/>
            <family val="3"/>
            <charset val="129"/>
          </rPr>
          <t>탄력근로제</t>
        </r>
        <r>
          <rPr>
            <sz val="11"/>
            <color indexed="81"/>
            <rFont val="Tahoma"/>
            <family val="2"/>
          </rPr>
          <t xml:space="preserve"> </t>
        </r>
        <r>
          <rPr>
            <sz val="11"/>
            <color indexed="81"/>
            <rFont val="돋움"/>
            <family val="3"/>
            <charset val="129"/>
          </rPr>
          <t>유형에</t>
        </r>
        <r>
          <rPr>
            <sz val="11"/>
            <color indexed="81"/>
            <rFont val="Tahoma"/>
            <family val="2"/>
          </rPr>
          <t xml:space="preserve"> </t>
        </r>
        <r>
          <rPr>
            <sz val="11"/>
            <color indexed="81"/>
            <rFont val="돋움"/>
            <family val="3"/>
            <charset val="129"/>
          </rPr>
          <t>따라</t>
        </r>
        <r>
          <rPr>
            <sz val="11"/>
            <color indexed="81"/>
            <rFont val="Tahoma"/>
            <family val="2"/>
          </rPr>
          <t xml:space="preserve"> </t>
        </r>
        <r>
          <rPr>
            <sz val="11"/>
            <color indexed="81"/>
            <rFont val="돋움"/>
            <family val="3"/>
            <charset val="129"/>
          </rPr>
          <t>입력</t>
        </r>
      </text>
    </comment>
  </commentList>
</comments>
</file>

<file path=xl/sharedStrings.xml><?xml version="1.0" encoding="utf-8"?>
<sst xmlns="http://schemas.openxmlformats.org/spreadsheetml/2006/main" count="1050" uniqueCount="71">
  <si>
    <t>월간 근무시간 현황</t>
    <phoneticPr fontId="4" type="noConversion"/>
  </si>
  <si>
    <t>근무일 관리</t>
    <phoneticPr fontId="4" type="noConversion"/>
  </si>
  <si>
    <t>누적</t>
    <phoneticPr fontId="4" type="noConversion"/>
  </si>
  <si>
    <t>잔여</t>
    <phoneticPr fontId="4" type="noConversion"/>
  </si>
  <si>
    <t>시작일</t>
    <phoneticPr fontId="4" type="noConversion"/>
  </si>
  <si>
    <t>마지막일</t>
    <phoneticPr fontId="4" type="noConversion"/>
  </si>
  <si>
    <t>유급
휴일</t>
    <phoneticPr fontId="4" type="noConversion"/>
  </si>
  <si>
    <t>소정근무일</t>
    <phoneticPr fontId="4" type="noConversion"/>
  </si>
  <si>
    <t>Mon</t>
    <phoneticPr fontId="4" type="noConversion"/>
  </si>
  <si>
    <t>Tue</t>
    <phoneticPr fontId="4" type="noConversion"/>
  </si>
  <si>
    <t>Wed</t>
    <phoneticPr fontId="4" type="noConversion"/>
  </si>
  <si>
    <t>Thu</t>
    <phoneticPr fontId="4" type="noConversion"/>
  </si>
  <si>
    <t>Fri</t>
    <phoneticPr fontId="4" type="noConversion"/>
  </si>
  <si>
    <t>주간 근무시간 현황</t>
    <phoneticPr fontId="4" type="noConversion"/>
  </si>
  <si>
    <t>신정(1.1)</t>
    <phoneticPr fontId="4" type="noConversion"/>
  </si>
  <si>
    <t>설연휴</t>
    <phoneticPr fontId="4" type="noConversion"/>
  </si>
  <si>
    <t>Sat</t>
  </si>
  <si>
    <t>Sun</t>
  </si>
  <si>
    <t>평일</t>
    <phoneticPr fontId="4" type="noConversion"/>
  </si>
  <si>
    <t>통상</t>
  </si>
  <si>
    <t>통상</t>
    <phoneticPr fontId="4" type="noConversion"/>
  </si>
  <si>
    <t>야간</t>
    <phoneticPr fontId="4" type="noConversion"/>
  </si>
  <si>
    <t>휴일</t>
    <phoneticPr fontId="4" type="noConversion"/>
  </si>
  <si>
    <t>휴일야간</t>
    <phoneticPr fontId="4" type="noConversion"/>
  </si>
  <si>
    <t>평일야간</t>
    <phoneticPr fontId="4" type="noConversion"/>
  </si>
  <si>
    <t>직원 사용 가이드</t>
    <phoneticPr fontId="7" type="noConversion"/>
  </si>
  <si>
    <t>1) 평상시 : (통상)근로 09:00~18:00  기본 입력</t>
    <phoneticPr fontId="4" type="noConversion"/>
  </si>
  <si>
    <t>3) 간주근로제 적용일 : ①(외근)근로 설정, ②비근무시간란에서 (외근) 입력, ③해당일 근무시간 8시간으로 자동계산됨</t>
    <phoneticPr fontId="4" type="noConversion"/>
  </si>
  <si>
    <t>Comprehensive</t>
  </si>
  <si>
    <t>3.1절</t>
    <phoneticPr fontId="4" type="noConversion"/>
  </si>
  <si>
    <t>국회의원선거</t>
    <phoneticPr fontId="4" type="noConversion"/>
  </si>
  <si>
    <t>부처님오신날</t>
    <phoneticPr fontId="4" type="noConversion"/>
  </si>
  <si>
    <t>어린이날</t>
    <phoneticPr fontId="4" type="noConversion"/>
  </si>
  <si>
    <t>현충일</t>
    <phoneticPr fontId="4" type="noConversion"/>
  </si>
  <si>
    <t>근로자의날</t>
    <phoneticPr fontId="4" type="noConversion"/>
  </si>
  <si>
    <t>광복절</t>
    <phoneticPr fontId="4" type="noConversion"/>
  </si>
  <si>
    <t>추석연휴</t>
    <phoneticPr fontId="4" type="noConversion"/>
  </si>
  <si>
    <t>한글날</t>
    <phoneticPr fontId="4" type="noConversion"/>
  </si>
  <si>
    <t>성탄절</t>
    <phoneticPr fontId="4" type="noConversion"/>
  </si>
  <si>
    <t>실제 평일의 연장근로시간 (야간제외)</t>
  </si>
  <si>
    <t>시간외(연장,야간,휴일) 합계</t>
  </si>
  <si>
    <t>시간외(연장,야간,휴일) 한도</t>
  </si>
  <si>
    <t>탄력근로 기간 외 월간 근무시간 현황</t>
    <phoneticPr fontId="4" type="noConversion"/>
  </si>
  <si>
    <t>1) 평상시 : (통상)근로 09:00~18:00  근무수행, (단, 추가근무시 근로시간 추가입력)</t>
    <phoneticPr fontId="4" type="noConversion"/>
  </si>
  <si>
    <t>2) 탄력근로제 적용일 : 수정불가</t>
    <phoneticPr fontId="4" type="noConversion"/>
  </si>
  <si>
    <t>평일연장(야간제외)</t>
    <phoneticPr fontId="4" type="noConversion"/>
  </si>
  <si>
    <t>3) 연차/반차 사용일 : ①비근무시간란에서 연차/반차 선택, ②연차 : 1일 표준근무시간 8시간 자동입력됨, ③반차 : 반차(4시간) + 시업/종업시간 입력</t>
    <phoneticPr fontId="4" type="noConversion"/>
  </si>
  <si>
    <t>탄력근로 기간 근무시간 현황</t>
    <phoneticPr fontId="4" type="noConversion"/>
  </si>
  <si>
    <t>첫째 주</t>
  </si>
  <si>
    <t>월</t>
  </si>
  <si>
    <t>화</t>
  </si>
  <si>
    <t>수</t>
  </si>
  <si>
    <t>목</t>
  </si>
  <si>
    <t>금</t>
  </si>
  <si>
    <t>합계</t>
  </si>
  <si>
    <t>총계</t>
  </si>
  <si>
    <t>근무</t>
  </si>
  <si>
    <t>소정근로</t>
    <phoneticPr fontId="4" type="noConversion"/>
  </si>
  <si>
    <t>연장근로</t>
    <phoneticPr fontId="4" type="noConversion"/>
  </si>
  <si>
    <t>야간근로</t>
    <phoneticPr fontId="4" type="noConversion"/>
  </si>
  <si>
    <t>둘째 주</t>
  </si>
  <si>
    <t>월간 근무시간 총괄</t>
    <phoneticPr fontId="4" type="noConversion"/>
  </si>
  <si>
    <t>총 근무(소정근무)시간</t>
  </si>
  <si>
    <r>
      <t xml:space="preserve">2) 선택근로제 적용일 : </t>
    </r>
    <r>
      <rPr>
        <sz val="11"/>
        <color rgb="FF7030A0"/>
        <rFont val="맑은 고딕"/>
        <family val="3"/>
        <charset val="129"/>
      </rPr>
      <t>①</t>
    </r>
    <r>
      <rPr>
        <sz val="11"/>
        <color rgb="FF7030A0"/>
        <rFont val="맑은 고딕"/>
        <family val="2"/>
        <charset val="129"/>
      </rPr>
      <t xml:space="preserve">(선택)근로 설정, </t>
    </r>
    <r>
      <rPr>
        <sz val="11"/>
        <color rgb="FF7030A0"/>
        <rFont val="맑은 고딕"/>
        <family val="3"/>
        <charset val="129"/>
      </rPr>
      <t>②시업</t>
    </r>
    <r>
      <rPr>
        <sz val="11"/>
        <color rgb="FF7030A0"/>
        <rFont val="맑은 고딕"/>
        <family val="2"/>
        <charset val="129"/>
      </rPr>
      <t xml:space="preserve">/종업시간 입력, </t>
    </r>
    <r>
      <rPr>
        <sz val="11"/>
        <color rgb="FF7030A0"/>
        <rFont val="맑은 고딕"/>
        <family val="3"/>
        <charset val="129"/>
      </rPr>
      <t>③의무휴게시간을</t>
    </r>
    <r>
      <rPr>
        <sz val="11"/>
        <color rgb="FF7030A0"/>
        <rFont val="맑은 고딕"/>
        <family val="2"/>
        <charset val="129"/>
      </rPr>
      <t xml:space="preserve"> 제외한 외출 등 비근무시간 입력, </t>
    </r>
    <r>
      <rPr>
        <sz val="11"/>
        <color rgb="FF7030A0"/>
        <rFont val="맑은 고딕"/>
        <family val="3"/>
        <charset val="129"/>
      </rPr>
      <t>④해당일</t>
    </r>
    <r>
      <rPr>
        <sz val="11"/>
        <color rgb="FF7030A0"/>
        <rFont val="맑은 고딕"/>
        <family val="2"/>
        <charset val="129"/>
      </rPr>
      <t xml:space="preserve"> 근무시간 자동계산됨, </t>
    </r>
    <r>
      <rPr>
        <sz val="11"/>
        <color rgb="FF7030A0"/>
        <rFont val="맑은 고딕"/>
        <family val="3"/>
        <charset val="129"/>
      </rPr>
      <t>⑤근무시간</t>
    </r>
    <r>
      <rPr>
        <sz val="11"/>
        <color rgb="FF7030A0"/>
        <rFont val="맑은 고딕"/>
        <family val="2"/>
        <charset val="129"/>
      </rPr>
      <t xml:space="preserve"> 현황 자동반영됨</t>
    </r>
  </si>
  <si>
    <r>
      <t xml:space="preserve">5) 휴일대체 사용 : </t>
    </r>
    <r>
      <rPr>
        <sz val="11"/>
        <color rgb="FF7030A0"/>
        <rFont val="맑은 고딕"/>
        <family val="3"/>
        <charset val="129"/>
      </rPr>
      <t>①휴일에서</t>
    </r>
    <r>
      <rPr>
        <sz val="11"/>
        <color rgb="FF7030A0"/>
        <rFont val="맑은 고딕"/>
        <family val="2"/>
        <charset val="129"/>
      </rPr>
      <t xml:space="preserve"> (대체(평일))근로 설정, </t>
    </r>
    <r>
      <rPr>
        <sz val="11"/>
        <color rgb="FF7030A0"/>
        <rFont val="맑은 고딕"/>
        <family val="3"/>
        <charset val="129"/>
      </rPr>
      <t>②시업</t>
    </r>
    <r>
      <rPr>
        <sz val="11"/>
        <color rgb="FF7030A0"/>
        <rFont val="맑은 고딕"/>
        <family val="2"/>
        <charset val="129"/>
      </rPr>
      <t xml:space="preserve">/종업시간 입력, </t>
    </r>
    <r>
      <rPr>
        <sz val="11"/>
        <color rgb="FF7030A0"/>
        <rFont val="맑은 고딕"/>
        <family val="3"/>
        <charset val="129"/>
      </rPr>
      <t>③평일에서</t>
    </r>
    <r>
      <rPr>
        <sz val="11"/>
        <color rgb="FF7030A0"/>
        <rFont val="맑은 고딕"/>
        <family val="2"/>
        <charset val="129"/>
      </rPr>
      <t xml:space="preserve"> (대체(휴일))근로 설정 후 해당일 미근무</t>
    </r>
  </si>
  <si>
    <r>
      <t xml:space="preserve">6) 포괄임금제 해당 여부 선택  </t>
    </r>
    <r>
      <rPr>
        <b/>
        <sz val="11"/>
        <color rgb="FF7030A0"/>
        <rFont val="맑은 고딕"/>
        <family val="3"/>
        <charset val="129"/>
      </rPr>
      <t>→</t>
    </r>
  </si>
  <si>
    <r>
      <t xml:space="preserve">4) 휴일대체 사용 : </t>
    </r>
    <r>
      <rPr>
        <sz val="11"/>
        <color rgb="FF7030A0"/>
        <rFont val="맑은 고딕"/>
        <family val="3"/>
        <charset val="129"/>
      </rPr>
      <t>①휴일에서</t>
    </r>
    <r>
      <rPr>
        <sz val="11"/>
        <color rgb="FF7030A0"/>
        <rFont val="맑은 고딕"/>
        <family val="2"/>
        <charset val="129"/>
      </rPr>
      <t xml:space="preserve"> (대체(평일))근로 설정, </t>
    </r>
    <r>
      <rPr>
        <sz val="11"/>
        <color rgb="FF7030A0"/>
        <rFont val="맑은 고딕"/>
        <family val="3"/>
        <charset val="129"/>
      </rPr>
      <t>②시업</t>
    </r>
    <r>
      <rPr>
        <sz val="11"/>
        <color rgb="FF7030A0"/>
        <rFont val="맑은 고딕"/>
        <family val="2"/>
        <charset val="129"/>
      </rPr>
      <t xml:space="preserve">/종업시간 입력, </t>
    </r>
    <r>
      <rPr>
        <sz val="11"/>
        <color rgb="FF7030A0"/>
        <rFont val="맑은 고딕"/>
        <family val="3"/>
        <charset val="129"/>
      </rPr>
      <t>③평일에서</t>
    </r>
    <r>
      <rPr>
        <sz val="11"/>
        <color rgb="FF7030A0"/>
        <rFont val="맑은 고딕"/>
        <family val="2"/>
        <charset val="129"/>
      </rPr>
      <t xml:space="preserve"> (대체(휴일))근로 설정 후 해당일 미근무</t>
    </r>
  </si>
  <si>
    <r>
      <t xml:space="preserve">5) 포괄임금제 해당 여부 선택  </t>
    </r>
    <r>
      <rPr>
        <b/>
        <sz val="11"/>
        <color rgb="FF7030A0"/>
        <rFont val="맑은 고딕"/>
        <family val="3"/>
        <charset val="129"/>
      </rPr>
      <t>→</t>
    </r>
  </si>
  <si>
    <t>휴일</t>
  </si>
  <si>
    <t>4) 연차/반차 사용일 : ①비근무시간란에서 연차/반차 선택, ②연차 : 1일 표준근무시간 8시간 자동입력됨, ③반차 : 반차(4시간) + 시업/종업시간 입력, ④간주근로제 반차 : (외근)근로 설정 + 반차 선택, 1일 표준근무시간 8시간 자동입력됨</t>
  </si>
  <si>
    <t>선택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</si>
</sst>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164" formatCode="[$-409]mmmm&quot;-&quot;yyyy;@"/>
    <numFmt numFmtId="165" formatCode="0.0"/>
    <numFmt numFmtId="166" formatCode="d;@"/>
    <numFmt numFmtId="167" formatCode="0.0_);[Red]\(0.0\)"/>
    <numFmt numFmtId="168" formatCode="0.0_ "/>
  </numFmts>
  <fonts count="28">
    <font>
      <sz val="11"/>
      <color theme="1"/>
      <name val="Calibri"/>
      <family val="2"/>
      <charset val="129"/>
      <scheme val="minor"/>
    </font>
    <font>
      <sz val="11"/>
      <color theme="1"/>
      <name val="Calibri"/>
      <family val="2"/>
      <charset val="129"/>
      <scheme val="minor"/>
    </font>
    <font>
      <sz val="11"/>
      <color theme="0"/>
      <name val="Calibri"/>
      <family val="2"/>
      <charset val="129"/>
      <scheme val="minor"/>
    </font>
    <font>
      <sz val="18"/>
      <color theme="0"/>
      <name val="HY견고딕"/>
      <family val="1"/>
      <charset val="129"/>
    </font>
    <font>
      <sz val="8"/>
      <name val="Calibri"/>
      <family val="2"/>
      <charset val="129"/>
      <scheme val="minor"/>
    </font>
    <font>
      <b/>
      <sz val="11"/>
      <color theme="1"/>
      <name val="Calibri"/>
      <family val="3"/>
      <charset val="129"/>
      <scheme val="minor"/>
    </font>
    <font>
      <b/>
      <sz val="12"/>
      <color theme="0"/>
      <name val="맑은 고딕"/>
      <family val="3"/>
      <charset val="129"/>
    </font>
    <font>
      <sz val="8"/>
      <name val="돋움"/>
      <family val="3"/>
      <charset val="129"/>
    </font>
    <font>
      <sz val="11"/>
      <color theme="1"/>
      <name val="맑은 고딕"/>
      <family val="3"/>
      <charset val="129"/>
    </font>
    <font>
      <sz val="14"/>
      <color theme="1"/>
      <name val="HY견고딕"/>
      <family val="1"/>
      <charset val="129"/>
    </font>
    <font>
      <sz val="11"/>
      <color theme="1"/>
      <name val="HY견고딕"/>
      <family val="1"/>
      <charset val="129"/>
    </font>
    <font>
      <sz val="14"/>
      <color theme="5"/>
      <name val="HY견고딕"/>
      <family val="1"/>
      <charset val="129"/>
    </font>
    <font>
      <b/>
      <sz val="12"/>
      <color theme="1"/>
      <name val="Calibri"/>
      <family val="3"/>
      <charset val="129"/>
      <scheme val="minor"/>
    </font>
    <font>
      <b/>
      <sz val="12"/>
      <color rgb="FFFF0000"/>
      <name val="Calibri"/>
      <family val="3"/>
      <charset val="129"/>
      <scheme val="minor"/>
    </font>
    <font>
      <b/>
      <sz val="12"/>
      <color theme="5"/>
      <name val="Calibri"/>
      <family val="3"/>
      <charset val="129"/>
      <scheme val="minor"/>
    </font>
    <font>
      <sz val="10"/>
      <color theme="1"/>
      <name val="Calibri"/>
      <family val="2"/>
      <charset val="129"/>
      <scheme val="minor"/>
    </font>
    <font>
      <sz val="10"/>
      <color theme="1"/>
      <name val="Calibri"/>
      <family val="3"/>
      <charset val="129"/>
      <scheme val="minor"/>
    </font>
    <font>
      <sz val="11"/>
      <color rgb="FFFF0000"/>
      <name val="Calibri"/>
      <family val="3"/>
      <charset val="129"/>
      <scheme val="minor"/>
    </font>
    <font>
      <b/>
      <sz val="12"/>
      <name val="Calibri"/>
      <family val="3"/>
      <charset val="129"/>
      <scheme val="minor"/>
    </font>
    <font>
      <b/>
      <sz val="11"/>
      <color theme="0"/>
      <name val="Calibri"/>
      <family val="3"/>
      <charset val="129"/>
      <scheme val="minor"/>
    </font>
    <font>
      <sz val="11"/>
      <color indexed="81"/>
      <name val="돋움"/>
      <family val="3"/>
      <charset val="129"/>
    </font>
    <font>
      <sz val="11"/>
      <color indexed="81"/>
      <name val="Tahoma"/>
      <family val="2"/>
    </font>
    <font>
      <sz val="11"/>
      <color rgb="FF7030A0"/>
      <name val="Calibri"/>
      <family val="2"/>
      <charset val="129"/>
      <scheme val="minor"/>
    </font>
    <font>
      <sz val="11"/>
      <color rgb="FF7030A0"/>
      <name val="맑은 고딕"/>
      <family val="3"/>
      <charset val="129"/>
    </font>
    <font>
      <sz val="11"/>
      <color rgb="FF7030A0"/>
      <name val="맑은 고딕"/>
      <family val="2"/>
      <charset val="129"/>
    </font>
    <font>
      <b/>
      <sz val="11"/>
      <color rgb="FF7030A0"/>
      <name val="Calibri"/>
      <family val="3"/>
      <charset val="129"/>
      <scheme val="minor"/>
    </font>
    <font>
      <b/>
      <sz val="11"/>
      <color rgb="FF7030A0"/>
      <name val="맑은 고딕"/>
      <family val="3"/>
      <charset val="129"/>
    </font>
    <font>
      <b/>
      <sz val="12"/>
      <color rgb="FFFFFF00"/>
      <name val="맑은 고딕"/>
      <family val="3"/>
      <charset val="129"/>
    </font>
  </fonts>
  <fills count="8">
    <fill>
      <patternFill patternType="none"/>
    </fill>
    <fill>
      <patternFill patternType="gray125"/>
    </fill>
    <fill>
      <patternFill patternType="solid">
        <fgColor theme="8" tint="-0.249977111117893"/>
        <bgColor indexed="64"/>
      </patternFill>
    </fill>
    <fill>
      <patternFill patternType="solid">
        <fgColor theme="1"/>
        <bgColor indexed="64"/>
      </patternFill>
    </fill>
    <fill>
      <patternFill patternType="solid">
        <fgColor theme="0"/>
        <bgColor indexed="64"/>
      </patternFill>
    </fill>
    <fill>
      <patternFill patternType="solid">
        <fgColor theme="2"/>
        <bgColor indexed="64"/>
      </patternFill>
    </fill>
    <fill>
      <patternFill patternType="solid">
        <fgColor rgb="FF0070C0"/>
        <bgColor indexed="64"/>
      </patternFill>
    </fill>
    <fill>
      <patternFill patternType="solid">
        <fgColor rgb="FFFFFF00"/>
        <bgColor indexed="64"/>
      </patternFill>
    </fill>
  </fills>
  <borders count="35">
    <border>
      <left/>
      <right/>
      <top/>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indexed="64"/>
      </right>
      <top style="thin">
        <color indexed="64"/>
      </top>
      <bottom/>
      <diagonal/>
    </border>
    <border>
      <left/>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theme="5"/>
      </top>
      <bottom style="thin">
        <color theme="5"/>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top/>
      <bottom style="thick">
        <color auto="1"/>
      </bottom>
      <diagonal/>
    </border>
    <border>
      <left/>
      <right/>
      <top/>
      <bottom style="thick">
        <color theme="5"/>
      </bottom>
      <diagonal/>
    </border>
    <border>
      <left/>
      <right style="dotted">
        <color auto="1"/>
      </right>
      <top/>
      <bottom/>
      <diagonal/>
    </border>
    <border>
      <left style="thin">
        <color auto="1"/>
      </left>
      <right/>
      <top style="medium">
        <color auto="1"/>
      </top>
      <bottom/>
      <diagonal/>
    </border>
    <border>
      <left/>
      <right/>
      <top style="medium">
        <color auto="1"/>
      </top>
      <bottom/>
      <diagonal/>
    </border>
    <border>
      <left style="thin">
        <color auto="1"/>
      </left>
      <right/>
      <top style="thin">
        <color auto="1"/>
      </top>
      <bottom style="hair">
        <color auto="1"/>
      </bottom>
      <diagonal/>
    </border>
    <border>
      <left style="thin">
        <color auto="1"/>
      </left>
      <right style="thin">
        <color indexed="64"/>
      </right>
      <top style="thin">
        <color auto="1"/>
      </top>
      <bottom style="hair">
        <color auto="1"/>
      </bottom>
      <diagonal/>
    </border>
    <border>
      <left style="thin">
        <color auto="1"/>
      </left>
      <right/>
      <top style="hair">
        <color auto="1"/>
      </top>
      <bottom style="thin">
        <color auto="1"/>
      </bottom>
      <diagonal/>
    </border>
    <border>
      <left style="thin">
        <color auto="1"/>
      </left>
      <right style="thin">
        <color indexed="64"/>
      </right>
      <top style="hair">
        <color auto="1"/>
      </top>
      <bottom style="thin">
        <color auto="1"/>
      </bottom>
      <diagonal/>
    </border>
    <border>
      <left style="thin">
        <color indexed="64"/>
      </left>
      <right/>
      <top/>
      <bottom style="thin">
        <color indexed="64"/>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diagonal/>
    </border>
    <border>
      <left style="thin">
        <color auto="1"/>
      </left>
      <right style="thin">
        <color auto="1"/>
      </right>
      <top style="thin">
        <color auto="1"/>
      </top>
      <bottom/>
      <diagonal/>
    </border>
    <border>
      <left/>
      <right/>
      <top style="thin">
        <color auto="1"/>
      </top>
      <bottom/>
      <diagonal/>
    </border>
    <border>
      <left/>
      <right/>
      <top/>
      <bottom style="medium">
        <color auto="1"/>
      </bottom>
      <diagonal/>
    </border>
  </borders>
  <cellStyleXfs count="3">
    <xf numFmtId="0" fontId="0" fillId="0" borderId="0">
      <alignment vertical="center"/>
    </xf>
    <xf numFmtId="41" fontId="1" fillId="0" borderId="0" applyFont="0" applyFill="0" applyBorder="0" applyAlignment="0" applyProtection="0">
      <alignment vertical="center"/>
    </xf>
    <xf numFmtId="0" fontId="1" fillId="0" borderId="0">
      <alignment vertical="center"/>
    </xf>
  </cellStyleXfs>
  <cellXfs count="195">
    <xf numFmtId="0" fontId="0" fillId="0" borderId="0" xfId="0">
      <alignment vertical="center"/>
    </xf>
    <xf numFmtId="164" fontId="3" fillId="2" borderId="0" xfId="0" applyNumberFormat="1" applyFont="1" applyFill="1" applyAlignment="1">
      <alignment horizontal="center" vertical="center"/>
    </xf>
    <xf numFmtId="49" fontId="3" fillId="2" borderId="0" xfId="0" applyNumberFormat="1" applyFont="1" applyFill="1">
      <alignment vertical="center"/>
    </xf>
    <xf numFmtId="0" fontId="2" fillId="2" borderId="0" xfId="0" applyFont="1" applyFill="1">
      <alignment vertical="center"/>
    </xf>
    <xf numFmtId="0" fontId="5" fillId="0" borderId="0" xfId="0" applyFont="1" applyAlignment="1">
      <alignment horizontal="left"/>
    </xf>
    <xf numFmtId="0" fontId="0" fillId="0" borderId="0" xfId="0" applyAlignment="1">
      <alignment horizontal="left" vertical="center"/>
    </xf>
    <xf numFmtId="0" fontId="1" fillId="0" borderId="0" xfId="2">
      <alignment vertical="center"/>
    </xf>
    <xf numFmtId="0" fontId="5" fillId="0" borderId="1" xfId="0" applyFont="1" applyBorder="1" applyAlignment="1">
      <alignment horizontal="center" vertical="center"/>
    </xf>
    <xf numFmtId="0" fontId="0" fillId="0" borderId="2" xfId="0" applyBorder="1" applyAlignment="1">
      <alignment horizontal="center" vertical="center"/>
    </xf>
    <xf numFmtId="14" fontId="0" fillId="0" borderId="4" xfId="0" applyNumberFormat="1" applyBorder="1" applyAlignment="1">
      <alignment horizontal="center" vertical="center"/>
    </xf>
    <xf numFmtId="14" fontId="0" fillId="0" borderId="7" xfId="0" applyNumberFormat="1" applyBorder="1" applyAlignment="1">
      <alignment horizontal="center" vertical="center"/>
    </xf>
    <xf numFmtId="0" fontId="0" fillId="0" borderId="6" xfId="0" applyBorder="1">
      <alignment vertical="center"/>
    </xf>
    <xf numFmtId="0" fontId="0" fillId="0" borderId="14" xfId="0" applyBorder="1" applyAlignment="1">
      <alignment horizontal="center" vertical="center"/>
    </xf>
    <xf numFmtId="0" fontId="5" fillId="0" borderId="0" xfId="0" applyFont="1">
      <alignment vertical="center"/>
    </xf>
    <xf numFmtId="0" fontId="0" fillId="0" borderId="20" xfId="0" applyBorder="1">
      <alignment vertical="center"/>
    </xf>
    <xf numFmtId="0" fontId="5" fillId="0" borderId="0" xfId="0" applyFont="1" applyAlignment="1">
      <alignment horizontal="left" vertical="center"/>
    </xf>
    <xf numFmtId="0" fontId="0" fillId="4" borderId="3" xfId="0" applyFill="1" applyBorder="1" applyAlignment="1">
      <alignment horizontal="center" vertical="center"/>
    </xf>
    <xf numFmtId="0" fontId="0" fillId="4" borderId="21" xfId="0" applyFill="1" applyBorder="1" applyAlignment="1">
      <alignment horizontal="center" vertical="center"/>
    </xf>
    <xf numFmtId="0" fontId="0" fillId="4" borderId="22" xfId="0" applyFill="1" applyBorder="1" applyAlignment="1">
      <alignment horizontal="center" vertical="center"/>
    </xf>
    <xf numFmtId="0" fontId="0" fillId="4" borderId="7" xfId="0" applyFill="1" applyBorder="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xf>
    <xf numFmtId="164" fontId="3" fillId="2" borderId="0" xfId="0" applyNumberFormat="1" applyFont="1" applyFill="1" applyAlignment="1">
      <alignment horizontal="center" vertical="center"/>
    </xf>
    <xf numFmtId="0" fontId="0" fillId="0" borderId="28" xfId="0" applyBorder="1">
      <alignment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4" borderId="31" xfId="0" applyFill="1" applyBorder="1" applyAlignment="1">
      <alignment horizontal="center" vertical="center"/>
    </xf>
    <xf numFmtId="0" fontId="0" fillId="4" borderId="8" xfId="0" applyFill="1" applyBorder="1" applyAlignment="1">
      <alignment horizontal="center" vertical="center"/>
    </xf>
    <xf numFmtId="46" fontId="0" fillId="0" borderId="0" xfId="0" applyNumberFormat="1">
      <alignment vertical="center"/>
    </xf>
    <xf numFmtId="20" fontId="0" fillId="0" borderId="0" xfId="0" applyNumberFormat="1">
      <alignment vertical="center"/>
    </xf>
    <xf numFmtId="0" fontId="0" fillId="0" borderId="0" xfId="0" applyNumberFormat="1">
      <alignment vertical="center"/>
    </xf>
    <xf numFmtId="0" fontId="0" fillId="4" borderId="9" xfId="0" applyFill="1" applyBorder="1" applyAlignment="1">
      <alignment horizontal="center" vertical="center"/>
    </xf>
    <xf numFmtId="0" fontId="0" fillId="4" borderId="32" xfId="0" applyFill="1" applyBorder="1" applyAlignment="1">
      <alignment horizontal="center" vertical="center"/>
    </xf>
    <xf numFmtId="0" fontId="0" fillId="4" borderId="14" xfId="0" applyFill="1" applyBorder="1" applyAlignment="1">
      <alignment horizontal="center" vertical="center"/>
    </xf>
    <xf numFmtId="0" fontId="0" fillId="5" borderId="5" xfId="0" applyFill="1" applyBorder="1" applyAlignment="1">
      <alignment horizontal="center" vertical="center"/>
    </xf>
    <xf numFmtId="165" fontId="0" fillId="5" borderId="8" xfId="0" applyNumberFormat="1" applyFill="1" applyBorder="1" applyAlignment="1">
      <alignment horizontal="center" vertical="center"/>
    </xf>
    <xf numFmtId="165" fontId="0" fillId="5" borderId="11" xfId="0" applyNumberFormat="1" applyFill="1" applyBorder="1" applyAlignment="1">
      <alignment horizontal="center" vertical="center"/>
    </xf>
    <xf numFmtId="165" fontId="0" fillId="5" borderId="7" xfId="0" applyNumberFormat="1" applyFill="1" applyBorder="1" applyAlignment="1">
      <alignment horizontal="center" vertical="center"/>
    </xf>
    <xf numFmtId="165" fontId="0" fillId="5" borderId="17" xfId="0" applyNumberFormat="1" applyFill="1" applyBorder="1" applyAlignment="1">
      <alignment horizontal="center" vertical="center"/>
    </xf>
    <xf numFmtId="0" fontId="0" fillId="0" borderId="1" xfId="0" applyBorder="1" applyAlignment="1">
      <alignment horizontal="center" vertical="center"/>
    </xf>
    <xf numFmtId="0" fontId="0" fillId="5" borderId="10" xfId="0" applyFill="1" applyBorder="1" applyAlignment="1">
      <alignment horizontal="center" vertical="center"/>
    </xf>
    <xf numFmtId="168" fontId="0" fillId="5" borderId="4" xfId="0" applyNumberFormat="1" applyFill="1" applyBorder="1" applyAlignment="1">
      <alignment horizontal="center" vertical="center"/>
    </xf>
    <xf numFmtId="0" fontId="0" fillId="0" borderId="4" xfId="0" applyBorder="1" applyAlignment="1">
      <alignment horizontal="center" vertical="center"/>
    </xf>
    <xf numFmtId="1" fontId="0" fillId="0" borderId="17" xfId="0" applyNumberFormat="1" applyBorder="1" applyAlignment="1">
      <alignment horizontal="center" vertical="center"/>
    </xf>
    <xf numFmtId="165" fontId="0" fillId="5" borderId="29" xfId="0" applyNumberFormat="1" applyFill="1" applyBorder="1" applyAlignment="1">
      <alignment horizontal="center" vertical="center"/>
    </xf>
    <xf numFmtId="1" fontId="0" fillId="5" borderId="30" xfId="0" applyNumberFormat="1" applyFill="1" applyBorder="1" applyAlignment="1">
      <alignment horizontal="center" vertical="center"/>
    </xf>
    <xf numFmtId="14" fontId="0" fillId="0" borderId="6" xfId="0" applyNumberFormat="1" applyBorder="1">
      <alignment vertical="center"/>
    </xf>
    <xf numFmtId="0" fontId="5" fillId="0" borderId="0" xfId="0" applyFont="1" applyAlignment="1" applyProtection="1">
      <alignment horizontal="left"/>
    </xf>
    <xf numFmtId="0" fontId="0" fillId="0" borderId="0" xfId="0" applyProtection="1">
      <alignment vertical="center"/>
    </xf>
    <xf numFmtId="0" fontId="0" fillId="0" borderId="0" xfId="0" applyAlignment="1" applyProtection="1">
      <alignment horizontal="left" vertical="center"/>
    </xf>
    <xf numFmtId="0" fontId="5" fillId="0" borderId="1" xfId="0" applyFont="1" applyBorder="1" applyAlignment="1" applyProtection="1">
      <alignment horizontal="center" vertical="center"/>
    </xf>
    <xf numFmtId="0" fontId="0" fillId="0" borderId="2" xfId="0" applyBorder="1" applyAlignment="1" applyProtection="1">
      <alignment horizontal="center" vertical="center"/>
    </xf>
    <xf numFmtId="0" fontId="0" fillId="0" borderId="1" xfId="0" applyBorder="1" applyAlignment="1" applyProtection="1">
      <alignment horizontal="center" vertical="center"/>
    </xf>
    <xf numFmtId="14" fontId="0" fillId="0" borderId="4" xfId="0" applyNumberFormat="1" applyBorder="1" applyAlignment="1" applyProtection="1">
      <alignment horizontal="center" vertical="center"/>
    </xf>
    <xf numFmtId="0" fontId="0" fillId="5" borderId="5" xfId="0" applyFill="1" applyBorder="1" applyAlignment="1" applyProtection="1">
      <alignment horizontal="center" vertical="center"/>
    </xf>
    <xf numFmtId="165" fontId="0" fillId="5" borderId="8" xfId="0" applyNumberFormat="1" applyFill="1" applyBorder="1" applyAlignment="1" applyProtection="1">
      <alignment horizontal="center" vertical="center"/>
    </xf>
    <xf numFmtId="14" fontId="0" fillId="0" borderId="7" xfId="0" applyNumberFormat="1" applyBorder="1" applyAlignment="1" applyProtection="1">
      <alignment horizontal="center" vertical="center"/>
    </xf>
    <xf numFmtId="0" fontId="0" fillId="0" borderId="6" xfId="0" applyBorder="1" applyProtection="1">
      <alignment vertical="center"/>
    </xf>
    <xf numFmtId="0" fontId="0" fillId="5" borderId="10" xfId="0" applyFill="1" applyBorder="1" applyAlignment="1" applyProtection="1">
      <alignment horizontal="center" vertical="center"/>
    </xf>
    <xf numFmtId="165" fontId="0" fillId="5" borderId="11" xfId="0" applyNumberFormat="1" applyFill="1" applyBorder="1" applyAlignment="1" applyProtection="1">
      <alignment horizontal="center" vertical="center"/>
    </xf>
    <xf numFmtId="20" fontId="0" fillId="5" borderId="28" xfId="0" applyNumberFormat="1" applyFill="1" applyBorder="1" applyAlignment="1" applyProtection="1">
      <alignment horizontal="center" vertical="center"/>
    </xf>
    <xf numFmtId="165" fontId="0" fillId="5" borderId="29" xfId="0" applyNumberFormat="1" applyFill="1" applyBorder="1" applyAlignment="1" applyProtection="1">
      <alignment horizontal="center" vertical="center"/>
    </xf>
    <xf numFmtId="1" fontId="0" fillId="5" borderId="30" xfId="0" applyNumberFormat="1" applyFill="1" applyBorder="1" applyAlignment="1" applyProtection="1">
      <alignment horizontal="center" vertical="center"/>
    </xf>
    <xf numFmtId="20" fontId="0" fillId="0" borderId="0" xfId="0" applyNumberFormat="1" applyProtection="1">
      <alignment vertical="center"/>
    </xf>
    <xf numFmtId="0" fontId="0" fillId="0" borderId="14" xfId="0" applyBorder="1" applyAlignment="1" applyProtection="1">
      <alignment horizontal="center" vertical="center"/>
    </xf>
    <xf numFmtId="0" fontId="1" fillId="0" borderId="0" xfId="2" applyProtection="1">
      <alignment vertical="center"/>
    </xf>
    <xf numFmtId="0" fontId="0" fillId="0" borderId="4" xfId="0" applyBorder="1" applyAlignment="1" applyProtection="1">
      <alignment horizontal="center" vertical="center"/>
    </xf>
    <xf numFmtId="168" fontId="0" fillId="5" borderId="4" xfId="0" applyNumberFormat="1" applyFill="1" applyBorder="1" applyAlignment="1" applyProtection="1">
      <alignment horizontal="center" vertical="center"/>
    </xf>
    <xf numFmtId="1" fontId="0" fillId="0" borderId="17" xfId="0" applyNumberFormat="1" applyBorder="1" applyAlignment="1" applyProtection="1">
      <alignment horizontal="center" vertical="center"/>
    </xf>
    <xf numFmtId="165" fontId="0" fillId="5" borderId="7" xfId="0" applyNumberFormat="1" applyFill="1" applyBorder="1" applyAlignment="1" applyProtection="1">
      <alignment horizontal="center" vertical="center"/>
    </xf>
    <xf numFmtId="0" fontId="5" fillId="0" borderId="0" xfId="0" applyFont="1" applyProtection="1">
      <alignment vertical="center"/>
    </xf>
    <xf numFmtId="165" fontId="0" fillId="5" borderId="17" xfId="0" applyNumberFormat="1" applyFill="1" applyBorder="1" applyAlignment="1" applyProtection="1">
      <alignment horizontal="center" vertical="center"/>
    </xf>
    <xf numFmtId="168" fontId="0" fillId="0" borderId="0" xfId="0" applyNumberFormat="1" applyProtection="1">
      <alignment vertical="center"/>
    </xf>
    <xf numFmtId="0" fontId="5" fillId="0" borderId="0" xfId="0" applyFont="1" applyAlignment="1" applyProtection="1">
      <alignment horizontal="left" vertical="center"/>
    </xf>
    <xf numFmtId="0" fontId="0" fillId="0" borderId="28" xfId="0" applyBorder="1" applyProtection="1">
      <alignment vertical="center"/>
    </xf>
    <xf numFmtId="0" fontId="0" fillId="0" borderId="29" xfId="0" applyBorder="1" applyAlignment="1" applyProtection="1">
      <alignment horizontal="center" vertical="center"/>
    </xf>
    <xf numFmtId="0" fontId="0" fillId="0" borderId="30" xfId="0" applyBorder="1" applyAlignment="1" applyProtection="1">
      <alignment horizontal="center" vertical="center"/>
    </xf>
    <xf numFmtId="0" fontId="0" fillId="4" borderId="3" xfId="0" applyFill="1" applyBorder="1" applyAlignment="1" applyProtection="1">
      <alignment horizontal="center" vertical="center"/>
    </xf>
    <xf numFmtId="0" fontId="0" fillId="4" borderId="31" xfId="0" applyFill="1" applyBorder="1" applyAlignment="1" applyProtection="1">
      <alignment horizontal="center" vertical="center"/>
    </xf>
    <xf numFmtId="0" fontId="0" fillId="4" borderId="21" xfId="0" applyFill="1" applyBorder="1" applyAlignment="1" applyProtection="1">
      <alignment horizontal="center" vertical="center"/>
    </xf>
    <xf numFmtId="0" fontId="0" fillId="4" borderId="9" xfId="0" applyFill="1" applyBorder="1" applyAlignment="1" applyProtection="1">
      <alignment horizontal="center" vertical="center"/>
    </xf>
    <xf numFmtId="0" fontId="0" fillId="4" borderId="32" xfId="0" applyFill="1" applyBorder="1" applyAlignment="1" applyProtection="1">
      <alignment horizontal="center" vertical="center"/>
    </xf>
    <xf numFmtId="0" fontId="0" fillId="4" borderId="14" xfId="0" applyFill="1" applyBorder="1" applyAlignment="1" applyProtection="1">
      <alignment horizontal="center" vertical="center"/>
    </xf>
    <xf numFmtId="0" fontId="0" fillId="4" borderId="22" xfId="0" applyFill="1" applyBorder="1" applyAlignment="1" applyProtection="1">
      <alignment horizontal="center" vertical="center"/>
    </xf>
    <xf numFmtId="0" fontId="0" fillId="4" borderId="8" xfId="0" applyFill="1" applyBorder="1" applyAlignment="1" applyProtection="1">
      <alignment horizontal="center" vertical="center"/>
    </xf>
    <xf numFmtId="0" fontId="0" fillId="4" borderId="7" xfId="0" applyFill="1" applyBorder="1" applyAlignment="1" applyProtection="1">
      <alignment horizontal="center" vertical="center"/>
    </xf>
    <xf numFmtId="46" fontId="0" fillId="0" borderId="0" xfId="0" applyNumberFormat="1" applyProtection="1">
      <alignment vertical="center"/>
    </xf>
    <xf numFmtId="164" fontId="3" fillId="2" borderId="0" xfId="0" applyNumberFormat="1" applyFont="1" applyFill="1" applyAlignment="1" applyProtection="1">
      <alignment horizontal="center" vertical="center"/>
      <protection locked="0"/>
    </xf>
    <xf numFmtId="49" fontId="3" fillId="2" borderId="0" xfId="0" applyNumberFormat="1" applyFont="1" applyFill="1" applyProtection="1">
      <alignment vertical="center"/>
      <protection locked="0"/>
    </xf>
    <xf numFmtId="0" fontId="2" fillId="2" borderId="0" xfId="0" applyFont="1" applyFill="1" applyProtection="1">
      <alignment vertical="center"/>
      <protection locked="0"/>
    </xf>
    <xf numFmtId="0" fontId="0" fillId="0" borderId="0" xfId="0" applyProtection="1">
      <alignment vertical="center"/>
      <protection locked="0"/>
    </xf>
    <xf numFmtId="0" fontId="0" fillId="0" borderId="0" xfId="0" applyAlignment="1" applyProtection="1">
      <alignment horizontal="left" vertical="center"/>
      <protection locked="0"/>
    </xf>
    <xf numFmtId="0" fontId="1" fillId="0" borderId="0" xfId="2" applyProtection="1">
      <alignment vertical="center"/>
      <protection locked="0"/>
    </xf>
    <xf numFmtId="0" fontId="0" fillId="0" borderId="0" xfId="2" applyFont="1" applyProtection="1">
      <alignment vertical="center"/>
      <protection locked="0"/>
    </xf>
    <xf numFmtId="0" fontId="8" fillId="0" borderId="0" xfId="2" applyFont="1" applyProtection="1">
      <alignment vertical="center"/>
      <protection locked="0"/>
    </xf>
    <xf numFmtId="0" fontId="10" fillId="0" borderId="0" xfId="0" applyFont="1" applyProtection="1">
      <alignment vertical="center"/>
      <protection locked="0"/>
    </xf>
    <xf numFmtId="20" fontId="16" fillId="0" borderId="23" xfId="0" applyNumberFormat="1" applyFont="1" applyBorder="1" applyProtection="1">
      <alignment vertical="center"/>
      <protection locked="0"/>
    </xf>
    <xf numFmtId="167" fontId="16" fillId="0" borderId="24" xfId="1" applyNumberFormat="1" applyFont="1" applyBorder="1" applyAlignment="1" applyProtection="1">
      <alignment horizontal="right" vertical="center"/>
      <protection locked="0"/>
    </xf>
    <xf numFmtId="0" fontId="16" fillId="0" borderId="0" xfId="0" applyFont="1" applyAlignment="1" applyProtection="1">
      <alignment horizontal="left" vertical="center"/>
      <protection locked="0"/>
    </xf>
    <xf numFmtId="20" fontId="16" fillId="0" borderId="25" xfId="0" applyNumberFormat="1" applyFont="1" applyBorder="1" applyProtection="1">
      <alignment vertical="center"/>
      <protection locked="0"/>
    </xf>
    <xf numFmtId="167" fontId="16" fillId="0" borderId="26" xfId="0" applyNumberFormat="1" applyFont="1" applyBorder="1" applyAlignment="1" applyProtection="1">
      <alignment horizontal="right" vertical="center"/>
      <protection locked="0"/>
    </xf>
    <xf numFmtId="20" fontId="0" fillId="0" borderId="0" xfId="0" applyNumberFormat="1" applyAlignment="1" applyProtection="1">
      <alignment horizontal="left" vertical="center"/>
      <protection locked="0"/>
    </xf>
    <xf numFmtId="0" fontId="17" fillId="0" borderId="0" xfId="0" applyFont="1" applyAlignment="1" applyProtection="1">
      <alignment horizontal="left" vertical="center"/>
      <protection locked="0"/>
    </xf>
    <xf numFmtId="0" fontId="0" fillId="0" borderId="0" xfId="0" applyNumberFormat="1" applyProtection="1">
      <alignment vertical="center"/>
      <protection locked="0"/>
    </xf>
    <xf numFmtId="0" fontId="16" fillId="0" borderId="0" xfId="0" applyFont="1" applyFill="1" applyAlignment="1" applyProtection="1">
      <alignment horizontal="left" vertical="center"/>
      <protection locked="0"/>
    </xf>
    <xf numFmtId="165" fontId="0" fillId="5" borderId="5" xfId="0" applyNumberFormat="1" applyFill="1" applyBorder="1" applyAlignment="1" applyProtection="1">
      <alignment horizontal="center" vertical="center"/>
    </xf>
    <xf numFmtId="165" fontId="0" fillId="5" borderId="5" xfId="0" applyNumberFormat="1" applyFill="1" applyBorder="1" applyAlignment="1">
      <alignment horizontal="center" vertical="center"/>
    </xf>
    <xf numFmtId="20" fontId="16" fillId="0" borderId="23" xfId="0" applyNumberFormat="1" applyFont="1" applyFill="1" applyBorder="1" applyProtection="1">
      <alignment vertical="center"/>
      <protection locked="0"/>
    </xf>
    <xf numFmtId="167" fontId="16" fillId="0" borderId="24" xfId="1" applyNumberFormat="1" applyFont="1" applyFill="1" applyBorder="1" applyAlignment="1" applyProtection="1">
      <alignment horizontal="right" vertical="center"/>
      <protection locked="0"/>
    </xf>
    <xf numFmtId="20" fontId="16" fillId="0" borderId="25" xfId="0" applyNumberFormat="1" applyFont="1" applyFill="1" applyBorder="1" applyProtection="1">
      <alignment vertical="center"/>
      <protection locked="0"/>
    </xf>
    <xf numFmtId="167" fontId="16" fillId="0" borderId="26" xfId="0" applyNumberFormat="1" applyFont="1" applyFill="1" applyBorder="1" applyAlignment="1" applyProtection="1">
      <alignment horizontal="right" vertical="center"/>
      <protection locked="0"/>
    </xf>
    <xf numFmtId="164" fontId="3" fillId="2" borderId="0" xfId="0" applyNumberFormat="1" applyFont="1" applyFill="1" applyAlignment="1">
      <alignment horizontal="center" vertical="center"/>
    </xf>
    <xf numFmtId="0" fontId="0" fillId="5" borderId="5" xfId="0" applyFill="1" applyBorder="1" applyAlignment="1">
      <alignment horizontal="center" vertical="center"/>
    </xf>
    <xf numFmtId="0" fontId="0" fillId="5" borderId="1" xfId="0" applyFill="1" applyBorder="1" applyAlignment="1">
      <alignment horizontal="center" vertical="center"/>
    </xf>
    <xf numFmtId="165" fontId="0" fillId="5" borderId="4" xfId="0" applyNumberFormat="1" applyFill="1" applyBorder="1" applyAlignment="1">
      <alignment horizontal="center" vertical="center"/>
    </xf>
    <xf numFmtId="0" fontId="0" fillId="5" borderId="7" xfId="0" applyFill="1" applyBorder="1" applyAlignment="1">
      <alignment horizontal="center" vertical="center"/>
    </xf>
    <xf numFmtId="20" fontId="0" fillId="5" borderId="16" xfId="0" applyNumberFormat="1" applyFill="1" applyBorder="1" applyAlignment="1">
      <alignment horizontal="center" vertical="center"/>
    </xf>
    <xf numFmtId="0" fontId="6" fillId="3" borderId="8" xfId="2" applyFont="1" applyFill="1" applyBorder="1" applyAlignment="1">
      <alignment horizontal="center" vertical="center"/>
    </xf>
    <xf numFmtId="0" fontId="5" fillId="5" borderId="8" xfId="0" applyFont="1" applyFill="1" applyBorder="1" applyAlignment="1">
      <alignment horizontal="center" vertical="center"/>
    </xf>
    <xf numFmtId="0" fontId="5" fillId="5" borderId="8" xfId="0" applyFont="1" applyFill="1" applyBorder="1">
      <alignment vertical="center"/>
    </xf>
    <xf numFmtId="0" fontId="0" fillId="0" borderId="8" xfId="0" applyBorder="1" applyAlignment="1">
      <alignment horizontal="center" vertical="center"/>
    </xf>
    <xf numFmtId="0" fontId="0" fillId="5" borderId="8" xfId="0" applyFill="1" applyBorder="1" applyAlignment="1">
      <alignment horizontal="center" vertical="center"/>
    </xf>
    <xf numFmtId="0" fontId="0" fillId="5" borderId="8" xfId="0" applyFill="1" applyBorder="1">
      <alignment vertical="center"/>
    </xf>
    <xf numFmtId="165" fontId="0" fillId="5" borderId="10" xfId="0" applyNumberFormat="1" applyFill="1" applyBorder="1" applyAlignment="1">
      <alignment horizontal="center" vertical="center"/>
    </xf>
    <xf numFmtId="0" fontId="5" fillId="5" borderId="8" xfId="0" applyFont="1" applyFill="1" applyBorder="1" applyAlignment="1">
      <alignment horizontal="center" vertical="center"/>
    </xf>
    <xf numFmtId="0" fontId="25" fillId="7" borderId="0" xfId="2" applyFont="1" applyFill="1" applyProtection="1">
      <alignment vertical="center"/>
      <protection locked="0"/>
    </xf>
    <xf numFmtId="0" fontId="22" fillId="7" borderId="0" xfId="2" applyFont="1" applyFill="1" applyProtection="1">
      <alignment vertical="center"/>
      <protection locked="0"/>
    </xf>
    <xf numFmtId="0" fontId="22" fillId="0" borderId="0" xfId="2" applyFont="1">
      <alignment vertical="center"/>
    </xf>
    <xf numFmtId="20" fontId="16" fillId="0" borderId="23" xfId="0" applyNumberFormat="1" applyFont="1" applyBorder="1" applyProtection="1">
      <alignment vertical="center"/>
    </xf>
    <xf numFmtId="167" fontId="16" fillId="0" borderId="24" xfId="1" applyNumberFormat="1" applyFont="1" applyBorder="1" applyAlignment="1" applyProtection="1">
      <alignment horizontal="right" vertical="center"/>
    </xf>
    <xf numFmtId="20" fontId="16" fillId="0" borderId="25" xfId="0" applyNumberFormat="1" applyFont="1" applyBorder="1" applyProtection="1">
      <alignment vertical="center"/>
    </xf>
    <xf numFmtId="167" fontId="16" fillId="0" borderId="26" xfId="0" applyNumberFormat="1" applyFont="1" applyBorder="1" applyAlignment="1" applyProtection="1">
      <alignment horizontal="right" vertical="center"/>
    </xf>
    <xf numFmtId="0" fontId="0" fillId="0" borderId="20" xfId="0" applyBorder="1" applyProtection="1">
      <alignment vertical="center"/>
      <protection locked="0"/>
    </xf>
    <xf numFmtId="0" fontId="16" fillId="0" borderId="0" xfId="0" applyFont="1" applyAlignment="1" applyProtection="1">
      <alignment horizontal="left" vertical="center"/>
    </xf>
    <xf numFmtId="0" fontId="9" fillId="0" borderId="0" xfId="0" applyFont="1" applyAlignment="1" applyProtection="1">
      <alignment horizontal="left" vertical="center"/>
      <protection locked="0"/>
    </xf>
    <xf numFmtId="0" fontId="11" fillId="0" borderId="0" xfId="0" applyFont="1" applyAlignment="1" applyProtection="1">
      <alignment horizontal="left" vertical="center"/>
      <protection locked="0"/>
    </xf>
    <xf numFmtId="0" fontId="16" fillId="0" borderId="14" xfId="0" applyNumberFormat="1" applyFont="1" applyBorder="1" applyAlignment="1" applyProtection="1">
      <alignment horizontal="center" vertical="center"/>
    </xf>
    <xf numFmtId="0" fontId="16" fillId="0" borderId="27" xfId="0" applyNumberFormat="1" applyFont="1" applyBorder="1" applyAlignment="1" applyProtection="1">
      <alignment horizontal="center" vertical="center"/>
    </xf>
    <xf numFmtId="0" fontId="15" fillId="0" borderId="9" xfId="0" applyFont="1" applyBorder="1" applyAlignment="1" applyProtection="1">
      <alignment horizontal="center" vertical="center"/>
    </xf>
    <xf numFmtId="0" fontId="16" fillId="0" borderId="13" xfId="0" applyFont="1" applyBorder="1" applyAlignment="1" applyProtection="1">
      <alignment horizontal="center" vertical="center"/>
    </xf>
    <xf numFmtId="0" fontId="16" fillId="0" borderId="14" xfId="0" applyFont="1" applyBorder="1" applyAlignment="1" applyProtection="1">
      <alignment horizontal="center" vertical="center"/>
    </xf>
    <xf numFmtId="0" fontId="16" fillId="0" borderId="27" xfId="0" applyFont="1" applyBorder="1" applyAlignment="1" applyProtection="1">
      <alignment horizontal="center" vertical="center"/>
    </xf>
    <xf numFmtId="166" fontId="12" fillId="0" borderId="18" xfId="0" applyNumberFormat="1" applyFont="1" applyBorder="1" applyAlignment="1" applyProtection="1">
      <alignment horizontal="left" vertical="center"/>
      <protection locked="0"/>
    </xf>
    <xf numFmtId="0" fontId="15" fillId="0" borderId="9" xfId="0" applyFont="1" applyBorder="1" applyAlignment="1" applyProtection="1">
      <alignment horizontal="center" vertical="center"/>
      <protection locked="0"/>
    </xf>
    <xf numFmtId="0" fontId="16" fillId="0" borderId="13" xfId="0" applyFont="1" applyBorder="1" applyAlignment="1" applyProtection="1">
      <alignment horizontal="center" vertical="center"/>
      <protection locked="0"/>
    </xf>
    <xf numFmtId="166" fontId="14" fillId="0" borderId="19" xfId="0" applyNumberFormat="1" applyFont="1" applyBorder="1" applyAlignment="1" applyProtection="1">
      <alignment horizontal="left" vertical="center"/>
      <protection locked="0"/>
    </xf>
    <xf numFmtId="0" fontId="15" fillId="0" borderId="9" xfId="0" applyFont="1" applyFill="1" applyBorder="1" applyAlignment="1" applyProtection="1">
      <alignment horizontal="center" vertical="center"/>
      <protection locked="0"/>
    </xf>
    <xf numFmtId="0" fontId="16" fillId="0" borderId="13" xfId="0" applyFont="1" applyFill="1" applyBorder="1" applyAlignment="1" applyProtection="1">
      <alignment horizontal="center" vertical="center"/>
      <protection locked="0"/>
    </xf>
    <xf numFmtId="166" fontId="13" fillId="0" borderId="19" xfId="0" applyNumberFormat="1" applyFont="1" applyBorder="1" applyAlignment="1" applyProtection="1">
      <alignment horizontal="left" vertical="center"/>
      <protection locked="0"/>
    </xf>
    <xf numFmtId="166" fontId="18" fillId="0" borderId="18" xfId="0" applyNumberFormat="1" applyFont="1" applyBorder="1" applyAlignment="1" applyProtection="1">
      <alignment horizontal="left" vertical="center"/>
      <protection locked="0"/>
    </xf>
    <xf numFmtId="0" fontId="16" fillId="0" borderId="14" xfId="0" applyNumberFormat="1" applyFont="1" applyFill="1" applyBorder="1" applyAlignment="1" applyProtection="1">
      <alignment horizontal="center" vertical="center"/>
    </xf>
    <xf numFmtId="0" fontId="16" fillId="0" borderId="27" xfId="0" applyNumberFormat="1" applyFont="1" applyFill="1" applyBorder="1" applyAlignment="1" applyProtection="1">
      <alignment horizontal="center" vertical="center"/>
    </xf>
    <xf numFmtId="164" fontId="3" fillId="2" borderId="0" xfId="0" applyNumberFormat="1" applyFont="1" applyFill="1" applyAlignment="1" applyProtection="1">
      <alignment horizontal="center" vertical="center"/>
      <protection locked="0"/>
    </xf>
    <xf numFmtId="0" fontId="0" fillId="0" borderId="1" xfId="0" applyBorder="1" applyAlignment="1" applyProtection="1">
      <alignment horizontal="center" vertical="center"/>
    </xf>
    <xf numFmtId="0" fontId="0" fillId="0" borderId="3" xfId="0" applyBorder="1" applyAlignment="1" applyProtection="1">
      <alignment horizontal="center" vertical="center"/>
    </xf>
    <xf numFmtId="0" fontId="0" fillId="0" borderId="5" xfId="0" applyBorder="1" applyAlignment="1" applyProtection="1">
      <alignment horizontal="center" vertical="center"/>
    </xf>
    <xf numFmtId="0" fontId="0" fillId="0" borderId="6" xfId="0" applyBorder="1" applyAlignment="1" applyProtection="1">
      <alignment horizontal="center" vertical="center"/>
    </xf>
    <xf numFmtId="0" fontId="0" fillId="0" borderId="9" xfId="0" applyBorder="1" applyAlignment="1" applyProtection="1">
      <alignment horizontal="center" vertical="center" wrapText="1"/>
    </xf>
    <xf numFmtId="0" fontId="0" fillId="0" borderId="12" xfId="0" applyBorder="1" applyAlignment="1" applyProtection="1">
      <alignment horizontal="center" vertical="center" wrapText="1"/>
    </xf>
    <xf numFmtId="0" fontId="0" fillId="0" borderId="13" xfId="0" applyBorder="1" applyAlignment="1" applyProtection="1">
      <alignment horizontal="center" vertical="center" wrapText="1"/>
    </xf>
    <xf numFmtId="0" fontId="0" fillId="0" borderId="33" xfId="0" applyBorder="1" applyAlignment="1" applyProtection="1">
      <alignment horizontal="center" vertical="center"/>
    </xf>
    <xf numFmtId="0" fontId="0" fillId="0" borderId="9" xfId="0" applyBorder="1" applyAlignment="1" applyProtection="1">
      <alignment horizontal="center" vertical="center"/>
    </xf>
    <xf numFmtId="0" fontId="9" fillId="0" borderId="5" xfId="0" applyFont="1" applyBorder="1" applyAlignment="1" applyProtection="1">
      <alignment horizontal="left" vertical="center"/>
      <protection locked="0"/>
    </xf>
    <xf numFmtId="0" fontId="11" fillId="0" borderId="15" xfId="0" applyFont="1" applyBorder="1" applyAlignment="1" applyProtection="1">
      <alignment horizontal="left" vertical="center"/>
      <protection locked="0"/>
    </xf>
    <xf numFmtId="0" fontId="27" fillId="3" borderId="0" xfId="2" applyFont="1" applyFill="1" applyBorder="1" applyAlignment="1" applyProtection="1">
      <alignment horizontal="center" vertical="center"/>
      <protection locked="0"/>
    </xf>
    <xf numFmtId="0" fontId="0" fillId="5" borderId="1" xfId="0" applyFill="1" applyBorder="1" applyAlignment="1" applyProtection="1">
      <alignment horizontal="center" vertical="center"/>
    </xf>
    <xf numFmtId="0" fontId="0" fillId="5" borderId="3" xfId="0" applyFill="1" applyBorder="1" applyAlignment="1" applyProtection="1">
      <alignment horizontal="center" vertical="center"/>
    </xf>
    <xf numFmtId="0" fontId="0" fillId="5" borderId="5" xfId="0" applyFill="1" applyBorder="1" applyAlignment="1" applyProtection="1">
      <alignment horizontal="center" vertical="center"/>
    </xf>
    <xf numFmtId="0" fontId="0" fillId="5" borderId="6" xfId="0" applyFill="1" applyBorder="1" applyAlignment="1" applyProtection="1">
      <alignment horizontal="center" vertical="center"/>
    </xf>
    <xf numFmtId="0" fontId="19" fillId="6" borderId="7" xfId="2" applyFont="1" applyFill="1" applyBorder="1" applyAlignment="1" applyProtection="1">
      <alignment horizontal="center" vertical="center"/>
      <protection locked="0"/>
    </xf>
    <xf numFmtId="0" fontId="19" fillId="6" borderId="5" xfId="2" applyFont="1" applyFill="1" applyBorder="1" applyAlignment="1" applyProtection="1">
      <alignment horizontal="center" vertical="center"/>
      <protection locked="0"/>
    </xf>
    <xf numFmtId="0" fontId="19" fillId="6" borderId="6" xfId="2" applyFont="1" applyFill="1" applyBorder="1" applyAlignment="1" applyProtection="1">
      <alignment horizontal="center" vertical="center"/>
      <protection locked="0"/>
    </xf>
    <xf numFmtId="0" fontId="15" fillId="0" borderId="10" xfId="0" applyFont="1" applyBorder="1" applyAlignment="1" applyProtection="1">
      <alignment horizontal="center" vertical="center"/>
    </xf>
    <xf numFmtId="0" fontId="16" fillId="0" borderId="10" xfId="0" applyFont="1" applyBorder="1" applyAlignment="1" applyProtection="1">
      <alignment horizontal="center" vertical="center"/>
    </xf>
    <xf numFmtId="0" fontId="0" fillId="5" borderId="10" xfId="0" applyFill="1" applyBorder="1" applyAlignment="1" applyProtection="1">
      <alignment horizontal="center" vertical="center"/>
    </xf>
    <xf numFmtId="0" fontId="0" fillId="5" borderId="16" xfId="0" applyFill="1" applyBorder="1" applyAlignment="1" applyProtection="1">
      <alignment horizontal="center" vertical="center"/>
    </xf>
    <xf numFmtId="0" fontId="0" fillId="0" borderId="1" xfId="0" applyFill="1" applyBorder="1" applyAlignment="1" applyProtection="1">
      <alignment horizontal="center" vertical="center"/>
    </xf>
    <xf numFmtId="0" fontId="0" fillId="0" borderId="3" xfId="0" applyFill="1" applyBorder="1" applyAlignment="1" applyProtection="1">
      <alignment horizontal="center" vertical="center"/>
    </xf>
    <xf numFmtId="164" fontId="3" fillId="2" borderId="0" xfId="0" applyNumberFormat="1" applyFont="1" applyFill="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33" xfId="0" applyBorder="1" applyAlignment="1">
      <alignment horizontal="center" vertical="center"/>
    </xf>
    <xf numFmtId="0" fontId="0" fillId="0" borderId="9" xfId="0" applyBorder="1" applyAlignment="1">
      <alignment horizontal="center"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0" fillId="5" borderId="10" xfId="0" applyFill="1" applyBorder="1" applyAlignment="1">
      <alignment horizontal="center" vertical="center"/>
    </xf>
    <xf numFmtId="0" fontId="0" fillId="5" borderId="16" xfId="0" applyFill="1" applyBorder="1" applyAlignment="1">
      <alignment horizontal="center" vertical="center"/>
    </xf>
    <xf numFmtId="0" fontId="19" fillId="2" borderId="34" xfId="0" applyFont="1" applyFill="1" applyBorder="1" applyAlignment="1">
      <alignment horizontal="left"/>
    </xf>
    <xf numFmtId="0" fontId="0" fillId="5" borderId="1" xfId="0" applyFill="1" applyBorder="1" applyAlignment="1">
      <alignment horizontal="center" vertical="center"/>
    </xf>
    <xf numFmtId="0" fontId="0" fillId="5" borderId="3" xfId="0" applyFill="1" applyBorder="1" applyAlignment="1">
      <alignment horizontal="center" vertical="center"/>
    </xf>
  </cellXfs>
  <cellStyles count="3">
    <cellStyle name="쉼표 [0]" xfId="1" builtinId="6"/>
    <cellStyle name="표준" xfId="0" builtinId="0"/>
    <cellStyle name="표준 4" xfId="2" xr:uid="{C1D0725D-8675-47BE-8EAA-C205CCAC4E2B}"/>
  </cellStyles>
  <dxfs count="3266">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numFmt numFmtId="169" formatCode="&quot;&quot;"/>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numFmt numFmtId="169" formatCode="&quot;&quot;"/>
    </dxf>
    <dxf>
      <numFmt numFmtId="169" formatCode="&quot;&quot;"/>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numFmt numFmtId="169" formatCode="&quot;&quot;"/>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numFmt numFmtId="169" formatCode="&quot;&quot;"/>
    </dxf>
    <dxf>
      <numFmt numFmtId="169" formatCode="&quot;&quot;"/>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numFmt numFmtId="169" formatCode="&quot;&quot;"/>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numFmt numFmtId="169" formatCode="&quot;&quot;"/>
    </dxf>
    <dxf>
      <numFmt numFmtId="169" formatCode="&quot;&quot;"/>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numFmt numFmtId="169" formatCode="&quot;&quot;"/>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numFmt numFmtId="169" formatCode="&quot;&quot;"/>
    </dxf>
    <dxf>
      <numFmt numFmtId="169" formatCode="&quot;&quot;"/>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numFmt numFmtId="169" formatCode="&quot;&quot;"/>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numFmt numFmtId="169" formatCode="&quot;&quot;"/>
    </dxf>
    <dxf>
      <numFmt numFmtId="169" formatCode="&quot;&quot;"/>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numFmt numFmtId="169" formatCode="&quot;&quot;"/>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numFmt numFmtId="169" formatCode="&quot;&quot;"/>
    </dxf>
    <dxf>
      <numFmt numFmtId="169" formatCode="&quot;&quot;"/>
    </dxf>
    <dxf>
      <numFmt numFmtId="169" formatCode="&quot;&quot;"/>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2"/>
        </patternFill>
      </fill>
    </dxf>
    <dxf>
      <fill>
        <patternFill>
          <bgColor theme="5" tint="0.79998168889431442"/>
        </patternFill>
      </fill>
    </dxf>
    <dxf>
      <numFmt numFmtId="169" formatCode="&quot;&quot;"/>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numFmt numFmtId="169" formatCode="&quot;&quot;"/>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numFmt numFmtId="169" formatCode="&quot;&quot;"/>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numFmt numFmtId="169" formatCode="&quot;&quot;"/>
    </dxf>
    <dxf>
      <numFmt numFmtId="169" formatCode="&quot;&quot;"/>
    </dxf>
    <dxf>
      <numFmt numFmtId="169" formatCode="&quot;&quot;"/>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numFmt numFmtId="169" formatCode="&quot;&quot;"/>
    </dxf>
    <dxf>
      <numFmt numFmtId="169" formatCode="&quot;&quot;"/>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numFmt numFmtId="169" formatCode="&quot;&quot;"/>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numFmt numFmtId="169" formatCode="&quot;&quot;"/>
    </dxf>
    <dxf>
      <numFmt numFmtId="169" formatCode="&quot;&quot;"/>
    </dxf>
    <dxf>
      <numFmt numFmtId="169" formatCode="&quot;&quot;"/>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numFmt numFmtId="169" formatCode="&quot;&quot;"/>
    </dxf>
    <dxf>
      <numFmt numFmtId="169" formatCode="&quot;&quot;"/>
    </dxf>
    <dxf>
      <numFmt numFmtId="169" formatCode="&quot;&quot;"/>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numFmt numFmtId="169" formatCode="&quot;&quot;"/>
    </dxf>
    <dxf>
      <numFmt numFmtId="169" formatCode="&quot;&quot;"/>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numFmt numFmtId="169" formatCode="&quot;&quot;"/>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numFmt numFmtId="169" formatCode="&quot;&quot;"/>
    </dxf>
    <dxf>
      <numFmt numFmtId="169" formatCode="&quot;&quot;"/>
    </dxf>
    <dxf>
      <numFmt numFmtId="169" formatCode="&quot;&quot;"/>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2"/>
        </patternFill>
      </fill>
    </dxf>
    <dxf>
      <fill>
        <patternFill>
          <bgColor theme="5" tint="0.79998168889431442"/>
        </patternFill>
      </fill>
    </dxf>
    <dxf>
      <numFmt numFmtId="169" formatCode="&quot;&quot;"/>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numFmt numFmtId="169" formatCode="&quot;&quot;"/>
    </dxf>
    <dxf>
      <numFmt numFmtId="169" formatCode="&quot;&quot;"/>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numFmt numFmtId="169" formatCode="&quot;&quot;"/>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numFmt numFmtId="169" formatCode="&quot;&quot;"/>
    </dxf>
    <dxf>
      <numFmt numFmtId="169" formatCode="&quot;&quot;"/>
    </dxf>
    <dxf>
      <numFmt numFmtId="169" formatCode="&quot;&quot;"/>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numFmt numFmtId="169" formatCode="&quot;&quot;"/>
    </dxf>
    <dxf>
      <numFmt numFmtId="169" formatCode="&quot;&quot;"/>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numFmt numFmtId="169" formatCode="&quot;&quot;"/>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numFmt numFmtId="169" formatCode="&quot;&quot;"/>
    </dxf>
    <dxf>
      <numFmt numFmtId="169" formatCode="&quot;&quot;"/>
    </dxf>
    <dxf>
      <numFmt numFmtId="169" formatCode="&quot;&quot;"/>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numFmt numFmtId="169" formatCode="&quot;&quot;"/>
    </dxf>
    <dxf>
      <numFmt numFmtId="169" formatCode="&quot;&quot;"/>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numFmt numFmtId="169" formatCode="&quot;&quot;"/>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numFmt numFmtId="169" formatCode="&quot;&quot;"/>
    </dxf>
    <dxf>
      <numFmt numFmtId="169" formatCode="&quot;&quot;"/>
    </dxf>
    <dxf>
      <numFmt numFmtId="169" formatCode="&quot;&quot;"/>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numFmt numFmtId="169" formatCode="&quot;&quot;"/>
    </dxf>
    <dxf>
      <numFmt numFmtId="169" formatCode="&quot;&quot;"/>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numFmt numFmtId="169" formatCode="&quot;&quot;"/>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numFmt numFmtId="169" formatCode="&quot;&quot;"/>
    </dxf>
    <dxf>
      <numFmt numFmtId="169" formatCode="&quot;&quot;"/>
    </dxf>
    <dxf>
      <numFmt numFmtId="169" formatCode="&quot;&quot;"/>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2"/>
        </patternFill>
      </fill>
    </dxf>
    <dxf>
      <fill>
        <patternFill>
          <bgColor theme="5" tint="0.79998168889431442"/>
        </patternFill>
      </fill>
    </dxf>
    <dxf>
      <numFmt numFmtId="169" formatCode="&quot;&quo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2"/>
        </patternFill>
      </fill>
    </dxf>
    <dxf>
      <fill>
        <patternFill>
          <bgColor theme="5" tint="0.79998168889431442"/>
        </patternFill>
      </fill>
    </dxf>
    <dxf>
      <numFmt numFmtId="169" formatCode="&quot;&quot;"/>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numFmt numFmtId="169" formatCode="&quot;&quot;"/>
    </dxf>
    <dxf>
      <numFmt numFmtId="169" formatCode="&quot;&quot;"/>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numFmt numFmtId="169" formatCode="&quot;&quot;"/>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numFmt numFmtId="169" formatCode="&quot;&quot;"/>
    </dxf>
    <dxf>
      <numFmt numFmtId="169" formatCode="&quot;&quot;"/>
    </dxf>
    <dxf>
      <numFmt numFmtId="169" formatCode="&quot;&quot;"/>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2"/>
        </patternFill>
      </fill>
    </dxf>
    <dxf>
      <fill>
        <patternFill>
          <bgColor theme="5" tint="0.79998168889431442"/>
        </patternFill>
      </fill>
    </dxf>
    <dxf>
      <numFmt numFmtId="169" formatCode="&quot;&quo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2"/>
        </patternFill>
      </fill>
    </dxf>
    <dxf>
      <fill>
        <patternFill>
          <bgColor theme="5" tint="0.79998168889431442"/>
        </patternFill>
      </fill>
    </dxf>
    <dxf>
      <numFmt numFmtId="169" formatCode="&quot;&quot;"/>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numFmt numFmtId="169" formatCode="&quot;&quot;"/>
    </dxf>
    <dxf>
      <numFmt numFmtId="169" formatCode="&quot;&quot;"/>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numFmt numFmtId="169" formatCode="&quot;&quot;"/>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numFmt numFmtId="169" formatCode="&quot;&quot;"/>
    </dxf>
    <dxf>
      <numFmt numFmtId="169" formatCode="&quot;&quot;"/>
    </dxf>
    <dxf>
      <numFmt numFmtId="169" formatCode="&quot;&quot;"/>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numFmt numFmtId="169" formatCode="&quot;&quot;"/>
    </dxf>
    <dxf>
      <numFmt numFmtId="169" formatCode="&quot;&quot;"/>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numFmt numFmtId="169" formatCode="&quot;&quot;"/>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numFmt numFmtId="169" formatCode="&quot;&quot;"/>
    </dxf>
    <dxf>
      <numFmt numFmtId="169" formatCode="&quot;&quot;"/>
    </dxf>
    <dxf>
      <numFmt numFmtId="169" formatCode="&quot;&quot;"/>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numFmt numFmtId="169" formatCode="&quot;&quot;"/>
    </dxf>
    <dxf>
      <numFmt numFmtId="169" formatCode="&quot;&quot;"/>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numFmt numFmtId="169" formatCode="&quot;&quot;"/>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numFmt numFmtId="169" formatCode="&quot;&quot;"/>
    </dxf>
    <dxf>
      <numFmt numFmtId="169" formatCode="&quot;&quot;"/>
    </dxf>
    <dxf>
      <numFmt numFmtId="169" formatCode="&quot;&quot;"/>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2"/>
        </patternFill>
      </fill>
    </dxf>
    <dxf>
      <fill>
        <patternFill>
          <bgColor theme="5" tint="0.79998168889431442"/>
        </patternFill>
      </fill>
    </dxf>
    <dxf>
      <numFmt numFmtId="169" formatCode="&quot;&quot;"/>
    </dxf>
    <dxf>
      <fill>
        <patternFill>
          <bgColor theme="9" tint="0.79998168889431442"/>
        </patternFill>
      </fill>
    </dxf>
    <dxf>
      <fill>
        <patternFill>
          <bgColor theme="9" tint="0.79998168889431442"/>
        </patternFill>
      </fill>
    </dxf>
    <dxf>
      <fill>
        <patternFill>
          <bgColor theme="7" tint="0.79998168889431442"/>
        </patternFill>
      </fill>
    </dxf>
    <dxf>
      <numFmt numFmtId="169" formatCode="&quot;&quot;"/>
    </dxf>
    <dxf>
      <numFmt numFmtId="169" formatCode="&quot;&quot;"/>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numFmt numFmtId="169" formatCode="&quot;&quot;"/>
    </dxf>
    <dxf>
      <font>
        <color rgb="FF9C0006"/>
      </font>
      <fill>
        <patternFill>
          <bgColor rgb="FFFFC7CE"/>
        </patternFill>
      </fill>
    </dxf>
    <dxf>
      <numFmt numFmtId="169" formatCode="&quot;&quot;"/>
    </dxf>
    <dxf>
      <numFmt numFmtId="169" formatCode="&quot;&quot;"/>
    </dxf>
  </dxfs>
  <tableStyles count="0" defaultTableStyle="TableStyleMedium2" defaultPivotStyle="PivotStyleLight16"/>
  <colors>
    <mruColors>
      <color rgb="FFE9D8FC"/>
      <color rgb="FFCC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32</xdr:col>
      <xdr:colOff>385002</xdr:colOff>
      <xdr:row>2</xdr:row>
      <xdr:rowOff>54431</xdr:rowOff>
    </xdr:from>
    <xdr:to>
      <xdr:col>36</xdr:col>
      <xdr:colOff>103094</xdr:colOff>
      <xdr:row>4</xdr:row>
      <xdr:rowOff>40537</xdr:rowOff>
    </xdr:to>
    <xdr:pic>
      <xdr:nvPicPr>
        <xdr:cNvPr id="4" name="그림 3">
          <a:extLst>
            <a:ext uri="{FF2B5EF4-FFF2-40B4-BE49-F238E27FC236}">
              <a16:creationId xmlns:a16="http://schemas.microsoft.com/office/drawing/2014/main" id="{09A35FFB-BC59-42DF-96D2-8209DEE83FCB}"/>
            </a:ext>
          </a:extLst>
        </xdr:cNvPr>
        <xdr:cNvPicPr>
          <a:picLocks noChangeAspect="1"/>
        </xdr:cNvPicPr>
      </xdr:nvPicPr>
      <xdr:blipFill>
        <a:blip xmlns:r="http://schemas.openxmlformats.org/officeDocument/2006/relationships" r:embed="rId1">
          <a:duotone>
            <a:srgbClr val="4472C4">
              <a:shade val="45000"/>
              <a:satMod val="135000"/>
            </a:srgbClr>
            <a:prstClr val="white"/>
          </a:duotone>
          <a:extLst>
            <a:ext uri="{BEBA8EAE-BF5A-486C-A8C5-ECC9F3942E4B}">
              <a14:imgProps xmlns:a14="http://schemas.microsoft.com/office/drawing/2010/main">
                <a14:imgLayer r:embed="rId2">
                  <a14:imgEffect>
                    <a14:backgroundRemoval t="9091" b="90909" l="1887" r="99057">
                      <a14:foregroundMark x1="12736" y1="45455" x2="12736" y2="45455"/>
                      <a14:foregroundMark x1="21698" y1="29091" x2="21698" y2="29091"/>
                      <a14:foregroundMark x1="33019" y1="56364" x2="33019" y2="56364"/>
                      <a14:foregroundMark x1="46698" y1="76364" x2="46698" y2="76364"/>
                      <a14:foregroundMark x1="53302" y1="56364" x2="53302" y2="56364"/>
                      <a14:foregroundMark x1="76887" y1="30909" x2="76887" y2="30909"/>
                      <a14:foregroundMark x1="88208" y1="50909" x2="88208" y2="50909"/>
                    </a14:backgroundRemoval>
                  </a14:imgEffect>
                </a14:imgLayer>
              </a14:imgProps>
            </a:ext>
          </a:extLst>
        </a:blip>
        <a:stretch>
          <a:fillRect/>
        </a:stretch>
      </xdr:blipFill>
      <xdr:spPr>
        <a:xfrm>
          <a:off x="16822431" y="598717"/>
          <a:ext cx="1663913" cy="42153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32</xdr:col>
      <xdr:colOff>385001</xdr:colOff>
      <xdr:row>2</xdr:row>
      <xdr:rowOff>68038</xdr:rowOff>
    </xdr:from>
    <xdr:to>
      <xdr:col>36</xdr:col>
      <xdr:colOff>103093</xdr:colOff>
      <xdr:row>4</xdr:row>
      <xdr:rowOff>54144</xdr:rowOff>
    </xdr:to>
    <xdr:pic>
      <xdr:nvPicPr>
        <xdr:cNvPr id="2" name="그림 1">
          <a:extLst>
            <a:ext uri="{FF2B5EF4-FFF2-40B4-BE49-F238E27FC236}">
              <a16:creationId xmlns:a16="http://schemas.microsoft.com/office/drawing/2014/main" id="{32AAD52A-5AC6-4CB8-B229-0CC7191FA895}"/>
            </a:ext>
          </a:extLst>
        </xdr:cNvPr>
        <xdr:cNvPicPr>
          <a:picLocks noChangeAspect="1"/>
        </xdr:cNvPicPr>
      </xdr:nvPicPr>
      <xdr:blipFill>
        <a:blip xmlns:r="http://schemas.openxmlformats.org/officeDocument/2006/relationships" r:embed="rId1">
          <a:duotone>
            <a:srgbClr val="4472C4">
              <a:shade val="45000"/>
              <a:satMod val="135000"/>
            </a:srgbClr>
            <a:prstClr val="white"/>
          </a:duotone>
          <a:extLst>
            <a:ext uri="{BEBA8EAE-BF5A-486C-A8C5-ECC9F3942E4B}">
              <a14:imgProps xmlns:a14="http://schemas.microsoft.com/office/drawing/2010/main">
                <a14:imgLayer r:embed="rId2">
                  <a14:imgEffect>
                    <a14:backgroundRemoval t="9091" b="90909" l="1887" r="99057">
                      <a14:foregroundMark x1="12736" y1="45455" x2="12736" y2="45455"/>
                      <a14:foregroundMark x1="21698" y1="29091" x2="21698" y2="29091"/>
                      <a14:foregroundMark x1="33019" y1="56364" x2="33019" y2="56364"/>
                      <a14:foregroundMark x1="46698" y1="76364" x2="46698" y2="76364"/>
                      <a14:foregroundMark x1="53302" y1="56364" x2="53302" y2="56364"/>
                      <a14:foregroundMark x1="76887" y1="30909" x2="76887" y2="30909"/>
                      <a14:foregroundMark x1="88208" y1="50909" x2="88208" y2="50909"/>
                    </a14:backgroundRemoval>
                  </a14:imgEffect>
                </a14:imgLayer>
              </a14:imgProps>
            </a:ext>
          </a:extLst>
        </a:blip>
        <a:stretch>
          <a:fillRect/>
        </a:stretch>
      </xdr:blipFill>
      <xdr:spPr>
        <a:xfrm>
          <a:off x="15259241" y="578578"/>
          <a:ext cx="1478312" cy="41282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32</xdr:col>
      <xdr:colOff>385001</xdr:colOff>
      <xdr:row>2</xdr:row>
      <xdr:rowOff>68038</xdr:rowOff>
    </xdr:from>
    <xdr:to>
      <xdr:col>36</xdr:col>
      <xdr:colOff>103093</xdr:colOff>
      <xdr:row>4</xdr:row>
      <xdr:rowOff>54144</xdr:rowOff>
    </xdr:to>
    <xdr:pic>
      <xdr:nvPicPr>
        <xdr:cNvPr id="2" name="그림 1">
          <a:extLst>
            <a:ext uri="{FF2B5EF4-FFF2-40B4-BE49-F238E27FC236}">
              <a16:creationId xmlns:a16="http://schemas.microsoft.com/office/drawing/2014/main" id="{784594CC-D9F6-4643-B651-BE5B760832F2}"/>
            </a:ext>
          </a:extLst>
        </xdr:cNvPr>
        <xdr:cNvPicPr>
          <a:picLocks noChangeAspect="1"/>
        </xdr:cNvPicPr>
      </xdr:nvPicPr>
      <xdr:blipFill>
        <a:blip xmlns:r="http://schemas.openxmlformats.org/officeDocument/2006/relationships" r:embed="rId1">
          <a:duotone>
            <a:srgbClr val="4472C4">
              <a:shade val="45000"/>
              <a:satMod val="135000"/>
            </a:srgbClr>
            <a:prstClr val="white"/>
          </a:duotone>
          <a:extLst>
            <a:ext uri="{BEBA8EAE-BF5A-486C-A8C5-ECC9F3942E4B}">
              <a14:imgProps xmlns:a14="http://schemas.microsoft.com/office/drawing/2010/main">
                <a14:imgLayer r:embed="rId2">
                  <a14:imgEffect>
                    <a14:backgroundRemoval t="9091" b="90909" l="1887" r="99057">
                      <a14:foregroundMark x1="12736" y1="45455" x2="12736" y2="45455"/>
                      <a14:foregroundMark x1="21698" y1="29091" x2="21698" y2="29091"/>
                      <a14:foregroundMark x1="33019" y1="56364" x2="33019" y2="56364"/>
                      <a14:foregroundMark x1="46698" y1="76364" x2="46698" y2="76364"/>
                      <a14:foregroundMark x1="53302" y1="56364" x2="53302" y2="56364"/>
                      <a14:foregroundMark x1="76887" y1="30909" x2="76887" y2="30909"/>
                      <a14:foregroundMark x1="88208" y1="50909" x2="88208" y2="50909"/>
                    </a14:backgroundRemoval>
                  </a14:imgEffect>
                </a14:imgLayer>
              </a14:imgProps>
            </a:ext>
          </a:extLst>
        </a:blip>
        <a:stretch>
          <a:fillRect/>
        </a:stretch>
      </xdr:blipFill>
      <xdr:spPr>
        <a:xfrm>
          <a:off x="15259241" y="578578"/>
          <a:ext cx="1478312" cy="41282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32</xdr:col>
      <xdr:colOff>385001</xdr:colOff>
      <xdr:row>2</xdr:row>
      <xdr:rowOff>68038</xdr:rowOff>
    </xdr:from>
    <xdr:to>
      <xdr:col>36</xdr:col>
      <xdr:colOff>103093</xdr:colOff>
      <xdr:row>4</xdr:row>
      <xdr:rowOff>54144</xdr:rowOff>
    </xdr:to>
    <xdr:pic>
      <xdr:nvPicPr>
        <xdr:cNvPr id="2" name="그림 1">
          <a:extLst>
            <a:ext uri="{FF2B5EF4-FFF2-40B4-BE49-F238E27FC236}">
              <a16:creationId xmlns:a16="http://schemas.microsoft.com/office/drawing/2014/main" id="{3252A5DF-5EB4-4B60-B8BF-F1AC87D0B7AE}"/>
            </a:ext>
          </a:extLst>
        </xdr:cNvPr>
        <xdr:cNvPicPr>
          <a:picLocks noChangeAspect="1"/>
        </xdr:cNvPicPr>
      </xdr:nvPicPr>
      <xdr:blipFill>
        <a:blip xmlns:r="http://schemas.openxmlformats.org/officeDocument/2006/relationships" r:embed="rId1">
          <a:duotone>
            <a:srgbClr val="4472C4">
              <a:shade val="45000"/>
              <a:satMod val="135000"/>
            </a:srgbClr>
            <a:prstClr val="white"/>
          </a:duotone>
          <a:extLst>
            <a:ext uri="{BEBA8EAE-BF5A-486C-A8C5-ECC9F3942E4B}">
              <a14:imgProps xmlns:a14="http://schemas.microsoft.com/office/drawing/2010/main">
                <a14:imgLayer r:embed="rId2">
                  <a14:imgEffect>
                    <a14:backgroundRemoval t="9091" b="90909" l="1887" r="99057">
                      <a14:foregroundMark x1="12736" y1="45455" x2="12736" y2="45455"/>
                      <a14:foregroundMark x1="21698" y1="29091" x2="21698" y2="29091"/>
                      <a14:foregroundMark x1="33019" y1="56364" x2="33019" y2="56364"/>
                      <a14:foregroundMark x1="46698" y1="76364" x2="46698" y2="76364"/>
                      <a14:foregroundMark x1="53302" y1="56364" x2="53302" y2="56364"/>
                      <a14:foregroundMark x1="76887" y1="30909" x2="76887" y2="30909"/>
                      <a14:foregroundMark x1="88208" y1="50909" x2="88208" y2="50909"/>
                    </a14:backgroundRemoval>
                  </a14:imgEffect>
                </a14:imgLayer>
              </a14:imgProps>
            </a:ext>
          </a:extLst>
        </a:blip>
        <a:stretch>
          <a:fillRect/>
        </a:stretch>
      </xdr:blipFill>
      <xdr:spPr>
        <a:xfrm>
          <a:off x="15259241" y="578578"/>
          <a:ext cx="1478312" cy="41282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32</xdr:col>
      <xdr:colOff>385001</xdr:colOff>
      <xdr:row>2</xdr:row>
      <xdr:rowOff>68038</xdr:rowOff>
    </xdr:from>
    <xdr:to>
      <xdr:col>36</xdr:col>
      <xdr:colOff>103093</xdr:colOff>
      <xdr:row>4</xdr:row>
      <xdr:rowOff>54144</xdr:rowOff>
    </xdr:to>
    <xdr:pic>
      <xdr:nvPicPr>
        <xdr:cNvPr id="2" name="그림 1">
          <a:extLst>
            <a:ext uri="{FF2B5EF4-FFF2-40B4-BE49-F238E27FC236}">
              <a16:creationId xmlns:a16="http://schemas.microsoft.com/office/drawing/2014/main" id="{38506BC6-F407-408F-AB28-FA34F4AD5DA3}"/>
            </a:ext>
          </a:extLst>
        </xdr:cNvPr>
        <xdr:cNvPicPr>
          <a:picLocks noChangeAspect="1"/>
        </xdr:cNvPicPr>
      </xdr:nvPicPr>
      <xdr:blipFill>
        <a:blip xmlns:r="http://schemas.openxmlformats.org/officeDocument/2006/relationships" r:embed="rId1">
          <a:duotone>
            <a:srgbClr val="4472C4">
              <a:shade val="45000"/>
              <a:satMod val="135000"/>
            </a:srgbClr>
            <a:prstClr val="white"/>
          </a:duotone>
          <a:extLst>
            <a:ext uri="{BEBA8EAE-BF5A-486C-A8C5-ECC9F3942E4B}">
              <a14:imgProps xmlns:a14="http://schemas.microsoft.com/office/drawing/2010/main">
                <a14:imgLayer r:embed="rId2">
                  <a14:imgEffect>
                    <a14:backgroundRemoval t="9091" b="90909" l="1887" r="99057">
                      <a14:foregroundMark x1="12736" y1="45455" x2="12736" y2="45455"/>
                      <a14:foregroundMark x1="21698" y1="29091" x2="21698" y2="29091"/>
                      <a14:foregroundMark x1="33019" y1="56364" x2="33019" y2="56364"/>
                      <a14:foregroundMark x1="46698" y1="76364" x2="46698" y2="76364"/>
                      <a14:foregroundMark x1="53302" y1="56364" x2="53302" y2="56364"/>
                      <a14:foregroundMark x1="76887" y1="30909" x2="76887" y2="30909"/>
                      <a14:foregroundMark x1="88208" y1="50909" x2="88208" y2="50909"/>
                    </a14:backgroundRemoval>
                  </a14:imgEffect>
                </a14:imgLayer>
              </a14:imgProps>
            </a:ext>
          </a:extLst>
        </a:blip>
        <a:stretch>
          <a:fillRect/>
        </a:stretch>
      </xdr:blipFill>
      <xdr:spPr>
        <a:xfrm>
          <a:off x="16834676" y="610963"/>
          <a:ext cx="1661192" cy="4242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32</xdr:col>
      <xdr:colOff>385001</xdr:colOff>
      <xdr:row>2</xdr:row>
      <xdr:rowOff>68038</xdr:rowOff>
    </xdr:from>
    <xdr:to>
      <xdr:col>36</xdr:col>
      <xdr:colOff>103093</xdr:colOff>
      <xdr:row>4</xdr:row>
      <xdr:rowOff>54144</xdr:rowOff>
    </xdr:to>
    <xdr:pic>
      <xdr:nvPicPr>
        <xdr:cNvPr id="2" name="그림 1">
          <a:extLst>
            <a:ext uri="{FF2B5EF4-FFF2-40B4-BE49-F238E27FC236}">
              <a16:creationId xmlns:a16="http://schemas.microsoft.com/office/drawing/2014/main" id="{931D6B3E-B48E-4440-AB15-9E78BA0A3917}"/>
            </a:ext>
          </a:extLst>
        </xdr:cNvPr>
        <xdr:cNvPicPr>
          <a:picLocks noChangeAspect="1"/>
        </xdr:cNvPicPr>
      </xdr:nvPicPr>
      <xdr:blipFill>
        <a:blip xmlns:r="http://schemas.openxmlformats.org/officeDocument/2006/relationships" r:embed="rId1">
          <a:duotone>
            <a:srgbClr val="4472C4">
              <a:shade val="45000"/>
              <a:satMod val="135000"/>
            </a:srgbClr>
            <a:prstClr val="white"/>
          </a:duotone>
          <a:extLst>
            <a:ext uri="{BEBA8EAE-BF5A-486C-A8C5-ECC9F3942E4B}">
              <a14:imgProps xmlns:a14="http://schemas.microsoft.com/office/drawing/2010/main">
                <a14:imgLayer r:embed="rId2">
                  <a14:imgEffect>
                    <a14:backgroundRemoval t="9091" b="90909" l="1887" r="99057">
                      <a14:foregroundMark x1="12736" y1="45455" x2="12736" y2="45455"/>
                      <a14:foregroundMark x1="21698" y1="29091" x2="21698" y2="29091"/>
                      <a14:foregroundMark x1="33019" y1="56364" x2="33019" y2="56364"/>
                      <a14:foregroundMark x1="46698" y1="76364" x2="46698" y2="76364"/>
                      <a14:foregroundMark x1="53302" y1="56364" x2="53302" y2="56364"/>
                      <a14:foregroundMark x1="76887" y1="30909" x2="76887" y2="30909"/>
                      <a14:foregroundMark x1="88208" y1="50909" x2="88208" y2="50909"/>
                    </a14:backgroundRemoval>
                  </a14:imgEffect>
                </a14:imgLayer>
              </a14:imgProps>
            </a:ext>
          </a:extLst>
        </a:blip>
        <a:stretch>
          <a:fillRect/>
        </a:stretch>
      </xdr:blipFill>
      <xdr:spPr>
        <a:xfrm>
          <a:off x="16822430" y="612324"/>
          <a:ext cx="1663913" cy="42153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32</xdr:col>
      <xdr:colOff>385001</xdr:colOff>
      <xdr:row>2</xdr:row>
      <xdr:rowOff>68038</xdr:rowOff>
    </xdr:from>
    <xdr:to>
      <xdr:col>36</xdr:col>
      <xdr:colOff>103093</xdr:colOff>
      <xdr:row>4</xdr:row>
      <xdr:rowOff>54144</xdr:rowOff>
    </xdr:to>
    <xdr:pic>
      <xdr:nvPicPr>
        <xdr:cNvPr id="2" name="그림 1">
          <a:extLst>
            <a:ext uri="{FF2B5EF4-FFF2-40B4-BE49-F238E27FC236}">
              <a16:creationId xmlns:a16="http://schemas.microsoft.com/office/drawing/2014/main" id="{B1D4835A-1D9F-45A7-B78C-5FA3B8A00A26}"/>
            </a:ext>
          </a:extLst>
        </xdr:cNvPr>
        <xdr:cNvPicPr>
          <a:picLocks noChangeAspect="1"/>
        </xdr:cNvPicPr>
      </xdr:nvPicPr>
      <xdr:blipFill>
        <a:blip xmlns:r="http://schemas.openxmlformats.org/officeDocument/2006/relationships" r:embed="rId1">
          <a:duotone>
            <a:srgbClr val="4472C4">
              <a:shade val="45000"/>
              <a:satMod val="135000"/>
            </a:srgbClr>
            <a:prstClr val="white"/>
          </a:duotone>
          <a:extLst>
            <a:ext uri="{BEBA8EAE-BF5A-486C-A8C5-ECC9F3942E4B}">
              <a14:imgProps xmlns:a14="http://schemas.microsoft.com/office/drawing/2010/main">
                <a14:imgLayer r:embed="rId2">
                  <a14:imgEffect>
                    <a14:backgroundRemoval t="9091" b="90909" l="1887" r="99057">
                      <a14:foregroundMark x1="12736" y1="45455" x2="12736" y2="45455"/>
                      <a14:foregroundMark x1="21698" y1="29091" x2="21698" y2="29091"/>
                      <a14:foregroundMark x1="33019" y1="56364" x2="33019" y2="56364"/>
                      <a14:foregroundMark x1="46698" y1="76364" x2="46698" y2="76364"/>
                      <a14:foregroundMark x1="53302" y1="56364" x2="53302" y2="56364"/>
                      <a14:foregroundMark x1="76887" y1="30909" x2="76887" y2="30909"/>
                      <a14:foregroundMark x1="88208" y1="50909" x2="88208" y2="50909"/>
                    </a14:backgroundRemoval>
                  </a14:imgEffect>
                </a14:imgLayer>
              </a14:imgProps>
            </a:ext>
          </a:extLst>
        </a:blip>
        <a:stretch>
          <a:fillRect/>
        </a:stretch>
      </xdr:blipFill>
      <xdr:spPr>
        <a:xfrm>
          <a:off x="15259241" y="578578"/>
          <a:ext cx="1478312" cy="4128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32</xdr:col>
      <xdr:colOff>385001</xdr:colOff>
      <xdr:row>2</xdr:row>
      <xdr:rowOff>68038</xdr:rowOff>
    </xdr:from>
    <xdr:to>
      <xdr:col>36</xdr:col>
      <xdr:colOff>103093</xdr:colOff>
      <xdr:row>4</xdr:row>
      <xdr:rowOff>54144</xdr:rowOff>
    </xdr:to>
    <xdr:pic>
      <xdr:nvPicPr>
        <xdr:cNvPr id="2" name="그림 1">
          <a:extLst>
            <a:ext uri="{FF2B5EF4-FFF2-40B4-BE49-F238E27FC236}">
              <a16:creationId xmlns:a16="http://schemas.microsoft.com/office/drawing/2014/main" id="{DB878955-5B01-4225-912C-B61B2C19F610}"/>
            </a:ext>
          </a:extLst>
        </xdr:cNvPr>
        <xdr:cNvPicPr>
          <a:picLocks noChangeAspect="1"/>
        </xdr:cNvPicPr>
      </xdr:nvPicPr>
      <xdr:blipFill>
        <a:blip xmlns:r="http://schemas.openxmlformats.org/officeDocument/2006/relationships" r:embed="rId1">
          <a:duotone>
            <a:srgbClr val="4472C4">
              <a:shade val="45000"/>
              <a:satMod val="135000"/>
            </a:srgbClr>
            <a:prstClr val="white"/>
          </a:duotone>
          <a:extLst>
            <a:ext uri="{BEBA8EAE-BF5A-486C-A8C5-ECC9F3942E4B}">
              <a14:imgProps xmlns:a14="http://schemas.microsoft.com/office/drawing/2010/main">
                <a14:imgLayer r:embed="rId2">
                  <a14:imgEffect>
                    <a14:backgroundRemoval t="9091" b="90909" l="1887" r="99057">
                      <a14:foregroundMark x1="12736" y1="45455" x2="12736" y2="45455"/>
                      <a14:foregroundMark x1="21698" y1="29091" x2="21698" y2="29091"/>
                      <a14:foregroundMark x1="33019" y1="56364" x2="33019" y2="56364"/>
                      <a14:foregroundMark x1="46698" y1="76364" x2="46698" y2="76364"/>
                      <a14:foregroundMark x1="53302" y1="56364" x2="53302" y2="56364"/>
                      <a14:foregroundMark x1="76887" y1="30909" x2="76887" y2="30909"/>
                      <a14:foregroundMark x1="88208" y1="50909" x2="88208" y2="50909"/>
                    </a14:backgroundRemoval>
                  </a14:imgEffect>
                </a14:imgLayer>
              </a14:imgProps>
            </a:ext>
          </a:extLst>
        </a:blip>
        <a:stretch>
          <a:fillRect/>
        </a:stretch>
      </xdr:blipFill>
      <xdr:spPr>
        <a:xfrm>
          <a:off x="15259241" y="578578"/>
          <a:ext cx="1478312" cy="41282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32</xdr:col>
      <xdr:colOff>385001</xdr:colOff>
      <xdr:row>2</xdr:row>
      <xdr:rowOff>68038</xdr:rowOff>
    </xdr:from>
    <xdr:to>
      <xdr:col>36</xdr:col>
      <xdr:colOff>103093</xdr:colOff>
      <xdr:row>4</xdr:row>
      <xdr:rowOff>54144</xdr:rowOff>
    </xdr:to>
    <xdr:pic>
      <xdr:nvPicPr>
        <xdr:cNvPr id="2" name="그림 1">
          <a:extLst>
            <a:ext uri="{FF2B5EF4-FFF2-40B4-BE49-F238E27FC236}">
              <a16:creationId xmlns:a16="http://schemas.microsoft.com/office/drawing/2014/main" id="{26F01E52-2363-48D4-A3BF-76010D503A05}"/>
            </a:ext>
          </a:extLst>
        </xdr:cNvPr>
        <xdr:cNvPicPr>
          <a:picLocks noChangeAspect="1"/>
        </xdr:cNvPicPr>
      </xdr:nvPicPr>
      <xdr:blipFill>
        <a:blip xmlns:r="http://schemas.openxmlformats.org/officeDocument/2006/relationships" r:embed="rId1">
          <a:duotone>
            <a:srgbClr val="4472C4">
              <a:shade val="45000"/>
              <a:satMod val="135000"/>
            </a:srgbClr>
            <a:prstClr val="white"/>
          </a:duotone>
          <a:extLst>
            <a:ext uri="{BEBA8EAE-BF5A-486C-A8C5-ECC9F3942E4B}">
              <a14:imgProps xmlns:a14="http://schemas.microsoft.com/office/drawing/2010/main">
                <a14:imgLayer r:embed="rId2">
                  <a14:imgEffect>
                    <a14:backgroundRemoval t="9091" b="90909" l="1887" r="99057">
                      <a14:foregroundMark x1="12736" y1="45455" x2="12736" y2="45455"/>
                      <a14:foregroundMark x1="21698" y1="29091" x2="21698" y2="29091"/>
                      <a14:foregroundMark x1="33019" y1="56364" x2="33019" y2="56364"/>
                      <a14:foregroundMark x1="46698" y1="76364" x2="46698" y2="76364"/>
                      <a14:foregroundMark x1="53302" y1="56364" x2="53302" y2="56364"/>
                      <a14:foregroundMark x1="76887" y1="30909" x2="76887" y2="30909"/>
                      <a14:foregroundMark x1="88208" y1="50909" x2="88208" y2="50909"/>
                    </a14:backgroundRemoval>
                  </a14:imgEffect>
                </a14:imgLayer>
              </a14:imgProps>
            </a:ext>
          </a:extLst>
        </a:blip>
        <a:stretch>
          <a:fillRect/>
        </a:stretch>
      </xdr:blipFill>
      <xdr:spPr>
        <a:xfrm>
          <a:off x="15259241" y="578578"/>
          <a:ext cx="1478312" cy="41282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32</xdr:col>
      <xdr:colOff>385001</xdr:colOff>
      <xdr:row>2</xdr:row>
      <xdr:rowOff>68038</xdr:rowOff>
    </xdr:from>
    <xdr:to>
      <xdr:col>36</xdr:col>
      <xdr:colOff>103093</xdr:colOff>
      <xdr:row>4</xdr:row>
      <xdr:rowOff>54144</xdr:rowOff>
    </xdr:to>
    <xdr:pic>
      <xdr:nvPicPr>
        <xdr:cNvPr id="2" name="그림 1">
          <a:extLst>
            <a:ext uri="{FF2B5EF4-FFF2-40B4-BE49-F238E27FC236}">
              <a16:creationId xmlns:a16="http://schemas.microsoft.com/office/drawing/2014/main" id="{1580BA1F-9539-463D-A0DF-6D5695759866}"/>
            </a:ext>
          </a:extLst>
        </xdr:cNvPr>
        <xdr:cNvPicPr>
          <a:picLocks noChangeAspect="1"/>
        </xdr:cNvPicPr>
      </xdr:nvPicPr>
      <xdr:blipFill>
        <a:blip xmlns:r="http://schemas.openxmlformats.org/officeDocument/2006/relationships" r:embed="rId1">
          <a:duotone>
            <a:srgbClr val="4472C4">
              <a:shade val="45000"/>
              <a:satMod val="135000"/>
            </a:srgbClr>
            <a:prstClr val="white"/>
          </a:duotone>
          <a:extLst>
            <a:ext uri="{BEBA8EAE-BF5A-486C-A8C5-ECC9F3942E4B}">
              <a14:imgProps xmlns:a14="http://schemas.microsoft.com/office/drawing/2010/main">
                <a14:imgLayer r:embed="rId2">
                  <a14:imgEffect>
                    <a14:backgroundRemoval t="9091" b="90909" l="1887" r="99057">
                      <a14:foregroundMark x1="12736" y1="45455" x2="12736" y2="45455"/>
                      <a14:foregroundMark x1="21698" y1="29091" x2="21698" y2="29091"/>
                      <a14:foregroundMark x1="33019" y1="56364" x2="33019" y2="56364"/>
                      <a14:foregroundMark x1="46698" y1="76364" x2="46698" y2="76364"/>
                      <a14:foregroundMark x1="53302" y1="56364" x2="53302" y2="56364"/>
                      <a14:foregroundMark x1="76887" y1="30909" x2="76887" y2="30909"/>
                      <a14:foregroundMark x1="88208" y1="50909" x2="88208" y2="50909"/>
                    </a14:backgroundRemoval>
                  </a14:imgEffect>
                </a14:imgLayer>
              </a14:imgProps>
            </a:ext>
          </a:extLst>
        </a:blip>
        <a:stretch>
          <a:fillRect/>
        </a:stretch>
      </xdr:blipFill>
      <xdr:spPr>
        <a:xfrm>
          <a:off x="15259241" y="578578"/>
          <a:ext cx="1478312" cy="41282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32</xdr:col>
      <xdr:colOff>385001</xdr:colOff>
      <xdr:row>2</xdr:row>
      <xdr:rowOff>68038</xdr:rowOff>
    </xdr:from>
    <xdr:to>
      <xdr:col>36</xdr:col>
      <xdr:colOff>103093</xdr:colOff>
      <xdr:row>4</xdr:row>
      <xdr:rowOff>54144</xdr:rowOff>
    </xdr:to>
    <xdr:pic>
      <xdr:nvPicPr>
        <xdr:cNvPr id="2" name="그림 1">
          <a:extLst>
            <a:ext uri="{FF2B5EF4-FFF2-40B4-BE49-F238E27FC236}">
              <a16:creationId xmlns:a16="http://schemas.microsoft.com/office/drawing/2014/main" id="{72210922-8097-40D5-B1A0-1E5981CDA91A}"/>
            </a:ext>
          </a:extLst>
        </xdr:cNvPr>
        <xdr:cNvPicPr>
          <a:picLocks noChangeAspect="1"/>
        </xdr:cNvPicPr>
      </xdr:nvPicPr>
      <xdr:blipFill>
        <a:blip xmlns:r="http://schemas.openxmlformats.org/officeDocument/2006/relationships" r:embed="rId1">
          <a:duotone>
            <a:srgbClr val="4472C4">
              <a:shade val="45000"/>
              <a:satMod val="135000"/>
            </a:srgbClr>
            <a:prstClr val="white"/>
          </a:duotone>
          <a:extLst>
            <a:ext uri="{BEBA8EAE-BF5A-486C-A8C5-ECC9F3942E4B}">
              <a14:imgProps xmlns:a14="http://schemas.microsoft.com/office/drawing/2010/main">
                <a14:imgLayer r:embed="rId2">
                  <a14:imgEffect>
                    <a14:backgroundRemoval t="9091" b="90909" l="1887" r="99057">
                      <a14:foregroundMark x1="12736" y1="45455" x2="12736" y2="45455"/>
                      <a14:foregroundMark x1="21698" y1="29091" x2="21698" y2="29091"/>
                      <a14:foregroundMark x1="33019" y1="56364" x2="33019" y2="56364"/>
                      <a14:foregroundMark x1="46698" y1="76364" x2="46698" y2="76364"/>
                      <a14:foregroundMark x1="53302" y1="56364" x2="53302" y2="56364"/>
                      <a14:foregroundMark x1="76887" y1="30909" x2="76887" y2="30909"/>
                      <a14:foregroundMark x1="88208" y1="50909" x2="88208" y2="50909"/>
                    </a14:backgroundRemoval>
                  </a14:imgEffect>
                </a14:imgLayer>
              </a14:imgProps>
            </a:ext>
          </a:extLst>
        </a:blip>
        <a:stretch>
          <a:fillRect/>
        </a:stretch>
      </xdr:blipFill>
      <xdr:spPr>
        <a:xfrm>
          <a:off x="15259241" y="578578"/>
          <a:ext cx="1478312" cy="41282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32</xdr:col>
      <xdr:colOff>385001</xdr:colOff>
      <xdr:row>2</xdr:row>
      <xdr:rowOff>68038</xdr:rowOff>
    </xdr:from>
    <xdr:to>
      <xdr:col>36</xdr:col>
      <xdr:colOff>103093</xdr:colOff>
      <xdr:row>4</xdr:row>
      <xdr:rowOff>54144</xdr:rowOff>
    </xdr:to>
    <xdr:pic>
      <xdr:nvPicPr>
        <xdr:cNvPr id="2" name="그림 1">
          <a:extLst>
            <a:ext uri="{FF2B5EF4-FFF2-40B4-BE49-F238E27FC236}">
              <a16:creationId xmlns:a16="http://schemas.microsoft.com/office/drawing/2014/main" id="{580AE82F-1070-40E0-BA70-1FD31BE85387}"/>
            </a:ext>
          </a:extLst>
        </xdr:cNvPr>
        <xdr:cNvPicPr>
          <a:picLocks noChangeAspect="1"/>
        </xdr:cNvPicPr>
      </xdr:nvPicPr>
      <xdr:blipFill>
        <a:blip xmlns:r="http://schemas.openxmlformats.org/officeDocument/2006/relationships" r:embed="rId1">
          <a:duotone>
            <a:srgbClr val="4472C4">
              <a:shade val="45000"/>
              <a:satMod val="135000"/>
            </a:srgbClr>
            <a:prstClr val="white"/>
          </a:duotone>
          <a:extLst>
            <a:ext uri="{BEBA8EAE-BF5A-486C-A8C5-ECC9F3942E4B}">
              <a14:imgProps xmlns:a14="http://schemas.microsoft.com/office/drawing/2010/main">
                <a14:imgLayer r:embed="rId2">
                  <a14:imgEffect>
                    <a14:backgroundRemoval t="9091" b="90909" l="1887" r="99057">
                      <a14:foregroundMark x1="12736" y1="45455" x2="12736" y2="45455"/>
                      <a14:foregroundMark x1="21698" y1="29091" x2="21698" y2="29091"/>
                      <a14:foregroundMark x1="33019" y1="56364" x2="33019" y2="56364"/>
                      <a14:foregroundMark x1="46698" y1="76364" x2="46698" y2="76364"/>
                      <a14:foregroundMark x1="53302" y1="56364" x2="53302" y2="56364"/>
                      <a14:foregroundMark x1="76887" y1="30909" x2="76887" y2="30909"/>
                      <a14:foregroundMark x1="88208" y1="50909" x2="88208" y2="50909"/>
                    </a14:backgroundRemoval>
                  </a14:imgEffect>
                </a14:imgLayer>
              </a14:imgProps>
            </a:ext>
          </a:extLst>
        </a:blip>
        <a:stretch>
          <a:fillRect/>
        </a:stretch>
      </xdr:blipFill>
      <xdr:spPr>
        <a:xfrm>
          <a:off x="15259241" y="578578"/>
          <a:ext cx="1478312" cy="41282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32</xdr:col>
      <xdr:colOff>385001</xdr:colOff>
      <xdr:row>2</xdr:row>
      <xdr:rowOff>68038</xdr:rowOff>
    </xdr:from>
    <xdr:to>
      <xdr:col>36</xdr:col>
      <xdr:colOff>103093</xdr:colOff>
      <xdr:row>4</xdr:row>
      <xdr:rowOff>54144</xdr:rowOff>
    </xdr:to>
    <xdr:pic>
      <xdr:nvPicPr>
        <xdr:cNvPr id="2" name="그림 1">
          <a:extLst>
            <a:ext uri="{FF2B5EF4-FFF2-40B4-BE49-F238E27FC236}">
              <a16:creationId xmlns:a16="http://schemas.microsoft.com/office/drawing/2014/main" id="{05FDE703-63A2-4E9C-A09D-C780E45A4276}"/>
            </a:ext>
          </a:extLst>
        </xdr:cNvPr>
        <xdr:cNvPicPr>
          <a:picLocks noChangeAspect="1"/>
        </xdr:cNvPicPr>
      </xdr:nvPicPr>
      <xdr:blipFill>
        <a:blip xmlns:r="http://schemas.openxmlformats.org/officeDocument/2006/relationships" r:embed="rId1">
          <a:duotone>
            <a:srgbClr val="4472C4">
              <a:shade val="45000"/>
              <a:satMod val="135000"/>
            </a:srgbClr>
            <a:prstClr val="white"/>
          </a:duotone>
          <a:extLst>
            <a:ext uri="{BEBA8EAE-BF5A-486C-A8C5-ECC9F3942E4B}">
              <a14:imgProps xmlns:a14="http://schemas.microsoft.com/office/drawing/2010/main">
                <a14:imgLayer r:embed="rId2">
                  <a14:imgEffect>
                    <a14:backgroundRemoval t="9091" b="90909" l="1887" r="99057">
                      <a14:foregroundMark x1="12736" y1="45455" x2="12736" y2="45455"/>
                      <a14:foregroundMark x1="21698" y1="29091" x2="21698" y2="29091"/>
                      <a14:foregroundMark x1="33019" y1="56364" x2="33019" y2="56364"/>
                      <a14:foregroundMark x1="46698" y1="76364" x2="46698" y2="76364"/>
                      <a14:foregroundMark x1="53302" y1="56364" x2="53302" y2="56364"/>
                      <a14:foregroundMark x1="76887" y1="30909" x2="76887" y2="30909"/>
                      <a14:foregroundMark x1="88208" y1="50909" x2="88208" y2="50909"/>
                    </a14:backgroundRemoval>
                  </a14:imgEffect>
                </a14:imgLayer>
              </a14:imgProps>
            </a:ext>
          </a:extLst>
        </a:blip>
        <a:stretch>
          <a:fillRect/>
        </a:stretch>
      </xdr:blipFill>
      <xdr:spPr>
        <a:xfrm>
          <a:off x="15259241" y="578578"/>
          <a:ext cx="1478312" cy="412826"/>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43EBF-67D8-4B8C-97CF-2EC1FC9118C7}">
  <dimension ref="A2:AW59"/>
  <sheetViews>
    <sheetView showGridLines="0" tabSelected="1" topLeftCell="A4" zoomScale="70" zoomScaleNormal="70" workbookViewId="0">
      <selection activeCell="W48" sqref="W48"/>
    </sheetView>
  </sheetViews>
  <sheetFormatPr defaultRowHeight="15"/>
  <cols>
    <col min="1" max="1" width="4.140625" style="90" customWidth="1"/>
    <col min="2" max="2" width="7.7109375" style="90" customWidth="1"/>
    <col min="3" max="3" width="9.7109375" style="90" customWidth="1"/>
    <col min="4" max="4" width="6.7109375" style="90" customWidth="1"/>
    <col min="5" max="5" width="7.42578125" style="90" customWidth="1"/>
    <col min="6" max="6" width="2.85546875" style="90" customWidth="1"/>
    <col min="7" max="7" width="7.7109375" style="90" customWidth="1"/>
    <col min="8" max="8" width="9.7109375" style="90" customWidth="1"/>
    <col min="9" max="10" width="6.7109375" style="90" customWidth="1"/>
    <col min="11" max="11" width="2.85546875" style="90" customWidth="1"/>
    <col min="12" max="12" width="7.7109375" style="90" customWidth="1"/>
    <col min="13" max="13" width="9.7109375" style="90" customWidth="1"/>
    <col min="14" max="15" width="6.7109375" style="90" customWidth="1"/>
    <col min="16" max="16" width="2.85546875" style="90" customWidth="1"/>
    <col min="17" max="17" width="8.7109375" style="90" customWidth="1"/>
    <col min="18" max="18" width="9.7109375" style="90" customWidth="1"/>
    <col min="19" max="20" width="6.7109375" style="90" customWidth="1"/>
    <col min="21" max="21" width="2.85546875" style="90" customWidth="1"/>
    <col min="22" max="22" width="8.7109375" style="90" customWidth="1"/>
    <col min="23" max="23" width="9.7109375" style="90" customWidth="1"/>
    <col min="24" max="25" width="6.7109375" style="90" customWidth="1"/>
    <col min="26" max="26" width="2.85546875" style="90" customWidth="1"/>
    <col min="27" max="27" width="7.7109375" style="90" customWidth="1"/>
    <col min="28" max="28" width="9.7109375" style="90" customWidth="1"/>
    <col min="29" max="30" width="6.7109375" style="90" customWidth="1"/>
    <col min="31" max="31" width="2.85546875" style="90" customWidth="1"/>
    <col min="32" max="32" width="8.7109375" style="90" customWidth="1"/>
    <col min="33" max="33" width="9.7109375" style="90" customWidth="1"/>
    <col min="34" max="35" width="6.7109375" style="90" customWidth="1"/>
    <col min="36" max="36" width="2.7109375" style="90" customWidth="1"/>
    <col min="37" max="38" width="1.7109375" customWidth="1"/>
    <col min="39" max="39" width="36.140625" style="48" customWidth="1"/>
    <col min="40" max="40" width="15.85546875" style="48" customWidth="1"/>
    <col min="41" max="41" width="6.7109375" style="48" customWidth="1"/>
    <col min="42" max="42" width="3.7109375" style="48" customWidth="1"/>
    <col min="43" max="43" width="5.140625" style="48" customWidth="1"/>
    <col min="44" max="44" width="19.28515625" style="48" customWidth="1"/>
    <col min="45" max="45" width="13.42578125" style="48" customWidth="1"/>
    <col min="46" max="48" width="8.7109375" customWidth="1"/>
    <col min="49" max="49" width="10" customWidth="1"/>
  </cols>
  <sheetData>
    <row r="2" spans="1:49" ht="26.25" customHeight="1" thickBot="1">
      <c r="B2" s="152">
        <v>43831</v>
      </c>
      <c r="C2" s="152"/>
      <c r="D2" s="152"/>
      <c r="E2" s="152"/>
      <c r="F2" s="152"/>
      <c r="G2" s="152"/>
      <c r="H2" s="87"/>
      <c r="I2" s="87"/>
      <c r="J2" s="88"/>
      <c r="K2" s="88"/>
      <c r="L2" s="88"/>
      <c r="M2" s="87"/>
      <c r="N2" s="87"/>
      <c r="O2" s="88"/>
      <c r="P2" s="88"/>
      <c r="Q2" s="88"/>
      <c r="R2" s="87"/>
      <c r="S2" s="87"/>
      <c r="T2" s="88"/>
      <c r="U2" s="88"/>
      <c r="V2" s="88"/>
      <c r="W2" s="87"/>
      <c r="X2" s="87"/>
      <c r="Y2" s="88"/>
      <c r="Z2" s="88"/>
      <c r="AA2" s="88"/>
      <c r="AB2" s="87"/>
      <c r="AC2" s="87"/>
      <c r="AD2" s="88"/>
      <c r="AE2" s="88"/>
      <c r="AF2" s="88"/>
      <c r="AG2" s="87"/>
      <c r="AH2" s="87"/>
      <c r="AI2" s="88"/>
      <c r="AJ2" s="89"/>
      <c r="AM2" s="47" t="s">
        <v>0</v>
      </c>
      <c r="AQ2" s="47" t="s">
        <v>1</v>
      </c>
      <c r="AR2" s="49"/>
    </row>
    <row r="3" spans="1:49" ht="17.25" customHeight="1">
      <c r="B3" s="92"/>
      <c r="C3" s="92"/>
      <c r="D3" s="92"/>
      <c r="E3" s="92"/>
      <c r="F3" s="92"/>
      <c r="G3" s="9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M3" s="50"/>
      <c r="AN3" s="51" t="s">
        <v>2</v>
      </c>
      <c r="AO3" s="52" t="s">
        <v>3</v>
      </c>
      <c r="AQ3" s="153" t="s">
        <v>4</v>
      </c>
      <c r="AR3" s="154"/>
      <c r="AS3" s="53">
        <f>B2</f>
        <v>43831</v>
      </c>
    </row>
    <row r="4" spans="1:49" s="6" customFormat="1" ht="17.25" customHeight="1">
      <c r="A4" s="92"/>
      <c r="B4" s="164" t="s">
        <v>25</v>
      </c>
      <c r="C4" s="164"/>
      <c r="D4" s="164"/>
      <c r="E4" s="164"/>
      <c r="F4" s="92"/>
      <c r="G4" s="92"/>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M4" s="54" t="s">
        <v>20</v>
      </c>
      <c r="AN4" s="55">
        <f>AN17+AN24+AN31+AN38+AN45+AN52</f>
        <v>165</v>
      </c>
      <c r="AO4" s="105">
        <f>$AS$9-AN4</f>
        <v>-5</v>
      </c>
      <c r="AP4" s="48"/>
      <c r="AQ4" s="155" t="s">
        <v>5</v>
      </c>
      <c r="AR4" s="156"/>
      <c r="AS4" s="56">
        <f>EOMONTH(B2,0)</f>
        <v>43861</v>
      </c>
    </row>
    <row r="5" spans="1:49" s="6" customFormat="1" ht="17.25" customHeight="1">
      <c r="A5" s="92"/>
      <c r="B5" s="127" t="s">
        <v>26</v>
      </c>
      <c r="C5" s="127"/>
      <c r="D5" s="127"/>
      <c r="E5" s="127"/>
      <c r="F5" s="127"/>
      <c r="G5" s="127"/>
      <c r="H5" s="127"/>
      <c r="I5" s="127"/>
      <c r="J5" s="127"/>
      <c r="K5" s="127"/>
      <c r="L5" s="127"/>
      <c r="M5" s="127"/>
      <c r="N5" s="127"/>
      <c r="O5" s="127"/>
      <c r="P5" s="127"/>
      <c r="Q5" s="127"/>
      <c r="R5" s="127"/>
      <c r="S5" s="127"/>
      <c r="T5" s="127"/>
      <c r="U5" s="127"/>
      <c r="V5" s="127"/>
      <c r="W5" s="127"/>
      <c r="X5" s="127"/>
      <c r="Y5" s="127"/>
      <c r="AM5" s="54" t="s">
        <v>24</v>
      </c>
      <c r="AN5" s="55">
        <f>AN18+AN25+AN32+AN39+AN46+AN53</f>
        <v>0</v>
      </c>
      <c r="AO5" s="54"/>
      <c r="AP5" s="48"/>
      <c r="AQ5" s="157" t="s">
        <v>6</v>
      </c>
      <c r="AR5" s="57" t="s">
        <v>14</v>
      </c>
      <c r="AS5" s="56">
        <v>43831</v>
      </c>
    </row>
    <row r="6" spans="1:49" s="6" customFormat="1" ht="17.25" customHeight="1">
      <c r="A6" s="92"/>
      <c r="B6" s="127" t="s">
        <v>63</v>
      </c>
      <c r="C6" s="127"/>
      <c r="D6" s="127"/>
      <c r="E6" s="127"/>
      <c r="F6" s="127"/>
      <c r="G6" s="127"/>
      <c r="H6" s="127"/>
      <c r="I6" s="127"/>
      <c r="J6" s="127"/>
      <c r="K6" s="127"/>
      <c r="L6" s="127"/>
      <c r="M6" s="127"/>
      <c r="N6" s="127"/>
      <c r="O6" s="127"/>
      <c r="P6" s="127"/>
      <c r="Q6" s="127"/>
      <c r="R6" s="127"/>
      <c r="S6" s="127"/>
      <c r="T6" s="127"/>
      <c r="U6" s="127"/>
      <c r="V6" s="127"/>
      <c r="W6" s="127"/>
      <c r="X6" s="127"/>
      <c r="Y6" s="127"/>
      <c r="AM6" s="54" t="s">
        <v>22</v>
      </c>
      <c r="AN6" s="55">
        <f>AO17+AO24+AO31+AO38+AO45+AO52</f>
        <v>0</v>
      </c>
      <c r="AO6" s="54"/>
      <c r="AP6" s="48"/>
      <c r="AQ6" s="158"/>
      <c r="AR6" s="57" t="s">
        <v>15</v>
      </c>
      <c r="AS6" s="56">
        <v>43854</v>
      </c>
    </row>
    <row r="7" spans="1:49" s="6" customFormat="1" ht="17.25" customHeight="1" thickBot="1">
      <c r="A7" s="92"/>
      <c r="B7" s="127" t="s">
        <v>27</v>
      </c>
      <c r="C7" s="127"/>
      <c r="D7" s="127"/>
      <c r="E7" s="127"/>
      <c r="F7" s="127"/>
      <c r="G7" s="127"/>
      <c r="H7" s="127"/>
      <c r="I7" s="127"/>
      <c r="J7" s="127"/>
      <c r="K7" s="127"/>
      <c r="L7" s="127"/>
      <c r="M7" s="127"/>
      <c r="N7" s="127"/>
      <c r="O7" s="127"/>
      <c r="P7" s="127"/>
      <c r="Q7" s="127"/>
      <c r="R7" s="127"/>
      <c r="S7" s="127"/>
      <c r="T7" s="127"/>
      <c r="U7" s="127"/>
      <c r="V7" s="127"/>
      <c r="W7" s="127"/>
      <c r="X7" s="127"/>
      <c r="Y7" s="127"/>
      <c r="AM7" s="58" t="s">
        <v>23</v>
      </c>
      <c r="AN7" s="59">
        <f>AO18+AO25+AO32+AO39+AO46+AO53</f>
        <v>0</v>
      </c>
      <c r="AO7" s="58"/>
      <c r="AP7" s="48"/>
      <c r="AQ7" s="159"/>
      <c r="AR7" s="57" t="s">
        <v>15</v>
      </c>
      <c r="AS7" s="56">
        <v>43857</v>
      </c>
    </row>
    <row r="8" spans="1:49" s="6" customFormat="1" ht="17.25" customHeight="1" thickBot="1">
      <c r="A8" s="92"/>
      <c r="B8" s="127" t="s">
        <v>69</v>
      </c>
      <c r="C8" s="127"/>
      <c r="D8" s="127"/>
      <c r="E8" s="127"/>
      <c r="F8" s="127"/>
      <c r="G8" s="127"/>
      <c r="H8" s="127"/>
      <c r="I8" s="127"/>
      <c r="J8" s="127"/>
      <c r="K8" s="127"/>
      <c r="L8" s="127"/>
      <c r="M8" s="127"/>
      <c r="N8" s="127"/>
      <c r="O8" s="127"/>
      <c r="P8" s="127"/>
      <c r="Q8" s="127"/>
      <c r="R8" s="127"/>
      <c r="S8" s="127"/>
      <c r="T8" s="127"/>
      <c r="U8" s="127"/>
      <c r="V8" s="127"/>
      <c r="W8" s="127"/>
      <c r="X8" s="127"/>
      <c r="Y8" s="127"/>
      <c r="AM8" s="60" t="s">
        <v>40</v>
      </c>
      <c r="AN8" s="61">
        <f>(AN4-AS9)+AN5+AN6+AN7</f>
        <v>5</v>
      </c>
      <c r="AO8" s="62">
        <f>AS10-AN8</f>
        <v>48.142857142857146</v>
      </c>
      <c r="AP8" s="63"/>
      <c r="AQ8" s="160" t="s">
        <v>7</v>
      </c>
      <c r="AR8" s="161"/>
      <c r="AS8" s="64">
        <f>NETWORKDAYS(AS3,AS4,AS5:AS7)</f>
        <v>20</v>
      </c>
    </row>
    <row r="9" spans="1:49" s="6" customFormat="1" ht="17.25" customHeight="1" thickBot="1">
      <c r="A9" s="92"/>
      <c r="B9" s="127" t="s">
        <v>64</v>
      </c>
      <c r="C9" s="127"/>
      <c r="D9" s="127"/>
      <c r="E9" s="127"/>
      <c r="F9" s="127"/>
      <c r="G9" s="127"/>
      <c r="H9" s="127"/>
      <c r="I9" s="127"/>
      <c r="J9" s="127"/>
      <c r="K9" s="127"/>
      <c r="L9" s="127"/>
      <c r="M9" s="127"/>
      <c r="N9" s="127"/>
      <c r="O9" s="127"/>
      <c r="P9" s="127"/>
      <c r="Q9" s="127"/>
      <c r="R9" s="127"/>
      <c r="S9" s="127"/>
      <c r="T9" s="127"/>
      <c r="U9" s="127"/>
      <c r="V9" s="127"/>
      <c r="W9" s="127"/>
      <c r="X9" s="127"/>
      <c r="Y9" s="127"/>
      <c r="AM9" s="65"/>
      <c r="AN9" s="65"/>
      <c r="AO9" s="65"/>
      <c r="AP9" s="48"/>
      <c r="AQ9" s="176" t="s">
        <v>62</v>
      </c>
      <c r="AR9" s="177"/>
      <c r="AS9" s="66">
        <f>AS8*8</f>
        <v>160</v>
      </c>
    </row>
    <row r="10" spans="1:49" s="6" customFormat="1" ht="17.25" customHeight="1" thickBot="1">
      <c r="A10" s="92"/>
      <c r="B10" s="125" t="s">
        <v>65</v>
      </c>
      <c r="C10" s="126"/>
      <c r="D10" s="126"/>
      <c r="E10" s="126"/>
      <c r="F10" s="126"/>
      <c r="G10" s="169" t="s">
        <v>28</v>
      </c>
      <c r="H10" s="170"/>
      <c r="I10" s="170"/>
      <c r="J10" s="171"/>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L10"/>
      <c r="AM10" s="165" t="s">
        <v>39</v>
      </c>
      <c r="AN10" s="166"/>
      <c r="AO10" s="67">
        <f>(AN4-AS9)</f>
        <v>5</v>
      </c>
      <c r="AP10" s="48"/>
      <c r="AQ10" s="172" t="s">
        <v>41</v>
      </c>
      <c r="AR10" s="173"/>
      <c r="AS10" s="68">
        <f>(_xlfn.DAYS(AS4,AS3)+1)*12/7</f>
        <v>53.142857142857146</v>
      </c>
    </row>
    <row r="11" spans="1:49" ht="17.25" customHeight="1">
      <c r="B11" s="94"/>
      <c r="C11" s="94"/>
      <c r="D11" s="92"/>
      <c r="E11" s="92"/>
      <c r="F11" s="92"/>
      <c r="G11" s="93"/>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6"/>
      <c r="AM11" s="167" t="str">
        <f>IF(G10="Comprehensive","임금에포함된월고정평일연장근로시간(야간제외)","-")</f>
        <v>임금에포함된월고정평일연장근로시간(야간제외)</v>
      </c>
      <c r="AN11" s="168"/>
      <c r="AO11" s="69">
        <f>IF(G10="Comprehensive",15.5,0)</f>
        <v>15.5</v>
      </c>
      <c r="AP11" s="70"/>
    </row>
    <row r="12" spans="1:49" ht="17.25" customHeight="1" thickBot="1">
      <c r="B12" s="94"/>
      <c r="C12" s="94"/>
      <c r="D12" s="92"/>
      <c r="E12" s="92"/>
      <c r="F12" s="92"/>
      <c r="G12" s="93"/>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6"/>
      <c r="AM12" s="174" t="str">
        <f>IF(G10="Comprehensive","15.5시간초과 평일연장근로시간(야간제외)","평일연장근로시간 합계(야간제외)")</f>
        <v>15.5시간초과 평일연장근로시간(야간제외)</v>
      </c>
      <c r="AN12" s="175"/>
      <c r="AO12" s="71">
        <f>IF(G10="Comprehensive",IF((AO10-AO11)&gt;0,AO10-AO11,0),AO10)</f>
        <v>0</v>
      </c>
      <c r="AP12" s="70"/>
    </row>
    <row r="13" spans="1:49" ht="17.25" customHeight="1">
      <c r="B13" s="162" t="s">
        <v>8</v>
      </c>
      <c r="C13" s="162"/>
      <c r="D13" s="162"/>
      <c r="E13" s="162"/>
      <c r="F13" s="95"/>
      <c r="G13" s="162" t="s">
        <v>9</v>
      </c>
      <c r="H13" s="162"/>
      <c r="I13" s="162"/>
      <c r="J13" s="162"/>
      <c r="K13" s="95"/>
      <c r="L13" s="162" t="s">
        <v>10</v>
      </c>
      <c r="M13" s="162"/>
      <c r="N13" s="162"/>
      <c r="O13" s="162"/>
      <c r="P13" s="95"/>
      <c r="Q13" s="162" t="s">
        <v>11</v>
      </c>
      <c r="R13" s="162"/>
      <c r="S13" s="162"/>
      <c r="T13" s="162"/>
      <c r="U13" s="95"/>
      <c r="V13" s="162" t="s">
        <v>12</v>
      </c>
      <c r="W13" s="162"/>
      <c r="X13" s="162"/>
      <c r="Y13" s="162"/>
      <c r="Z13" s="95"/>
      <c r="AA13" s="163" t="s">
        <v>16</v>
      </c>
      <c r="AB13" s="163"/>
      <c r="AC13" s="163"/>
      <c r="AD13" s="163"/>
      <c r="AE13" s="95"/>
      <c r="AF13" s="163" t="s">
        <v>17</v>
      </c>
      <c r="AG13" s="163"/>
      <c r="AH13" s="163"/>
      <c r="AI13" s="163"/>
      <c r="AJ13" s="95"/>
      <c r="AK13" s="6"/>
      <c r="AR13" s="72"/>
    </row>
    <row r="14" spans="1:49" ht="17.25" customHeight="1"/>
    <row r="15" spans="1:49" ht="17.25" customHeight="1" thickBot="1">
      <c r="B15" s="142">
        <f>IF(WEEKDAY($B2)=2, 1, IF(A15=0, 0, A15+1))</f>
        <v>0</v>
      </c>
      <c r="C15" s="142"/>
      <c r="D15" s="142"/>
      <c r="E15" s="142"/>
      <c r="F15" s="91"/>
      <c r="G15" s="142">
        <f>IF(WEEKDAY($B2)=3, 1, IF(B15=0, 0, B15+1))</f>
        <v>0</v>
      </c>
      <c r="H15" s="142"/>
      <c r="I15" s="142"/>
      <c r="J15" s="142"/>
      <c r="K15" s="91"/>
      <c r="L15" s="148">
        <f>IF(WEEKDAY($B2)=4, 1, IF(G15=0, 0, G15+1))</f>
        <v>1</v>
      </c>
      <c r="M15" s="148"/>
      <c r="N15" s="148"/>
      <c r="O15" s="148"/>
      <c r="P15" s="91"/>
      <c r="Q15" s="142">
        <f>IF(WEEKDAY($B2)=5, 1, IF(L15=0, 0, L15+1))</f>
        <v>2</v>
      </c>
      <c r="R15" s="142"/>
      <c r="S15" s="142"/>
      <c r="T15" s="142"/>
      <c r="U15" s="91"/>
      <c r="V15" s="142">
        <f>IF(WEEKDAY($B2)=6, 1, IF(Q15=0, 0, Q15+1))</f>
        <v>3</v>
      </c>
      <c r="W15" s="142"/>
      <c r="X15" s="142"/>
      <c r="Y15" s="142"/>
      <c r="Z15" s="91"/>
      <c r="AA15" s="145">
        <f>IF(WEEKDAY($B2)=7, 1, IF(V15=0, 0, V15+1))</f>
        <v>4</v>
      </c>
      <c r="AB15" s="145"/>
      <c r="AC15" s="145"/>
      <c r="AD15" s="145"/>
      <c r="AE15" s="91"/>
      <c r="AF15" s="145">
        <f>IF(WEEKDAY($B2)=1, 1, IF(AA15=0, 0, AA15+1))</f>
        <v>5</v>
      </c>
      <c r="AG15" s="145"/>
      <c r="AH15" s="145"/>
      <c r="AI15" s="145"/>
      <c r="AJ15" s="91"/>
      <c r="AK15" s="14"/>
      <c r="AM15" s="73" t="s">
        <v>13</v>
      </c>
      <c r="AN15" s="49"/>
      <c r="AO15" s="49"/>
      <c r="AW15" s="20"/>
    </row>
    <row r="16" spans="1:49" ht="17.25" customHeight="1" thickTop="1" thickBot="1">
      <c r="B16" s="91"/>
      <c r="C16" s="91"/>
      <c r="D16" s="91"/>
      <c r="E16" s="91"/>
      <c r="F16" s="91"/>
      <c r="G16" s="91"/>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14"/>
      <c r="AM16" s="74"/>
      <c r="AN16" s="75" t="s">
        <v>18</v>
      </c>
      <c r="AO16" s="76" t="s">
        <v>68</v>
      </c>
      <c r="AW16" s="21"/>
    </row>
    <row r="17" spans="2:49" ht="17.25" customHeight="1">
      <c r="B17" s="138"/>
      <c r="C17" s="128"/>
      <c r="D17" s="129">
        <f>IF((C18-C17)*24&gt;=13,1.5,IF((C18-C17)*24&gt;=6,1,IF((C18-C17)*24&gt;=4,0.5,0)))</f>
        <v>0</v>
      </c>
      <c r="E17" s="140">
        <f>IF((AND(B17="외근",D18="반차")),8,IF(OR(D18="연차",D18="외근"),8,IF(D18="반차",((C18-C17)*24)-D17+4,((C18-C17)*24)-D17-D18)))</f>
        <v>0</v>
      </c>
      <c r="F17" s="98"/>
      <c r="G17" s="138"/>
      <c r="H17" s="128"/>
      <c r="I17" s="129">
        <f>IF((H18-H17)*24&gt;=13,1.5,IF((H18-H17)*24&gt;=6,1,IF((H18-H17)*24&gt;=4,0.5,0)))</f>
        <v>0</v>
      </c>
      <c r="J17" s="140">
        <f>IF((AND(G17="외근",I18="반차")),8,IF(OR(I18="연차",I18="외근"),8,IF(I18="반차",((H18-H17)*24)-I17+4,((H18-H17)*24)-I17-I18)))</f>
        <v>0</v>
      </c>
      <c r="K17" s="98"/>
      <c r="L17" s="143"/>
      <c r="M17" s="96"/>
      <c r="N17" s="97">
        <f>IF((M18-M17)*24&gt;=13,1.5,IF((M18-M17)*24&gt;=6,1,IF((M18-M17)*24&gt;=4,0.5,0)))</f>
        <v>0</v>
      </c>
      <c r="O17" s="140">
        <f>IF(OR(N18="연차",N18="외근"),8,IF(N18="반차",((M18-M17)*24)-N17+4,((M18-M17)*24)-N17-N18))</f>
        <v>0</v>
      </c>
      <c r="P17" s="98"/>
      <c r="Q17" s="143" t="s">
        <v>70</v>
      </c>
      <c r="R17" s="96">
        <v>0.39583333333333331</v>
      </c>
      <c r="S17" s="97">
        <f>IF((R18-R17)*24&gt;=13,1.5,IF((R18-R17)*24&gt;=6,1,IF((R18-R17)*24&gt;=4,0.5,0)))</f>
        <v>1</v>
      </c>
      <c r="T17" s="140">
        <f>IF((AND(Q17="외근",S18="반차")),8,IF(OR(S18="연차",S18="외근"),8,IF(S18="반차",((R18-R17)*24)-S17+4,((R18-R17)*24)-S17-S18)))</f>
        <v>8.5</v>
      </c>
      <c r="U17" s="98"/>
      <c r="V17" s="143" t="s">
        <v>70</v>
      </c>
      <c r="W17" s="96">
        <v>0.39583333333333331</v>
      </c>
      <c r="X17" s="97">
        <f>IF((W18-W17)*24&gt;=13,1.5,IF((W18-W17)*24&gt;=6,1,IF((W18-W17)*24&gt;=4,0.5,0)))</f>
        <v>1</v>
      </c>
      <c r="Y17" s="140">
        <f>IF((AND(V17="외근",X18="반차")),8,IF(OR(X18="연차",X18="외근"),8,IF(X18="반차",((W18-W17)*24)-X17+4,((W18-W17)*24)-X17-X18)))</f>
        <v>8.0000000000000018</v>
      </c>
      <c r="Z17" s="98"/>
      <c r="AA17" s="143"/>
      <c r="AB17" s="96"/>
      <c r="AC17" s="97">
        <f>IF((AB18-AB17)*24&gt;=13,1.5,IF((AB18-AB17)*24&gt;=6,1,IF((AB18-AB17)*24&gt;=4,0.5,0)))</f>
        <v>0</v>
      </c>
      <c r="AD17" s="140">
        <f>IF(OR(AC18="연차",AC18="외근"),8,IF(AC18="반차",((AB18-AB17)*24)-AC17+4,((AB18-AB17)*24)-AC17-AC18))</f>
        <v>0</v>
      </c>
      <c r="AE17" s="98"/>
      <c r="AF17" s="143"/>
      <c r="AG17" s="96"/>
      <c r="AH17" s="97">
        <f>IF((AG18-AG17)*24&gt;=13,1.5,IF((AG18-AG17)*24&gt;=6,1,IF((AG18-AG17)*24&gt;=4,0.5,0)))</f>
        <v>0</v>
      </c>
      <c r="AI17" s="140">
        <f>IF(OR(AH18="연차",AH18="외근"),8,IF(AH18="반차",((AG18-AG17)*24)-AH17+4,((AG18-AG17)*24)-AH17-AH18))</f>
        <v>0</v>
      </c>
      <c r="AJ17" s="91"/>
      <c r="AK17" s="14"/>
      <c r="AM17" s="77" t="s">
        <v>20</v>
      </c>
      <c r="AN17" s="78">
        <f>E17+J17+T17+Y17+IF(L17="대체(평일)",O17,0)+IF(AA17="대체(평일)",AD17,0)+IF(AF17="대체(평일)",AI17,0)</f>
        <v>16.5</v>
      </c>
      <c r="AO17" s="79">
        <f>IF(L17="휴일",O17,0)+IF(AA17="휴일",AD17,0)+IF(AF17="휴일",AI17,0)</f>
        <v>0</v>
      </c>
      <c r="AW17" s="21"/>
    </row>
    <row r="18" spans="2:49" ht="15.75" thickBot="1">
      <c r="B18" s="139"/>
      <c r="C18" s="130"/>
      <c r="D18" s="131">
        <v>0</v>
      </c>
      <c r="E18" s="141"/>
      <c r="F18" s="98"/>
      <c r="G18" s="139"/>
      <c r="H18" s="130"/>
      <c r="I18" s="131">
        <v>0</v>
      </c>
      <c r="J18" s="141"/>
      <c r="K18" s="98"/>
      <c r="L18" s="144"/>
      <c r="M18" s="99"/>
      <c r="N18" s="100">
        <v>0</v>
      </c>
      <c r="O18" s="141"/>
      <c r="P18" s="98"/>
      <c r="Q18" s="144"/>
      <c r="R18" s="99">
        <v>0.85416666666666663</v>
      </c>
      <c r="S18" s="100">
        <v>1.5</v>
      </c>
      <c r="T18" s="141"/>
      <c r="U18" s="98"/>
      <c r="V18" s="144"/>
      <c r="W18" s="99">
        <v>0.77083333333333337</v>
      </c>
      <c r="X18" s="100">
        <v>0</v>
      </c>
      <c r="Y18" s="141"/>
      <c r="Z18" s="98"/>
      <c r="AA18" s="144"/>
      <c r="AB18" s="99"/>
      <c r="AC18" s="100">
        <v>0</v>
      </c>
      <c r="AD18" s="141"/>
      <c r="AE18" s="98"/>
      <c r="AF18" s="144"/>
      <c r="AG18" s="99"/>
      <c r="AH18" s="100">
        <v>0</v>
      </c>
      <c r="AI18" s="141"/>
      <c r="AJ18" s="91"/>
      <c r="AK18" s="14"/>
      <c r="AM18" s="80" t="s">
        <v>21</v>
      </c>
      <c r="AN18" s="81">
        <f>E19+J19+T19+Y19+IF(L17="대체(평일)",O19,0)+IF(AA17="대체(평일)",AD19,0)+IF(AF17="대체(평일)",AI19,0)</f>
        <v>0</v>
      </c>
      <c r="AO18" s="82">
        <f>IF(L17="휴일",O19,0)+IF(AA17="휴일",AD19,0)+IF(AF17="휴일",AI19,0)</f>
        <v>0</v>
      </c>
      <c r="AS18" s="63"/>
      <c r="AW18" s="21"/>
    </row>
    <row r="19" spans="2:49">
      <c r="B19" s="138"/>
      <c r="C19" s="128"/>
      <c r="D19" s="129">
        <f>IF((HOUR(24+C20-C19)+MINUTE(24+C20-C19)/60)&gt;=13,1.5,IF((HOUR(24+C20-C19)+MINUTE(24+C20-C19)/60)&gt;=8,1,IF((HOUR(24+C20-C19)+MINUTE(24+C20-C19)/60)&gt;=4,0.5,0)))</f>
        <v>0</v>
      </c>
      <c r="E19" s="136">
        <f>(HOUR(24+C20-C19)+MINUTE(24+C20-C19)/60)-D19-D20</f>
        <v>0</v>
      </c>
      <c r="F19" s="98"/>
      <c r="G19" s="138"/>
      <c r="H19" s="128"/>
      <c r="I19" s="129">
        <f>IF((HOUR(24+H20-H19)+MINUTE(24+H20-H19)/60)&gt;=13,1.5,IF((HOUR(24+H20-H19)+MINUTE(24+H20-H19)/60)&gt;=8,1,IF((HOUR(24+H20-H19)+MINUTE(24+H20-H19)/60)&gt;=4,0.5,0)))</f>
        <v>0</v>
      </c>
      <c r="J19" s="136">
        <f>(HOUR(24+H20-H19)+MINUTE(24+H20-H19)/60)-I19-I20</f>
        <v>0</v>
      </c>
      <c r="K19" s="98"/>
      <c r="L19" s="143"/>
      <c r="M19" s="96"/>
      <c r="N19" s="97">
        <f>IF((HOUR(24+M20-M19)+MINUTE(24+M20-M19)/60)&gt;=13,1.5,IF((HOUR(24+M20-M19)+MINUTE(24+M20-M19)/60)&gt;=8,1,IF((HOUR(24+M20-M19)+MINUTE(24+M20-M19)/60)&gt;=4,0.5,0)))</f>
        <v>0</v>
      </c>
      <c r="O19" s="136">
        <f>(HOUR(24+M20-M19)+MINUTE(24+M20-M19)/60)-N19-N20</f>
        <v>0</v>
      </c>
      <c r="P19" s="98"/>
      <c r="Q19" s="143"/>
      <c r="R19" s="96"/>
      <c r="S19" s="97">
        <f>IF((HOUR(24+R20-R19)+MINUTE(24+R20-R19)/60)&gt;=13,1.5,IF((HOUR(24+R20-R19)+MINUTE(24+R20-R19)/60)&gt;=8,1,IF((HOUR(24+R20-R19)+MINUTE(24+R20-R19)/60)&gt;=4,0.5,0)))</f>
        <v>0</v>
      </c>
      <c r="T19" s="136">
        <f>(HOUR(24+R20-R19)+MINUTE(24+R20-R19)/60)-S19-S20</f>
        <v>0</v>
      </c>
      <c r="U19" s="98"/>
      <c r="V19" s="143"/>
      <c r="W19" s="107"/>
      <c r="X19" s="108">
        <f>IF((HOUR(24+W20-W19)+MINUTE(24+W20-W19)/60)&gt;=13,1.5,IF((HOUR(24+W20-W19)+MINUTE(24+W20-W19)/60)&gt;=8,1,IF((HOUR(24+W20-W19)+MINUTE(24+W20-W19)/60)&gt;=4,0.5,0)))</f>
        <v>0</v>
      </c>
      <c r="Y19" s="150">
        <f>(HOUR(24+W20-W19)+MINUTE(24+W20-W19)/60)-X19-X20</f>
        <v>0</v>
      </c>
      <c r="Z19" s="98"/>
      <c r="AA19" s="143"/>
      <c r="AB19" s="96"/>
      <c r="AC19" s="97">
        <f>IF((HOUR(24+AB20-AB19)+MINUTE(24+AB20-AB19)/60)&gt;=13,1.5,IF((HOUR(24+AB20-AB19)+MINUTE(24+AB20-AB19)/60)&gt;=8,1,IF((HOUR(24+AB20-AB19)+MINUTE(24+AB20-AB19)/60)&gt;=4,0.5,0)))</f>
        <v>0</v>
      </c>
      <c r="AD19" s="136">
        <f>(HOUR(24+AB20-AB19)+MINUTE(24+AB20-AB19)/60)-AC19-AC20</f>
        <v>0</v>
      </c>
      <c r="AE19" s="98"/>
      <c r="AF19" s="143"/>
      <c r="AG19" s="96"/>
      <c r="AH19" s="97">
        <f>IF((HOUR(24+AG20-AG19)+MINUTE(24+AG20-AG19)/60)&gt;=13,1.5,IF((HOUR(24+AG20-AG19)+MINUTE(24+AG20-AG19)/60)&gt;=8,1,IF((HOUR(24+AG20-AG19)+MINUTE(24+AG20-AG19)/60)&gt;=4,0.5,0)))</f>
        <v>0</v>
      </c>
      <c r="AI19" s="136">
        <f>(HOUR(24+AG20-AG19)+MINUTE(24+AG20-AG19)/60)-AH19-AH20</f>
        <v>0</v>
      </c>
      <c r="AJ19" s="91"/>
      <c r="AK19" s="14"/>
      <c r="AM19" s="83"/>
      <c r="AN19" s="83"/>
      <c r="AO19" s="83"/>
    </row>
    <row r="20" spans="2:49">
      <c r="B20" s="139"/>
      <c r="C20" s="130"/>
      <c r="D20" s="131">
        <v>0</v>
      </c>
      <c r="E20" s="137"/>
      <c r="F20" s="98"/>
      <c r="G20" s="139"/>
      <c r="H20" s="130"/>
      <c r="I20" s="131">
        <v>0</v>
      </c>
      <c r="J20" s="137"/>
      <c r="K20" s="98"/>
      <c r="L20" s="144"/>
      <c r="M20" s="99"/>
      <c r="N20" s="100">
        <v>0</v>
      </c>
      <c r="O20" s="137"/>
      <c r="P20" s="98"/>
      <c r="Q20" s="144"/>
      <c r="R20" s="99"/>
      <c r="S20" s="100">
        <v>0</v>
      </c>
      <c r="T20" s="137"/>
      <c r="U20" s="98"/>
      <c r="V20" s="144"/>
      <c r="W20" s="109"/>
      <c r="X20" s="110">
        <v>0</v>
      </c>
      <c r="Y20" s="151"/>
      <c r="Z20" s="98"/>
      <c r="AA20" s="144"/>
      <c r="AB20" s="99"/>
      <c r="AC20" s="100">
        <v>0</v>
      </c>
      <c r="AD20" s="137"/>
      <c r="AE20" s="98"/>
      <c r="AF20" s="144"/>
      <c r="AG20" s="99"/>
      <c r="AH20" s="100">
        <v>0</v>
      </c>
      <c r="AI20" s="137"/>
      <c r="AJ20" s="91"/>
      <c r="AK20" s="14"/>
    </row>
    <row r="21" spans="2:49">
      <c r="B21" s="91"/>
      <c r="C21" s="101"/>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14"/>
      <c r="AP21" s="70"/>
    </row>
    <row r="22" spans="2:49" ht="16.5" thickBot="1">
      <c r="B22" s="149">
        <f>AF15+1</f>
        <v>6</v>
      </c>
      <c r="C22" s="149"/>
      <c r="D22" s="149"/>
      <c r="E22" s="149"/>
      <c r="F22" s="102"/>
      <c r="G22" s="142">
        <f>B22+1</f>
        <v>7</v>
      </c>
      <c r="H22" s="142"/>
      <c r="I22" s="142"/>
      <c r="J22" s="142"/>
      <c r="K22" s="102"/>
      <c r="L22" s="142">
        <f>G22+1</f>
        <v>8</v>
      </c>
      <c r="M22" s="142"/>
      <c r="N22" s="142"/>
      <c r="O22" s="142"/>
      <c r="P22" s="91"/>
      <c r="Q22" s="142">
        <f>L22+1</f>
        <v>9</v>
      </c>
      <c r="R22" s="142"/>
      <c r="S22" s="142"/>
      <c r="T22" s="142"/>
      <c r="U22" s="91"/>
      <c r="V22" s="142">
        <f>Q22+1</f>
        <v>10</v>
      </c>
      <c r="W22" s="142"/>
      <c r="X22" s="142"/>
      <c r="Y22" s="142"/>
      <c r="Z22" s="102"/>
      <c r="AA22" s="145">
        <f>V22+1</f>
        <v>11</v>
      </c>
      <c r="AB22" s="145"/>
      <c r="AC22" s="145"/>
      <c r="AD22" s="145"/>
      <c r="AE22" s="91"/>
      <c r="AF22" s="145">
        <f>AA22+1</f>
        <v>12</v>
      </c>
      <c r="AG22" s="145"/>
      <c r="AH22" s="145"/>
      <c r="AI22" s="145"/>
      <c r="AJ22" s="91"/>
      <c r="AK22" s="14"/>
      <c r="AM22" s="73" t="s">
        <v>13</v>
      </c>
      <c r="AN22" s="49"/>
      <c r="AO22" s="49"/>
    </row>
    <row r="23" spans="2:49" ht="16.5" thickTop="1" thickBot="1">
      <c r="B23" s="91"/>
      <c r="C23" s="101"/>
      <c r="D23" s="91"/>
      <c r="E23" s="91"/>
      <c r="F23" s="91"/>
      <c r="G23" s="91"/>
      <c r="H23" s="91"/>
      <c r="I23" s="91"/>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14"/>
      <c r="AM23" s="74"/>
      <c r="AN23" s="75" t="s">
        <v>18</v>
      </c>
      <c r="AO23" s="76" t="s">
        <v>22</v>
      </c>
    </row>
    <row r="24" spans="2:49">
      <c r="B24" s="143" t="s">
        <v>70</v>
      </c>
      <c r="C24" s="96">
        <v>0.39583333333333331</v>
      </c>
      <c r="D24" s="97">
        <f>IF((C25-C24)*24&gt;=13,1.5,IF((C25-C24)*24&gt;=6,1,IF((C25-C24)*24&gt;=4,0.5,0)))</f>
        <v>1</v>
      </c>
      <c r="E24" s="140">
        <f>IF((AND(B24="외근",D25="반차")),8,IF(OR(D25="연차",D25="외근"),8,IF(D25="반차",((C25-C24)*24)-D24+4,((C25-C24)*24)-D24-D25)))</f>
        <v>8.0000000000000018</v>
      </c>
      <c r="F24" s="98"/>
      <c r="G24" s="143" t="s">
        <v>70</v>
      </c>
      <c r="H24" s="96">
        <v>0.39583333333333331</v>
      </c>
      <c r="I24" s="97">
        <f>IF((H25-H24)*24&gt;=13,1.5,IF((H25-H24)*24&gt;=6,1,IF((H25-H24)*24&gt;=4,0.5,0)))</f>
        <v>1</v>
      </c>
      <c r="J24" s="140">
        <f>IF((AND(G24="외근",I25="반차")),8,IF(OR(I25="연차",I25="외근"),8,IF(I25="반차",((H25-H24)*24)-I24+4,((H25-H24)*24)-I24-I25)))</f>
        <v>8.5</v>
      </c>
      <c r="K24" s="98"/>
      <c r="L24" s="143" t="s">
        <v>70</v>
      </c>
      <c r="M24" s="96">
        <v>0.39583333333333331</v>
      </c>
      <c r="N24" s="97">
        <f>IF((M25-M24)*24&gt;=13,1.5,IF((M25-M24)*24&gt;=6,1,IF((M25-M24)*24&gt;=4,0.5,0)))</f>
        <v>1</v>
      </c>
      <c r="O24" s="140">
        <f>IF((AND(L24="외근",N25="반차")),8,IF(OR(N25="연차",N25="외근"),8,IF(N25="반차",((M25-M24)*24)-N24+4,((M25-M24)*24)-N24-N25)))</f>
        <v>8.0000000000000018</v>
      </c>
      <c r="P24" s="98"/>
      <c r="Q24" s="143" t="s">
        <v>70</v>
      </c>
      <c r="R24" s="96">
        <v>0.39583333333333331</v>
      </c>
      <c r="S24" s="97">
        <f>IF((R25-R24)*24&gt;=13,1.5,IF((R25-R24)*24&gt;=6,1,IF((R25-R24)*24&gt;=4,0.5,0)))</f>
        <v>1</v>
      </c>
      <c r="T24" s="140">
        <f>IF((AND(Q24="외근",S25="반차")),8,IF(OR(S25="연차",S25="외근"),8,IF(S25="반차",((R25-R24)*24)-S24+4,((R25-R24)*24)-S24-S25)))</f>
        <v>8.5</v>
      </c>
      <c r="U24" s="98"/>
      <c r="V24" s="143" t="s">
        <v>70</v>
      </c>
      <c r="W24" s="96">
        <v>0.39583333333333331</v>
      </c>
      <c r="X24" s="97">
        <f>IF((W25-W24)*24&gt;=13,1.5,IF((W25-W24)*24&gt;=6,1,IF((W25-W24)*24&gt;=4,0.5,0)))</f>
        <v>1</v>
      </c>
      <c r="Y24" s="140">
        <f>IF((AND(V24="외근",X25="반차")),8,IF(OR(X25="연차",X25="외근"),8,IF(X25="반차",((W25-W24)*24)-X24+4,((W25-W24)*24)-X24-X25)))</f>
        <v>8.0000000000000018</v>
      </c>
      <c r="Z24" s="98"/>
      <c r="AA24" s="143"/>
      <c r="AB24" s="96"/>
      <c r="AC24" s="97">
        <f>IF((AB25-AB24)*24&gt;=13,1.5,IF((AB25-AB24)*24&gt;=6,1,IF((AB25-AB24)*24&gt;=4,0.5,0)))</f>
        <v>0</v>
      </c>
      <c r="AD24" s="140">
        <f>IF(OR(AC25="연차",AC25="외근"),8,IF(AC25="반차",((AB25-AB24)*24)-AC24+4,((AB25-AB24)*24)-AC24-AC25))</f>
        <v>0</v>
      </c>
      <c r="AE24" s="98"/>
      <c r="AF24" s="143"/>
      <c r="AG24" s="96"/>
      <c r="AH24" s="97">
        <f>IF((AG25-AG24)*24&gt;=13,1.5,IF((AG25-AG24)*24&gt;=6,1,IF((AG25-AG24)*24&gt;=4,0.5,0)))</f>
        <v>0</v>
      </c>
      <c r="AI24" s="140">
        <f>IF(OR(AH25="연차",AH25="외근"),8,IF(AH25="반차",((AG25-AG24)*24)-AH24+4,((AG25-AG24)*24)-AH24-AH25))</f>
        <v>0</v>
      </c>
      <c r="AJ24" s="91"/>
      <c r="AK24" s="14"/>
      <c r="AM24" s="77" t="s">
        <v>20</v>
      </c>
      <c r="AN24" s="78">
        <f>E24+J24+O24+T24+Y24+IF(AA24="대체(평일)",AD24,0)+IF(AF24="대체(평일)",AI24,0)</f>
        <v>41</v>
      </c>
      <c r="AO24" s="79">
        <f>IF(AA24="휴일",AD24,0)+IF(AF24="휴일",AI24,0)</f>
        <v>0</v>
      </c>
    </row>
    <row r="25" spans="2:49" ht="15.75" thickBot="1">
      <c r="B25" s="144"/>
      <c r="C25" s="99">
        <v>0.77083333333333337</v>
      </c>
      <c r="D25" s="100">
        <v>0</v>
      </c>
      <c r="E25" s="141"/>
      <c r="F25" s="98"/>
      <c r="G25" s="144"/>
      <c r="H25" s="99">
        <v>0.85416666666666663</v>
      </c>
      <c r="I25" s="100">
        <v>1.5</v>
      </c>
      <c r="J25" s="141"/>
      <c r="K25" s="98"/>
      <c r="L25" s="144"/>
      <c r="M25" s="99">
        <v>0.77083333333333337</v>
      </c>
      <c r="N25" s="100">
        <v>0</v>
      </c>
      <c r="O25" s="141"/>
      <c r="P25" s="98"/>
      <c r="Q25" s="144"/>
      <c r="R25" s="99">
        <v>0.85416666666666663</v>
      </c>
      <c r="S25" s="100">
        <v>1.5</v>
      </c>
      <c r="T25" s="141"/>
      <c r="U25" s="98"/>
      <c r="V25" s="144"/>
      <c r="W25" s="99">
        <v>0.77083333333333337</v>
      </c>
      <c r="X25" s="100">
        <v>0</v>
      </c>
      <c r="Y25" s="141"/>
      <c r="Z25" s="98"/>
      <c r="AA25" s="144"/>
      <c r="AB25" s="99"/>
      <c r="AC25" s="100">
        <v>0</v>
      </c>
      <c r="AD25" s="141"/>
      <c r="AE25" s="98"/>
      <c r="AF25" s="144"/>
      <c r="AG25" s="99"/>
      <c r="AH25" s="100">
        <v>0</v>
      </c>
      <c r="AI25" s="141"/>
      <c r="AJ25" s="91"/>
      <c r="AK25" s="14"/>
      <c r="AM25" s="80" t="s">
        <v>21</v>
      </c>
      <c r="AN25" s="84">
        <f>E26+J26+O26+T26+Y26+IF(AA24="대체(평일)",AD26,0)+IF(AF24="대체(평일)",AI26,0)</f>
        <v>0</v>
      </c>
      <c r="AO25" s="85">
        <f>IF(AA24="휴일",AD26,0)+IF(AF24="휴일",AI26,0)</f>
        <v>0</v>
      </c>
    </row>
    <row r="26" spans="2:49">
      <c r="B26" s="143"/>
      <c r="C26" s="96"/>
      <c r="D26" s="97">
        <f>IF((HOUR(24+C27-C26)+MINUTE(24+C27-C26)/60)&gt;=13,1.5,IF((HOUR(24+C27-C26)+MINUTE(24+C27-C26)/60)&gt;=8,1,IF((HOUR(24+C27-C26)+MINUTE(24+C27-C26)/60)&gt;=4,0.5,0)))</f>
        <v>0</v>
      </c>
      <c r="E26" s="136">
        <f>(HOUR(24+C27-C26)+MINUTE(24+C27-C26)/60)-D26-D27</f>
        <v>0</v>
      </c>
      <c r="F26" s="98"/>
      <c r="G26" s="143"/>
      <c r="H26" s="96"/>
      <c r="I26" s="97">
        <f>IF((HOUR(24+H27-H26)+MINUTE(24+H27-H26)/60)&gt;=13,1.5,IF((HOUR(24+H27-H26)+MINUTE(24+H27-H26)/60)&gt;=8,1,IF((HOUR(24+H27-H26)+MINUTE(24+H27-H26)/60)&gt;=4,0.5,0)))</f>
        <v>0</v>
      </c>
      <c r="J26" s="136">
        <f>(HOUR(24+H27-H26)+MINUTE(24+H27-H26)/60)-I26-I27</f>
        <v>0</v>
      </c>
      <c r="K26" s="98"/>
      <c r="L26" s="143"/>
      <c r="M26" s="96"/>
      <c r="N26" s="97">
        <f>IF((HOUR(24+M27-M26)+MINUTE(24+M27-M26)/60)&gt;=13,1.5,IF((HOUR(24+M27-M26)+MINUTE(24+M27-M26)/60)&gt;=8,1,IF((HOUR(24+M27-M26)+MINUTE(24+M27-M26)/60)&gt;=4,0.5,0)))</f>
        <v>0</v>
      </c>
      <c r="O26" s="136">
        <f>(HOUR(24+M27-M26)+MINUTE(24+M27-M26)/60)-N26-N27</f>
        <v>0</v>
      </c>
      <c r="P26" s="98"/>
      <c r="Q26" s="143"/>
      <c r="R26" s="96"/>
      <c r="S26" s="97">
        <f>IF((HOUR(24+R27-R26)+MINUTE(24+R27-R26)/60)&gt;=13,1.5,IF((HOUR(24+R27-R26)+MINUTE(24+R27-R26)/60)&gt;=8,1,IF((HOUR(24+R27-R26)+MINUTE(24+R27-R26)/60)&gt;=4,0.5,0)))</f>
        <v>0</v>
      </c>
      <c r="T26" s="136">
        <f>(HOUR(24+R27-R26)+MINUTE(24+R27-R26)/60)-S26-S27</f>
        <v>0</v>
      </c>
      <c r="U26" s="98"/>
      <c r="V26" s="143"/>
      <c r="W26" s="96"/>
      <c r="X26" s="97">
        <f>IF((HOUR(24+W27-W26)+MINUTE(24+W27-W26)/60)&gt;=13,1.5,IF((HOUR(24+W27-W26)+MINUTE(24+W27-W26)/60)&gt;=8,1,IF((HOUR(24+W27-W26)+MINUTE(24+W27-W26)/60)&gt;=4,0.5,0)))</f>
        <v>0</v>
      </c>
      <c r="Y26" s="136">
        <f>(HOUR(24+W27-W26)+MINUTE(24+W27-W26)/60)-X26-X27</f>
        <v>0</v>
      </c>
      <c r="Z26" s="98"/>
      <c r="AA26" s="143"/>
      <c r="AB26" s="96"/>
      <c r="AC26" s="97">
        <f>IF((HOUR(24+AB27-AB26)+MINUTE(24+AB27-AB26)/60)&gt;=13,1.5,IF((HOUR(24+AB27-AB26)+MINUTE(24+AB27-AB26)/60)&gt;=8,1,IF((HOUR(24+AB27-AB26)+MINUTE(24+AB27-AB26)/60)&gt;=4,0.5,0)))</f>
        <v>0</v>
      </c>
      <c r="AD26" s="136">
        <f>(HOUR(24+AB27-AB26)+MINUTE(24+AB27-AB26)/60)-AC26-AC27</f>
        <v>0</v>
      </c>
      <c r="AE26" s="98"/>
      <c r="AF26" s="143"/>
      <c r="AG26" s="96"/>
      <c r="AH26" s="97">
        <f>IF((HOUR(24+AG27-AG26)+MINUTE(24+AG27-AG26)/60)&gt;=13,1.5,IF((HOUR(24+AG27-AG26)+MINUTE(24+AG27-AG26)/60)&gt;=8,1,IF((HOUR(24+AG27-AG26)+MINUTE(24+AG27-AG26)/60)&gt;=4,0.5,0)))</f>
        <v>0</v>
      </c>
      <c r="AI26" s="136">
        <f>(HOUR(24+AG27-AG26)+MINUTE(24+AG27-AG26)/60)-AH26-AH27</f>
        <v>0</v>
      </c>
      <c r="AJ26" s="91"/>
      <c r="AK26" s="14"/>
      <c r="AM26" s="83"/>
      <c r="AN26" s="83"/>
      <c r="AO26" s="83"/>
    </row>
    <row r="27" spans="2:49">
      <c r="B27" s="144"/>
      <c r="C27" s="99"/>
      <c r="D27" s="100">
        <v>0</v>
      </c>
      <c r="E27" s="137"/>
      <c r="F27" s="98"/>
      <c r="G27" s="144"/>
      <c r="H27" s="99"/>
      <c r="I27" s="100">
        <v>0</v>
      </c>
      <c r="J27" s="137"/>
      <c r="K27" s="98"/>
      <c r="L27" s="144"/>
      <c r="M27" s="99"/>
      <c r="N27" s="100">
        <v>0</v>
      </c>
      <c r="O27" s="137"/>
      <c r="P27" s="98"/>
      <c r="Q27" s="144"/>
      <c r="R27" s="99"/>
      <c r="S27" s="100">
        <v>0</v>
      </c>
      <c r="T27" s="137"/>
      <c r="U27" s="98"/>
      <c r="V27" s="144"/>
      <c r="W27" s="99"/>
      <c r="X27" s="100">
        <v>0</v>
      </c>
      <c r="Y27" s="137"/>
      <c r="Z27" s="98"/>
      <c r="AA27" s="144"/>
      <c r="AB27" s="99"/>
      <c r="AC27" s="100">
        <v>0</v>
      </c>
      <c r="AD27" s="137"/>
      <c r="AE27" s="98"/>
      <c r="AF27" s="144"/>
      <c r="AG27" s="99"/>
      <c r="AH27" s="100">
        <v>0</v>
      </c>
      <c r="AI27" s="137"/>
      <c r="AJ27" s="91"/>
      <c r="AK27" s="14"/>
    </row>
    <row r="28" spans="2:49">
      <c r="B28" s="91"/>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14"/>
    </row>
    <row r="29" spans="2:49" ht="16.5" thickBot="1">
      <c r="B29" s="142">
        <f>AF22+1</f>
        <v>13</v>
      </c>
      <c r="C29" s="142"/>
      <c r="D29" s="142"/>
      <c r="E29" s="142"/>
      <c r="F29" s="91"/>
      <c r="G29" s="142">
        <f>B29+1</f>
        <v>14</v>
      </c>
      <c r="H29" s="142"/>
      <c r="I29" s="142"/>
      <c r="J29" s="142"/>
      <c r="K29" s="91"/>
      <c r="L29" s="142">
        <f>G29+1</f>
        <v>15</v>
      </c>
      <c r="M29" s="142"/>
      <c r="N29" s="142"/>
      <c r="O29" s="142"/>
      <c r="P29" s="91"/>
      <c r="Q29" s="149">
        <f>L29+1</f>
        <v>16</v>
      </c>
      <c r="R29" s="149"/>
      <c r="S29" s="149"/>
      <c r="T29" s="149"/>
      <c r="U29" s="91"/>
      <c r="V29" s="142">
        <f>Q29+1</f>
        <v>17</v>
      </c>
      <c r="W29" s="142"/>
      <c r="X29" s="142"/>
      <c r="Y29" s="142"/>
      <c r="Z29" s="91"/>
      <c r="AA29" s="145">
        <f>V29+1</f>
        <v>18</v>
      </c>
      <c r="AB29" s="145"/>
      <c r="AC29" s="145"/>
      <c r="AD29" s="145"/>
      <c r="AE29" s="91"/>
      <c r="AF29" s="145">
        <f>AA29+1</f>
        <v>19</v>
      </c>
      <c r="AG29" s="145"/>
      <c r="AH29" s="145"/>
      <c r="AI29" s="145"/>
      <c r="AJ29" s="91"/>
      <c r="AK29" s="14"/>
      <c r="AM29" s="73" t="s">
        <v>13</v>
      </c>
      <c r="AN29" s="49"/>
      <c r="AO29" s="49"/>
    </row>
    <row r="30" spans="2:49" ht="16.5" thickTop="1" thickBot="1">
      <c r="B30" s="91"/>
      <c r="C30" s="91"/>
      <c r="D30" s="91"/>
      <c r="E30" s="91"/>
      <c r="F30" s="91"/>
      <c r="G30" s="91"/>
      <c r="H30" s="91"/>
      <c r="I30" s="91"/>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14"/>
      <c r="AM30" s="74"/>
      <c r="AN30" s="75" t="s">
        <v>18</v>
      </c>
      <c r="AO30" s="76" t="s">
        <v>22</v>
      </c>
    </row>
    <row r="31" spans="2:49">
      <c r="B31" s="143" t="s">
        <v>70</v>
      </c>
      <c r="C31" s="96">
        <v>0.39583333333333331</v>
      </c>
      <c r="D31" s="97">
        <f>IF((C32-C31)*24&gt;=13,1.5,IF((C32-C31)*24&gt;=6,1,IF((C32-C31)*24&gt;=4,0.5,0)))</f>
        <v>1</v>
      </c>
      <c r="E31" s="140">
        <f>IF((AND(B31="외근",D32="반차")),8,IF(OR(D32="연차",D32="외근"),8,IF(D32="반차",((C32-C31)*24)-D31+4,((C32-C31)*24)-D31-D32)))</f>
        <v>8.0000000000000018</v>
      </c>
      <c r="F31" s="98"/>
      <c r="G31" s="143" t="s">
        <v>70</v>
      </c>
      <c r="H31" s="96">
        <v>0.39583333333333331</v>
      </c>
      <c r="I31" s="97">
        <f>IF((H32-H31)*24&gt;=13,1.5,IF((H32-H31)*24&gt;=6,1,IF((H32-H31)*24&gt;=4,0.5,0)))</f>
        <v>1</v>
      </c>
      <c r="J31" s="140">
        <f>IF((AND(G31="외근",I32="반차")),8,IF(OR(I32="연차",I32="외근"),8,IF(I32="반차",((H32-H31)*24)-I31+4,((H32-H31)*24)-I31-I32)))</f>
        <v>8.5</v>
      </c>
      <c r="K31" s="98"/>
      <c r="L31" s="143" t="s">
        <v>70</v>
      </c>
      <c r="M31" s="96">
        <v>0.39583333333333331</v>
      </c>
      <c r="N31" s="97">
        <f>IF((M32-M31)*24&gt;=13,1.5,IF((M32-M31)*24&gt;=6,1,IF((M32-M31)*24&gt;=4,0.5,0)))</f>
        <v>1</v>
      </c>
      <c r="O31" s="140">
        <f>IF((AND(L31="외근",N32="반차")),8,IF(OR(N32="연차",N32="외근"),8,IF(N32="반차",((M32-M31)*24)-N31+4,((M32-M31)*24)-N31-N32)))</f>
        <v>8.0000000000000018</v>
      </c>
      <c r="P31" s="98"/>
      <c r="Q31" s="143" t="s">
        <v>70</v>
      </c>
      <c r="R31" s="96">
        <v>0.39583333333333331</v>
      </c>
      <c r="S31" s="97">
        <f>IF((R32-R31)*24&gt;=13,1.5,IF((R32-R31)*24&gt;=6,1,IF((R32-R31)*24&gt;=4,0.5,0)))</f>
        <v>1</v>
      </c>
      <c r="T31" s="140">
        <f>IF((AND(Q31="외근",S32="반차")),8,IF(OR(S32="연차",S32="외근"),8,IF(S32="반차",((R32-R31)*24)-S31+4,((R32-R31)*24)-S31-S32)))</f>
        <v>8.5</v>
      </c>
      <c r="U31" s="98"/>
      <c r="V31" s="143" t="s">
        <v>70</v>
      </c>
      <c r="W31" s="96">
        <v>0.39583333333333331</v>
      </c>
      <c r="X31" s="97">
        <f>IF((W32-W31)*24&gt;=13,1.5,IF((W32-W31)*24&gt;=6,1,IF((W32-W31)*24&gt;=4,0.5,0)))</f>
        <v>1</v>
      </c>
      <c r="Y31" s="140">
        <f>IF((AND(V31="외근",X32="반차")),8,IF(OR(X32="연차",X32="외근"),8,IF(X32="반차",((W32-W31)*24)-X31+4,((W32-W31)*24)-X31-X32)))</f>
        <v>8.0000000000000018</v>
      </c>
      <c r="Z31" s="98"/>
      <c r="AA31" s="143"/>
      <c r="AB31" s="96"/>
      <c r="AC31" s="97">
        <f>IF((AB32-AB31)*24&gt;=13,1.5,IF((AB32-AB31)*24&gt;=6,1,IF((AB32-AB31)*24&gt;=4,0.5,0)))</f>
        <v>0</v>
      </c>
      <c r="AD31" s="140">
        <f>IF(OR(AC32="연차",AC32="외근"),8,IF(AC32="반차",((AB32-AB31)*24)-AC31+4,((AB32-AB31)*24)-AC31-AC32))</f>
        <v>0</v>
      </c>
      <c r="AE31" s="98"/>
      <c r="AF31" s="143"/>
      <c r="AG31" s="96"/>
      <c r="AH31" s="97">
        <f>IF((AG32-AG31)*24&gt;=13,1.5,IF((AG32-AG31)*24&gt;=6,1,IF((AG32-AG31)*24&gt;=4,0.5,0)))</f>
        <v>0</v>
      </c>
      <c r="AI31" s="140">
        <f>IF(OR(AH32="연차",AH32="외근"),8,IF(AH32="반차",((AG32-AG31)*24)-AH31+4,((AG32-AG31)*24)-AH31-AH32))</f>
        <v>0</v>
      </c>
      <c r="AJ31" s="91"/>
      <c r="AK31" s="14"/>
      <c r="AM31" s="77" t="s">
        <v>20</v>
      </c>
      <c r="AN31" s="78">
        <f>E31+J31+O31+T31+Y31+IF(AA31="대체(평일)",AD31,0)+IF(AF31="대체(평일)",AI31,0)</f>
        <v>41</v>
      </c>
      <c r="AO31" s="79">
        <f>IF(AA31="휴일",AD31,0)+IF(AF31="휴일",AI31,0)</f>
        <v>0</v>
      </c>
      <c r="AS31" s="63"/>
    </row>
    <row r="32" spans="2:49" ht="15.75" thickBot="1">
      <c r="B32" s="144"/>
      <c r="C32" s="99">
        <v>0.77083333333333337</v>
      </c>
      <c r="D32" s="100">
        <v>0</v>
      </c>
      <c r="E32" s="141"/>
      <c r="F32" s="98"/>
      <c r="G32" s="144"/>
      <c r="H32" s="99">
        <v>0.85416666666666663</v>
      </c>
      <c r="I32" s="100">
        <v>1.5</v>
      </c>
      <c r="J32" s="141"/>
      <c r="K32" s="98"/>
      <c r="L32" s="144"/>
      <c r="M32" s="99">
        <v>0.77083333333333337</v>
      </c>
      <c r="N32" s="100">
        <v>0</v>
      </c>
      <c r="O32" s="141"/>
      <c r="P32" s="98"/>
      <c r="Q32" s="144"/>
      <c r="R32" s="99">
        <v>0.85416666666666663</v>
      </c>
      <c r="S32" s="100">
        <v>1.5</v>
      </c>
      <c r="T32" s="141"/>
      <c r="U32" s="98"/>
      <c r="V32" s="144"/>
      <c r="W32" s="99">
        <v>0.77083333333333337</v>
      </c>
      <c r="X32" s="100">
        <v>0</v>
      </c>
      <c r="Y32" s="141"/>
      <c r="Z32" s="98"/>
      <c r="AA32" s="144"/>
      <c r="AB32" s="99"/>
      <c r="AC32" s="100">
        <v>0</v>
      </c>
      <c r="AD32" s="141"/>
      <c r="AE32" s="98"/>
      <c r="AF32" s="144"/>
      <c r="AG32" s="99"/>
      <c r="AH32" s="100">
        <v>0</v>
      </c>
      <c r="AI32" s="141"/>
      <c r="AJ32" s="91"/>
      <c r="AK32" s="14"/>
      <c r="AM32" s="80" t="s">
        <v>21</v>
      </c>
      <c r="AN32" s="84">
        <f>E33+J33+O33+T33+Y33+IF(AA31="대체(평일)",AD33,0)+IF(AF31="대체(평일)",AI33,0)</f>
        <v>0</v>
      </c>
      <c r="AO32" s="85">
        <f>IF(AA31="휴일",AD33,0)+IF(AF31="휴일",AI33,0)</f>
        <v>0</v>
      </c>
      <c r="AS32" s="63"/>
    </row>
    <row r="33" spans="2:46">
      <c r="B33" s="143"/>
      <c r="C33" s="96"/>
      <c r="D33" s="97">
        <f>IF((HOUR(24+C34-C33)+MINUTE(24+C34-C33)/60)&gt;=13,1.5,IF((HOUR(24+C34-C33)+MINUTE(24+C34-C33)/60)&gt;=8,1,IF((HOUR(24+C34-C33)+MINUTE(24+C34-C33)/60)&gt;=4,0.5,0)))</f>
        <v>0</v>
      </c>
      <c r="E33" s="136">
        <f>(HOUR(24+C34-C33)+MINUTE(24+C34-C33)/60)-D33-D34</f>
        <v>0</v>
      </c>
      <c r="F33" s="98"/>
      <c r="G33" s="143"/>
      <c r="H33" s="96"/>
      <c r="I33" s="97">
        <f>IF((HOUR(24+H34-H33)+MINUTE(24+H34-H33)/60)&gt;=13,1.5,IF((HOUR(24+H34-H33)+MINUTE(24+H34-H33)/60)&gt;=8,1,IF((HOUR(24+H34-H33)+MINUTE(24+H34-H33)/60)&gt;=4,0.5,0)))</f>
        <v>0</v>
      </c>
      <c r="J33" s="136">
        <f>(HOUR(24+H34-H33)+MINUTE(24+H34-H33)/60)-I33-I34</f>
        <v>0</v>
      </c>
      <c r="K33" s="98"/>
      <c r="L33" s="143"/>
      <c r="M33" s="96"/>
      <c r="N33" s="97">
        <f>IF((HOUR(24+M34-M33)+MINUTE(24+M34-M33)/60)&gt;=13,1.5,IF((HOUR(24+M34-M33)+MINUTE(24+M34-M33)/60)&gt;=8,1,IF((HOUR(24+M34-M33)+MINUTE(24+M34-M33)/60)&gt;=4,0.5,0)))</f>
        <v>0</v>
      </c>
      <c r="O33" s="136">
        <f>(HOUR(24+M34-M33)+MINUTE(24+M34-M33)/60)-N33-N34</f>
        <v>0</v>
      </c>
      <c r="P33" s="98"/>
      <c r="Q33" s="143"/>
      <c r="R33" s="96"/>
      <c r="S33" s="97">
        <f>IF((HOUR(24+R34-R33)+MINUTE(24+R34-R33)/60)&gt;=13,1.5,IF((HOUR(24+R34-R33)+MINUTE(24+R34-R33)/60)&gt;=8,1,IF((HOUR(24+R34-R33)+MINUTE(24+R34-R33)/60)&gt;=4,0.5,0)))</f>
        <v>0</v>
      </c>
      <c r="T33" s="136">
        <f>(HOUR(24+R34-R33)+MINUTE(24+R34-R33)/60)-S33-S34</f>
        <v>0</v>
      </c>
      <c r="U33" s="98"/>
      <c r="V33" s="143"/>
      <c r="W33" s="96"/>
      <c r="X33" s="97">
        <f>IF((HOUR(24+W34-W33)+MINUTE(24+W34-W33)/60)&gt;=13,1.5,IF((HOUR(24+W34-W33)+MINUTE(24+W34-W33)/60)&gt;=8,1,IF((HOUR(24+W34-W33)+MINUTE(24+W34-W33)/60)&gt;=4,0.5,0)))</f>
        <v>0</v>
      </c>
      <c r="Y33" s="136">
        <f>(HOUR(24+W34-W33)+MINUTE(24+W34-W33)/60)-X33-X34</f>
        <v>0</v>
      </c>
      <c r="Z33" s="98"/>
      <c r="AA33" s="143"/>
      <c r="AB33" s="96"/>
      <c r="AC33" s="97">
        <f>IF((HOUR(24+AB34-AB33)+MINUTE(24+AB34-AB33)/60)&gt;=13,1.5,IF((HOUR(24+AB34-AB33)+MINUTE(24+AB34-AB33)/60)&gt;=8,1,IF((HOUR(24+AB34-AB33)+MINUTE(24+AB34-AB33)/60)&gt;=4,0.5,0)))</f>
        <v>0</v>
      </c>
      <c r="AD33" s="136">
        <f>(HOUR(24+AB34-AB33)+MINUTE(24+AB34-AB33)/60)-AC33-AC34</f>
        <v>0</v>
      </c>
      <c r="AE33" s="98"/>
      <c r="AF33" s="143"/>
      <c r="AG33" s="96"/>
      <c r="AH33" s="97">
        <f>IF((HOUR(24+AG34-AG33)+MINUTE(24+AG34-AG33)/60)&gt;=13,1.5,IF((HOUR(24+AG34-AG33)+MINUTE(24+AG34-AG33)/60)&gt;=8,1,IF((HOUR(24+AG34-AG33)+MINUTE(24+AG34-AG33)/60)&gt;=4,0.5,0)))</f>
        <v>0</v>
      </c>
      <c r="AI33" s="136">
        <f>(HOUR(24+AG34-AG33)+MINUTE(24+AG34-AG33)/60)-AH33-AH34</f>
        <v>0</v>
      </c>
      <c r="AJ33" s="91"/>
      <c r="AK33" s="14"/>
      <c r="AM33" s="83"/>
      <c r="AN33" s="83"/>
      <c r="AO33" s="83"/>
    </row>
    <row r="34" spans="2:46">
      <c r="B34" s="144"/>
      <c r="C34" s="99"/>
      <c r="D34" s="100">
        <v>0</v>
      </c>
      <c r="E34" s="137"/>
      <c r="F34" s="98"/>
      <c r="G34" s="144"/>
      <c r="H34" s="99"/>
      <c r="I34" s="100">
        <v>0</v>
      </c>
      <c r="J34" s="137"/>
      <c r="K34" s="98"/>
      <c r="L34" s="144"/>
      <c r="M34" s="99"/>
      <c r="N34" s="100">
        <v>0</v>
      </c>
      <c r="O34" s="137"/>
      <c r="P34" s="98"/>
      <c r="Q34" s="144"/>
      <c r="R34" s="99"/>
      <c r="S34" s="100">
        <v>0</v>
      </c>
      <c r="T34" s="137"/>
      <c r="U34" s="98"/>
      <c r="V34" s="144"/>
      <c r="W34" s="99"/>
      <c r="X34" s="100">
        <v>0</v>
      </c>
      <c r="Y34" s="137"/>
      <c r="Z34" s="98"/>
      <c r="AA34" s="144"/>
      <c r="AB34" s="99"/>
      <c r="AC34" s="100">
        <v>0</v>
      </c>
      <c r="AD34" s="137"/>
      <c r="AE34" s="98"/>
      <c r="AF34" s="144"/>
      <c r="AG34" s="99"/>
      <c r="AH34" s="100">
        <v>0</v>
      </c>
      <c r="AI34" s="137"/>
      <c r="AJ34" s="91"/>
      <c r="AK34" s="14"/>
    </row>
    <row r="35" spans="2:46">
      <c r="B35" s="91"/>
      <c r="C35" s="91"/>
      <c r="D35" s="91"/>
      <c r="E35" s="91"/>
      <c r="F35" s="91"/>
      <c r="G35" s="91"/>
      <c r="H35" s="91"/>
      <c r="I35" s="91"/>
      <c r="J35" s="91"/>
      <c r="K35" s="91"/>
      <c r="L35" s="91"/>
      <c r="M35" s="91"/>
      <c r="N35" s="91"/>
      <c r="O35" s="91"/>
      <c r="P35" s="91"/>
      <c r="Q35" s="91"/>
      <c r="R35" s="91"/>
      <c r="S35" s="91"/>
      <c r="T35" s="91"/>
      <c r="U35" s="91"/>
      <c r="V35" s="91"/>
      <c r="W35" s="91"/>
      <c r="X35" s="91"/>
      <c r="Y35" s="91"/>
      <c r="Z35" s="91"/>
      <c r="AA35" s="91"/>
      <c r="AB35" s="91"/>
      <c r="AC35" s="91"/>
      <c r="AD35" s="91"/>
      <c r="AE35" s="91"/>
      <c r="AF35" s="91"/>
      <c r="AG35" s="91"/>
      <c r="AH35" s="91"/>
      <c r="AI35" s="91"/>
      <c r="AJ35" s="91"/>
      <c r="AK35" s="14"/>
    </row>
    <row r="36" spans="2:46" ht="16.5" thickBot="1">
      <c r="B36" s="142">
        <f>AF29+1</f>
        <v>20</v>
      </c>
      <c r="C36" s="142"/>
      <c r="D36" s="142"/>
      <c r="E36" s="142"/>
      <c r="F36" s="91"/>
      <c r="G36" s="142">
        <f>B36+1</f>
        <v>21</v>
      </c>
      <c r="H36" s="142"/>
      <c r="I36" s="142"/>
      <c r="J36" s="142"/>
      <c r="K36" s="91"/>
      <c r="L36" s="142">
        <f>G36+1</f>
        <v>22</v>
      </c>
      <c r="M36" s="142"/>
      <c r="N36" s="142"/>
      <c r="O36" s="142"/>
      <c r="P36" s="91"/>
      <c r="Q36" s="142">
        <f>L36+1</f>
        <v>23</v>
      </c>
      <c r="R36" s="142"/>
      <c r="S36" s="142"/>
      <c r="T36" s="142"/>
      <c r="U36" s="91"/>
      <c r="V36" s="148">
        <f>Q36+1</f>
        <v>24</v>
      </c>
      <c r="W36" s="148"/>
      <c r="X36" s="148"/>
      <c r="Y36" s="148"/>
      <c r="Z36" s="91"/>
      <c r="AA36" s="145">
        <f>V36+1</f>
        <v>25</v>
      </c>
      <c r="AB36" s="145"/>
      <c r="AC36" s="145"/>
      <c r="AD36" s="145"/>
      <c r="AE36" s="91"/>
      <c r="AF36" s="145">
        <f>AA36+1</f>
        <v>26</v>
      </c>
      <c r="AG36" s="145"/>
      <c r="AH36" s="145"/>
      <c r="AI36" s="145"/>
      <c r="AJ36" s="91"/>
      <c r="AK36" s="14"/>
      <c r="AM36" s="73" t="s">
        <v>13</v>
      </c>
      <c r="AN36" s="49"/>
      <c r="AO36" s="49"/>
      <c r="AS36" s="63"/>
    </row>
    <row r="37" spans="2:46" ht="16.5" thickTop="1" thickBot="1">
      <c r="B37" s="91"/>
      <c r="C37" s="91"/>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14"/>
      <c r="AM37" s="74"/>
      <c r="AN37" s="75" t="s">
        <v>18</v>
      </c>
      <c r="AO37" s="76" t="s">
        <v>22</v>
      </c>
      <c r="AS37" s="63"/>
      <c r="AT37" s="29"/>
    </row>
    <row r="38" spans="2:46">
      <c r="B38" s="143" t="s">
        <v>70</v>
      </c>
      <c r="C38" s="96">
        <v>0.39583333333333331</v>
      </c>
      <c r="D38" s="97">
        <f>IF((C39-C38)*24&gt;=13,1.5,IF((C39-C38)*24&gt;=6,1,IF((C39-C38)*24&gt;=4,0.5,0)))</f>
        <v>1</v>
      </c>
      <c r="E38" s="140">
        <f>IF((AND(B38="외근",D39="반차")),8,IF(OR(D39="연차",D39="외근"),8,IF(D39="반차",((C39-C38)*24)-D38+4,((C39-C38)*24)-D38-D39)))</f>
        <v>8.0000000000000018</v>
      </c>
      <c r="F38" s="98"/>
      <c r="G38" s="143" t="s">
        <v>70</v>
      </c>
      <c r="H38" s="96">
        <v>0.39583333333333331</v>
      </c>
      <c r="I38" s="97">
        <f>IF((H39-H38)*24&gt;=13,1.5,IF((H39-H38)*24&gt;=6,1,IF((H39-H38)*24&gt;=4,0.5,0)))</f>
        <v>1</v>
      </c>
      <c r="J38" s="140">
        <f>IF((AND(G38="외근",I39="반차")),8,IF(OR(I39="연차",I39="외근"),8,IF(I39="반차",((H39-H38)*24)-I38+4,((H39-H38)*24)-I38-I39)))</f>
        <v>8.5</v>
      </c>
      <c r="K38" s="98"/>
      <c r="L38" s="143" t="s">
        <v>70</v>
      </c>
      <c r="M38" s="96">
        <v>0.39583333333333331</v>
      </c>
      <c r="N38" s="97">
        <f>IF((M39-M38)*24&gt;=13,1.5,IF((M39-M38)*24&gt;=6,1,IF((M39-M38)*24&gt;=4,0.5,0)))</f>
        <v>1</v>
      </c>
      <c r="O38" s="140">
        <f>IF((AND(L38="외근",N39="반차")),8,IF(OR(N39="연차",N39="외근"),8,IF(N39="반차",((M39-M38)*24)-N38+4,((M39-M38)*24)-N38-N39)))</f>
        <v>8.0000000000000018</v>
      </c>
      <c r="P38" s="98"/>
      <c r="Q38" s="143" t="s">
        <v>70</v>
      </c>
      <c r="R38" s="96">
        <v>0.39583333333333331</v>
      </c>
      <c r="S38" s="97">
        <f>IF((R39-R38)*24&gt;=13,1.5,IF((R39-R38)*24&gt;=6,1,IF((R39-R38)*24&gt;=4,0.5,0)))</f>
        <v>1</v>
      </c>
      <c r="T38" s="140">
        <f>IF((AND(Q38="외근",S39="반차")),8,IF(OR(S39="연차",S39="외근"),8,IF(S39="반차",((R39-R38)*24)-S38+4,((R39-R38)*24)-S38-S39)))</f>
        <v>8.5</v>
      </c>
      <c r="U38" s="98"/>
      <c r="V38" s="143"/>
      <c r="W38" s="96"/>
      <c r="X38" s="97">
        <f>IF((W39-W38)*24&gt;=13,1.5,IF((W39-W38)*24&gt;=6,1,IF((W39-W38)*24&gt;=4,0.5,0)))</f>
        <v>0</v>
      </c>
      <c r="Y38" s="140">
        <f>IF(OR(X39="연차",X39="외근"),8,IF(X39="반차",((W39-W38)*24)-X38+4,((W39-W38)*24)-X38-X39))</f>
        <v>0</v>
      </c>
      <c r="Z38" s="98"/>
      <c r="AA38" s="143"/>
      <c r="AB38" s="96"/>
      <c r="AC38" s="97">
        <f>IF((AB39-AB38)*24&gt;=13,1.5,IF((AB39-AB38)*24&gt;=6,1,IF((AB39-AB38)*24&gt;=4,0.5,0)))</f>
        <v>0</v>
      </c>
      <c r="AD38" s="140">
        <f>IF(OR(AC39="연차",AC39="외근"),8,IF(AC39="반차",((AB39-AB38)*24)-AC38+4,((AB39-AB38)*24)-AC38-AC39))</f>
        <v>0</v>
      </c>
      <c r="AE38" s="98"/>
      <c r="AF38" s="143"/>
      <c r="AG38" s="96"/>
      <c r="AH38" s="97">
        <f>IF((AG39-AG38)*24&gt;=13,1.5,IF((AG39-AG38)*24&gt;=6,1,IF((AG39-AG38)*24&gt;=4,0.5,0)))</f>
        <v>0</v>
      </c>
      <c r="AI38" s="140">
        <f>IF(OR(AH39="연차",AH39="외근"),8,IF(AH39="반차",((AG39-AG38)*24)-AH38+4,((AG39-AG38)*24)-AH38-AH39))</f>
        <v>0</v>
      </c>
      <c r="AJ38" s="91"/>
      <c r="AK38" s="14"/>
      <c r="AM38" s="77" t="s">
        <v>20</v>
      </c>
      <c r="AN38" s="78">
        <f>E38+J38+O38+T38+IF(V38="대체(평일)",Y38,0)+IF(AA38="대체(평일)",AD38,0)+IF(AF38="대체(평일)",AI38,0)</f>
        <v>33</v>
      </c>
      <c r="AO38" s="79">
        <f>IF(V38="휴일",Y38,0)+IF(AA38="휴일",AD38,0)+IF(AF38="휴일",AI38,0)</f>
        <v>0</v>
      </c>
      <c r="AS38" s="86"/>
      <c r="AT38" s="30"/>
    </row>
    <row r="39" spans="2:46" ht="15.75" thickBot="1">
      <c r="B39" s="144"/>
      <c r="C39" s="99">
        <v>0.77083333333333337</v>
      </c>
      <c r="D39" s="100">
        <v>0</v>
      </c>
      <c r="E39" s="141"/>
      <c r="F39" s="98"/>
      <c r="G39" s="144"/>
      <c r="H39" s="99">
        <v>0.85416666666666663</v>
      </c>
      <c r="I39" s="100">
        <v>1.5</v>
      </c>
      <c r="J39" s="141"/>
      <c r="K39" s="98"/>
      <c r="L39" s="144"/>
      <c r="M39" s="99">
        <v>0.77083333333333337</v>
      </c>
      <c r="N39" s="100">
        <v>0</v>
      </c>
      <c r="O39" s="141"/>
      <c r="P39" s="98"/>
      <c r="Q39" s="144"/>
      <c r="R39" s="99">
        <v>0.85416666666666663</v>
      </c>
      <c r="S39" s="100">
        <v>1.5</v>
      </c>
      <c r="T39" s="141"/>
      <c r="U39" s="98"/>
      <c r="V39" s="144"/>
      <c r="W39" s="99"/>
      <c r="X39" s="100">
        <v>0</v>
      </c>
      <c r="Y39" s="141"/>
      <c r="Z39" s="98"/>
      <c r="AA39" s="144"/>
      <c r="AB39" s="99"/>
      <c r="AC39" s="100">
        <v>0</v>
      </c>
      <c r="AD39" s="141"/>
      <c r="AE39" s="98"/>
      <c r="AF39" s="144"/>
      <c r="AG39" s="99"/>
      <c r="AH39" s="100">
        <v>0</v>
      </c>
      <c r="AI39" s="141"/>
      <c r="AJ39" s="91"/>
      <c r="AK39" s="14"/>
      <c r="AM39" s="80" t="s">
        <v>21</v>
      </c>
      <c r="AN39" s="84">
        <f>E40+J40+O40+T40+IF(V38="대체(평일)",Y40,0)+IF(AA38="대체(평일)",AD40,0)+IF(AF38="대체(평일)",AI40,0)</f>
        <v>0</v>
      </c>
      <c r="AO39" s="85">
        <f>IF(V38="휴일",Y40,0)+IF(AA38="휴일",AD40,0)+IF(AF38="휴일",AI40,0)</f>
        <v>0</v>
      </c>
      <c r="AS39" s="86"/>
    </row>
    <row r="40" spans="2:46">
      <c r="B40" s="143"/>
      <c r="C40" s="96"/>
      <c r="D40" s="97">
        <f>IF((HOUR(24+C41-C40)+MINUTE(24+C41-C40)/60)&gt;=13,1.5,IF((HOUR(24+C41-C40)+MINUTE(24+C41-C40)/60)&gt;=8,1,IF((HOUR(24+C41-C40)+MINUTE(24+C41-C40)/60)&gt;=4,0.5,0)))</f>
        <v>0</v>
      </c>
      <c r="E40" s="136">
        <f>(HOUR(24+C41-C40)+MINUTE(24+C41-C40)/60)-D40-D41</f>
        <v>0</v>
      </c>
      <c r="F40" s="98"/>
      <c r="G40" s="143"/>
      <c r="H40" s="96"/>
      <c r="I40" s="97">
        <f>IF((HOUR(24+H41-H40)+MINUTE(24+H41-H40)/60)&gt;=13,1.5,IF((HOUR(24+H41-H40)+MINUTE(24+H41-H40)/60)&gt;=8,1,IF((HOUR(24+H41-H40)+MINUTE(24+H41-H40)/60)&gt;=4,0.5,0)))</f>
        <v>0</v>
      </c>
      <c r="J40" s="136">
        <f>(HOUR(24+H41-H40)+MINUTE(24+H41-H40)/60)-I40-I41</f>
        <v>0</v>
      </c>
      <c r="K40" s="98"/>
      <c r="L40" s="143"/>
      <c r="M40" s="96"/>
      <c r="N40" s="97">
        <f>IF((HOUR(24+M41-M40)+MINUTE(24+M41-M40)/60)&gt;=13,1.5,IF((HOUR(24+M41-M40)+MINUTE(24+M41-M40)/60)&gt;=8,1,IF((HOUR(24+M41-M40)+MINUTE(24+M41-M40)/60)&gt;=4,0.5,0)))</f>
        <v>0</v>
      </c>
      <c r="O40" s="136">
        <f>(HOUR(24+M41-M40)+MINUTE(24+M41-M40)/60)-N40-N41</f>
        <v>0</v>
      </c>
      <c r="P40" s="98"/>
      <c r="Q40" s="143"/>
      <c r="R40" s="96"/>
      <c r="S40" s="97">
        <f>IF((HOUR(24+R41-R40)+MINUTE(24+R41-R40)/60)&gt;=13,1.5,IF((HOUR(24+R41-R40)+MINUTE(24+R41-R40)/60)&gt;=8,1,IF((HOUR(24+R41-R40)+MINUTE(24+R41-R40)/60)&gt;=4,0.5,0)))</f>
        <v>0</v>
      </c>
      <c r="T40" s="136">
        <f>(HOUR(24+R41-R40)+MINUTE(24+R41-R40)/60)-S40-S41</f>
        <v>0</v>
      </c>
      <c r="U40" s="98"/>
      <c r="V40" s="143"/>
      <c r="W40" s="96"/>
      <c r="X40" s="97">
        <f>IF((HOUR(24+W41-W40)+MINUTE(24+W41-W40)/60)&gt;=13,1.5,IF((HOUR(24+W41-W40)+MINUTE(24+W41-W40)/60)&gt;=8,1,IF((HOUR(24+W41-W40)+MINUTE(24+W41-W40)/60)&gt;=4,0.5,0)))</f>
        <v>0</v>
      </c>
      <c r="Y40" s="136">
        <f>(HOUR(24+W41-W40)+MINUTE(24+W41-W40)/60)-X40-X41</f>
        <v>0</v>
      </c>
      <c r="Z40" s="98"/>
      <c r="AA40" s="143"/>
      <c r="AB40" s="96"/>
      <c r="AC40" s="97">
        <f>IF((HOUR(24+AB41-AB40)+MINUTE(24+AB41-AB40)/60)&gt;=13,1.5,IF((HOUR(24+AB41-AB40)+MINUTE(24+AB41-AB40)/60)&gt;=8,1,IF((HOUR(24+AB41-AB40)+MINUTE(24+AB41-AB40)/60)&gt;=4,0.5,0)))</f>
        <v>0</v>
      </c>
      <c r="AD40" s="136">
        <f>(HOUR(24+AB41-AB40)+MINUTE(24+AB41-AB40)/60)-AC40-AC41</f>
        <v>0</v>
      </c>
      <c r="AE40" s="98"/>
      <c r="AF40" s="143"/>
      <c r="AG40" s="96"/>
      <c r="AH40" s="97">
        <f>IF((HOUR(24+AG41-AG40)+MINUTE(24+AG41-AG40)/60)&gt;=13,1.5,IF((HOUR(24+AG41-AG40)+MINUTE(24+AG41-AG40)/60)&gt;=8,1,IF((HOUR(24+AG41-AG40)+MINUTE(24+AG41-AG40)/60)&gt;=4,0.5,0)))</f>
        <v>0</v>
      </c>
      <c r="AI40" s="136">
        <f>(HOUR(24+AG41-AG40)+MINUTE(24+AG41-AG40)/60)-AH40-AH41</f>
        <v>0</v>
      </c>
      <c r="AJ40" s="91"/>
      <c r="AK40" s="14"/>
      <c r="AM40" s="83"/>
      <c r="AN40" s="83"/>
      <c r="AO40" s="83"/>
    </row>
    <row r="41" spans="2:46">
      <c r="B41" s="144"/>
      <c r="C41" s="99"/>
      <c r="D41" s="100">
        <v>0</v>
      </c>
      <c r="E41" s="137"/>
      <c r="F41" s="98"/>
      <c r="G41" s="144"/>
      <c r="H41" s="99"/>
      <c r="I41" s="100">
        <v>0</v>
      </c>
      <c r="J41" s="137"/>
      <c r="K41" s="98"/>
      <c r="L41" s="144"/>
      <c r="M41" s="99"/>
      <c r="N41" s="100">
        <v>0</v>
      </c>
      <c r="O41" s="137"/>
      <c r="P41" s="98"/>
      <c r="Q41" s="144"/>
      <c r="R41" s="99"/>
      <c r="S41" s="100">
        <v>0</v>
      </c>
      <c r="T41" s="137"/>
      <c r="U41" s="98"/>
      <c r="V41" s="144"/>
      <c r="W41" s="99"/>
      <c r="X41" s="100">
        <v>0</v>
      </c>
      <c r="Y41" s="137"/>
      <c r="Z41" s="98"/>
      <c r="AA41" s="144"/>
      <c r="AB41" s="99"/>
      <c r="AC41" s="100">
        <v>0</v>
      </c>
      <c r="AD41" s="137"/>
      <c r="AE41" s="98"/>
      <c r="AF41" s="144"/>
      <c r="AG41" s="99"/>
      <c r="AH41" s="100">
        <v>0</v>
      </c>
      <c r="AI41" s="137"/>
      <c r="AJ41" s="91"/>
      <c r="AK41" s="14"/>
    </row>
    <row r="42" spans="2:46">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14"/>
    </row>
    <row r="43" spans="2:46" ht="16.5" thickBot="1">
      <c r="B43" s="148">
        <f>IF(OR(AF36=0, AF36+1&gt;DAY(EOMONTH($B$2, 0))), 0, AF36+1)</f>
        <v>27</v>
      </c>
      <c r="C43" s="148"/>
      <c r="D43" s="148"/>
      <c r="E43" s="148"/>
      <c r="F43" s="91"/>
      <c r="G43" s="149">
        <f>IF(OR(B43=0, B43+1&gt;DAY(EOMONTH($B$2, 0))), 0, B43+1)</f>
        <v>28</v>
      </c>
      <c r="H43" s="149"/>
      <c r="I43" s="149"/>
      <c r="J43" s="149"/>
      <c r="K43" s="91"/>
      <c r="L43" s="142">
        <f>IF(OR(G43=0, G43+1&gt;DAY(EOMONTH($B$2, 0))), 0, G43+1)</f>
        <v>29</v>
      </c>
      <c r="M43" s="142"/>
      <c r="N43" s="142"/>
      <c r="O43" s="142"/>
      <c r="P43" s="91"/>
      <c r="Q43" s="142">
        <f>IF(OR(L43=0, L43+1&gt;DAY(EOMONTH($B$2, 0))), 0, L43+1)</f>
        <v>30</v>
      </c>
      <c r="R43" s="142"/>
      <c r="S43" s="142"/>
      <c r="T43" s="142"/>
      <c r="U43" s="91"/>
      <c r="V43" s="142">
        <f>IF(OR(Q43=0, Q43+1&gt;DAY(EOMONTH($B$2, 0))), 0, Q43+1)</f>
        <v>31</v>
      </c>
      <c r="W43" s="142"/>
      <c r="X43" s="142"/>
      <c r="Y43" s="142"/>
      <c r="Z43" s="91"/>
      <c r="AA43" s="145">
        <f>IF(OR(V43=0, V43+1&gt;DAY(EOMONTH($B$2, 0))), 0, V43+1)</f>
        <v>0</v>
      </c>
      <c r="AB43" s="145"/>
      <c r="AC43" s="145"/>
      <c r="AD43" s="145"/>
      <c r="AE43" s="91"/>
      <c r="AF43" s="145">
        <f>IF(OR(AA43=0, AA43+1&gt;DAY(EOMONTH($B$2, 0))), 0, AA43+1)</f>
        <v>0</v>
      </c>
      <c r="AG43" s="145"/>
      <c r="AH43" s="145"/>
      <c r="AI43" s="145"/>
      <c r="AJ43" s="91"/>
      <c r="AK43" s="14"/>
      <c r="AM43" s="73" t="s">
        <v>13</v>
      </c>
      <c r="AN43" s="49"/>
      <c r="AO43" s="49"/>
    </row>
    <row r="44" spans="2:46" ht="16.5" thickTop="1" thickBot="1">
      <c r="B44" s="91"/>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14"/>
      <c r="AM44" s="74"/>
      <c r="AN44" s="75" t="s">
        <v>18</v>
      </c>
      <c r="AO44" s="76" t="s">
        <v>22</v>
      </c>
    </row>
    <row r="45" spans="2:46">
      <c r="B45" s="143"/>
      <c r="C45" s="96"/>
      <c r="D45" s="97">
        <f>IF((C46-C45)*24&gt;=13,1.5,IF((C46-C45)*24&gt;=6,1,IF((C46-C45)*24&gt;=4,0.5,0)))</f>
        <v>0</v>
      </c>
      <c r="E45" s="140">
        <f>IF(OR(D46="연차",D46="외근"),8,IF(D46="반차",((C46-C45)*24)-D45+4,((C46-C45)*24)-D45-D46))</f>
        <v>0</v>
      </c>
      <c r="F45" s="98"/>
      <c r="G45" s="143" t="s">
        <v>19</v>
      </c>
      <c r="H45" s="96">
        <v>0.375</v>
      </c>
      <c r="I45" s="97">
        <f>IF((H46-H45)*24&gt;=13,1.5,IF((H46-H45)*24&gt;=6,1,IF((H46-H45)*24&gt;=4,0.5,0)))</f>
        <v>1</v>
      </c>
      <c r="J45" s="140">
        <f>IF((AND(G45="외근",I46="반차")),8,IF(OR(I46="연차",I46="외근"),8,IF(I46="반차",((H46-H45)*24)-I45+4,((H46-H45)*24)-I45-I46)))</f>
        <v>9</v>
      </c>
      <c r="K45" s="98"/>
      <c r="L45" s="143" t="s">
        <v>70</v>
      </c>
      <c r="M45" s="96">
        <v>0.39583333333333331</v>
      </c>
      <c r="N45" s="97">
        <f>IF((M46-M45)*24&gt;=13,1.5,IF((M46-M45)*24&gt;=6,1,IF((M46-M45)*24&gt;=4,0.5,0)))</f>
        <v>1</v>
      </c>
      <c r="O45" s="140">
        <f>IF((AND(L45="외근",N46="반차")),8,IF(OR(N46="연차",N46="외근"),8,IF(N46="반차",((M46-M45)*24)-N45+4,((M46-M45)*24)-N45-N46)))</f>
        <v>8.0000000000000018</v>
      </c>
      <c r="P45" s="98"/>
      <c r="Q45" s="146" t="s">
        <v>70</v>
      </c>
      <c r="R45" s="96">
        <v>0.39583333333333331</v>
      </c>
      <c r="S45" s="108">
        <f>IF((R46-R45)*24&gt;=13,1.5,IF((R46-R45)*24&gt;=6,1,IF((R46-R45)*24&gt;=4,0.5,0)))</f>
        <v>1</v>
      </c>
      <c r="T45" s="140">
        <f>IF((AND(Q45="외근",S46="반차")),8,IF(OR(S46="연차",S46="외근"),8,IF(S46="반차",((R46-R45)*24)-S45+4,((R46-R45)*24)-S45-S46)))</f>
        <v>8.5</v>
      </c>
      <c r="U45" s="104"/>
      <c r="V45" s="146" t="s">
        <v>70</v>
      </c>
      <c r="W45" s="96">
        <v>0.39583333333333331</v>
      </c>
      <c r="X45" s="108">
        <f>IF((W46-W45)*24&gt;=13,1.5,IF((W46-W45)*24&gt;=6,1,IF((W46-W45)*24&gt;=4,0.5,0)))</f>
        <v>1</v>
      </c>
      <c r="Y45" s="140">
        <f>IF((AND(V45="외근",X46="반차")),8,IF(OR(X46="연차",X46="외근"),8,IF(X46="반차",((W46-W45)*24)-X45+4,((W46-W45)*24)-X45-X46)))</f>
        <v>8.0000000000000018</v>
      </c>
      <c r="Z45" s="98"/>
      <c r="AA45" s="138"/>
      <c r="AB45" s="128"/>
      <c r="AC45" s="129">
        <f>IF((AB46-AB45)*24&gt;=13,1.5,IF((AB46-AB45)*24&gt;=6,1,IF((AB46-AB45)*24&gt;=4,0.5,0)))</f>
        <v>0</v>
      </c>
      <c r="AD45" s="140">
        <f>IF(OR(AC46="연차",AC46="외근"),8,IF(AC46="반차",((AB46-AB45)*24)-AC45+4,((AB46-AB45)*24)-AC45-AC46))</f>
        <v>0</v>
      </c>
      <c r="AE45" s="98"/>
      <c r="AF45" s="138"/>
      <c r="AG45" s="128"/>
      <c r="AH45" s="129">
        <f>IF((AG46-AG45)*24&gt;=13,1.5,IF((AG46-AG45)*24&gt;=6,1,IF((AG46-AG45)*24&gt;=4,0.5,0)))</f>
        <v>0</v>
      </c>
      <c r="AI45" s="140">
        <f>IF(OR(AH46="연차",AH46="외근"),8,IF(AH46="반차",((AG46-AG45)*24)-AH45+4,((AG46-AG45)*24)-AH45-AH46))</f>
        <v>0</v>
      </c>
      <c r="AJ45" s="91"/>
      <c r="AK45" s="14"/>
      <c r="AM45" s="77" t="s">
        <v>20</v>
      </c>
      <c r="AN45" s="78">
        <f>J45+O45+T45+Y45+IF(B45="대체(평일)",E45,0)+IF(AA45="대체(평일)",AD45,0)+IF(AF45="대체(평일)",AI45,0)</f>
        <v>33.5</v>
      </c>
      <c r="AO45" s="79">
        <f>IF(B45="휴일",E45,0)+IF(AA45="휴일",AD45,0)+IF(AF45="휴일",AI45,0)</f>
        <v>0</v>
      </c>
    </row>
    <row r="46" spans="2:46" ht="15.75" thickBot="1">
      <c r="B46" s="144"/>
      <c r="C46" s="99"/>
      <c r="D46" s="100">
        <v>0</v>
      </c>
      <c r="E46" s="141"/>
      <c r="F46" s="98"/>
      <c r="G46" s="144"/>
      <c r="H46" s="99">
        <v>0.85416666666666663</v>
      </c>
      <c r="I46" s="100">
        <v>1.5</v>
      </c>
      <c r="J46" s="141"/>
      <c r="K46" s="98"/>
      <c r="L46" s="144"/>
      <c r="M46" s="99">
        <v>0.77083333333333337</v>
      </c>
      <c r="N46" s="100">
        <v>0</v>
      </c>
      <c r="O46" s="141"/>
      <c r="P46" s="98"/>
      <c r="Q46" s="147"/>
      <c r="R46" s="99">
        <v>0.85416666666666663</v>
      </c>
      <c r="S46" s="110">
        <v>1.5</v>
      </c>
      <c r="T46" s="141"/>
      <c r="U46" s="104"/>
      <c r="V46" s="147"/>
      <c r="W46" s="99">
        <v>0.77083333333333337</v>
      </c>
      <c r="X46" s="110">
        <v>0</v>
      </c>
      <c r="Y46" s="141"/>
      <c r="Z46" s="98"/>
      <c r="AA46" s="139"/>
      <c r="AB46" s="130"/>
      <c r="AC46" s="131">
        <v>0</v>
      </c>
      <c r="AD46" s="141"/>
      <c r="AE46" s="98"/>
      <c r="AF46" s="139"/>
      <c r="AG46" s="130"/>
      <c r="AH46" s="131">
        <v>0</v>
      </c>
      <c r="AI46" s="141"/>
      <c r="AJ46" s="91"/>
      <c r="AK46" s="14"/>
      <c r="AM46" s="80" t="s">
        <v>21</v>
      </c>
      <c r="AN46" s="84">
        <f>J47+O47+T47+Y47+IF(B45="대체(평일)",E47,0)+IF(AA45="대체(평일)",AD47,0)+IF(AF45="대체(평일)",AI47,0)</f>
        <v>0</v>
      </c>
      <c r="AO46" s="85">
        <f>IF(B45="휴일",E47,0)+IF(AA45="휴일",AD47,0)+IF(AF45="휴일",AI47,0)</f>
        <v>0</v>
      </c>
    </row>
    <row r="47" spans="2:46">
      <c r="B47" s="143"/>
      <c r="C47" s="96"/>
      <c r="D47" s="97">
        <f>IF((HOUR(24+C48-C47)+MINUTE(24+C48-C47)/60)&gt;=13,1.5,IF((HOUR(24+C48-C47)+MINUTE(24+C48-C47)/60)&gt;=8,1,IF((HOUR(24+C48-C47)+MINUTE(24+C48-C47)/60)&gt;=4,0.5,0)))</f>
        <v>0</v>
      </c>
      <c r="E47" s="136">
        <f>(HOUR(24+C48-C47)+MINUTE(24+C48-C47)/60)-D47-D48</f>
        <v>0</v>
      </c>
      <c r="F47" s="98"/>
      <c r="G47" s="143"/>
      <c r="H47" s="96"/>
      <c r="I47" s="97">
        <f>IF((HOUR(24+H48-H47)+MINUTE(24+H48-H47)/60)&gt;=13,1.5,IF((HOUR(24+H48-H47)+MINUTE(24+H48-H47)/60)&gt;=8,1,IF((HOUR(24+H48-H47)+MINUTE(24+H48-H47)/60)&gt;=4,0.5,0)))</f>
        <v>0</v>
      </c>
      <c r="J47" s="136">
        <f>(HOUR(24+H48-H47)+MINUTE(24+H48-H47)/60)-I47-I48</f>
        <v>0</v>
      </c>
      <c r="K47" s="98"/>
      <c r="L47" s="143"/>
      <c r="M47" s="96"/>
      <c r="N47" s="97">
        <f>IF((HOUR(24+M48-M47)+MINUTE(24+M48-M47)/60)&gt;=13,1.5,IF((HOUR(24+M48-M47)+MINUTE(24+M48-M47)/60)&gt;=8,1,IF((HOUR(24+M48-M47)+MINUTE(24+M48-M47)/60)&gt;=4,0.5,0)))</f>
        <v>0</v>
      </c>
      <c r="O47" s="136">
        <f>(HOUR(24+M48-M47)+MINUTE(24+M48-M47)/60)-N47-N48</f>
        <v>0</v>
      </c>
      <c r="P47" s="98"/>
      <c r="Q47" s="143"/>
      <c r="R47" s="96"/>
      <c r="S47" s="97">
        <f>IF((HOUR(24+R48-R47)+MINUTE(24+R48-R47)/60)&gt;=13,1.5,IF((HOUR(24+R48-R47)+MINUTE(24+R48-R47)/60)&gt;=8,1,IF((HOUR(24+R48-R47)+MINUTE(24+R48-R47)/60)&gt;=4,0.5,0)))</f>
        <v>0</v>
      </c>
      <c r="T47" s="136">
        <f>(HOUR(24+R48-R47)+MINUTE(24+R48-R47)/60)-S47-S48</f>
        <v>0</v>
      </c>
      <c r="U47" s="98"/>
      <c r="V47" s="143"/>
      <c r="W47" s="96"/>
      <c r="X47" s="97">
        <f>IF((HOUR(24+W48-W47)+MINUTE(24+W48-W47)/60)&gt;=13,1.5,IF((HOUR(24+W48-W47)+MINUTE(24+W48-W47)/60)&gt;=8,1,IF((HOUR(24+W48-W47)+MINUTE(24+W48-W47)/60)&gt;=4,0.5,0)))</f>
        <v>0</v>
      </c>
      <c r="Y47" s="136">
        <f>(HOUR(24+W48-W47)+MINUTE(24+W48-W47)/60)-X47-X48</f>
        <v>0</v>
      </c>
      <c r="Z47" s="98"/>
      <c r="AA47" s="138"/>
      <c r="AB47" s="128"/>
      <c r="AC47" s="129">
        <f>IF((HOUR(24+AB48-AB47)+MINUTE(24+AB48-AB47)/60)&gt;=13,1.5,IF((HOUR(24+AB48-AB47)+MINUTE(24+AB48-AB47)/60)&gt;=8,1,IF((HOUR(24+AB48-AB47)+MINUTE(24+AB48-AB47)/60)&gt;=4,0.5,0)))</f>
        <v>0</v>
      </c>
      <c r="AD47" s="136">
        <f>(HOUR(24+AB48-AB47)+MINUTE(24+AB48-AB47)/60)-AC47-AC48</f>
        <v>0</v>
      </c>
      <c r="AE47" s="98"/>
      <c r="AF47" s="138"/>
      <c r="AG47" s="128"/>
      <c r="AH47" s="129">
        <f>IF((HOUR(24+AG48-AG47)+MINUTE(24+AG48-AG47)/60)&gt;=13,1.5,IF((HOUR(24+AG48-AG47)+MINUTE(24+AG48-AG47)/60)&gt;=8,1,IF((HOUR(24+AG48-AG47)+MINUTE(24+AG48-AG47)/60)&gt;=4,0.5,0)))</f>
        <v>0</v>
      </c>
      <c r="AI47" s="136">
        <f>(HOUR(24+AG48-AG47)+MINUTE(24+AG48-AG47)/60)-AH47-AH48</f>
        <v>0</v>
      </c>
      <c r="AJ47" s="91"/>
      <c r="AK47" s="14"/>
      <c r="AM47" s="83"/>
      <c r="AN47" s="83"/>
      <c r="AO47" s="83"/>
    </row>
    <row r="48" spans="2:46">
      <c r="B48" s="144"/>
      <c r="C48" s="99"/>
      <c r="D48" s="100">
        <v>0</v>
      </c>
      <c r="E48" s="137"/>
      <c r="F48" s="98"/>
      <c r="G48" s="144"/>
      <c r="H48" s="99"/>
      <c r="I48" s="100">
        <v>0</v>
      </c>
      <c r="J48" s="137"/>
      <c r="K48" s="98"/>
      <c r="L48" s="144"/>
      <c r="M48" s="99"/>
      <c r="N48" s="100">
        <v>0</v>
      </c>
      <c r="O48" s="137"/>
      <c r="P48" s="98"/>
      <c r="Q48" s="144"/>
      <c r="R48" s="99"/>
      <c r="S48" s="100">
        <v>0</v>
      </c>
      <c r="T48" s="137"/>
      <c r="U48" s="98"/>
      <c r="V48" s="144"/>
      <c r="W48" s="99"/>
      <c r="X48" s="100">
        <v>0</v>
      </c>
      <c r="Y48" s="137"/>
      <c r="Z48" s="98"/>
      <c r="AA48" s="139"/>
      <c r="AB48" s="130"/>
      <c r="AC48" s="131">
        <v>0</v>
      </c>
      <c r="AD48" s="137"/>
      <c r="AE48" s="98"/>
      <c r="AF48" s="139"/>
      <c r="AG48" s="130"/>
      <c r="AH48" s="131">
        <v>0</v>
      </c>
      <c r="AI48" s="137"/>
      <c r="AJ48" s="91"/>
      <c r="AK48" s="14"/>
    </row>
    <row r="49" spans="2:41">
      <c r="B49" s="91"/>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K49" s="14"/>
    </row>
    <row r="50" spans="2:41" ht="16.5" thickBot="1">
      <c r="B50" s="142">
        <f>IF(OR(AF43=0, AF43+1&gt;DAY(EOMONTH($B$2, 0))), 0, AF43+1)</f>
        <v>0</v>
      </c>
      <c r="C50" s="142"/>
      <c r="D50" s="142"/>
      <c r="E50" s="142"/>
      <c r="F50" s="91"/>
      <c r="G50" s="142">
        <f>IF(OR(B50=0, B50+1&gt;DAY(EOMONTH($B$2, 0))), 0, B50+1)</f>
        <v>0</v>
      </c>
      <c r="H50" s="142"/>
      <c r="I50" s="142"/>
      <c r="J50" s="142"/>
      <c r="K50" s="91"/>
      <c r="L50" s="142">
        <f>IF(OR(G50=0, G50+1&gt;DAY(EOMONTH($B$2, 0))), 0, G50+1)</f>
        <v>0</v>
      </c>
      <c r="M50" s="142"/>
      <c r="N50" s="142"/>
      <c r="O50" s="142"/>
      <c r="P50" s="91"/>
      <c r="Q50" s="142">
        <f>IF(OR(L50=0, L50+1&gt;DAY(EOMONTH($B$2, 0))), 0, L50+1)</f>
        <v>0</v>
      </c>
      <c r="R50" s="142"/>
      <c r="S50" s="142"/>
      <c r="T50" s="142"/>
      <c r="U50" s="91"/>
      <c r="V50" s="142">
        <f>IF(OR(Q50=0, Q50+1&gt;DAY(EOMONTH($B$2, 0))), 0, Q50+1)</f>
        <v>0</v>
      </c>
      <c r="W50" s="142"/>
      <c r="X50" s="142"/>
      <c r="Y50" s="142"/>
      <c r="Z50" s="91"/>
      <c r="AA50" s="145">
        <f>IF(OR(V50=0, V50+1&gt;DAY(EOMONTH($B$2, 0))), 0, V50+1)</f>
        <v>0</v>
      </c>
      <c r="AB50" s="145"/>
      <c r="AC50" s="145"/>
      <c r="AD50" s="145"/>
      <c r="AE50" s="91"/>
      <c r="AF50" s="145">
        <f>IF(OR(AA50=0, AA50+1&gt;DAY(EOMONTH($B$2, 0))), 0, AA50+1)</f>
        <v>0</v>
      </c>
      <c r="AG50" s="145"/>
      <c r="AH50" s="145"/>
      <c r="AI50" s="145"/>
      <c r="AJ50" s="91"/>
      <c r="AK50" s="14"/>
      <c r="AM50" s="73" t="s">
        <v>13</v>
      </c>
      <c r="AN50" s="49"/>
      <c r="AO50" s="49"/>
    </row>
    <row r="51" spans="2:41" ht="16.5" thickTop="1" thickBot="1">
      <c r="B51" s="91"/>
      <c r="C51" s="91"/>
      <c r="D51" s="91"/>
      <c r="E51" s="91"/>
      <c r="F51" s="91"/>
      <c r="G51" s="91"/>
      <c r="H51" s="91"/>
      <c r="I51" s="91"/>
      <c r="J51" s="91"/>
      <c r="K51" s="91"/>
      <c r="L51" s="91"/>
      <c r="M51" s="91"/>
      <c r="N51" s="91"/>
      <c r="O51" s="91"/>
      <c r="P51" s="91"/>
      <c r="Q51" s="91"/>
      <c r="R51" s="91"/>
      <c r="S51" s="91"/>
      <c r="T51" s="91"/>
      <c r="U51" s="91"/>
      <c r="V51" s="91"/>
      <c r="W51" s="91"/>
      <c r="X51" s="91"/>
      <c r="Y51" s="91"/>
      <c r="Z51" s="91"/>
      <c r="AA51" s="91"/>
      <c r="AB51" s="91"/>
      <c r="AC51" s="91"/>
      <c r="AD51" s="91"/>
      <c r="AE51" s="91"/>
      <c r="AF51" s="91"/>
      <c r="AG51" s="91"/>
      <c r="AH51" s="91"/>
      <c r="AI51" s="91"/>
      <c r="AK51" s="14"/>
      <c r="AM51" s="74"/>
      <c r="AN51" s="75" t="s">
        <v>18</v>
      </c>
      <c r="AO51" s="76" t="s">
        <v>22</v>
      </c>
    </row>
    <row r="52" spans="2:41">
      <c r="B52" s="138"/>
      <c r="C52" s="128"/>
      <c r="D52" s="129">
        <f>IF((C53-C52)*24&gt;=13,1.5,IF((C53-C52)*24&gt;=6,1,IF((C53-C52)*24&gt;=4,0.5,0)))</f>
        <v>0</v>
      </c>
      <c r="E52" s="140">
        <f>IF((AND(B52="외근",D53="반차")),8,IF(OR(D53="연차",D53="외근"),8,IF(D53="반차",((C53-C52)*24)-D52+4,((C53-C52)*24)-D52-D53)))</f>
        <v>0</v>
      </c>
      <c r="F52" s="98"/>
      <c r="G52" s="138"/>
      <c r="H52" s="128"/>
      <c r="I52" s="129">
        <f>IF((H53-H52)*24&gt;=13,1.5,IF((H53-H52)*24&gt;=6,1,IF((H53-H52)*24&gt;=4,0.5,0)))</f>
        <v>0</v>
      </c>
      <c r="J52" s="140">
        <f>IF((AND(G52="외근",I53="반차")),8,IF(OR(I53="연차",I53="외근"),8,IF(I53="반차",((H53-H52)*24)-I52+4,((H53-H52)*24)-I52-I53)))</f>
        <v>0</v>
      </c>
      <c r="K52" s="98"/>
      <c r="L52" s="138"/>
      <c r="M52" s="128"/>
      <c r="N52" s="129">
        <f>IF((M53-M52)*24&gt;=13,1.5,IF((M53-M52)*24&gt;=6,1,IF((M53-M52)*24&gt;=4,0.5,0)))</f>
        <v>0</v>
      </c>
      <c r="O52" s="140">
        <f>IF((AND(L52="외근",N53="반차")),8,IF(OR(N53="연차",N53="외근"),8,IF(N53="반차",((M53-M52)*24)-N52+4,((M53-M52)*24)-N52-N53)))</f>
        <v>0</v>
      </c>
      <c r="P52" s="98"/>
      <c r="Q52" s="138"/>
      <c r="R52" s="128"/>
      <c r="S52" s="129">
        <f>IF((R53-R52)*24&gt;=13,1.5,IF((R53-R52)*24&gt;=6,1,IF((R53-R52)*24&gt;=4,0.5,0)))</f>
        <v>0</v>
      </c>
      <c r="T52" s="140">
        <f>IF((AND(Q52="외근",S53="반차")),8,IF(OR(S53="연차",S53="외근"),8,IF(S53="반차",((R53-R52)*24)-S52+4,((R53-R52)*24)-S52-S53)))</f>
        <v>0</v>
      </c>
      <c r="U52" s="98"/>
      <c r="V52" s="138"/>
      <c r="W52" s="128"/>
      <c r="X52" s="129">
        <f>IF((W53-W52)*24&gt;=13,1.5,IF((W53-W52)*24&gt;=6,1,IF((W53-W52)*24&gt;=4,0.5,0)))</f>
        <v>0</v>
      </c>
      <c r="Y52" s="140">
        <f>IF((AND(V52="외근",X53="반차")),8,IF(OR(X53="연차",X53="외근"),8,IF(X53="반차",((W53-W52)*24)-X52+4,((W53-W52)*24)-X52-X53)))</f>
        <v>0</v>
      </c>
      <c r="Z52" s="98"/>
      <c r="AA52" s="138"/>
      <c r="AB52" s="128"/>
      <c r="AC52" s="129">
        <f>IF((AB53-AB52)*24&gt;=13,1.5,IF((AB53-AB52)*24&gt;=6,1,IF((AB53-AB52)*24&gt;=4,0.5,0)))</f>
        <v>0</v>
      </c>
      <c r="AD52" s="140">
        <f>IF(OR(AC53="연차",AC53="외근"),8,IF(AC53="반차",((AB53-AB52)*24)-AC52+4,((AB53-AB52)*24)-AC52-AC53))</f>
        <v>0</v>
      </c>
      <c r="AE52" s="98"/>
      <c r="AF52" s="138"/>
      <c r="AG52" s="128"/>
      <c r="AH52" s="129">
        <f>IF((AG53-AG52)*24&gt;=13,1.5,IF((AG53-AG52)*24&gt;=6,1,IF((AG53-AG52)*24&gt;=4,0.5,0)))</f>
        <v>0</v>
      </c>
      <c r="AI52" s="140">
        <f>IF(OR(AH53="연차",AH53="외근"),8,IF(AH53="반차",((AG53-AG52)*24)-AH52+4,((AG53-AG52)*24)-AH52-AH53))</f>
        <v>0</v>
      </c>
      <c r="AK52" s="14"/>
      <c r="AM52" s="77" t="s">
        <v>20</v>
      </c>
      <c r="AN52" s="78">
        <f>E52+J52+O52+T52+Y52+IF(AA52="대체(평일)",AD52,0)+IF(AF52="대체(평일)",AI52,0)</f>
        <v>0</v>
      </c>
      <c r="AO52" s="79">
        <f>IF(AA52="휴일",AD52,0)+IF(AF52="휴일",AI52,0)</f>
        <v>0</v>
      </c>
    </row>
    <row r="53" spans="2:41" ht="15.75" thickBot="1">
      <c r="B53" s="139"/>
      <c r="C53" s="130"/>
      <c r="D53" s="131">
        <v>0</v>
      </c>
      <c r="E53" s="141"/>
      <c r="F53" s="98"/>
      <c r="G53" s="139"/>
      <c r="H53" s="130"/>
      <c r="I53" s="131">
        <v>0</v>
      </c>
      <c r="J53" s="141"/>
      <c r="K53" s="98"/>
      <c r="L53" s="139"/>
      <c r="M53" s="130"/>
      <c r="N53" s="131">
        <v>0</v>
      </c>
      <c r="O53" s="141"/>
      <c r="P53" s="98"/>
      <c r="Q53" s="139"/>
      <c r="R53" s="130"/>
      <c r="S53" s="131">
        <v>0</v>
      </c>
      <c r="T53" s="141"/>
      <c r="U53" s="98"/>
      <c r="V53" s="139"/>
      <c r="W53" s="130"/>
      <c r="X53" s="131">
        <v>0</v>
      </c>
      <c r="Y53" s="141"/>
      <c r="Z53" s="98"/>
      <c r="AA53" s="139"/>
      <c r="AB53" s="130"/>
      <c r="AC53" s="131">
        <v>0</v>
      </c>
      <c r="AD53" s="141"/>
      <c r="AE53" s="98"/>
      <c r="AF53" s="139"/>
      <c r="AG53" s="130"/>
      <c r="AH53" s="131">
        <v>0</v>
      </c>
      <c r="AI53" s="141"/>
      <c r="AK53" s="14"/>
      <c r="AM53" s="80" t="s">
        <v>21</v>
      </c>
      <c r="AN53" s="84">
        <f>E54+J54+O54+T54+Y54+IF(AA52="대체(평일)",AD54,0)+IF(AF52="대체(평일)",AI54,0)</f>
        <v>0</v>
      </c>
      <c r="AO53" s="85">
        <f>IF(AA52="휴일",AD54,0)+IF(AF52="휴일",AI54,0)</f>
        <v>0</v>
      </c>
    </row>
    <row r="54" spans="2:41">
      <c r="B54" s="138"/>
      <c r="C54" s="128"/>
      <c r="D54" s="129">
        <f>IF((HOUR(24+C55-C54)+MINUTE(24+C55-C54)/60)&gt;=13,1.5,IF((HOUR(24+C55-C54)+MINUTE(24+C55-C54)/60)&gt;=8,1,IF((HOUR(24+C55-C54)+MINUTE(24+C55-C54)/60)&gt;=4,0.5,0)))</f>
        <v>0</v>
      </c>
      <c r="E54" s="136">
        <f>(HOUR(24+C55-C54)+MINUTE(24+C55-C54)/60)-D54-D55</f>
        <v>0</v>
      </c>
      <c r="F54" s="98"/>
      <c r="G54" s="138"/>
      <c r="H54" s="128"/>
      <c r="I54" s="129">
        <f>IF((HOUR(24+H55-H54)+MINUTE(24+H55-H54)/60)&gt;=13,1.5,IF((HOUR(24+H55-H54)+MINUTE(24+H55-H54)/60)&gt;=8,1,IF((HOUR(24+H55-H54)+MINUTE(24+H55-H54)/60)&gt;=4,0.5,0)))</f>
        <v>0</v>
      </c>
      <c r="J54" s="136">
        <f>(HOUR(24+H55-H54)+MINUTE(24+H55-H54)/60)-I54-I55</f>
        <v>0</v>
      </c>
      <c r="K54" s="98"/>
      <c r="L54" s="138"/>
      <c r="M54" s="128"/>
      <c r="N54" s="129">
        <f>IF((HOUR(24+M55-M54)+MINUTE(24+M55-M54)/60)&gt;=13,1.5,IF((HOUR(24+M55-M54)+MINUTE(24+M55-M54)/60)&gt;=8,1,IF((HOUR(24+M55-M54)+MINUTE(24+M55-M54)/60)&gt;=4,0.5,0)))</f>
        <v>0</v>
      </c>
      <c r="O54" s="136">
        <f>(HOUR(24+M55-M54)+MINUTE(24+M55-M54)/60)-N54-N55</f>
        <v>0</v>
      </c>
      <c r="P54" s="98"/>
      <c r="Q54" s="138"/>
      <c r="R54" s="128"/>
      <c r="S54" s="129">
        <f>IF((HOUR(24+R55-R54)+MINUTE(24+R55-R54)/60)&gt;=13,1.5,IF((HOUR(24+R55-R54)+MINUTE(24+R55-R54)/60)&gt;=8,1,IF((HOUR(24+R55-R54)+MINUTE(24+R55-R54)/60)&gt;=4,0.5,0)))</f>
        <v>0</v>
      </c>
      <c r="T54" s="136">
        <f>(HOUR(24+R55-R54)+MINUTE(24+R55-R54)/60)-S54-S55</f>
        <v>0</v>
      </c>
      <c r="U54" s="98"/>
      <c r="V54" s="138"/>
      <c r="W54" s="128"/>
      <c r="X54" s="129">
        <f>IF((HOUR(24+W55-W54)+MINUTE(24+W55-W54)/60)&gt;=13,1.5,IF((HOUR(24+W55-W54)+MINUTE(24+W55-W54)/60)&gt;=8,1,IF((HOUR(24+W55-W54)+MINUTE(24+W55-W54)/60)&gt;=4,0.5,0)))</f>
        <v>0</v>
      </c>
      <c r="Y54" s="136">
        <f>(HOUR(24+W55-W54)+MINUTE(24+W55-W54)/60)-X54-X55</f>
        <v>0</v>
      </c>
      <c r="Z54" s="98"/>
      <c r="AA54" s="138"/>
      <c r="AB54" s="128"/>
      <c r="AC54" s="129">
        <f>IF((HOUR(24+AB55-AB54)+MINUTE(24+AB55-AB54)/60)&gt;=13,1.5,IF((HOUR(24+AB55-AB54)+MINUTE(24+AB55-AB54)/60)&gt;=8,1,IF((HOUR(24+AB55-AB54)+MINUTE(24+AB55-AB54)/60)&gt;=4,0.5,0)))</f>
        <v>0</v>
      </c>
      <c r="AD54" s="136">
        <f>(HOUR(24+AB55-AB54)+MINUTE(24+AB55-AB54)/60)-AC54-AC55</f>
        <v>0</v>
      </c>
      <c r="AE54" s="98"/>
      <c r="AF54" s="138"/>
      <c r="AG54" s="128"/>
      <c r="AH54" s="129">
        <f>IF((HOUR(24+AG55-AG54)+MINUTE(24+AG55-AG54)/60)&gt;=13,1.5,IF((HOUR(24+AG55-AG54)+MINUTE(24+AG55-AG54)/60)&gt;=8,1,IF((HOUR(24+AG55-AG54)+MINUTE(24+AG55-AG54)/60)&gt;=4,0.5,0)))</f>
        <v>0</v>
      </c>
      <c r="AI54" s="136">
        <f>(HOUR(24+AG55-AG54)+MINUTE(24+AG55-AG54)/60)-AH54-AH55</f>
        <v>0</v>
      </c>
      <c r="AK54" s="14"/>
      <c r="AM54" s="83"/>
      <c r="AN54" s="83"/>
      <c r="AO54" s="83"/>
    </row>
    <row r="55" spans="2:41">
      <c r="B55" s="139"/>
      <c r="C55" s="130"/>
      <c r="D55" s="131">
        <v>0</v>
      </c>
      <c r="E55" s="137"/>
      <c r="F55" s="98"/>
      <c r="G55" s="139"/>
      <c r="H55" s="130"/>
      <c r="I55" s="131">
        <v>0</v>
      </c>
      <c r="J55" s="137"/>
      <c r="K55" s="98"/>
      <c r="L55" s="139"/>
      <c r="M55" s="130"/>
      <c r="N55" s="131">
        <v>0</v>
      </c>
      <c r="O55" s="137"/>
      <c r="P55" s="98"/>
      <c r="Q55" s="139"/>
      <c r="R55" s="130"/>
      <c r="S55" s="131">
        <v>0</v>
      </c>
      <c r="T55" s="137"/>
      <c r="U55" s="98"/>
      <c r="V55" s="139"/>
      <c r="W55" s="130"/>
      <c r="X55" s="131">
        <v>0</v>
      </c>
      <c r="Y55" s="137"/>
      <c r="Z55" s="98"/>
      <c r="AA55" s="139"/>
      <c r="AB55" s="130"/>
      <c r="AC55" s="131">
        <v>0</v>
      </c>
      <c r="AD55" s="137"/>
      <c r="AE55" s="98"/>
      <c r="AF55" s="139"/>
      <c r="AG55" s="130"/>
      <c r="AH55" s="131">
        <v>0</v>
      </c>
      <c r="AI55" s="137"/>
      <c r="AK55" s="14"/>
    </row>
    <row r="56" spans="2:41">
      <c r="AK56" s="14"/>
    </row>
    <row r="59" spans="2:41">
      <c r="M59" s="103"/>
    </row>
  </sheetData>
  <sheetProtection algorithmName="SHA-512" hashValue="j3xniZ4Hr9CXe7nzY1hNT4An9oz46JwesDCgGqZ6ht9oryofHuxKlqFHpvAdvmozCMwyQDuyiq++um+ZJNQw3g==" saltValue="tIMymjjus1HL4jnqVybKxQ==" spinCount="100000" sheet="1" formatCells="0" formatColumns="0" formatRows="0" selectLockedCells="1" sort="0" autoFilter="0" pivotTables="0"/>
  <mergeCells count="229">
    <mergeCell ref="AD38:AD39"/>
    <mergeCell ref="AF38:AF39"/>
    <mergeCell ref="AI38:AI39"/>
    <mergeCell ref="AA29:AD29"/>
    <mergeCell ref="AF29:AI29"/>
    <mergeCell ref="AA31:AA32"/>
    <mergeCell ref="AD31:AD32"/>
    <mergeCell ref="AF31:AF32"/>
    <mergeCell ref="AA52:AA53"/>
    <mergeCell ref="AD52:AD53"/>
    <mergeCell ref="AF52:AF53"/>
    <mergeCell ref="AI52:AI53"/>
    <mergeCell ref="AA43:AD43"/>
    <mergeCell ref="AF43:AI43"/>
    <mergeCell ref="AA45:AA46"/>
    <mergeCell ref="AD45:AD46"/>
    <mergeCell ref="AF45:AF46"/>
    <mergeCell ref="AI45:AI46"/>
    <mergeCell ref="AI31:AI32"/>
    <mergeCell ref="AD33:AD34"/>
    <mergeCell ref="AF33:AF34"/>
    <mergeCell ref="AI33:AI34"/>
    <mergeCell ref="AF36:AI36"/>
    <mergeCell ref="AD40:AD41"/>
    <mergeCell ref="AA22:AD22"/>
    <mergeCell ref="AF22:AI22"/>
    <mergeCell ref="AA24:AA25"/>
    <mergeCell ref="AD24:AD25"/>
    <mergeCell ref="AF24:AF25"/>
    <mergeCell ref="AI24:AI25"/>
    <mergeCell ref="AQ9:AR9"/>
    <mergeCell ref="B15:E15"/>
    <mergeCell ref="G15:J15"/>
    <mergeCell ref="L15:O15"/>
    <mergeCell ref="Q15:T15"/>
    <mergeCell ref="V15:Y15"/>
    <mergeCell ref="AA15:AD15"/>
    <mergeCell ref="AF15:AI15"/>
    <mergeCell ref="B17:B18"/>
    <mergeCell ref="E17:E18"/>
    <mergeCell ref="G17:G18"/>
    <mergeCell ref="J17:J18"/>
    <mergeCell ref="L17:L18"/>
    <mergeCell ref="O17:O18"/>
    <mergeCell ref="Q17:Q18"/>
    <mergeCell ref="T17:T18"/>
    <mergeCell ref="V17:V18"/>
    <mergeCell ref="AA17:AA18"/>
    <mergeCell ref="B2:G2"/>
    <mergeCell ref="AQ3:AR3"/>
    <mergeCell ref="AQ4:AR4"/>
    <mergeCell ref="AQ5:AQ7"/>
    <mergeCell ref="AQ8:AR8"/>
    <mergeCell ref="B13:E13"/>
    <mergeCell ref="G13:J13"/>
    <mergeCell ref="L13:O13"/>
    <mergeCell ref="Q13:T13"/>
    <mergeCell ref="V13:Y13"/>
    <mergeCell ref="AA13:AD13"/>
    <mergeCell ref="AF13:AI13"/>
    <mergeCell ref="B4:E4"/>
    <mergeCell ref="AM10:AN10"/>
    <mergeCell ref="AM11:AN11"/>
    <mergeCell ref="G10:J10"/>
    <mergeCell ref="AQ10:AR10"/>
    <mergeCell ref="AM12:AN12"/>
    <mergeCell ref="AD17:AD18"/>
    <mergeCell ref="AF17:AF18"/>
    <mergeCell ref="AI17:AI18"/>
    <mergeCell ref="Y17:Y18"/>
    <mergeCell ref="B19:B20"/>
    <mergeCell ref="E19:E20"/>
    <mergeCell ref="G19:G20"/>
    <mergeCell ref="J19:J20"/>
    <mergeCell ref="L19:L20"/>
    <mergeCell ref="O19:O20"/>
    <mergeCell ref="Q19:Q20"/>
    <mergeCell ref="AA19:AA20"/>
    <mergeCell ref="AD19:AD20"/>
    <mergeCell ref="AF19:AF20"/>
    <mergeCell ref="AI19:AI20"/>
    <mergeCell ref="B22:E22"/>
    <mergeCell ref="G22:J22"/>
    <mergeCell ref="L22:O22"/>
    <mergeCell ref="Q22:T22"/>
    <mergeCell ref="V22:Y22"/>
    <mergeCell ref="T19:T20"/>
    <mergeCell ref="V19:V20"/>
    <mergeCell ref="Y19:Y20"/>
    <mergeCell ref="B24:B25"/>
    <mergeCell ref="E24:E25"/>
    <mergeCell ref="G24:G25"/>
    <mergeCell ref="J24:J25"/>
    <mergeCell ref="L24:L25"/>
    <mergeCell ref="O24:O25"/>
    <mergeCell ref="Q24:Q25"/>
    <mergeCell ref="T24:T25"/>
    <mergeCell ref="V24:V25"/>
    <mergeCell ref="Y24:Y25"/>
    <mergeCell ref="AF26:AF27"/>
    <mergeCell ref="AI26:AI27"/>
    <mergeCell ref="B29:E29"/>
    <mergeCell ref="G29:J29"/>
    <mergeCell ref="L29:O29"/>
    <mergeCell ref="Q29:T29"/>
    <mergeCell ref="V29:Y29"/>
    <mergeCell ref="T26:T27"/>
    <mergeCell ref="V26:V27"/>
    <mergeCell ref="Y26:Y27"/>
    <mergeCell ref="B26:B27"/>
    <mergeCell ref="E26:E27"/>
    <mergeCell ref="G26:G27"/>
    <mergeCell ref="J26:J27"/>
    <mergeCell ref="L26:L27"/>
    <mergeCell ref="O26:O27"/>
    <mergeCell ref="Q26:Q27"/>
    <mergeCell ref="AA26:AA27"/>
    <mergeCell ref="AD26:AD27"/>
    <mergeCell ref="Y31:Y32"/>
    <mergeCell ref="B33:B34"/>
    <mergeCell ref="E33:E34"/>
    <mergeCell ref="G33:G34"/>
    <mergeCell ref="J33:J34"/>
    <mergeCell ref="L33:L34"/>
    <mergeCell ref="O33:O34"/>
    <mergeCell ref="Q33:Q34"/>
    <mergeCell ref="AA33:AA34"/>
    <mergeCell ref="B31:B32"/>
    <mergeCell ref="E31:E32"/>
    <mergeCell ref="G31:G32"/>
    <mergeCell ref="J31:J32"/>
    <mergeCell ref="L31:L32"/>
    <mergeCell ref="O31:O32"/>
    <mergeCell ref="Q31:Q32"/>
    <mergeCell ref="T31:T32"/>
    <mergeCell ref="V31:V32"/>
    <mergeCell ref="B36:E36"/>
    <mergeCell ref="G36:J36"/>
    <mergeCell ref="L36:O36"/>
    <mergeCell ref="Q36:T36"/>
    <mergeCell ref="V36:Y36"/>
    <mergeCell ref="T33:T34"/>
    <mergeCell ref="V33:V34"/>
    <mergeCell ref="Y33:Y34"/>
    <mergeCell ref="AA36:AD36"/>
    <mergeCell ref="Y38:Y39"/>
    <mergeCell ref="B40:B41"/>
    <mergeCell ref="E40:E41"/>
    <mergeCell ref="G40:G41"/>
    <mergeCell ref="J40:J41"/>
    <mergeCell ref="L40:L41"/>
    <mergeCell ref="O40:O41"/>
    <mergeCell ref="Q40:Q41"/>
    <mergeCell ref="AA40:AA41"/>
    <mergeCell ref="B38:B39"/>
    <mergeCell ref="E38:E39"/>
    <mergeCell ref="G38:G39"/>
    <mergeCell ref="J38:J39"/>
    <mergeCell ref="L38:L39"/>
    <mergeCell ref="O38:O39"/>
    <mergeCell ref="Q38:Q39"/>
    <mergeCell ref="T38:T39"/>
    <mergeCell ref="V38:V39"/>
    <mergeCell ref="AA38:AA39"/>
    <mergeCell ref="AF40:AF41"/>
    <mergeCell ref="AI40:AI41"/>
    <mergeCell ref="B43:E43"/>
    <mergeCell ref="G43:J43"/>
    <mergeCell ref="L43:O43"/>
    <mergeCell ref="Q43:T43"/>
    <mergeCell ref="V43:Y43"/>
    <mergeCell ref="T40:T41"/>
    <mergeCell ref="V40:V41"/>
    <mergeCell ref="Y40:Y41"/>
    <mergeCell ref="Y45:Y46"/>
    <mergeCell ref="B47:B48"/>
    <mergeCell ref="E47:E48"/>
    <mergeCell ref="G47:G48"/>
    <mergeCell ref="J47:J48"/>
    <mergeCell ref="L47:L48"/>
    <mergeCell ref="O47:O48"/>
    <mergeCell ref="Q47:Q48"/>
    <mergeCell ref="AA47:AA48"/>
    <mergeCell ref="B45:B46"/>
    <mergeCell ref="E45:E46"/>
    <mergeCell ref="G45:G46"/>
    <mergeCell ref="J45:J46"/>
    <mergeCell ref="L45:L46"/>
    <mergeCell ref="O45:O46"/>
    <mergeCell ref="Q45:Q46"/>
    <mergeCell ref="T45:T46"/>
    <mergeCell ref="V45:V46"/>
    <mergeCell ref="AD47:AD48"/>
    <mergeCell ref="AF47:AF48"/>
    <mergeCell ref="AI47:AI48"/>
    <mergeCell ref="B50:E50"/>
    <mergeCell ref="G50:J50"/>
    <mergeCell ref="L50:O50"/>
    <mergeCell ref="Q50:T50"/>
    <mergeCell ref="V50:Y50"/>
    <mergeCell ref="T47:T48"/>
    <mergeCell ref="V47:V48"/>
    <mergeCell ref="Y47:Y48"/>
    <mergeCell ref="AA50:AD50"/>
    <mergeCell ref="AF50:AI50"/>
    <mergeCell ref="AD54:AD55"/>
    <mergeCell ref="AF54:AF55"/>
    <mergeCell ref="AI54:AI55"/>
    <mergeCell ref="T54:T55"/>
    <mergeCell ref="V54:V55"/>
    <mergeCell ref="Y54:Y55"/>
    <mergeCell ref="Y52:Y53"/>
    <mergeCell ref="B54:B55"/>
    <mergeCell ref="E54:E55"/>
    <mergeCell ref="G54:G55"/>
    <mergeCell ref="J54:J55"/>
    <mergeCell ref="L54:L55"/>
    <mergeCell ref="O54:O55"/>
    <mergeCell ref="Q54:Q55"/>
    <mergeCell ref="AA54:AA55"/>
    <mergeCell ref="B52:B53"/>
    <mergeCell ref="E52:E53"/>
    <mergeCell ref="G52:G53"/>
    <mergeCell ref="J52:J53"/>
    <mergeCell ref="L52:L53"/>
    <mergeCell ref="O52:O53"/>
    <mergeCell ref="Q52:Q53"/>
    <mergeCell ref="T52:T53"/>
    <mergeCell ref="V52:V53"/>
  </mergeCells>
  <phoneticPr fontId="4" type="noConversion"/>
  <conditionalFormatting sqref="B15:K15 B22:Y22 B36:U36 F43:Y43 B50:Y50 AK31 B29:Y29 AJ29 AJ50 AJ43 AJ36 AJ22 AJ15 P15:Y15">
    <cfRule type="cellIs" dxfId="3265" priority="963" operator="equal">
      <formula>0</formula>
    </cfRule>
  </conditionalFormatting>
  <conditionalFormatting sqref="AK45">
    <cfRule type="cellIs" dxfId="3264" priority="962" operator="equal">
      <formula>0</formula>
    </cfRule>
  </conditionalFormatting>
  <conditionalFormatting sqref="AN5:AO6 AO4">
    <cfRule type="cellIs" dxfId="3263" priority="964" operator="greaterThan">
      <formula>$AS$9</formula>
    </cfRule>
  </conditionalFormatting>
  <conditionalFormatting sqref="Z15:AI15 Z22:AI22 Z29:AI29 Z36:AI36 Z43:AI43 Z50:AI50">
    <cfRule type="cellIs" dxfId="3262" priority="864" operator="equal">
      <formula>0</formula>
    </cfRule>
  </conditionalFormatting>
  <conditionalFormatting sqref="B19:B20">
    <cfRule type="containsText" dxfId="3261" priority="623" operator="containsText" text="야간">
      <formula>NOT(ISERROR(SEARCH("야간",B19)))</formula>
    </cfRule>
    <cfRule type="containsText" dxfId="3260" priority="817" operator="containsText" text="B(선택)">
      <formula>NOT(ISERROR(SEARCH("B(선택)",B19)))</formula>
    </cfRule>
    <cfRule type="containsText" dxfId="3259" priority="818" operator="containsText" text="A(선택)">
      <formula>NOT(ISERROR(SEARCH("A(선택)",B19)))</formula>
    </cfRule>
  </conditionalFormatting>
  <conditionalFormatting sqref="G19:G20">
    <cfRule type="containsText" dxfId="3258" priority="568" operator="containsText" text="야간">
      <formula>NOT(ISERROR(SEARCH("야간",G19)))</formula>
    </cfRule>
    <cfRule type="containsText" dxfId="3257" priority="569" operator="containsText" text="B(선택)">
      <formula>NOT(ISERROR(SEARCH("B(선택)",G19)))</formula>
    </cfRule>
    <cfRule type="containsText" dxfId="3256" priority="570" operator="containsText" text="A(선택)">
      <formula>NOT(ISERROR(SEARCH("A(선택)",G19)))</formula>
    </cfRule>
  </conditionalFormatting>
  <conditionalFormatting sqref="Q19:Q20">
    <cfRule type="containsText" dxfId="3255" priority="562" operator="containsText" text="야간">
      <formula>NOT(ISERROR(SEARCH("야간",Q19)))</formula>
    </cfRule>
    <cfRule type="containsText" dxfId="3254" priority="563" operator="containsText" text="B(선택)">
      <formula>NOT(ISERROR(SEARCH("B(선택)",Q19)))</formula>
    </cfRule>
    <cfRule type="containsText" dxfId="3253" priority="564" operator="containsText" text="A(선택)">
      <formula>NOT(ISERROR(SEARCH("A(선택)",Q19)))</formula>
    </cfRule>
  </conditionalFormatting>
  <conditionalFormatting sqref="V19:V20">
    <cfRule type="containsText" dxfId="3252" priority="559" operator="containsText" text="야간">
      <formula>NOT(ISERROR(SEARCH("야간",V19)))</formula>
    </cfRule>
    <cfRule type="containsText" dxfId="3251" priority="560" operator="containsText" text="B(선택)">
      <formula>NOT(ISERROR(SEARCH("B(선택)",V19)))</formula>
    </cfRule>
    <cfRule type="containsText" dxfId="3250" priority="561" operator="containsText" text="A(선택)">
      <formula>NOT(ISERROR(SEARCH("A(선택)",V19)))</formula>
    </cfRule>
  </conditionalFormatting>
  <conditionalFormatting sqref="AA19:AA20">
    <cfRule type="containsText" dxfId="3249" priority="556" operator="containsText" text="야간">
      <formula>NOT(ISERROR(SEARCH("야간",AA19)))</formula>
    </cfRule>
    <cfRule type="containsText" dxfId="3248" priority="557" operator="containsText" text="B(선택)">
      <formula>NOT(ISERROR(SEARCH("B(선택)",AA19)))</formula>
    </cfRule>
    <cfRule type="containsText" dxfId="3247" priority="558" operator="containsText" text="A(선택)">
      <formula>NOT(ISERROR(SEARCH("A(선택)",AA19)))</formula>
    </cfRule>
  </conditionalFormatting>
  <conditionalFormatting sqref="AF19:AF20">
    <cfRule type="containsText" dxfId="3246" priority="553" operator="containsText" text="야간">
      <formula>NOT(ISERROR(SEARCH("야간",AF19)))</formula>
    </cfRule>
    <cfRule type="containsText" dxfId="3245" priority="554" operator="containsText" text="B(선택)">
      <formula>NOT(ISERROR(SEARCH("B(선택)",AF19)))</formula>
    </cfRule>
    <cfRule type="containsText" dxfId="3244" priority="555" operator="containsText" text="A(선택)">
      <formula>NOT(ISERROR(SEARCH("A(선택)",AF19)))</formula>
    </cfRule>
  </conditionalFormatting>
  <conditionalFormatting sqref="AA26:AA27">
    <cfRule type="containsText" dxfId="3243" priority="521" operator="containsText" text="야간">
      <formula>NOT(ISERROR(SEARCH("야간",AA26)))</formula>
    </cfRule>
    <cfRule type="containsText" dxfId="3242" priority="522" operator="containsText" text="B(선택)">
      <formula>NOT(ISERROR(SEARCH("B(선택)",AA26)))</formula>
    </cfRule>
    <cfRule type="containsText" dxfId="3241" priority="523" operator="containsText" text="A(선택)">
      <formula>NOT(ISERROR(SEARCH("A(선택)",AA26)))</formula>
    </cfRule>
  </conditionalFormatting>
  <conditionalFormatting sqref="AF26:AF27">
    <cfRule type="containsText" dxfId="3240" priority="518" operator="containsText" text="야간">
      <formula>NOT(ISERROR(SEARCH("야간",AF26)))</formula>
    </cfRule>
    <cfRule type="containsText" dxfId="3239" priority="519" operator="containsText" text="B(선택)">
      <formula>NOT(ISERROR(SEARCH("B(선택)",AF26)))</formula>
    </cfRule>
    <cfRule type="containsText" dxfId="3238" priority="520" operator="containsText" text="A(선택)">
      <formula>NOT(ISERROR(SEARCH("A(선택)",AF26)))</formula>
    </cfRule>
  </conditionalFormatting>
  <conditionalFormatting sqref="AA33:AA34">
    <cfRule type="containsText" dxfId="3237" priority="486" operator="containsText" text="야간">
      <formula>NOT(ISERROR(SEARCH("야간",AA33)))</formula>
    </cfRule>
    <cfRule type="containsText" dxfId="3236" priority="487" operator="containsText" text="B(선택)">
      <formula>NOT(ISERROR(SEARCH("B(선택)",AA33)))</formula>
    </cfRule>
    <cfRule type="containsText" dxfId="3235" priority="488" operator="containsText" text="A(선택)">
      <formula>NOT(ISERROR(SEARCH("A(선택)",AA33)))</formula>
    </cfRule>
  </conditionalFormatting>
  <conditionalFormatting sqref="AF33:AF34">
    <cfRule type="containsText" dxfId="3234" priority="483" operator="containsText" text="야간">
      <formula>NOT(ISERROR(SEARCH("야간",AF33)))</formula>
    </cfRule>
    <cfRule type="containsText" dxfId="3233" priority="484" operator="containsText" text="B(선택)">
      <formula>NOT(ISERROR(SEARCH("B(선택)",AF33)))</formula>
    </cfRule>
    <cfRule type="containsText" dxfId="3232" priority="485" operator="containsText" text="A(선택)">
      <formula>NOT(ISERROR(SEARCH("A(선택)",AF33)))</formula>
    </cfRule>
  </conditionalFormatting>
  <conditionalFormatting sqref="AA40:AA41">
    <cfRule type="containsText" dxfId="3231" priority="451" operator="containsText" text="야간">
      <formula>NOT(ISERROR(SEARCH("야간",AA40)))</formula>
    </cfRule>
    <cfRule type="containsText" dxfId="3230" priority="452" operator="containsText" text="B(선택)">
      <formula>NOT(ISERROR(SEARCH("B(선택)",AA40)))</formula>
    </cfRule>
    <cfRule type="containsText" dxfId="3229" priority="453" operator="containsText" text="A(선택)">
      <formula>NOT(ISERROR(SEARCH("A(선택)",AA40)))</formula>
    </cfRule>
  </conditionalFormatting>
  <conditionalFormatting sqref="AF40:AF41">
    <cfRule type="containsText" dxfId="3228" priority="448" operator="containsText" text="야간">
      <formula>NOT(ISERROR(SEARCH("야간",AF40)))</formula>
    </cfRule>
    <cfRule type="containsText" dxfId="3227" priority="449" operator="containsText" text="B(선택)">
      <formula>NOT(ISERROR(SEARCH("B(선택)",AF40)))</formula>
    </cfRule>
    <cfRule type="containsText" dxfId="3226" priority="450" operator="containsText" text="A(선택)">
      <formula>NOT(ISERROR(SEARCH("A(선택)",AF40)))</formula>
    </cfRule>
  </conditionalFormatting>
  <conditionalFormatting sqref="AA47:AA48">
    <cfRule type="containsText" dxfId="3225" priority="416" operator="containsText" text="야간">
      <formula>NOT(ISERROR(SEARCH("야간",AA47)))</formula>
    </cfRule>
    <cfRule type="containsText" dxfId="3224" priority="417" operator="containsText" text="B(선택)">
      <formula>NOT(ISERROR(SEARCH("B(선택)",AA47)))</formula>
    </cfRule>
    <cfRule type="containsText" dxfId="3223" priority="418" operator="containsText" text="A(선택)">
      <formula>NOT(ISERROR(SEARCH("A(선택)",AA47)))</formula>
    </cfRule>
  </conditionalFormatting>
  <conditionalFormatting sqref="AF47:AF48">
    <cfRule type="containsText" dxfId="3222" priority="413" operator="containsText" text="야간">
      <formula>NOT(ISERROR(SEARCH("야간",AF47)))</formula>
    </cfRule>
    <cfRule type="containsText" dxfId="3221" priority="414" operator="containsText" text="B(선택)">
      <formula>NOT(ISERROR(SEARCH("B(선택)",AF47)))</formula>
    </cfRule>
    <cfRule type="containsText" dxfId="3220" priority="415" operator="containsText" text="A(선택)">
      <formula>NOT(ISERROR(SEARCH("A(선택)",AF47)))</formula>
    </cfRule>
  </conditionalFormatting>
  <conditionalFormatting sqref="AA54:AA55">
    <cfRule type="containsText" dxfId="3219" priority="381" operator="containsText" text="야간">
      <formula>NOT(ISERROR(SEARCH("야간",AA54)))</formula>
    </cfRule>
    <cfRule type="containsText" dxfId="3218" priority="382" operator="containsText" text="B(선택)">
      <formula>NOT(ISERROR(SEARCH("B(선택)",AA54)))</formula>
    </cfRule>
    <cfRule type="containsText" dxfId="3217" priority="383" operator="containsText" text="A(선택)">
      <formula>NOT(ISERROR(SEARCH("A(선택)",AA54)))</formula>
    </cfRule>
  </conditionalFormatting>
  <conditionalFormatting sqref="AF54:AF55">
    <cfRule type="containsText" dxfId="3216" priority="378" operator="containsText" text="야간">
      <formula>NOT(ISERROR(SEARCH("야간",AF54)))</formula>
    </cfRule>
    <cfRule type="containsText" dxfId="3215" priority="379" operator="containsText" text="B(선택)">
      <formula>NOT(ISERROR(SEARCH("B(선택)",AF54)))</formula>
    </cfRule>
    <cfRule type="containsText" dxfId="3214" priority="380" operator="containsText" text="A(선택)">
      <formula>NOT(ISERROR(SEARCH("A(선택)",AF54)))</formula>
    </cfRule>
  </conditionalFormatting>
  <conditionalFormatting sqref="AO7">
    <cfRule type="cellIs" dxfId="3213" priority="327" operator="greaterThan">
      <formula>$AS$9</formula>
    </cfRule>
  </conditionalFormatting>
  <conditionalFormatting sqref="AN7">
    <cfRule type="cellIs" dxfId="3212" priority="326" operator="greaterThan">
      <formula>$AS$9</formula>
    </cfRule>
  </conditionalFormatting>
  <conditionalFormatting sqref="B26:B27">
    <cfRule type="containsText" dxfId="3211" priority="301" operator="containsText" text="야간">
      <formula>NOT(ISERROR(SEARCH("야간",B26)))</formula>
    </cfRule>
    <cfRule type="containsText" dxfId="3210" priority="304" operator="containsText" text="B(선택)">
      <formula>NOT(ISERROR(SEARCH("B(선택)",B26)))</formula>
    </cfRule>
    <cfRule type="containsText" dxfId="3209" priority="305" operator="containsText" text="A(선택)">
      <formula>NOT(ISERROR(SEARCH("A(선택)",B26)))</formula>
    </cfRule>
  </conditionalFormatting>
  <conditionalFormatting sqref="G26:G27">
    <cfRule type="containsText" dxfId="3208" priority="296" operator="containsText" text="야간">
      <formula>NOT(ISERROR(SEARCH("야간",G26)))</formula>
    </cfRule>
    <cfRule type="containsText" dxfId="3207" priority="297" operator="containsText" text="B(선택)">
      <formula>NOT(ISERROR(SEARCH("B(선택)",G26)))</formula>
    </cfRule>
    <cfRule type="containsText" dxfId="3206" priority="298" operator="containsText" text="A(선택)">
      <formula>NOT(ISERROR(SEARCH("A(선택)",G26)))</formula>
    </cfRule>
  </conditionalFormatting>
  <conditionalFormatting sqref="Q26:Q27">
    <cfRule type="containsText" dxfId="3205" priority="293" operator="containsText" text="야간">
      <formula>NOT(ISERROR(SEARCH("야간",Q26)))</formula>
    </cfRule>
    <cfRule type="containsText" dxfId="3204" priority="294" operator="containsText" text="B(선택)">
      <formula>NOT(ISERROR(SEARCH("B(선택)",Q26)))</formula>
    </cfRule>
    <cfRule type="containsText" dxfId="3203" priority="295" operator="containsText" text="A(선택)">
      <formula>NOT(ISERROR(SEARCH("A(선택)",Q26)))</formula>
    </cfRule>
  </conditionalFormatting>
  <conditionalFormatting sqref="V26:V27">
    <cfRule type="containsText" dxfId="3202" priority="290" operator="containsText" text="야간">
      <formula>NOT(ISERROR(SEARCH("야간",V26)))</formula>
    </cfRule>
    <cfRule type="containsText" dxfId="3201" priority="291" operator="containsText" text="B(선택)">
      <formula>NOT(ISERROR(SEARCH("B(선택)",V26)))</formula>
    </cfRule>
    <cfRule type="containsText" dxfId="3200" priority="292" operator="containsText" text="A(선택)">
      <formula>NOT(ISERROR(SEARCH("A(선택)",V26)))</formula>
    </cfRule>
  </conditionalFormatting>
  <conditionalFormatting sqref="L26:L27">
    <cfRule type="containsText" dxfId="3199" priority="287" operator="containsText" text="야간">
      <formula>NOT(ISERROR(SEARCH("야간",L26)))</formula>
    </cfRule>
    <cfRule type="containsText" dxfId="3198" priority="288" operator="containsText" text="B(선택)">
      <formula>NOT(ISERROR(SEARCH("B(선택)",L26)))</formula>
    </cfRule>
    <cfRule type="containsText" dxfId="3197" priority="289" operator="containsText" text="A(선택)">
      <formula>NOT(ISERROR(SEARCH("A(선택)",L26)))</formula>
    </cfRule>
  </conditionalFormatting>
  <conditionalFormatting sqref="V17:V18">
    <cfRule type="containsText" dxfId="3196" priority="121" operator="containsText" text="대체(휴일)">
      <formula>NOT(ISERROR(SEARCH("대체(휴일)",V17)))</formula>
    </cfRule>
    <cfRule type="containsText" dxfId="3195" priority="244" operator="containsText" text="외근">
      <formula>NOT(ISERROR(SEARCH("외근",V17)))</formula>
    </cfRule>
    <cfRule type="containsText" dxfId="3194" priority="245" operator="containsText" text="선택">
      <formula>NOT(ISERROR(SEARCH("선택",V17)))</formula>
    </cfRule>
  </conditionalFormatting>
  <conditionalFormatting sqref="B33:B34">
    <cfRule type="containsText" dxfId="3193" priority="241" operator="containsText" text="야간">
      <formula>NOT(ISERROR(SEARCH("야간",B33)))</formula>
    </cfRule>
    <cfRule type="containsText" dxfId="3192" priority="242" operator="containsText" text="B(선택)">
      <formula>NOT(ISERROR(SEARCH("B(선택)",B33)))</formula>
    </cfRule>
    <cfRule type="containsText" dxfId="3191" priority="243" operator="containsText" text="A(선택)">
      <formula>NOT(ISERROR(SEARCH("A(선택)",B33)))</formula>
    </cfRule>
  </conditionalFormatting>
  <conditionalFormatting sqref="G33:G34">
    <cfRule type="containsText" dxfId="3190" priority="238" operator="containsText" text="야간">
      <formula>NOT(ISERROR(SEARCH("야간",G33)))</formula>
    </cfRule>
    <cfRule type="containsText" dxfId="3189" priority="239" operator="containsText" text="B(선택)">
      <formula>NOT(ISERROR(SEARCH("B(선택)",G33)))</formula>
    </cfRule>
    <cfRule type="containsText" dxfId="3188" priority="240" operator="containsText" text="A(선택)">
      <formula>NOT(ISERROR(SEARCH("A(선택)",G33)))</formula>
    </cfRule>
  </conditionalFormatting>
  <conditionalFormatting sqref="Q33:Q34">
    <cfRule type="containsText" dxfId="3187" priority="235" operator="containsText" text="야간">
      <formula>NOT(ISERROR(SEARCH("야간",Q33)))</formula>
    </cfRule>
    <cfRule type="containsText" dxfId="3186" priority="236" operator="containsText" text="B(선택)">
      <formula>NOT(ISERROR(SEARCH("B(선택)",Q33)))</formula>
    </cfRule>
    <cfRule type="containsText" dxfId="3185" priority="237" operator="containsText" text="A(선택)">
      <formula>NOT(ISERROR(SEARCH("A(선택)",Q33)))</formula>
    </cfRule>
  </conditionalFormatting>
  <conditionalFormatting sqref="V33:V34">
    <cfRule type="containsText" dxfId="3184" priority="232" operator="containsText" text="야간">
      <formula>NOT(ISERROR(SEARCH("야간",V33)))</formula>
    </cfRule>
    <cfRule type="containsText" dxfId="3183" priority="233" operator="containsText" text="B(선택)">
      <formula>NOT(ISERROR(SEARCH("B(선택)",V33)))</formula>
    </cfRule>
    <cfRule type="containsText" dxfId="3182" priority="234" operator="containsText" text="A(선택)">
      <formula>NOT(ISERROR(SEARCH("A(선택)",V33)))</formula>
    </cfRule>
  </conditionalFormatting>
  <conditionalFormatting sqref="L33:L34">
    <cfRule type="containsText" dxfId="3181" priority="229" operator="containsText" text="야간">
      <formula>NOT(ISERROR(SEARCH("야간",L33)))</formula>
    </cfRule>
    <cfRule type="containsText" dxfId="3180" priority="230" operator="containsText" text="B(선택)">
      <formula>NOT(ISERROR(SEARCH("B(선택)",L33)))</formula>
    </cfRule>
    <cfRule type="containsText" dxfId="3179" priority="231" operator="containsText" text="A(선택)">
      <formula>NOT(ISERROR(SEARCH("A(선택)",L33)))</formula>
    </cfRule>
  </conditionalFormatting>
  <conditionalFormatting sqref="B40:B41">
    <cfRule type="containsText" dxfId="3178" priority="216" operator="containsText" text="야간">
      <formula>NOT(ISERROR(SEARCH("야간",B40)))</formula>
    </cfRule>
    <cfRule type="containsText" dxfId="3177" priority="217" operator="containsText" text="B(선택)">
      <formula>NOT(ISERROR(SEARCH("B(선택)",B40)))</formula>
    </cfRule>
    <cfRule type="containsText" dxfId="3176" priority="218" operator="containsText" text="A(선택)">
      <formula>NOT(ISERROR(SEARCH("A(선택)",B40)))</formula>
    </cfRule>
  </conditionalFormatting>
  <conditionalFormatting sqref="G40:G41">
    <cfRule type="containsText" dxfId="3175" priority="213" operator="containsText" text="야간">
      <formula>NOT(ISERROR(SEARCH("야간",G40)))</formula>
    </cfRule>
    <cfRule type="containsText" dxfId="3174" priority="214" operator="containsText" text="B(선택)">
      <formula>NOT(ISERROR(SEARCH("B(선택)",G40)))</formula>
    </cfRule>
    <cfRule type="containsText" dxfId="3173" priority="215" operator="containsText" text="A(선택)">
      <formula>NOT(ISERROR(SEARCH("A(선택)",G40)))</formula>
    </cfRule>
  </conditionalFormatting>
  <conditionalFormatting sqref="Q40:Q41">
    <cfRule type="containsText" dxfId="3172" priority="210" operator="containsText" text="야간">
      <formula>NOT(ISERROR(SEARCH("야간",Q40)))</formula>
    </cfRule>
    <cfRule type="containsText" dxfId="3171" priority="211" operator="containsText" text="B(선택)">
      <formula>NOT(ISERROR(SEARCH("B(선택)",Q40)))</formula>
    </cfRule>
    <cfRule type="containsText" dxfId="3170" priority="212" operator="containsText" text="A(선택)">
      <formula>NOT(ISERROR(SEARCH("A(선택)",Q40)))</formula>
    </cfRule>
  </conditionalFormatting>
  <conditionalFormatting sqref="L40:L41">
    <cfRule type="containsText" dxfId="3169" priority="204" operator="containsText" text="야간">
      <formula>NOT(ISERROR(SEARCH("야간",L40)))</formula>
    </cfRule>
    <cfRule type="containsText" dxfId="3168" priority="205" operator="containsText" text="B(선택)">
      <formula>NOT(ISERROR(SEARCH("B(선택)",L40)))</formula>
    </cfRule>
    <cfRule type="containsText" dxfId="3167" priority="206" operator="containsText" text="A(선택)">
      <formula>NOT(ISERROR(SEARCH("A(선택)",L40)))</formula>
    </cfRule>
  </conditionalFormatting>
  <conditionalFormatting sqref="G47:G48">
    <cfRule type="containsText" dxfId="3166" priority="188" operator="containsText" text="야간">
      <formula>NOT(ISERROR(SEARCH("야간",G47)))</formula>
    </cfRule>
    <cfRule type="containsText" dxfId="3165" priority="189" operator="containsText" text="B(선택)">
      <formula>NOT(ISERROR(SEARCH("B(선택)",G47)))</formula>
    </cfRule>
    <cfRule type="containsText" dxfId="3164" priority="190" operator="containsText" text="A(선택)">
      <formula>NOT(ISERROR(SEARCH("A(선택)",G47)))</formula>
    </cfRule>
  </conditionalFormatting>
  <conditionalFormatting sqref="Q47:Q48">
    <cfRule type="containsText" dxfId="3163" priority="185" operator="containsText" text="야간">
      <formula>NOT(ISERROR(SEARCH("야간",Q47)))</formula>
    </cfRule>
    <cfRule type="containsText" dxfId="3162" priority="186" operator="containsText" text="B(선택)">
      <formula>NOT(ISERROR(SEARCH("B(선택)",Q47)))</formula>
    </cfRule>
    <cfRule type="containsText" dxfId="3161" priority="187" operator="containsText" text="A(선택)">
      <formula>NOT(ISERROR(SEARCH("A(선택)",Q47)))</formula>
    </cfRule>
  </conditionalFormatting>
  <conditionalFormatting sqref="V47:V48">
    <cfRule type="containsText" dxfId="3160" priority="182" operator="containsText" text="야간">
      <formula>NOT(ISERROR(SEARCH("야간",V47)))</formula>
    </cfRule>
    <cfRule type="containsText" dxfId="3159" priority="183" operator="containsText" text="B(선택)">
      <formula>NOT(ISERROR(SEARCH("B(선택)",V47)))</formula>
    </cfRule>
    <cfRule type="containsText" dxfId="3158" priority="184" operator="containsText" text="A(선택)">
      <formula>NOT(ISERROR(SEARCH("A(선택)",V47)))</formula>
    </cfRule>
  </conditionalFormatting>
  <conditionalFormatting sqref="L47:L48">
    <cfRule type="containsText" dxfId="3157" priority="179" operator="containsText" text="야간">
      <formula>NOT(ISERROR(SEARCH("야간",L47)))</formula>
    </cfRule>
    <cfRule type="containsText" dxfId="3156" priority="180" operator="containsText" text="B(선택)">
      <formula>NOT(ISERROR(SEARCH("B(선택)",L47)))</formula>
    </cfRule>
    <cfRule type="containsText" dxfId="3155" priority="181" operator="containsText" text="A(선택)">
      <formula>NOT(ISERROR(SEARCH("A(선택)",L47)))</formula>
    </cfRule>
  </conditionalFormatting>
  <conditionalFormatting sqref="B54:B55">
    <cfRule type="containsText" dxfId="3154" priority="166" operator="containsText" text="야간">
      <formula>NOT(ISERROR(SEARCH("야간",B54)))</formula>
    </cfRule>
    <cfRule type="containsText" dxfId="3153" priority="167" operator="containsText" text="B(선택)">
      <formula>NOT(ISERROR(SEARCH("B(선택)",B54)))</formula>
    </cfRule>
    <cfRule type="containsText" dxfId="3152" priority="168" operator="containsText" text="A(선택)">
      <formula>NOT(ISERROR(SEARCH("A(선택)",B54)))</formula>
    </cfRule>
  </conditionalFormatting>
  <conditionalFormatting sqref="G54:G55">
    <cfRule type="containsText" dxfId="3151" priority="163" operator="containsText" text="야간">
      <formula>NOT(ISERROR(SEARCH("야간",G54)))</formula>
    </cfRule>
    <cfRule type="containsText" dxfId="3150" priority="164" operator="containsText" text="B(선택)">
      <formula>NOT(ISERROR(SEARCH("B(선택)",G54)))</formula>
    </cfRule>
    <cfRule type="containsText" dxfId="3149" priority="165" operator="containsText" text="A(선택)">
      <formula>NOT(ISERROR(SEARCH("A(선택)",G54)))</formula>
    </cfRule>
  </conditionalFormatting>
  <conditionalFormatting sqref="Q54:Q55">
    <cfRule type="containsText" dxfId="3148" priority="160" operator="containsText" text="야간">
      <formula>NOT(ISERROR(SEARCH("야간",Q54)))</formula>
    </cfRule>
    <cfRule type="containsText" dxfId="3147" priority="161" operator="containsText" text="B(선택)">
      <formula>NOT(ISERROR(SEARCH("B(선택)",Q54)))</formula>
    </cfRule>
    <cfRule type="containsText" dxfId="3146" priority="162" operator="containsText" text="A(선택)">
      <formula>NOT(ISERROR(SEARCH("A(선택)",Q54)))</formula>
    </cfRule>
  </conditionalFormatting>
  <conditionalFormatting sqref="V54:V55">
    <cfRule type="containsText" dxfId="3145" priority="157" operator="containsText" text="야간">
      <formula>NOT(ISERROR(SEARCH("야간",V54)))</formula>
    </cfRule>
    <cfRule type="containsText" dxfId="3144" priority="158" operator="containsText" text="B(선택)">
      <formula>NOT(ISERROR(SEARCH("B(선택)",V54)))</formula>
    </cfRule>
    <cfRule type="containsText" dxfId="3143" priority="159" operator="containsText" text="A(선택)">
      <formula>NOT(ISERROR(SEARCH("A(선택)",V54)))</formula>
    </cfRule>
  </conditionalFormatting>
  <conditionalFormatting sqref="L54:L55">
    <cfRule type="containsText" dxfId="3142" priority="154" operator="containsText" text="야간">
      <formula>NOT(ISERROR(SEARCH("야간",L54)))</formula>
    </cfRule>
    <cfRule type="containsText" dxfId="3141" priority="155" operator="containsText" text="B(선택)">
      <formula>NOT(ISERROR(SEARCH("B(선택)",L54)))</formula>
    </cfRule>
    <cfRule type="containsText" dxfId="3140" priority="156" operator="containsText" text="A(선택)">
      <formula>NOT(ISERROR(SEARCH("A(선택)",L54)))</formula>
    </cfRule>
  </conditionalFormatting>
  <conditionalFormatting sqref="V40:V41">
    <cfRule type="containsText" dxfId="3139" priority="139" operator="containsText" text="야간">
      <formula>NOT(ISERROR(SEARCH("야간",V40)))</formula>
    </cfRule>
    <cfRule type="containsText" dxfId="3138" priority="140" operator="containsText" text="B(선택)">
      <formula>NOT(ISERROR(SEARCH("B(선택)",V40)))</formula>
    </cfRule>
    <cfRule type="containsText" dxfId="3137" priority="141" operator="containsText" text="A(선택)">
      <formula>NOT(ISERROR(SEARCH("A(선택)",V40)))</formula>
    </cfRule>
  </conditionalFormatting>
  <conditionalFormatting sqref="V36:Y36">
    <cfRule type="cellIs" dxfId="3136" priority="138" operator="equal">
      <formula>0</formula>
    </cfRule>
  </conditionalFormatting>
  <conditionalFormatting sqref="B43:E43">
    <cfRule type="cellIs" dxfId="3135" priority="137" operator="equal">
      <formula>0</formula>
    </cfRule>
  </conditionalFormatting>
  <conditionalFormatting sqref="B47:B48">
    <cfRule type="containsText" dxfId="3134" priority="132" operator="containsText" text="야간">
      <formula>NOT(ISERROR(SEARCH("야간",B47)))</formula>
    </cfRule>
    <cfRule type="containsText" dxfId="3133" priority="133" operator="containsText" text="B(선택)">
      <formula>NOT(ISERROR(SEARCH("B(선택)",B47)))</formula>
    </cfRule>
    <cfRule type="containsText" dxfId="3132" priority="134" operator="containsText" text="A(선택)">
      <formula>NOT(ISERROR(SEARCH("A(선택)",B47)))</formula>
    </cfRule>
  </conditionalFormatting>
  <conditionalFormatting sqref="L15:O15">
    <cfRule type="cellIs" dxfId="3131" priority="131" operator="equal">
      <formula>0</formula>
    </cfRule>
  </conditionalFormatting>
  <conditionalFormatting sqref="L17:L18">
    <cfRule type="containsText" dxfId="3130" priority="129" operator="containsText" text="휴일">
      <formula>NOT(ISERROR(SEARCH("휴일",L17)))</formula>
    </cfRule>
    <cfRule type="containsText" dxfId="3129" priority="130" operator="containsText" text="대체(평일)">
      <formula>NOT(ISERROR(SEARCH("대체(평일)",L17)))</formula>
    </cfRule>
  </conditionalFormatting>
  <conditionalFormatting sqref="L19:L20">
    <cfRule type="containsText" dxfId="3128" priority="126" operator="containsText" text="야간">
      <formula>NOT(ISERROR(SEARCH("야간",L19)))</formula>
    </cfRule>
    <cfRule type="containsText" dxfId="3127" priority="127" operator="containsText" text="B(선택)">
      <formula>NOT(ISERROR(SEARCH("B(선택)",L19)))</formula>
    </cfRule>
    <cfRule type="containsText" dxfId="3126" priority="128" operator="containsText" text="A(선택)">
      <formula>NOT(ISERROR(SEARCH("A(선택)",L19)))</formula>
    </cfRule>
  </conditionalFormatting>
  <conditionalFormatting sqref="AN4">
    <cfRule type="cellIs" dxfId="3125" priority="123" operator="greaterThan">
      <formula>$AS$9</formula>
    </cfRule>
  </conditionalFormatting>
  <conditionalFormatting sqref="Q17:Q18">
    <cfRule type="containsText" dxfId="3124" priority="118" operator="containsText" text="대체(휴일)">
      <formula>NOT(ISERROR(SEARCH("대체(휴일)",Q17)))</formula>
    </cfRule>
    <cfRule type="containsText" dxfId="3123" priority="119" operator="containsText" text="외근">
      <formula>NOT(ISERROR(SEARCH("외근",Q17)))</formula>
    </cfRule>
    <cfRule type="containsText" dxfId="3122" priority="120" operator="containsText" text="선택">
      <formula>NOT(ISERROR(SEARCH("선택",Q17)))</formula>
    </cfRule>
  </conditionalFormatting>
  <conditionalFormatting sqref="B24:B25">
    <cfRule type="containsText" dxfId="3121" priority="115" operator="containsText" text="대체(휴일)">
      <formula>NOT(ISERROR(SEARCH("대체(휴일)",B24)))</formula>
    </cfRule>
    <cfRule type="containsText" dxfId="3120" priority="116" operator="containsText" text="외근">
      <formula>NOT(ISERROR(SEARCH("외근",B24)))</formula>
    </cfRule>
    <cfRule type="containsText" dxfId="3119" priority="117" operator="containsText" text="선택">
      <formula>NOT(ISERROR(SEARCH("선택",B24)))</formula>
    </cfRule>
  </conditionalFormatting>
  <conditionalFormatting sqref="G24:G25">
    <cfRule type="containsText" dxfId="3118" priority="112" operator="containsText" text="대체(휴일)">
      <formula>NOT(ISERROR(SEARCH("대체(휴일)",G24)))</formula>
    </cfRule>
    <cfRule type="containsText" dxfId="3117" priority="113" operator="containsText" text="외근">
      <formula>NOT(ISERROR(SEARCH("외근",G24)))</formula>
    </cfRule>
    <cfRule type="containsText" dxfId="3116" priority="114" operator="containsText" text="선택">
      <formula>NOT(ISERROR(SEARCH("선택",G24)))</formula>
    </cfRule>
  </conditionalFormatting>
  <conditionalFormatting sqref="L24:L25">
    <cfRule type="containsText" dxfId="3115" priority="109" operator="containsText" text="대체(휴일)">
      <formula>NOT(ISERROR(SEARCH("대체(휴일)",L24)))</formula>
    </cfRule>
    <cfRule type="containsText" dxfId="3114" priority="110" operator="containsText" text="외근">
      <formula>NOT(ISERROR(SEARCH("외근",L24)))</formula>
    </cfRule>
    <cfRule type="containsText" dxfId="3113" priority="111" operator="containsText" text="선택">
      <formula>NOT(ISERROR(SEARCH("선택",L24)))</formula>
    </cfRule>
  </conditionalFormatting>
  <conditionalFormatting sqref="Q24:Q25">
    <cfRule type="containsText" dxfId="3112" priority="106" operator="containsText" text="대체(휴일)">
      <formula>NOT(ISERROR(SEARCH("대체(휴일)",Q24)))</formula>
    </cfRule>
    <cfRule type="containsText" dxfId="3111" priority="107" operator="containsText" text="외근">
      <formula>NOT(ISERROR(SEARCH("외근",Q24)))</formula>
    </cfRule>
    <cfRule type="containsText" dxfId="3110" priority="108" operator="containsText" text="선택">
      <formula>NOT(ISERROR(SEARCH("선택",Q24)))</formula>
    </cfRule>
  </conditionalFormatting>
  <conditionalFormatting sqref="V24:V25">
    <cfRule type="containsText" dxfId="3109" priority="103" operator="containsText" text="대체(휴일)">
      <formula>NOT(ISERROR(SEARCH("대체(휴일)",V24)))</formula>
    </cfRule>
    <cfRule type="containsText" dxfId="3108" priority="104" operator="containsText" text="외근">
      <formula>NOT(ISERROR(SEARCH("외근",V24)))</formula>
    </cfRule>
    <cfRule type="containsText" dxfId="3107" priority="105" operator="containsText" text="선택">
      <formula>NOT(ISERROR(SEARCH("선택",V24)))</formula>
    </cfRule>
  </conditionalFormatting>
  <conditionalFormatting sqref="B31:B32">
    <cfRule type="containsText" dxfId="3106" priority="100" operator="containsText" text="대체(휴일)">
      <formula>NOT(ISERROR(SEARCH("대체(휴일)",B31)))</formula>
    </cfRule>
    <cfRule type="containsText" dxfId="3105" priority="101" operator="containsText" text="외근">
      <formula>NOT(ISERROR(SEARCH("외근",B31)))</formula>
    </cfRule>
    <cfRule type="containsText" dxfId="3104" priority="102" operator="containsText" text="선택">
      <formula>NOT(ISERROR(SEARCH("선택",B31)))</formula>
    </cfRule>
  </conditionalFormatting>
  <conditionalFormatting sqref="G31:G32">
    <cfRule type="containsText" dxfId="3103" priority="97" operator="containsText" text="대체(휴일)">
      <formula>NOT(ISERROR(SEARCH("대체(휴일)",G31)))</formula>
    </cfRule>
    <cfRule type="containsText" dxfId="3102" priority="98" operator="containsText" text="외근">
      <formula>NOT(ISERROR(SEARCH("외근",G31)))</formula>
    </cfRule>
    <cfRule type="containsText" dxfId="3101" priority="99" operator="containsText" text="선택">
      <formula>NOT(ISERROR(SEARCH("선택",G31)))</formula>
    </cfRule>
  </conditionalFormatting>
  <conditionalFormatting sqref="L31:L32">
    <cfRule type="containsText" dxfId="3100" priority="94" operator="containsText" text="대체(휴일)">
      <formula>NOT(ISERROR(SEARCH("대체(휴일)",L31)))</formula>
    </cfRule>
    <cfRule type="containsText" dxfId="3099" priority="95" operator="containsText" text="외근">
      <formula>NOT(ISERROR(SEARCH("외근",L31)))</formula>
    </cfRule>
    <cfRule type="containsText" dxfId="3098" priority="96" operator="containsText" text="선택">
      <formula>NOT(ISERROR(SEARCH("선택",L31)))</formula>
    </cfRule>
  </conditionalFormatting>
  <conditionalFormatting sqref="Q31:Q32">
    <cfRule type="containsText" dxfId="3097" priority="91" operator="containsText" text="대체(휴일)">
      <formula>NOT(ISERROR(SEARCH("대체(휴일)",Q31)))</formula>
    </cfRule>
    <cfRule type="containsText" dxfId="3096" priority="92" operator="containsText" text="외근">
      <formula>NOT(ISERROR(SEARCH("외근",Q31)))</formula>
    </cfRule>
    <cfRule type="containsText" dxfId="3095" priority="93" operator="containsText" text="선택">
      <formula>NOT(ISERROR(SEARCH("선택",Q31)))</formula>
    </cfRule>
  </conditionalFormatting>
  <conditionalFormatting sqref="V31:V32">
    <cfRule type="containsText" dxfId="3094" priority="88" operator="containsText" text="대체(휴일)">
      <formula>NOT(ISERROR(SEARCH("대체(휴일)",V31)))</formula>
    </cfRule>
    <cfRule type="containsText" dxfId="3093" priority="89" operator="containsText" text="외근">
      <formula>NOT(ISERROR(SEARCH("외근",V31)))</formula>
    </cfRule>
    <cfRule type="containsText" dxfId="3092" priority="90" operator="containsText" text="선택">
      <formula>NOT(ISERROR(SEARCH("선택",V31)))</formula>
    </cfRule>
  </conditionalFormatting>
  <conditionalFormatting sqref="Q38:Q39">
    <cfRule type="containsText" dxfId="3091" priority="85" operator="containsText" text="대체(휴일)">
      <formula>NOT(ISERROR(SEARCH("대체(휴일)",Q38)))</formula>
    </cfRule>
    <cfRule type="containsText" dxfId="3090" priority="86" operator="containsText" text="외근">
      <formula>NOT(ISERROR(SEARCH("외근",Q38)))</formula>
    </cfRule>
    <cfRule type="containsText" dxfId="3089" priority="87" operator="containsText" text="선택">
      <formula>NOT(ISERROR(SEARCH("선택",Q38)))</formula>
    </cfRule>
  </conditionalFormatting>
  <conditionalFormatting sqref="L38:L39">
    <cfRule type="containsText" dxfId="3088" priority="82" operator="containsText" text="대체(휴일)">
      <formula>NOT(ISERROR(SEARCH("대체(휴일)",L38)))</formula>
    </cfRule>
    <cfRule type="containsText" dxfId="3087" priority="83" operator="containsText" text="외근">
      <formula>NOT(ISERROR(SEARCH("외근",L38)))</formula>
    </cfRule>
    <cfRule type="containsText" dxfId="3086" priority="84" operator="containsText" text="선택">
      <formula>NOT(ISERROR(SEARCH("선택",L38)))</formula>
    </cfRule>
  </conditionalFormatting>
  <conditionalFormatting sqref="G38:G39">
    <cfRule type="containsText" dxfId="3085" priority="79" operator="containsText" text="대체(휴일)">
      <formula>NOT(ISERROR(SEARCH("대체(휴일)",G38)))</formula>
    </cfRule>
    <cfRule type="containsText" dxfId="3084" priority="80" operator="containsText" text="외근">
      <formula>NOT(ISERROR(SEARCH("외근",G38)))</formula>
    </cfRule>
    <cfRule type="containsText" dxfId="3083" priority="81" operator="containsText" text="선택">
      <formula>NOT(ISERROR(SEARCH("선택",G38)))</formula>
    </cfRule>
  </conditionalFormatting>
  <conditionalFormatting sqref="B38:B39">
    <cfRule type="containsText" dxfId="3082" priority="76" operator="containsText" text="대체(휴일)">
      <formula>NOT(ISERROR(SEARCH("대체(휴일)",B38)))</formula>
    </cfRule>
    <cfRule type="containsText" dxfId="3081" priority="77" operator="containsText" text="외근">
      <formula>NOT(ISERROR(SEARCH("외근",B38)))</formula>
    </cfRule>
    <cfRule type="containsText" dxfId="3080" priority="78" operator="containsText" text="선택">
      <formula>NOT(ISERROR(SEARCH("선택",B38)))</formula>
    </cfRule>
  </conditionalFormatting>
  <conditionalFormatting sqref="G45:G46">
    <cfRule type="containsText" dxfId="3079" priority="73" operator="containsText" text="대체(휴일)">
      <formula>NOT(ISERROR(SEARCH("대체(휴일)",G45)))</formula>
    </cfRule>
    <cfRule type="containsText" dxfId="3078" priority="74" operator="containsText" text="외근">
      <formula>NOT(ISERROR(SEARCH("외근",G45)))</formula>
    </cfRule>
    <cfRule type="containsText" dxfId="3077" priority="75" operator="containsText" text="선택">
      <formula>NOT(ISERROR(SEARCH("선택",G45)))</formula>
    </cfRule>
  </conditionalFormatting>
  <conditionalFormatting sqref="L45:L46">
    <cfRule type="containsText" dxfId="3076" priority="70" operator="containsText" text="대체(휴일)">
      <formula>NOT(ISERROR(SEARCH("대체(휴일)",L45)))</formula>
    </cfRule>
    <cfRule type="containsText" dxfId="3075" priority="71" operator="containsText" text="외근">
      <formula>NOT(ISERROR(SEARCH("외근",L45)))</formula>
    </cfRule>
    <cfRule type="containsText" dxfId="3074" priority="72" operator="containsText" text="선택">
      <formula>NOT(ISERROR(SEARCH("선택",L45)))</formula>
    </cfRule>
  </conditionalFormatting>
  <conditionalFormatting sqref="Q45:Q46">
    <cfRule type="containsText" dxfId="3073" priority="67" operator="containsText" text="대체(휴일)">
      <formula>NOT(ISERROR(SEARCH("대체(휴일)",Q45)))</formula>
    </cfRule>
    <cfRule type="containsText" dxfId="3072" priority="68" operator="containsText" text="외근">
      <formula>NOT(ISERROR(SEARCH("외근",Q45)))</formula>
    </cfRule>
    <cfRule type="containsText" dxfId="3071" priority="69" operator="containsText" text="선택">
      <formula>NOT(ISERROR(SEARCH("선택",Q45)))</formula>
    </cfRule>
  </conditionalFormatting>
  <conditionalFormatting sqref="V45:V46">
    <cfRule type="containsText" dxfId="3070" priority="64" operator="containsText" text="대체(휴일)">
      <formula>NOT(ISERROR(SEARCH("대체(휴일)",V45)))</formula>
    </cfRule>
    <cfRule type="containsText" dxfId="3069" priority="65" operator="containsText" text="외근">
      <formula>NOT(ISERROR(SEARCH("외근",V45)))</formula>
    </cfRule>
    <cfRule type="containsText" dxfId="3068" priority="66" operator="containsText" text="선택">
      <formula>NOT(ISERROR(SEARCH("선택",V45)))</formula>
    </cfRule>
  </conditionalFormatting>
  <conditionalFormatting sqref="V52:V53">
    <cfRule type="containsText" dxfId="3067" priority="61" operator="containsText" text="대체(휴일)">
      <formula>NOT(ISERROR(SEARCH("대체(휴일)",V52)))</formula>
    </cfRule>
    <cfRule type="containsText" dxfId="3066" priority="62" operator="containsText" text="외근">
      <formula>NOT(ISERROR(SEARCH("외근",V52)))</formula>
    </cfRule>
    <cfRule type="containsText" dxfId="3065" priority="63" operator="containsText" text="선택">
      <formula>NOT(ISERROR(SEARCH("선택",V52)))</formula>
    </cfRule>
  </conditionalFormatting>
  <conditionalFormatting sqref="Q52:Q53">
    <cfRule type="containsText" dxfId="3064" priority="58" operator="containsText" text="대체(휴일)">
      <formula>NOT(ISERROR(SEARCH("대체(휴일)",Q52)))</formula>
    </cfRule>
    <cfRule type="containsText" dxfId="3063" priority="59" operator="containsText" text="외근">
      <formula>NOT(ISERROR(SEARCH("외근",Q52)))</formula>
    </cfRule>
    <cfRule type="containsText" dxfId="3062" priority="60" operator="containsText" text="선택">
      <formula>NOT(ISERROR(SEARCH("선택",Q52)))</formula>
    </cfRule>
  </conditionalFormatting>
  <conditionalFormatting sqref="L52:L53">
    <cfRule type="containsText" dxfId="3061" priority="52" operator="containsText" text="대체(휴일)">
      <formula>NOT(ISERROR(SEARCH("대체(휴일)",L52)))</formula>
    </cfRule>
    <cfRule type="containsText" dxfId="3060" priority="53" operator="containsText" text="외근">
      <formula>NOT(ISERROR(SEARCH("외근",L52)))</formula>
    </cfRule>
    <cfRule type="containsText" dxfId="3059" priority="54" operator="containsText" text="선택">
      <formula>NOT(ISERROR(SEARCH("선택",L52)))</formula>
    </cfRule>
  </conditionalFormatting>
  <conditionalFormatting sqref="G52:G53">
    <cfRule type="containsText" dxfId="3058" priority="49" operator="containsText" text="대체(휴일)">
      <formula>NOT(ISERROR(SEARCH("대체(휴일)",G52)))</formula>
    </cfRule>
    <cfRule type="containsText" dxfId="3057" priority="50" operator="containsText" text="외근">
      <formula>NOT(ISERROR(SEARCH("외근",G52)))</formula>
    </cfRule>
    <cfRule type="containsText" dxfId="3056" priority="51" operator="containsText" text="선택">
      <formula>NOT(ISERROR(SEARCH("선택",G52)))</formula>
    </cfRule>
  </conditionalFormatting>
  <conditionalFormatting sqref="B52:B53">
    <cfRule type="containsText" dxfId="3055" priority="46" operator="containsText" text="대체(휴일)">
      <formula>NOT(ISERROR(SEARCH("대체(휴일)",B52)))</formula>
    </cfRule>
    <cfRule type="containsText" dxfId="3054" priority="47" operator="containsText" text="외근">
      <formula>NOT(ISERROR(SEARCH("외근",B52)))</formula>
    </cfRule>
    <cfRule type="containsText" dxfId="3053" priority="48" operator="containsText" text="선택">
      <formula>NOT(ISERROR(SEARCH("선택",B52)))</formula>
    </cfRule>
  </conditionalFormatting>
  <conditionalFormatting sqref="AA17:AA18">
    <cfRule type="containsText" dxfId="3052" priority="44" operator="containsText" text="휴일">
      <formula>NOT(ISERROR(SEARCH("휴일",AA17)))</formula>
    </cfRule>
    <cfRule type="containsText" dxfId="3051" priority="45" operator="containsText" text="대체(평일)">
      <formula>NOT(ISERROR(SEARCH("대체(평일)",AA17)))</formula>
    </cfRule>
  </conditionalFormatting>
  <conditionalFormatting sqref="AF17:AF18">
    <cfRule type="containsText" dxfId="3050" priority="42" operator="containsText" text="휴일">
      <formula>NOT(ISERROR(SEARCH("휴일",AF17)))</formula>
    </cfRule>
    <cfRule type="containsText" dxfId="3049" priority="43" operator="containsText" text="대체(평일)">
      <formula>NOT(ISERROR(SEARCH("대체(평일)",AF17)))</formula>
    </cfRule>
  </conditionalFormatting>
  <conditionalFormatting sqref="AF24:AF25">
    <cfRule type="containsText" dxfId="3048" priority="40" operator="containsText" text="휴일">
      <formula>NOT(ISERROR(SEARCH("휴일",AF24)))</formula>
    </cfRule>
    <cfRule type="containsText" dxfId="3047" priority="41" operator="containsText" text="대체(평일)">
      <formula>NOT(ISERROR(SEARCH("대체(평일)",AF24)))</formula>
    </cfRule>
  </conditionalFormatting>
  <conditionalFormatting sqref="AA24:AA25">
    <cfRule type="containsText" dxfId="3046" priority="38" operator="containsText" text="휴일">
      <formula>NOT(ISERROR(SEARCH("휴일",AA24)))</formula>
    </cfRule>
    <cfRule type="containsText" dxfId="3045" priority="39" operator="containsText" text="대체(평일)">
      <formula>NOT(ISERROR(SEARCH("대체(평일)",AA24)))</formula>
    </cfRule>
  </conditionalFormatting>
  <conditionalFormatting sqref="AA31:AA32">
    <cfRule type="containsText" dxfId="3044" priority="36" operator="containsText" text="휴일">
      <formula>NOT(ISERROR(SEARCH("휴일",AA31)))</formula>
    </cfRule>
    <cfRule type="containsText" dxfId="3043" priority="37" operator="containsText" text="대체(평일)">
      <formula>NOT(ISERROR(SEARCH("대체(평일)",AA31)))</formula>
    </cfRule>
  </conditionalFormatting>
  <conditionalFormatting sqref="AF31:AF32">
    <cfRule type="containsText" dxfId="3042" priority="34" operator="containsText" text="휴일">
      <formula>NOT(ISERROR(SEARCH("휴일",AF31)))</formula>
    </cfRule>
    <cfRule type="containsText" dxfId="3041" priority="35" operator="containsText" text="대체(평일)">
      <formula>NOT(ISERROR(SEARCH("대체(평일)",AF31)))</formula>
    </cfRule>
  </conditionalFormatting>
  <conditionalFormatting sqref="AF38:AF39">
    <cfRule type="containsText" dxfId="3040" priority="32" operator="containsText" text="휴일">
      <formula>NOT(ISERROR(SEARCH("휴일",AF38)))</formula>
    </cfRule>
    <cfRule type="containsText" dxfId="3039" priority="33" operator="containsText" text="대체(평일)">
      <formula>NOT(ISERROR(SEARCH("대체(평일)",AF38)))</formula>
    </cfRule>
  </conditionalFormatting>
  <conditionalFormatting sqref="AA38:AA39">
    <cfRule type="containsText" dxfId="3038" priority="30" operator="containsText" text="휴일">
      <formula>NOT(ISERROR(SEARCH("휴일",AA38)))</formula>
    </cfRule>
    <cfRule type="containsText" dxfId="3037" priority="31" operator="containsText" text="대체(평일)">
      <formula>NOT(ISERROR(SEARCH("대체(평일)",AA38)))</formula>
    </cfRule>
  </conditionalFormatting>
  <conditionalFormatting sqref="V38:V39">
    <cfRule type="containsText" dxfId="3036" priority="28" operator="containsText" text="휴일">
      <formula>NOT(ISERROR(SEARCH("휴일",V38)))</formula>
    </cfRule>
    <cfRule type="containsText" dxfId="3035" priority="29" operator="containsText" text="대체(평일)">
      <formula>NOT(ISERROR(SEARCH("대체(평일)",V38)))</formula>
    </cfRule>
  </conditionalFormatting>
  <conditionalFormatting sqref="B45:B46">
    <cfRule type="containsText" dxfId="3034" priority="26" operator="containsText" text="휴일">
      <formula>NOT(ISERROR(SEARCH("휴일",B45)))</formula>
    </cfRule>
    <cfRule type="containsText" dxfId="3033" priority="27" operator="containsText" text="대체(평일)">
      <formula>NOT(ISERROR(SEARCH("대체(평일)",B45)))</formula>
    </cfRule>
  </conditionalFormatting>
  <conditionalFormatting sqref="AA45:AA46">
    <cfRule type="containsText" dxfId="3032" priority="24" operator="containsText" text="휴일">
      <formula>NOT(ISERROR(SEARCH("휴일",AA45)))</formula>
    </cfRule>
    <cfRule type="containsText" dxfId="3031" priority="25" operator="containsText" text="대체(평일)">
      <formula>NOT(ISERROR(SEARCH("대체(평일)",AA45)))</formula>
    </cfRule>
  </conditionalFormatting>
  <conditionalFormatting sqref="AF45:AF46">
    <cfRule type="containsText" dxfId="3030" priority="22" operator="containsText" text="휴일">
      <formula>NOT(ISERROR(SEARCH("휴일",AF45)))</formula>
    </cfRule>
    <cfRule type="containsText" dxfId="3029" priority="23" operator="containsText" text="대체(평일)">
      <formula>NOT(ISERROR(SEARCH("대체(평일)",AF45)))</formula>
    </cfRule>
  </conditionalFormatting>
  <conditionalFormatting sqref="AF52:AF53">
    <cfRule type="containsText" dxfId="3028" priority="20" operator="containsText" text="휴일">
      <formula>NOT(ISERROR(SEARCH("휴일",AF52)))</formula>
    </cfRule>
    <cfRule type="containsText" dxfId="3027" priority="21" operator="containsText" text="대체(평일)">
      <formula>NOT(ISERROR(SEARCH("대체(평일)",AF52)))</formula>
    </cfRule>
  </conditionalFormatting>
  <conditionalFormatting sqref="AA52:AA53">
    <cfRule type="containsText" dxfId="3026" priority="18" operator="containsText" text="휴일">
      <formula>NOT(ISERROR(SEARCH("휴일",AA52)))</formula>
    </cfRule>
    <cfRule type="containsText" dxfId="3025" priority="19" operator="containsText" text="대체(평일)">
      <formula>NOT(ISERROR(SEARCH("대체(평일)",AA52)))</formula>
    </cfRule>
  </conditionalFormatting>
  <conditionalFormatting sqref="AO10">
    <cfRule type="cellIs" dxfId="3024" priority="14" operator="greaterThan">
      <formula>$AS$9</formula>
    </cfRule>
  </conditionalFormatting>
  <conditionalFormatting sqref="AO10">
    <cfRule type="cellIs" dxfId="3023" priority="12" operator="greaterThan">
      <formula>$AS$9</formula>
    </cfRule>
  </conditionalFormatting>
  <conditionalFormatting sqref="AO11">
    <cfRule type="cellIs" dxfId="3022" priority="10" operator="greaterThan">
      <formula>$AS$9</formula>
    </cfRule>
  </conditionalFormatting>
  <conditionalFormatting sqref="AO12">
    <cfRule type="cellIs" dxfId="3021" priority="8" operator="greaterThan">
      <formula>$AS$9</formula>
    </cfRule>
  </conditionalFormatting>
  <conditionalFormatting sqref="AN8">
    <cfRule type="cellIs" dxfId="3020" priority="7" operator="greaterThan">
      <formula>$AS$10</formula>
    </cfRule>
  </conditionalFormatting>
  <conditionalFormatting sqref="B17:B18">
    <cfRule type="containsText" dxfId="3019" priority="4" operator="containsText" text="대체(휴일)">
      <formula>NOT(ISERROR(SEARCH("대체(휴일)",B17)))</formula>
    </cfRule>
    <cfRule type="containsText" dxfId="3018" priority="5" operator="containsText" text="외근">
      <formula>NOT(ISERROR(SEARCH("외근",B17)))</formula>
    </cfRule>
    <cfRule type="containsText" dxfId="3017" priority="6" operator="containsText" text="선택">
      <formula>NOT(ISERROR(SEARCH("선택",B17)))</formula>
    </cfRule>
  </conditionalFormatting>
  <conditionalFormatting sqref="G17:G18">
    <cfRule type="containsText" dxfId="3016" priority="1" operator="containsText" text="대체(휴일)">
      <formula>NOT(ISERROR(SEARCH("대체(휴일)",G17)))</formula>
    </cfRule>
    <cfRule type="containsText" dxfId="3015" priority="2" operator="containsText" text="외근">
      <formula>NOT(ISERROR(SEARCH("외근",G17)))</formula>
    </cfRule>
    <cfRule type="containsText" dxfId="3014" priority="3" operator="containsText" text="선택">
      <formula>NOT(ISERROR(SEARCH("선택",G17)))</formula>
    </cfRule>
  </conditionalFormatting>
  <dataValidations count="10">
    <dataValidation type="list" allowBlank="1" showInputMessage="1" showErrorMessage="1" sqref="M32 M25 W46 AB39 R25 M39 M46 AG46 AG18 M53 R18 AG32 C39 M18 C18 C25 AG39 AB25 C32 AB18 AG25 C46 AB53 H18 W25 R32 R46 AG53 AB46 AB32 H32 H25 W32 R39 H39 W39 H46 R53 W53 H53 C53 W18" xr:uid="{1B8C3536-8192-4B9B-AABC-DAE533E7D76E}">
      <formula1>"10:30,11:00,11:30,12:00,12:30,13:00,13:30,14:00,14:30,15:00,15:30,16:00,16:30,17:00,17:30,18:00,18:30,19:00,19:30,20:00,20:30,21:00,21:30,22:00"</formula1>
    </dataValidation>
    <dataValidation type="list" allowBlank="1" showInputMessage="1" showErrorMessage="1" sqref="AB17 M45 AG52 M31 AG24 M24 C24 AG17 M38 R38 AB31 C31 AB38 W45 AB45 C17 H45 C38 AB52 H17 H24 R17 H38 H31 C52 AB24 AG31 R24 AG45 R31 M17 AG38 W24 C45 W31 R45 W38 R52 H52 M52 W52 W17" xr:uid="{246997AB-72BF-4783-A523-4305D5627706}">
      <formula1>"06:00,06:30,07:00,07:30,08:00,08:30,09:00,09:30,10:00,10:30,11:00,11:30,12:00,12:30,13:00,13:30,14:00,14:30,15:00,15:30,16:00,16:30,17:00,17:30"</formula1>
    </dataValidation>
    <dataValidation type="list" allowBlank="1" showInputMessage="1" showErrorMessage="1" sqref="D18 AC46 I18 D39 S18 X18 AC18 AH18 AC39 AH46 D46 I39 S39 D32 N53 AC25 AH25 X39 I46 S46 N39 X46 AC32 AH32 D25 I25 S25 X25 N25 AH39 I32 S32 N46 X32 N32 AC53 AH53 D53 I53 S53 X53 N18" xr:uid="{F4E24F46-CF80-40F1-A51F-4A160DD3FFE3}">
      <formula1>"외근,연차,반차,0.0,0.5,1.0,1.5,2.0,2.5,3.0,3.5,4.0,4.5,5.0,5.5,6.0"</formula1>
    </dataValidation>
    <dataValidation type="list" allowBlank="1" showInputMessage="1" showErrorMessage="1" sqref="B19:B20 V19:V20 AA19:AA20 G19:G20 B40:B41 Q19:Q20 AF19:AF20 AA54:AA55 AF54:AF55 AA26:AA27 AF26:AF27 V40:V41 L54:L55 V47:V48 B26:B27 V26:V27 AA33:AA34 AF33:AF34 G26:G27 Q26:Q27 L26:L27 B33:B34 G47:G48 AA40:AA41 AF40:AF41 V33:V34 G33:G34 Q33:Q34 G40:G41 Q40:Q41 AA47:AA48 AF47:AF48 B47:B48 L33:L34 L40:L41 Q47:Q48 L47:L48 B54:B55 V54:V55 G54:G55 Q54:Q55 L19:L20" xr:uid="{7C4DF166-528B-466F-99F6-E5C1117FCC96}">
      <formula1>"야간"</formula1>
    </dataValidation>
    <dataValidation type="list" allowBlank="1" showInputMessage="1" showErrorMessage="1" sqref="C19 AB19 H19 C40 R19 W19 AG19 AG54 AB26 AG26 W40 H47 H40 R47 C26 AB33 AG33 H26 R26 W26 M26 W47 AB40 AG40 C33 H33 R33 W33 R40 AB47 AG47 M33 M54 C47 M40 M47 AB54 C54 H54 R54 W54 M19" xr:uid="{8E5399C2-BCDF-451E-AB20-A01519BC92FE}">
      <formula1>"22:00,22:30,23:00,23:30,24:00,00:30,01:00,01:30,02:00,02:30,03:00,03:30,04:00,04:30,05:00,05:30"</formula1>
    </dataValidation>
    <dataValidation type="list" allowBlank="1" showInputMessage="1" showErrorMessage="1" sqref="C20 AB20 H20 C41 R20 W20 AG20 AG55 AB27 AG27 W41 H48 H41 R48 C27 AB34 AG34 H27 R27 W27 M27 W48 AB41 AG41 C34 H34 R34 W34 R41 AB48 AG48 M34 M55 C48 M41 M48 AB55 C55 H55 R55 W55 M20" xr:uid="{ED515660-7D12-4248-980C-3A8DF6B685F2}">
      <formula1>"22:30,23:00,23:30,24:00,00:30,01:00,01:30,02:00,02:30,03:00,03:30,04:00,04:30,05:00,05:30,06:00"</formula1>
    </dataValidation>
    <dataValidation type="list" allowBlank="1" showInputMessage="1" showErrorMessage="1" sqref="D20 AC20 I20 D41 S20 X20 AH20 AH55 AC27 AH27 X41 I48 I41 S48 D27 AC34 AH34 I27 S27 X27 N27 X48 AC41 AH41 D34 I34 S34 X34 S41 AC48 AH48 N34 N55 D48 N41 N48 AC55 D55 I55 S55 X55 N20" xr:uid="{A86F6168-7EC3-4BCE-8D25-2340B8F0F7DC}">
      <formula1>"0.0,0.5,1.0,1.5,2.0,2.5,3.0,3.5,4.0,4.5,5.0,5.5,6.0"</formula1>
    </dataValidation>
    <dataValidation type="list" allowBlank="1" showInputMessage="1" showErrorMessage="1" sqref="V17:V18 Q17:Q18 B24:B25 G24:G25 L24:L25 Q24:Q25 V24:V25 B31:B32 G31:G32 L31:L32 Q31:Q32 V31:V32 Q38:Q39 L38:L39 G38:G39 B38:B39 G45:G46 L45:L46 Q45:Q46 V45:V46 V52:V53 Q52:Q53 L52:L53 G52:G53 B52:B53 B17:B18 G17:G18" xr:uid="{DAF7AE27-781E-4B05-A3E8-590BDD142E4D}">
      <formula1>"통상,선택,외근,대체(휴일)"</formula1>
    </dataValidation>
    <dataValidation type="list" allowBlank="1" showInputMessage="1" showErrorMessage="1" sqref="L17:L18 AA17:AA18 AF17:AF18 AF24:AF25 AA24:AA25 AA31:AA32 AF31:AF32 AF38:AF39 AA38:AA39 V38:V39 B45:B46 AA45:AA46 AF45:AF46 AF52:AF53 AA52:AA53" xr:uid="{B2916962-93F9-4206-B7E0-3C0D3061DCD6}">
      <formula1>"대체(평일),휴일"</formula1>
    </dataValidation>
    <dataValidation type="list" showInputMessage="1" showErrorMessage="1" sqref="G10:J10" xr:uid="{FB1D9551-DF6E-453A-8A95-CB65E47A9910}">
      <formula1>"Comprehensive,Non-Comprehensive"</formula1>
    </dataValidation>
  </dataValidations>
  <pageMargins left="0.7" right="0.7" top="0.75" bottom="0.75" header="0.3" footer="0.3"/>
  <pageSetup paperSize="9" orientation="portrait" r:id="rId1"/>
  <ignoredErrors>
    <ignoredError sqref="B15:AI16 B19:AI23 C17:D17 F17 C18:F18 K18:Q18 K17:P17 U18:V18 U17 Z18:AI18 Z17:AI17 B26:AI30 B25 F24 K25:L25 P24 U25:V25 Z24:AI25 B33:AI37 B32 F31 K32:L32 P31 U32:V32 Z31:AI32 B40:AI44 B39 F38 K39:L39 P38 U38:AI39 B47:AI51 B45:I45 K46:L46 P45 U46:V46 Z45:AI46 B54:AI55 B52:D53 F52:I53 K52:N53 P52:S53 U52:X53 Z52:AI53 H17:I17 H18:I18 P25:Q25 P32:Q32 P39:Q39 P46:Q46 F25:G25 F32:G32 F39:G39 B46:G46 D24 D31 D38 D25 D32 D39 K24 N24 K31 N31 K38 N38 K45 N45 N25 N32 N39 N46 X17 U24 X24 U31 X31 U45 X45 X46 X32 X25 X18 S17 I24 I31 I38 S24 S31 S38 S45" unlocked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34CDE-986C-4619-AAB5-F0A3D13837D0}">
  <dimension ref="B2:AW67"/>
  <sheetViews>
    <sheetView showGridLines="0" zoomScale="70" zoomScaleNormal="70" workbookViewId="0">
      <selection activeCell="AB11" sqref="AB11"/>
    </sheetView>
  </sheetViews>
  <sheetFormatPr defaultRowHeight="15"/>
  <cols>
    <col min="1" max="1" width="4.140625" customWidth="1"/>
    <col min="2" max="2" width="7.7109375" customWidth="1"/>
    <col min="3" max="3" width="9.7109375" customWidth="1"/>
    <col min="4" max="4" width="6.7109375" customWidth="1"/>
    <col min="5" max="5" width="7.42578125" customWidth="1"/>
    <col min="6" max="6" width="2.85546875" customWidth="1"/>
    <col min="7" max="7" width="7.7109375" customWidth="1"/>
    <col min="8" max="8" width="9.7109375" customWidth="1"/>
    <col min="9" max="10" width="6.7109375" customWidth="1"/>
    <col min="11" max="11" width="2.85546875" customWidth="1"/>
    <col min="12" max="12" width="7.7109375" customWidth="1"/>
    <col min="13" max="13" width="9.7109375" customWidth="1"/>
    <col min="14" max="15" width="6.7109375" customWidth="1"/>
    <col min="16" max="16" width="2.85546875" customWidth="1"/>
    <col min="17" max="17" width="8.7109375" customWidth="1"/>
    <col min="18" max="18" width="9.7109375" customWidth="1"/>
    <col min="19" max="20" width="6.7109375" customWidth="1"/>
    <col min="21" max="21" width="2.85546875" customWidth="1"/>
    <col min="22" max="22" width="8.7109375" customWidth="1"/>
    <col min="23" max="23" width="9.7109375" customWidth="1"/>
    <col min="24" max="25" width="6.7109375" customWidth="1"/>
    <col min="26" max="26" width="2.85546875" customWidth="1"/>
    <col min="27" max="27" width="7.7109375" customWidth="1"/>
    <col min="28" max="28" width="9.7109375" customWidth="1"/>
    <col min="29" max="30" width="6.7109375" customWidth="1"/>
    <col min="31" max="31" width="2.85546875" customWidth="1"/>
    <col min="32" max="32" width="8.7109375" customWidth="1"/>
    <col min="33" max="33" width="9.7109375" customWidth="1"/>
    <col min="34" max="35" width="6.7109375" customWidth="1"/>
    <col min="36" max="36" width="2.7109375" customWidth="1"/>
    <col min="37" max="38" width="1.7109375" customWidth="1"/>
    <col min="39" max="39" width="36.28515625" customWidth="1"/>
    <col min="40" max="40" width="15.7109375" customWidth="1"/>
    <col min="41" max="41" width="6.7109375" customWidth="1"/>
    <col min="42" max="42" width="3.7109375" customWidth="1"/>
    <col min="43" max="43" width="5.140625" customWidth="1"/>
    <col min="44" max="44" width="18.7109375" customWidth="1"/>
    <col min="45" max="45" width="13.42578125" customWidth="1"/>
    <col min="46" max="48" width="8.7109375" customWidth="1"/>
    <col min="49" max="49" width="10" customWidth="1"/>
  </cols>
  <sheetData>
    <row r="2" spans="2:49" ht="26.25" customHeight="1" thickBot="1">
      <c r="B2" s="178">
        <v>44105</v>
      </c>
      <c r="C2" s="178"/>
      <c r="D2" s="178"/>
      <c r="E2" s="178"/>
      <c r="F2" s="178"/>
      <c r="G2" s="178"/>
      <c r="H2" s="22"/>
      <c r="I2" s="22"/>
      <c r="J2" s="2"/>
      <c r="K2" s="2"/>
      <c r="L2" s="2"/>
      <c r="M2" s="22"/>
      <c r="N2" s="22"/>
      <c r="O2" s="2"/>
      <c r="P2" s="2"/>
      <c r="Q2" s="2"/>
      <c r="R2" s="22"/>
      <c r="S2" s="22"/>
      <c r="T2" s="2"/>
      <c r="U2" s="2"/>
      <c r="V2" s="2"/>
      <c r="W2" s="22"/>
      <c r="X2" s="22"/>
      <c r="Y2" s="2"/>
      <c r="Z2" s="2"/>
      <c r="AA2" s="2"/>
      <c r="AB2" s="22"/>
      <c r="AC2" s="22"/>
      <c r="AD2" s="2"/>
      <c r="AE2" s="2"/>
      <c r="AF2" s="2"/>
      <c r="AG2" s="22"/>
      <c r="AH2" s="22"/>
      <c r="AI2" s="2"/>
      <c r="AJ2" s="3"/>
      <c r="AM2" s="4" t="s">
        <v>0</v>
      </c>
      <c r="AQ2" s="4" t="s">
        <v>1</v>
      </c>
      <c r="AR2" s="5"/>
    </row>
    <row r="3" spans="2:49" ht="17.25" customHeight="1">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M3" s="7"/>
      <c r="AN3" s="8" t="s">
        <v>2</v>
      </c>
      <c r="AO3" s="39" t="s">
        <v>3</v>
      </c>
      <c r="AQ3" s="179" t="s">
        <v>4</v>
      </c>
      <c r="AR3" s="180"/>
      <c r="AS3" s="9">
        <f>B2</f>
        <v>44105</v>
      </c>
    </row>
    <row r="4" spans="2:49" s="6" customFormat="1" ht="17.25" customHeight="1">
      <c r="B4" s="164" t="s">
        <v>25</v>
      </c>
      <c r="C4" s="164"/>
      <c r="D4" s="164"/>
      <c r="E4" s="164"/>
      <c r="AM4" s="34" t="s">
        <v>20</v>
      </c>
      <c r="AN4" s="35">
        <f>AN17+AN24+AN31+AN38+AN45+AN52</f>
        <v>152</v>
      </c>
      <c r="AO4" s="34">
        <f>$AS$9-AN4</f>
        <v>0</v>
      </c>
      <c r="AP4"/>
      <c r="AQ4" s="181" t="s">
        <v>5</v>
      </c>
      <c r="AR4" s="182"/>
      <c r="AS4" s="10">
        <f>EOMONTH(B2,0)</f>
        <v>44135</v>
      </c>
    </row>
    <row r="5" spans="2:49" s="6" customFormat="1" ht="17.25" customHeight="1">
      <c r="B5" s="127" t="s">
        <v>26</v>
      </c>
      <c r="C5" s="127"/>
      <c r="D5" s="127"/>
      <c r="E5" s="127"/>
      <c r="F5" s="127"/>
      <c r="G5" s="127"/>
      <c r="H5" s="127"/>
      <c r="I5" s="127"/>
      <c r="J5" s="127"/>
      <c r="K5" s="127"/>
      <c r="L5" s="127"/>
      <c r="M5" s="127"/>
      <c r="N5" s="127"/>
      <c r="O5" s="127"/>
      <c r="P5" s="127"/>
      <c r="Q5" s="127"/>
      <c r="R5" s="127"/>
      <c r="S5" s="127"/>
      <c r="T5" s="127"/>
      <c r="U5" s="127"/>
      <c r="V5" s="127"/>
      <c r="W5" s="127"/>
      <c r="X5" s="127"/>
      <c r="Y5" s="127"/>
      <c r="AM5" s="34" t="s">
        <v>24</v>
      </c>
      <c r="AN5" s="35">
        <f>AN18+AN25+AN32+AN39+AN46+AN53</f>
        <v>0</v>
      </c>
      <c r="AO5" s="34"/>
      <c r="AP5"/>
      <c r="AQ5" s="183" t="s">
        <v>6</v>
      </c>
      <c r="AR5" s="11" t="s">
        <v>36</v>
      </c>
      <c r="AS5" s="10">
        <v>44105</v>
      </c>
    </row>
    <row r="6" spans="2:49" s="6" customFormat="1" ht="17.25" customHeight="1">
      <c r="B6" s="127" t="s">
        <v>63</v>
      </c>
      <c r="C6" s="127"/>
      <c r="D6" s="127"/>
      <c r="E6" s="127"/>
      <c r="F6" s="127"/>
      <c r="G6" s="127"/>
      <c r="H6" s="127"/>
      <c r="I6" s="127"/>
      <c r="J6" s="127"/>
      <c r="K6" s="127"/>
      <c r="L6" s="127"/>
      <c r="M6" s="127"/>
      <c r="N6" s="127"/>
      <c r="O6" s="127"/>
      <c r="P6" s="127"/>
      <c r="Q6" s="127"/>
      <c r="R6" s="127"/>
      <c r="S6" s="127"/>
      <c r="T6" s="127"/>
      <c r="U6" s="127"/>
      <c r="V6" s="127"/>
      <c r="W6" s="127"/>
      <c r="X6" s="127"/>
      <c r="Y6" s="127"/>
      <c r="AM6" s="34" t="s">
        <v>22</v>
      </c>
      <c r="AN6" s="35">
        <f>AO17+AO24+AO31+AO38+AO45+AO52</f>
        <v>0</v>
      </c>
      <c r="AO6" s="34"/>
      <c r="AP6"/>
      <c r="AQ6" s="184"/>
      <c r="AR6" s="11" t="s">
        <v>31</v>
      </c>
      <c r="AS6" s="10">
        <v>44106</v>
      </c>
    </row>
    <row r="7" spans="2:49" s="6" customFormat="1" ht="17.25" customHeight="1" thickBot="1">
      <c r="B7" s="127" t="s">
        <v>27</v>
      </c>
      <c r="C7" s="127"/>
      <c r="D7" s="127"/>
      <c r="E7" s="127"/>
      <c r="F7" s="127"/>
      <c r="G7" s="127"/>
      <c r="H7" s="127"/>
      <c r="I7" s="127"/>
      <c r="J7" s="127"/>
      <c r="K7" s="127"/>
      <c r="L7" s="127"/>
      <c r="M7" s="127"/>
      <c r="N7" s="127"/>
      <c r="O7" s="127"/>
      <c r="P7" s="127"/>
      <c r="Q7" s="127"/>
      <c r="R7" s="127"/>
      <c r="S7" s="127"/>
      <c r="T7" s="127"/>
      <c r="U7" s="127"/>
      <c r="V7" s="127"/>
      <c r="W7" s="127"/>
      <c r="X7" s="127"/>
      <c r="Y7" s="127"/>
      <c r="AM7" s="40" t="s">
        <v>23</v>
      </c>
      <c r="AN7" s="36">
        <f>AO18+AO25+AO32+AO39+AO46+AO53</f>
        <v>0</v>
      </c>
      <c r="AO7" s="40"/>
      <c r="AP7"/>
      <c r="AQ7" s="185"/>
      <c r="AR7" s="11" t="s">
        <v>37</v>
      </c>
      <c r="AS7" s="10">
        <v>44113</v>
      </c>
    </row>
    <row r="8" spans="2:49" s="6" customFormat="1" ht="17.25" customHeight="1" thickBot="1">
      <c r="B8" s="127" t="s">
        <v>69</v>
      </c>
      <c r="C8" s="127"/>
      <c r="D8" s="127"/>
      <c r="E8" s="127"/>
      <c r="F8" s="127"/>
      <c r="G8" s="127"/>
      <c r="H8" s="127"/>
      <c r="I8" s="127"/>
      <c r="J8" s="127"/>
      <c r="K8" s="127"/>
      <c r="L8" s="127"/>
      <c r="M8" s="127"/>
      <c r="N8" s="127"/>
      <c r="O8" s="127"/>
      <c r="P8" s="127"/>
      <c r="Q8" s="127"/>
      <c r="R8" s="127"/>
      <c r="S8" s="127"/>
      <c r="T8" s="127"/>
      <c r="U8" s="127"/>
      <c r="V8" s="127"/>
      <c r="W8" s="127"/>
      <c r="X8" s="127"/>
      <c r="Y8" s="127"/>
      <c r="AM8" s="60" t="s">
        <v>40</v>
      </c>
      <c r="AN8" s="44">
        <f>(AN4-AS9)+AN5+AN6+AN7</f>
        <v>0</v>
      </c>
      <c r="AO8" s="45">
        <f>AS10-AN8</f>
        <v>53.142857142857146</v>
      </c>
      <c r="AP8"/>
      <c r="AQ8" s="186" t="s">
        <v>7</v>
      </c>
      <c r="AR8" s="187"/>
      <c r="AS8" s="12">
        <f>NETWORKDAYS(AS3,AS4,AS5:AS7)</f>
        <v>19</v>
      </c>
    </row>
    <row r="9" spans="2:49" s="6" customFormat="1" ht="17.25" customHeight="1" thickBot="1">
      <c r="B9" s="127" t="s">
        <v>64</v>
      </c>
      <c r="C9" s="127"/>
      <c r="D9" s="127"/>
      <c r="E9" s="127"/>
      <c r="F9" s="127"/>
      <c r="G9" s="127"/>
      <c r="H9" s="127"/>
      <c r="I9" s="127"/>
      <c r="J9" s="127"/>
      <c r="K9" s="127"/>
      <c r="L9" s="127"/>
      <c r="M9" s="127"/>
      <c r="N9" s="127"/>
      <c r="O9" s="127"/>
      <c r="P9" s="127"/>
      <c r="Q9" s="127"/>
      <c r="R9" s="127"/>
      <c r="S9" s="127"/>
      <c r="T9" s="127"/>
      <c r="U9" s="127"/>
      <c r="V9" s="127"/>
      <c r="W9" s="127"/>
      <c r="X9" s="127"/>
      <c r="Y9" s="127"/>
      <c r="AP9"/>
      <c r="AQ9" s="176" t="s">
        <v>62</v>
      </c>
      <c r="AR9" s="177"/>
      <c r="AS9" s="42">
        <f>AS8*8</f>
        <v>152</v>
      </c>
    </row>
    <row r="10" spans="2:49" s="6" customFormat="1" ht="17.25" customHeight="1" thickBot="1">
      <c r="B10" s="125" t="s">
        <v>65</v>
      </c>
      <c r="C10" s="126"/>
      <c r="D10" s="126"/>
      <c r="E10" s="126"/>
      <c r="F10" s="126"/>
      <c r="G10" s="169" t="s">
        <v>28</v>
      </c>
      <c r="H10" s="170"/>
      <c r="I10" s="170"/>
      <c r="J10" s="171"/>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c r="AM10" s="165" t="s">
        <v>39</v>
      </c>
      <c r="AN10" s="166"/>
      <c r="AO10" s="41">
        <f>(AN4-AS9)</f>
        <v>0</v>
      </c>
      <c r="AP10"/>
      <c r="AQ10" s="172" t="s">
        <v>41</v>
      </c>
      <c r="AR10" s="173"/>
      <c r="AS10" s="43">
        <f>(_xlfn.DAYS(AS4,AS3)+1)*12/7</f>
        <v>53.142857142857146</v>
      </c>
    </row>
    <row r="11" spans="2:49" s="6" customFormat="1" ht="17.25" customHeight="1">
      <c r="B11" s="92"/>
      <c r="C11" s="92"/>
      <c r="D11" s="92"/>
      <c r="E11" s="92"/>
      <c r="F11" s="92"/>
      <c r="G11" s="92"/>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c r="AM11" s="188" t="str">
        <f>IF(G10="Comprehensive","임금에포함된월고정평일연장근로시간(야간제외)","-")</f>
        <v>임금에포함된월고정평일연장근로시간(야간제외)</v>
      </c>
      <c r="AN11" s="189"/>
      <c r="AO11" s="37">
        <f>IF(G10="Comprehensive",15.5,0)</f>
        <v>15.5</v>
      </c>
      <c r="AP11"/>
      <c r="AQ11"/>
      <c r="AR11"/>
      <c r="AS11"/>
    </row>
    <row r="12" spans="2:49" ht="17.25" customHeight="1" thickBot="1">
      <c r="B12" s="92"/>
      <c r="C12" s="94"/>
      <c r="D12" s="94"/>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M12" s="190" t="str">
        <f>IF(G10="Comprehensive","15.5시간초과 평일연장근로시간(야간제외)","평일연장근로시간 합계(야간제외)")</f>
        <v>15.5시간초과 평일연장근로시간(야간제외)</v>
      </c>
      <c r="AN12" s="191"/>
      <c r="AO12" s="38">
        <f>IF(G10="Comprehensive",IF((AO10-AO11)&gt;0,AO10-AO11,0),AO10)</f>
        <v>0</v>
      </c>
    </row>
    <row r="13" spans="2:49" ht="17.25" customHeight="1">
      <c r="B13" s="162" t="s">
        <v>8</v>
      </c>
      <c r="C13" s="162"/>
      <c r="D13" s="162"/>
      <c r="E13" s="162"/>
      <c r="F13" s="95"/>
      <c r="G13" s="162" t="s">
        <v>9</v>
      </c>
      <c r="H13" s="162"/>
      <c r="I13" s="162"/>
      <c r="J13" s="162"/>
      <c r="K13" s="95"/>
      <c r="L13" s="162" t="s">
        <v>10</v>
      </c>
      <c r="M13" s="162"/>
      <c r="N13" s="162"/>
      <c r="O13" s="162"/>
      <c r="P13" s="95"/>
      <c r="Q13" s="162" t="s">
        <v>11</v>
      </c>
      <c r="R13" s="162"/>
      <c r="S13" s="162"/>
      <c r="T13" s="162"/>
      <c r="U13" s="95"/>
      <c r="V13" s="162" t="s">
        <v>12</v>
      </c>
      <c r="W13" s="162"/>
      <c r="X13" s="162"/>
      <c r="Y13" s="162"/>
      <c r="Z13" s="95"/>
      <c r="AA13" s="163" t="s">
        <v>16</v>
      </c>
      <c r="AB13" s="163"/>
      <c r="AC13" s="163"/>
      <c r="AD13" s="163"/>
      <c r="AE13" s="95"/>
      <c r="AF13" s="163" t="s">
        <v>17</v>
      </c>
      <c r="AG13" s="163"/>
      <c r="AH13" s="163"/>
      <c r="AI13" s="163"/>
      <c r="AJ13" s="95"/>
      <c r="AK13" s="92"/>
    </row>
    <row r="14" spans="2:49" ht="17.25" customHeight="1">
      <c r="B14" s="90"/>
      <c r="C14" s="90"/>
      <c r="D14" s="90"/>
      <c r="E14" s="90"/>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c r="AE14" s="90"/>
      <c r="AF14" s="90"/>
      <c r="AG14" s="90"/>
      <c r="AH14" s="90"/>
      <c r="AI14" s="90"/>
      <c r="AJ14" s="90"/>
      <c r="AK14" s="90"/>
    </row>
    <row r="15" spans="2:49" ht="17.25" customHeight="1" thickBot="1">
      <c r="B15" s="142">
        <f>IF(WEEKDAY($B2)=2, 1, IF(A15=0, 0, A15+1))</f>
        <v>0</v>
      </c>
      <c r="C15" s="142"/>
      <c r="D15" s="142"/>
      <c r="E15" s="142"/>
      <c r="F15" s="91"/>
      <c r="G15" s="142">
        <f>IF(WEEKDAY($B2)=3, 1, IF(B15=0, 0, B15+1))</f>
        <v>0</v>
      </c>
      <c r="H15" s="142"/>
      <c r="I15" s="142"/>
      <c r="J15" s="142"/>
      <c r="K15" s="91"/>
      <c r="L15" s="142">
        <f>IF(WEEKDAY($B2)=4, 1, IF(G15=0, 0, G15+1))</f>
        <v>0</v>
      </c>
      <c r="M15" s="142"/>
      <c r="N15" s="142"/>
      <c r="O15" s="142"/>
      <c r="P15" s="91"/>
      <c r="Q15" s="145">
        <f>IF(WEEKDAY($B2)=5, 1, IF(L15=0, 0, L15+1))</f>
        <v>1</v>
      </c>
      <c r="R15" s="145"/>
      <c r="S15" s="145"/>
      <c r="T15" s="145"/>
      <c r="U15" s="91"/>
      <c r="V15" s="145">
        <f>IF(WEEKDAY($B2)=6, 1, IF(Q15=0, 0, Q15+1))</f>
        <v>2</v>
      </c>
      <c r="W15" s="145"/>
      <c r="X15" s="145"/>
      <c r="Y15" s="145"/>
      <c r="Z15" s="91"/>
      <c r="AA15" s="145">
        <f>IF(WEEKDAY($B2)=7, 1, IF(V15=0, 0, V15+1))</f>
        <v>3</v>
      </c>
      <c r="AB15" s="145"/>
      <c r="AC15" s="145"/>
      <c r="AD15" s="145"/>
      <c r="AE15" s="91"/>
      <c r="AF15" s="145">
        <f>IF(WEEKDAY($B2)=1, 1, IF(AA15=0, 0, AA15+1))</f>
        <v>4</v>
      </c>
      <c r="AG15" s="145"/>
      <c r="AH15" s="145"/>
      <c r="AI15" s="145"/>
      <c r="AJ15" s="91"/>
      <c r="AK15" s="132"/>
      <c r="AM15" s="15" t="s">
        <v>13</v>
      </c>
      <c r="AN15" s="5"/>
      <c r="AO15" s="5"/>
      <c r="AW15" s="20"/>
    </row>
    <row r="16" spans="2:49" ht="17.25" customHeight="1" thickTop="1" thickBot="1">
      <c r="B16" s="91"/>
      <c r="C16" s="91"/>
      <c r="D16" s="91"/>
      <c r="E16" s="91"/>
      <c r="F16" s="91"/>
      <c r="G16" s="91"/>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132"/>
      <c r="AM16" s="23"/>
      <c r="AN16" s="24" t="s">
        <v>18</v>
      </c>
      <c r="AO16" s="25" t="s">
        <v>68</v>
      </c>
      <c r="AW16" s="21"/>
    </row>
    <row r="17" spans="2:49" ht="17.25" customHeight="1">
      <c r="B17" s="138"/>
      <c r="C17" s="128"/>
      <c r="D17" s="129">
        <f>IF((C18-C17)*24&gt;=13,1.5,IF((C18-C17)*24&gt;=6,1,IF((C18-C17)*24&gt;=4,0.5,0)))</f>
        <v>0</v>
      </c>
      <c r="E17" s="140">
        <f>IF((AND(B17="외근",D18="반차")),8,IF(OR(D18="연차",D18="외근"),8,IF(D18="반차",((C18-C17)*24)-D17+4,((C18-C17)*24)-D17-D18)))</f>
        <v>0</v>
      </c>
      <c r="F17" s="98"/>
      <c r="G17" s="138"/>
      <c r="H17" s="128"/>
      <c r="I17" s="129">
        <f>IF((H18-H17)*24&gt;=13,1.5,IF((H18-H17)*24&gt;=6,1,IF((H18-H17)*24&gt;=4,0.5,0)))</f>
        <v>0</v>
      </c>
      <c r="J17" s="140">
        <f>IF((AND(G17="외근",I18="반차")),8,IF(OR(I18="연차",I18="외근"),8,IF(I18="반차",((H18-H17)*24)-I17+4,((H18-H17)*24)-I17-I18)))</f>
        <v>0</v>
      </c>
      <c r="K17" s="98"/>
      <c r="L17" s="138"/>
      <c r="M17" s="128"/>
      <c r="N17" s="129">
        <f>IF((M18-M17)*24&gt;=13,1.5,IF((M18-M17)*24&gt;=6,1,IF((M18-M17)*24&gt;=4,0.5,0)))</f>
        <v>0</v>
      </c>
      <c r="O17" s="140">
        <f>IF((AND(L17="외근",N18="반차")),8,IF(OR(N18="연차",N18="외근"),8,IF(N18="반차",((M18-M17)*24)-N17+4,((M18-M17)*24)-N17-N18)))</f>
        <v>0</v>
      </c>
      <c r="P17" s="98"/>
      <c r="Q17" s="143"/>
      <c r="R17" s="96"/>
      <c r="S17" s="97">
        <f>IF((R18-R17)*24&gt;=13,1.5,IF((R18-R17)*24&gt;=6,1,IF((R18-R17)*24&gt;=4,0.5,0)))</f>
        <v>0</v>
      </c>
      <c r="T17" s="140">
        <f>IF(OR(S18="연차",S18="외근"),8,IF(S18="반차",((R18-R17)*24)-S17+4,((R18-R17)*24)-S17-S18))</f>
        <v>0</v>
      </c>
      <c r="U17" s="98"/>
      <c r="V17" s="143"/>
      <c r="W17" s="96"/>
      <c r="X17" s="97">
        <f>IF((W18-W17)*24&gt;=13,1.5,IF((W18-W17)*24&gt;=6,1,IF((W18-W17)*24&gt;=4,0.5,0)))</f>
        <v>0</v>
      </c>
      <c r="Y17" s="140">
        <f>IF(OR(X18="연차",X18="외근"),8,IF(X18="반차",((W18-W17)*24)-X17+4,((W18-W17)*24)-X17-X18))</f>
        <v>0</v>
      </c>
      <c r="Z17" s="98"/>
      <c r="AA17" s="143"/>
      <c r="AB17" s="96"/>
      <c r="AC17" s="97">
        <f>IF((AB18-AB17)*24&gt;=13,1.5,IF((AB18-AB17)*24&gt;=6,1,IF((AB18-AB17)*24&gt;=4,0.5,0)))</f>
        <v>0</v>
      </c>
      <c r="AD17" s="140">
        <f>IF(OR(AC18="연차",AC18="외근"),8,IF(AC18="반차",((AB18-AB17)*24)-AC17+4,((AB18-AB17)*24)-AC17-AC18))</f>
        <v>0</v>
      </c>
      <c r="AE17" s="98"/>
      <c r="AF17" s="143"/>
      <c r="AG17" s="96"/>
      <c r="AH17" s="97">
        <f>IF((AG18-AG17)*24&gt;=13,1.5,IF((AG18-AG17)*24&gt;=6,1,IF((AG18-AG17)*24&gt;=4,0.5,0)))</f>
        <v>0</v>
      </c>
      <c r="AI17" s="140">
        <f>IF(OR(AH18="연차",AH18="외근"),8,IF(AH18="반차",((AG18-AG17)*24)-AH17+4,((AG18-AG17)*24)-AH17-AH18))</f>
        <v>0</v>
      </c>
      <c r="AJ17" s="91"/>
      <c r="AK17" s="132"/>
      <c r="AM17" s="16" t="s">
        <v>20</v>
      </c>
      <c r="AN17" s="26">
        <f>E17+J17+O17+IF(Q17="대체(평일)",T17,0)+IF(V17="대체(평일)",Y17,0)+IF(AA17="대체(평일)",AD17,0)+IF(AF17="대체(평일)",AI17,0)</f>
        <v>0</v>
      </c>
      <c r="AO17" s="17">
        <f>IF(Q17="휴일",T17,0)+IF(V17="휴일",Y17,0)+IF(AA17="휴일",AD17,0)+IF(AF17="휴일",AI17,0)</f>
        <v>0</v>
      </c>
      <c r="AW17" s="21"/>
    </row>
    <row r="18" spans="2:49" ht="15.75" thickBot="1">
      <c r="B18" s="139"/>
      <c r="C18" s="130"/>
      <c r="D18" s="131">
        <v>0</v>
      </c>
      <c r="E18" s="141"/>
      <c r="F18" s="98"/>
      <c r="G18" s="139"/>
      <c r="H18" s="130"/>
      <c r="I18" s="131">
        <v>0</v>
      </c>
      <c r="J18" s="141"/>
      <c r="K18" s="98"/>
      <c r="L18" s="139"/>
      <c r="M18" s="130"/>
      <c r="N18" s="131">
        <v>0</v>
      </c>
      <c r="O18" s="141"/>
      <c r="P18" s="98"/>
      <c r="Q18" s="144"/>
      <c r="R18" s="99"/>
      <c r="S18" s="100">
        <v>0</v>
      </c>
      <c r="T18" s="141"/>
      <c r="U18" s="98"/>
      <c r="V18" s="144"/>
      <c r="W18" s="99"/>
      <c r="X18" s="100">
        <v>0</v>
      </c>
      <c r="Y18" s="141"/>
      <c r="Z18" s="98"/>
      <c r="AA18" s="144"/>
      <c r="AB18" s="99"/>
      <c r="AC18" s="100">
        <v>0</v>
      </c>
      <c r="AD18" s="141"/>
      <c r="AE18" s="98"/>
      <c r="AF18" s="144"/>
      <c r="AG18" s="99"/>
      <c r="AH18" s="100">
        <v>0</v>
      </c>
      <c r="AI18" s="141"/>
      <c r="AJ18" s="91"/>
      <c r="AK18" s="132"/>
      <c r="AM18" s="31" t="s">
        <v>21</v>
      </c>
      <c r="AN18" s="32">
        <f>E19+J19+O19+IF(Q17="대체(평일)",T19,0)+IF(V17="대체(평일)",Y19,0)+IF(AA17="대체(평일)",AD19,0)+IF(AF17="대체(평일)",AI19,0)</f>
        <v>0</v>
      </c>
      <c r="AO18" s="33">
        <f>IF(Q17="휴일",T19,0)+IF(V17="휴일",Y19,0)+IF(AA17="휴일",AD19,0)+IF(AF17="휴일",AI19,0)</f>
        <v>0</v>
      </c>
      <c r="AS18" s="29"/>
      <c r="AW18" s="21"/>
    </row>
    <row r="19" spans="2:49">
      <c r="B19" s="138"/>
      <c r="C19" s="128"/>
      <c r="D19" s="129">
        <f>IF((HOUR(24+C20-C19)+MINUTE(24+C20-C19)/60)&gt;=13,1.5,IF((HOUR(24+C20-C19)+MINUTE(24+C20-C19)/60)&gt;=8,1,IF((HOUR(24+C20-C19)+MINUTE(24+C20-C19)/60)&gt;=4,0.5,0)))</f>
        <v>0</v>
      </c>
      <c r="E19" s="136">
        <f>(HOUR(24+C20-C19)+MINUTE(24+C20-C19)/60)-D19-D20</f>
        <v>0</v>
      </c>
      <c r="F19" s="98"/>
      <c r="G19" s="138"/>
      <c r="H19" s="128"/>
      <c r="I19" s="129">
        <f>IF((HOUR(24+H20-H19)+MINUTE(24+H20-H19)/60)&gt;=13,1.5,IF((HOUR(24+H20-H19)+MINUTE(24+H20-H19)/60)&gt;=8,1,IF((HOUR(24+H20-H19)+MINUTE(24+H20-H19)/60)&gt;=4,0.5,0)))</f>
        <v>0</v>
      </c>
      <c r="J19" s="136">
        <f>(HOUR(24+H20-H19)+MINUTE(24+H20-H19)/60)-I19-I20</f>
        <v>0</v>
      </c>
      <c r="K19" s="98"/>
      <c r="L19" s="138"/>
      <c r="M19" s="128"/>
      <c r="N19" s="129">
        <f>IF((HOUR(24+M20-M19)+MINUTE(24+M20-M19)/60)&gt;=13,1.5,IF((HOUR(24+M20-M19)+MINUTE(24+M20-M19)/60)&gt;=8,1,IF((HOUR(24+M20-M19)+MINUTE(24+M20-M19)/60)&gt;=4,0.5,0)))</f>
        <v>0</v>
      </c>
      <c r="O19" s="136">
        <f>(HOUR(24+M20-M19)+MINUTE(24+M20-M19)/60)-N19-N20</f>
        <v>0</v>
      </c>
      <c r="P19" s="98"/>
      <c r="Q19" s="143"/>
      <c r="R19" s="96"/>
      <c r="S19" s="97">
        <f>IF((HOUR(24+R20-R19)+MINUTE(24+R20-R19)/60)&gt;=13,1.5,IF((HOUR(24+R20-R19)+MINUTE(24+R20-R19)/60)&gt;=8,1,IF((HOUR(24+R20-R19)+MINUTE(24+R20-R19)/60)&gt;=4,0.5,0)))</f>
        <v>0</v>
      </c>
      <c r="T19" s="136">
        <f>(HOUR(24+R20-R19)+MINUTE(24+R20-R19)/60)-S19-S20</f>
        <v>0</v>
      </c>
      <c r="U19" s="98"/>
      <c r="V19" s="143"/>
      <c r="W19" s="96"/>
      <c r="X19" s="97">
        <f>IF((HOUR(24+W20-W19)+MINUTE(24+W20-W19)/60)&gt;=13,1.5,IF((HOUR(24+W20-W19)+MINUTE(24+W20-W19)/60)&gt;=8,1,IF((HOUR(24+W20-W19)+MINUTE(24+W20-W19)/60)&gt;=4,0.5,0)))</f>
        <v>0</v>
      </c>
      <c r="Y19" s="136">
        <f>(HOUR(24+W20-W19)+MINUTE(24+W20-W19)/60)-X19-X20</f>
        <v>0</v>
      </c>
      <c r="Z19" s="98"/>
      <c r="AA19" s="143"/>
      <c r="AB19" s="96"/>
      <c r="AC19" s="97">
        <f>IF((HOUR(24+AB20-AB19)+MINUTE(24+AB20-AB19)/60)&gt;=13,1.5,IF((HOUR(24+AB20-AB19)+MINUTE(24+AB20-AB19)/60)&gt;=8,1,IF((HOUR(24+AB20-AB19)+MINUTE(24+AB20-AB19)/60)&gt;=4,0.5,0)))</f>
        <v>0</v>
      </c>
      <c r="AD19" s="136">
        <f>(HOUR(24+AB20-AB19)+MINUTE(24+AB20-AB19)/60)-AC19-AC20</f>
        <v>0</v>
      </c>
      <c r="AE19" s="98"/>
      <c r="AF19" s="143"/>
      <c r="AG19" s="96"/>
      <c r="AH19" s="97">
        <f>IF((HOUR(24+AG20-AG19)+MINUTE(24+AG20-AG19)/60)&gt;=13,1.5,IF((HOUR(24+AG20-AG19)+MINUTE(24+AG20-AG19)/60)&gt;=8,1,IF((HOUR(24+AG20-AG19)+MINUTE(24+AG20-AG19)/60)&gt;=4,0.5,0)))</f>
        <v>0</v>
      </c>
      <c r="AI19" s="136">
        <f>(HOUR(24+AG20-AG19)+MINUTE(24+AG20-AG19)/60)-AH19-AH20</f>
        <v>0</v>
      </c>
      <c r="AJ19" s="91"/>
      <c r="AK19" s="132"/>
      <c r="AM19" s="18"/>
      <c r="AN19" s="18"/>
      <c r="AO19" s="18"/>
    </row>
    <row r="20" spans="2:49">
      <c r="B20" s="139"/>
      <c r="C20" s="130"/>
      <c r="D20" s="131">
        <v>0</v>
      </c>
      <c r="E20" s="137"/>
      <c r="F20" s="98"/>
      <c r="G20" s="139"/>
      <c r="H20" s="130"/>
      <c r="I20" s="131">
        <v>0</v>
      </c>
      <c r="J20" s="137"/>
      <c r="K20" s="98"/>
      <c r="L20" s="139"/>
      <c r="M20" s="130"/>
      <c r="N20" s="131">
        <v>0</v>
      </c>
      <c r="O20" s="137"/>
      <c r="P20" s="98"/>
      <c r="Q20" s="144"/>
      <c r="R20" s="99"/>
      <c r="S20" s="100">
        <v>0</v>
      </c>
      <c r="T20" s="137"/>
      <c r="U20" s="98"/>
      <c r="V20" s="144"/>
      <c r="W20" s="99"/>
      <c r="X20" s="100">
        <v>0</v>
      </c>
      <c r="Y20" s="137"/>
      <c r="Z20" s="98"/>
      <c r="AA20" s="144"/>
      <c r="AB20" s="99"/>
      <c r="AC20" s="100">
        <v>0</v>
      </c>
      <c r="AD20" s="137"/>
      <c r="AE20" s="98"/>
      <c r="AF20" s="144"/>
      <c r="AG20" s="99"/>
      <c r="AH20" s="100">
        <v>0</v>
      </c>
      <c r="AI20" s="137"/>
      <c r="AJ20" s="91"/>
      <c r="AK20" s="132"/>
    </row>
    <row r="21" spans="2:49">
      <c r="B21" s="91"/>
      <c r="C21" s="101"/>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132"/>
      <c r="AP21" s="13"/>
    </row>
    <row r="22" spans="2:49" ht="16.5" thickBot="1">
      <c r="B22" s="149">
        <f>AF15+1</f>
        <v>5</v>
      </c>
      <c r="C22" s="149"/>
      <c r="D22" s="149"/>
      <c r="E22" s="149"/>
      <c r="F22" s="102"/>
      <c r="G22" s="142">
        <f>B22+1</f>
        <v>6</v>
      </c>
      <c r="H22" s="142"/>
      <c r="I22" s="142"/>
      <c r="J22" s="142"/>
      <c r="K22" s="102"/>
      <c r="L22" s="142">
        <f>G22+1</f>
        <v>7</v>
      </c>
      <c r="M22" s="142"/>
      <c r="N22" s="142"/>
      <c r="O22" s="142"/>
      <c r="P22" s="91"/>
      <c r="Q22" s="142">
        <f>L22+1</f>
        <v>8</v>
      </c>
      <c r="R22" s="142"/>
      <c r="S22" s="142"/>
      <c r="T22" s="142"/>
      <c r="U22" s="91"/>
      <c r="V22" s="145">
        <f>Q22+1</f>
        <v>9</v>
      </c>
      <c r="W22" s="145"/>
      <c r="X22" s="145"/>
      <c r="Y22" s="145"/>
      <c r="Z22" s="102"/>
      <c r="AA22" s="145">
        <f>V22+1</f>
        <v>10</v>
      </c>
      <c r="AB22" s="145"/>
      <c r="AC22" s="145"/>
      <c r="AD22" s="145"/>
      <c r="AE22" s="91"/>
      <c r="AF22" s="145">
        <f>AA22+1</f>
        <v>11</v>
      </c>
      <c r="AG22" s="145"/>
      <c r="AH22" s="145"/>
      <c r="AI22" s="145"/>
      <c r="AJ22" s="91"/>
      <c r="AK22" s="132"/>
      <c r="AM22" s="15" t="s">
        <v>13</v>
      </c>
      <c r="AN22" s="5"/>
      <c r="AO22" s="5"/>
    </row>
    <row r="23" spans="2:49" ht="16.5" thickTop="1" thickBot="1">
      <c r="B23" s="91"/>
      <c r="C23" s="101"/>
      <c r="D23" s="91"/>
      <c r="E23" s="91"/>
      <c r="F23" s="91"/>
      <c r="G23" s="91"/>
      <c r="H23" s="91"/>
      <c r="I23" s="91"/>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132"/>
      <c r="AM23" s="23"/>
      <c r="AN23" s="24" t="s">
        <v>18</v>
      </c>
      <c r="AO23" s="25" t="s">
        <v>68</v>
      </c>
    </row>
    <row r="24" spans="2:49">
      <c r="B24" s="143" t="s">
        <v>19</v>
      </c>
      <c r="C24" s="96">
        <v>0.375</v>
      </c>
      <c r="D24" s="97">
        <f>IF((C25-C24)*24&gt;=13,1.5,IF((C25-C24)*24&gt;=6,1,IF((C25-C24)*24&gt;=4,0.5,0)))</f>
        <v>1</v>
      </c>
      <c r="E24" s="140">
        <f>IF((AND(B24="외근",D25="반차")),8,IF(OR(D25="연차",D25="외근"),8,IF(D25="반차",((C25-C24)*24)-D24+4,((C25-C24)*24)-D24-D25)))</f>
        <v>8</v>
      </c>
      <c r="F24" s="98"/>
      <c r="G24" s="143" t="s">
        <v>19</v>
      </c>
      <c r="H24" s="96">
        <v>0.375</v>
      </c>
      <c r="I24" s="97">
        <f>IF((H25-H24)*24&gt;=13,1.5,IF((H25-H24)*24&gt;=6,1,IF((H25-H24)*24&gt;=4,0.5,0)))</f>
        <v>1</v>
      </c>
      <c r="J24" s="140">
        <f>IF((AND(G24="외근",I25="반차")),8,IF(OR(I25="연차",I25="외근"),8,IF(I25="반차",((H25-H24)*24)-I24+4,((H25-H24)*24)-I24-I25)))</f>
        <v>8</v>
      </c>
      <c r="K24" s="98"/>
      <c r="L24" s="143" t="s">
        <v>19</v>
      </c>
      <c r="M24" s="96">
        <v>0.375</v>
      </c>
      <c r="N24" s="97">
        <f>IF((M25-M24)*24&gt;=13,1.5,IF((M25-M24)*24&gt;=6,1,IF((M25-M24)*24&gt;=4,0.5,0)))</f>
        <v>1</v>
      </c>
      <c r="O24" s="140">
        <f>IF((AND(L24="외근",N25="반차")),8,IF(OR(N25="연차",N25="외근"),8,IF(N25="반차",((M25-M24)*24)-N24+4,((M25-M24)*24)-N24-N25)))</f>
        <v>8</v>
      </c>
      <c r="P24" s="98"/>
      <c r="Q24" s="143" t="s">
        <v>19</v>
      </c>
      <c r="R24" s="96">
        <v>0.375</v>
      </c>
      <c r="S24" s="97">
        <f>IF((R25-R24)*24&gt;=13,1.5,IF((R25-R24)*24&gt;=6,1,IF((R25-R24)*24&gt;=4,0.5,0)))</f>
        <v>1</v>
      </c>
      <c r="T24" s="140">
        <f>IF((AND(Q24="외근",S25="반차")),8,IF(OR(S25="연차",S25="외근"),8,IF(S25="반차",((R25-R24)*24)-S24+4,((R25-R24)*24)-S24-S25)))</f>
        <v>8</v>
      </c>
      <c r="U24" s="98"/>
      <c r="V24" s="143"/>
      <c r="W24" s="96"/>
      <c r="X24" s="97">
        <f>IF((W25-W24)*24&gt;=13,1.5,IF((W25-W24)*24&gt;=6,1,IF((W25-W24)*24&gt;=4,0.5,0)))</f>
        <v>0</v>
      </c>
      <c r="Y24" s="140">
        <f>IF(OR(X25="연차",X25="외근"),8,IF(X25="반차",((W25-W24)*24)-X24+4,((W25-W24)*24)-X24-X25))</f>
        <v>0</v>
      </c>
      <c r="Z24" s="98"/>
      <c r="AA24" s="143"/>
      <c r="AB24" s="96"/>
      <c r="AC24" s="97">
        <f>IF((AB25-AB24)*24&gt;=13,1.5,IF((AB25-AB24)*24&gt;=6,1,IF((AB25-AB24)*24&gt;=4,0.5,0)))</f>
        <v>0</v>
      </c>
      <c r="AD24" s="140">
        <f>IF(OR(AC25="연차",AC25="외근"),8,IF(AC25="반차",((AB25-AB24)*24)-AC24+4,((AB25-AB24)*24)-AC24-AC25))</f>
        <v>0</v>
      </c>
      <c r="AE24" s="98"/>
      <c r="AF24" s="143"/>
      <c r="AG24" s="96"/>
      <c r="AH24" s="97">
        <f>IF((AG25-AG24)*24&gt;=13,1.5,IF((AG25-AG24)*24&gt;=6,1,IF((AG25-AG24)*24&gt;=4,0.5,0)))</f>
        <v>0</v>
      </c>
      <c r="AI24" s="140">
        <f>IF(OR(AH25="연차",AH25="외근"),8,IF(AH25="반차",((AG25-AG24)*24)-AH24+4,((AG25-AG24)*24)-AH24-AH25))</f>
        <v>0</v>
      </c>
      <c r="AJ24" s="91"/>
      <c r="AK24" s="132"/>
      <c r="AM24" s="16" t="s">
        <v>20</v>
      </c>
      <c r="AN24" s="26">
        <f>E24+J24+O24+T24+IF(V24="대체(평일)",Y24,0)+IF(AA24="대체(평일)",AD24,0)+IF(AF24="대체(평일)",AI24,0)</f>
        <v>32</v>
      </c>
      <c r="AO24" s="17">
        <f>IF(V24="휴일",Y24,0)+IF(AA24="휴일",AD24,0)+IF(AF24="휴일",AI24,0)</f>
        <v>0</v>
      </c>
    </row>
    <row r="25" spans="2:49" ht="15.75" thickBot="1">
      <c r="B25" s="144"/>
      <c r="C25" s="99">
        <v>0.75</v>
      </c>
      <c r="D25" s="100">
        <v>0</v>
      </c>
      <c r="E25" s="141"/>
      <c r="F25" s="98"/>
      <c r="G25" s="144"/>
      <c r="H25" s="99">
        <v>0.75</v>
      </c>
      <c r="I25" s="100">
        <v>0</v>
      </c>
      <c r="J25" s="141"/>
      <c r="K25" s="98"/>
      <c r="L25" s="144"/>
      <c r="M25" s="99">
        <v>0.75</v>
      </c>
      <c r="N25" s="100">
        <v>0</v>
      </c>
      <c r="O25" s="141"/>
      <c r="P25" s="98"/>
      <c r="Q25" s="144"/>
      <c r="R25" s="99">
        <v>0.75</v>
      </c>
      <c r="S25" s="100">
        <v>0</v>
      </c>
      <c r="T25" s="141"/>
      <c r="U25" s="98"/>
      <c r="V25" s="144"/>
      <c r="W25" s="99"/>
      <c r="X25" s="100">
        <v>0</v>
      </c>
      <c r="Y25" s="141"/>
      <c r="Z25" s="98"/>
      <c r="AA25" s="144"/>
      <c r="AB25" s="99"/>
      <c r="AC25" s="100">
        <v>0</v>
      </c>
      <c r="AD25" s="141"/>
      <c r="AE25" s="98"/>
      <c r="AF25" s="144"/>
      <c r="AG25" s="99"/>
      <c r="AH25" s="100">
        <v>0</v>
      </c>
      <c r="AI25" s="141"/>
      <c r="AJ25" s="91"/>
      <c r="AK25" s="132"/>
      <c r="AM25" s="31" t="s">
        <v>21</v>
      </c>
      <c r="AN25" s="27">
        <f>E26+J26+O26+T26+IF(V24="대체(평일)",Y26,0)+IF(AA24="대체(평일)",AD26,0)+IF(AF24="대체(평일)",AI26,0)</f>
        <v>0</v>
      </c>
      <c r="AO25" s="19">
        <f>IF(V24="휴일",Y26,0)+IF(AA24="휴일",AD26,0)+IF(AF24="휴일",AI26,0)</f>
        <v>0</v>
      </c>
    </row>
    <row r="26" spans="2:49">
      <c r="B26" s="143"/>
      <c r="C26" s="96"/>
      <c r="D26" s="97">
        <f>IF((HOUR(24+C27-C26)+MINUTE(24+C27-C26)/60)&gt;=13,1.5,IF((HOUR(24+C27-C26)+MINUTE(24+C27-C26)/60)&gt;=8,1,IF((HOUR(24+C27-C26)+MINUTE(24+C27-C26)/60)&gt;=4,0.5,0)))</f>
        <v>0</v>
      </c>
      <c r="E26" s="136">
        <f>(HOUR(24+C27-C26)+MINUTE(24+C27-C26)/60)-D26-D27</f>
        <v>0</v>
      </c>
      <c r="F26" s="98"/>
      <c r="G26" s="143"/>
      <c r="H26" s="96"/>
      <c r="I26" s="97">
        <f>IF((HOUR(24+H27-H26)+MINUTE(24+H27-H26)/60)&gt;=13,1.5,IF((HOUR(24+H27-H26)+MINUTE(24+H27-H26)/60)&gt;=8,1,IF((HOUR(24+H27-H26)+MINUTE(24+H27-H26)/60)&gt;=4,0.5,0)))</f>
        <v>0</v>
      </c>
      <c r="J26" s="136">
        <f>(HOUR(24+H27-H26)+MINUTE(24+H27-H26)/60)-I26-I27</f>
        <v>0</v>
      </c>
      <c r="K26" s="98"/>
      <c r="L26" s="143"/>
      <c r="M26" s="96"/>
      <c r="N26" s="97">
        <f>IF((HOUR(24+M27-M26)+MINUTE(24+M27-M26)/60)&gt;=13,1.5,IF((HOUR(24+M27-M26)+MINUTE(24+M27-M26)/60)&gt;=8,1,IF((HOUR(24+M27-M26)+MINUTE(24+M27-M26)/60)&gt;=4,0.5,0)))</f>
        <v>0</v>
      </c>
      <c r="O26" s="136">
        <f>(HOUR(24+M27-M26)+MINUTE(24+M27-M26)/60)-N26-N27</f>
        <v>0</v>
      </c>
      <c r="P26" s="98"/>
      <c r="Q26" s="143"/>
      <c r="R26" s="96"/>
      <c r="S26" s="97">
        <f>IF((HOUR(24+R27-R26)+MINUTE(24+R27-R26)/60)&gt;=13,1.5,IF((HOUR(24+R27-R26)+MINUTE(24+R27-R26)/60)&gt;=8,1,IF((HOUR(24+R27-R26)+MINUTE(24+R27-R26)/60)&gt;=4,0.5,0)))</f>
        <v>0</v>
      </c>
      <c r="T26" s="136">
        <f>(HOUR(24+R27-R26)+MINUTE(24+R27-R26)/60)-S26-S27</f>
        <v>0</v>
      </c>
      <c r="U26" s="98"/>
      <c r="V26" s="143"/>
      <c r="W26" s="96"/>
      <c r="X26" s="97">
        <f>IF((HOUR(24+W27-W26)+MINUTE(24+W27-W26)/60)&gt;=13,1.5,IF((HOUR(24+W27-W26)+MINUTE(24+W27-W26)/60)&gt;=8,1,IF((HOUR(24+W27-W26)+MINUTE(24+W27-W26)/60)&gt;=4,0.5,0)))</f>
        <v>0</v>
      </c>
      <c r="Y26" s="136">
        <f>(HOUR(24+W27-W26)+MINUTE(24+W27-W26)/60)-X26-X27</f>
        <v>0</v>
      </c>
      <c r="Z26" s="98"/>
      <c r="AA26" s="143"/>
      <c r="AB26" s="96"/>
      <c r="AC26" s="97">
        <f>IF((HOUR(24+AB27-AB26)+MINUTE(24+AB27-AB26)/60)&gt;=13,1.5,IF((HOUR(24+AB27-AB26)+MINUTE(24+AB27-AB26)/60)&gt;=8,1,IF((HOUR(24+AB27-AB26)+MINUTE(24+AB27-AB26)/60)&gt;=4,0.5,0)))</f>
        <v>0</v>
      </c>
      <c r="AD26" s="136">
        <f>(HOUR(24+AB27-AB26)+MINUTE(24+AB27-AB26)/60)-AC26-AC27</f>
        <v>0</v>
      </c>
      <c r="AE26" s="98"/>
      <c r="AF26" s="143"/>
      <c r="AG26" s="96"/>
      <c r="AH26" s="97">
        <f>IF((HOUR(24+AG27-AG26)+MINUTE(24+AG27-AG26)/60)&gt;=13,1.5,IF((HOUR(24+AG27-AG26)+MINUTE(24+AG27-AG26)/60)&gt;=8,1,IF((HOUR(24+AG27-AG26)+MINUTE(24+AG27-AG26)/60)&gt;=4,0.5,0)))</f>
        <v>0</v>
      </c>
      <c r="AI26" s="136">
        <f>(HOUR(24+AG27-AG26)+MINUTE(24+AG27-AG26)/60)-AH26-AH27</f>
        <v>0</v>
      </c>
      <c r="AJ26" s="91"/>
      <c r="AK26" s="132"/>
      <c r="AM26" s="18"/>
      <c r="AN26" s="18"/>
      <c r="AO26" s="18"/>
    </row>
    <row r="27" spans="2:49">
      <c r="B27" s="144"/>
      <c r="C27" s="99"/>
      <c r="D27" s="100">
        <v>0</v>
      </c>
      <c r="E27" s="137"/>
      <c r="F27" s="98"/>
      <c r="G27" s="144"/>
      <c r="H27" s="99"/>
      <c r="I27" s="100">
        <v>0</v>
      </c>
      <c r="J27" s="137"/>
      <c r="K27" s="98"/>
      <c r="L27" s="144"/>
      <c r="M27" s="99"/>
      <c r="N27" s="100">
        <v>0</v>
      </c>
      <c r="O27" s="137"/>
      <c r="P27" s="98"/>
      <c r="Q27" s="144"/>
      <c r="R27" s="99"/>
      <c r="S27" s="100">
        <v>0</v>
      </c>
      <c r="T27" s="137"/>
      <c r="U27" s="98"/>
      <c r="V27" s="144"/>
      <c r="W27" s="99"/>
      <c r="X27" s="100">
        <v>0</v>
      </c>
      <c r="Y27" s="137"/>
      <c r="Z27" s="98"/>
      <c r="AA27" s="144"/>
      <c r="AB27" s="99"/>
      <c r="AC27" s="100">
        <v>0</v>
      </c>
      <c r="AD27" s="137"/>
      <c r="AE27" s="98"/>
      <c r="AF27" s="144"/>
      <c r="AG27" s="99"/>
      <c r="AH27" s="100">
        <v>0</v>
      </c>
      <c r="AI27" s="137"/>
      <c r="AJ27" s="91"/>
      <c r="AK27" s="132"/>
    </row>
    <row r="28" spans="2:49">
      <c r="B28" s="91"/>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132"/>
    </row>
    <row r="29" spans="2:49" ht="16.5" thickBot="1">
      <c r="B29" s="142">
        <f>AF22+1</f>
        <v>12</v>
      </c>
      <c r="C29" s="142"/>
      <c r="D29" s="142"/>
      <c r="E29" s="142"/>
      <c r="F29" s="91"/>
      <c r="G29" s="142">
        <f>B29+1</f>
        <v>13</v>
      </c>
      <c r="H29" s="142"/>
      <c r="I29" s="142"/>
      <c r="J29" s="142"/>
      <c r="K29" s="91"/>
      <c r="L29" s="142">
        <f>G29+1</f>
        <v>14</v>
      </c>
      <c r="M29" s="142"/>
      <c r="N29" s="142"/>
      <c r="O29" s="142"/>
      <c r="P29" s="91"/>
      <c r="Q29" s="149">
        <f>L29+1</f>
        <v>15</v>
      </c>
      <c r="R29" s="149"/>
      <c r="S29" s="149"/>
      <c r="T29" s="149"/>
      <c r="U29" s="91"/>
      <c r="V29" s="142">
        <f>Q29+1</f>
        <v>16</v>
      </c>
      <c r="W29" s="142"/>
      <c r="X29" s="142"/>
      <c r="Y29" s="142"/>
      <c r="Z29" s="91"/>
      <c r="AA29" s="145">
        <f>V29+1</f>
        <v>17</v>
      </c>
      <c r="AB29" s="145"/>
      <c r="AC29" s="145"/>
      <c r="AD29" s="145"/>
      <c r="AE29" s="91"/>
      <c r="AF29" s="145">
        <f>AA29+1</f>
        <v>18</v>
      </c>
      <c r="AG29" s="145"/>
      <c r="AH29" s="145"/>
      <c r="AI29" s="145"/>
      <c r="AJ29" s="91"/>
      <c r="AK29" s="132"/>
      <c r="AM29" s="15" t="s">
        <v>13</v>
      </c>
      <c r="AN29" s="5"/>
      <c r="AO29" s="5"/>
    </row>
    <row r="30" spans="2:49" ht="16.5" thickTop="1" thickBot="1">
      <c r="B30" s="91"/>
      <c r="C30" s="91"/>
      <c r="D30" s="91"/>
      <c r="E30" s="91"/>
      <c r="F30" s="91"/>
      <c r="G30" s="91"/>
      <c r="H30" s="91"/>
      <c r="I30" s="91"/>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132"/>
      <c r="AM30" s="23"/>
      <c r="AN30" s="24" t="s">
        <v>18</v>
      </c>
      <c r="AO30" s="25" t="s">
        <v>68</v>
      </c>
    </row>
    <row r="31" spans="2:49">
      <c r="B31" s="143" t="s">
        <v>19</v>
      </c>
      <c r="C31" s="96">
        <v>0.375</v>
      </c>
      <c r="D31" s="97">
        <f>IF((C32-C31)*24&gt;=13,1.5,IF((C32-C31)*24&gt;=6,1,IF((C32-C31)*24&gt;=4,0.5,0)))</f>
        <v>1</v>
      </c>
      <c r="E31" s="140">
        <f>IF((AND(B31="외근",D32="반차")),8,IF(OR(D32="연차",D32="외근"),8,IF(D32="반차",((C32-C31)*24)-D31+4,((C32-C31)*24)-D31-D32)))</f>
        <v>8</v>
      </c>
      <c r="F31" s="98"/>
      <c r="G31" s="143" t="s">
        <v>19</v>
      </c>
      <c r="H31" s="96">
        <v>0.375</v>
      </c>
      <c r="I31" s="97">
        <f>IF((H32-H31)*24&gt;=13,1.5,IF((H32-H31)*24&gt;=6,1,IF((H32-H31)*24&gt;=4,0.5,0)))</f>
        <v>1</v>
      </c>
      <c r="J31" s="140">
        <f>IF((AND(G31="외근",I32="반차")),8,IF(OR(I32="연차",I32="외근"),8,IF(I32="반차",((H32-H31)*24)-I31+4,((H32-H31)*24)-I31-I32)))</f>
        <v>8</v>
      </c>
      <c r="K31" s="98"/>
      <c r="L31" s="143" t="s">
        <v>19</v>
      </c>
      <c r="M31" s="96">
        <v>0.375</v>
      </c>
      <c r="N31" s="97">
        <f>IF((M32-M31)*24&gt;=13,1.5,IF((M32-M31)*24&gt;=6,1,IF((M32-M31)*24&gt;=4,0.5,0)))</f>
        <v>1</v>
      </c>
      <c r="O31" s="140">
        <f>IF((AND(L31="외근",N32="반차")),8,IF(OR(N32="연차",N32="외근"),8,IF(N32="반차",((M32-M31)*24)-N31+4,((M32-M31)*24)-N31-N32)))</f>
        <v>8</v>
      </c>
      <c r="P31" s="98"/>
      <c r="Q31" s="143" t="s">
        <v>19</v>
      </c>
      <c r="R31" s="96">
        <v>0.375</v>
      </c>
      <c r="S31" s="97">
        <f>IF((R32-R31)*24&gt;=13,1.5,IF((R32-R31)*24&gt;=6,1,IF((R32-R31)*24&gt;=4,0.5,0)))</f>
        <v>1</v>
      </c>
      <c r="T31" s="140">
        <f>IF((AND(Q31="외근",S32="반차")),8,IF(OR(S32="연차",S32="외근"),8,IF(S32="반차",((R32-R31)*24)-S31+4,((R32-R31)*24)-S31-S32)))</f>
        <v>8</v>
      </c>
      <c r="U31" s="98"/>
      <c r="V31" s="143" t="s">
        <v>19</v>
      </c>
      <c r="W31" s="96">
        <v>0.375</v>
      </c>
      <c r="X31" s="97">
        <f>IF((W32-W31)*24&gt;=13,1.5,IF((W32-W31)*24&gt;=6,1,IF((W32-W31)*24&gt;=4,0.5,0)))</f>
        <v>1</v>
      </c>
      <c r="Y31" s="140">
        <f>IF((AND(V31="외근",X32="반차")),8,IF(OR(X32="연차",X32="외근"),8,IF(X32="반차",((W32-W31)*24)-X31+4,((W32-W31)*24)-X31-X32)))</f>
        <v>8</v>
      </c>
      <c r="Z31" s="98"/>
      <c r="AA31" s="143"/>
      <c r="AB31" s="96"/>
      <c r="AC31" s="97">
        <f>IF((AB32-AB31)*24&gt;=13,1.5,IF((AB32-AB31)*24&gt;=6,1,IF((AB32-AB31)*24&gt;=4,0.5,0)))</f>
        <v>0</v>
      </c>
      <c r="AD31" s="140">
        <f>IF(OR(AC32="연차",AC32="외근"),8,IF(AC32="반차",((AB32-AB31)*24)-AC31+4,((AB32-AB31)*24)-AC31-AC32))</f>
        <v>0</v>
      </c>
      <c r="AE31" s="98"/>
      <c r="AF31" s="143"/>
      <c r="AG31" s="96"/>
      <c r="AH31" s="97">
        <f>IF((AG32-AG31)*24&gt;=13,1.5,IF((AG32-AG31)*24&gt;=6,1,IF((AG32-AG31)*24&gt;=4,0.5,0)))</f>
        <v>0</v>
      </c>
      <c r="AI31" s="140">
        <f>IF(OR(AH32="연차",AH32="외근"),8,IF(AH32="반차",((AG32-AG31)*24)-AH31+4,((AG32-AG31)*24)-AH31-AH32))</f>
        <v>0</v>
      </c>
      <c r="AJ31" s="91"/>
      <c r="AK31" s="132"/>
      <c r="AM31" s="16" t="s">
        <v>20</v>
      </c>
      <c r="AN31" s="26">
        <f>E31+J31+O31+T31+Y31+IF(AA31="대체(평일)",AD31,0)+IF(AF31="대체(평일)",AI31,0)</f>
        <v>40</v>
      </c>
      <c r="AO31" s="17">
        <f>IF(AA31="휴일",AD31,0)+IF(AF31="휴일",AI31,0)</f>
        <v>0</v>
      </c>
      <c r="AS31" s="29"/>
    </row>
    <row r="32" spans="2:49" ht="15.75" thickBot="1">
      <c r="B32" s="144"/>
      <c r="C32" s="99">
        <v>0.75</v>
      </c>
      <c r="D32" s="100">
        <v>0</v>
      </c>
      <c r="E32" s="141"/>
      <c r="F32" s="98"/>
      <c r="G32" s="144"/>
      <c r="H32" s="99">
        <v>0.75</v>
      </c>
      <c r="I32" s="100">
        <v>0</v>
      </c>
      <c r="J32" s="141"/>
      <c r="K32" s="98"/>
      <c r="L32" s="144"/>
      <c r="M32" s="99">
        <v>0.75</v>
      </c>
      <c r="N32" s="100">
        <v>0</v>
      </c>
      <c r="O32" s="141"/>
      <c r="P32" s="98"/>
      <c r="Q32" s="144"/>
      <c r="R32" s="99">
        <v>0.75</v>
      </c>
      <c r="S32" s="100">
        <v>0</v>
      </c>
      <c r="T32" s="141"/>
      <c r="U32" s="98"/>
      <c r="V32" s="144"/>
      <c r="W32" s="99">
        <v>0.75</v>
      </c>
      <c r="X32" s="100">
        <v>0</v>
      </c>
      <c r="Y32" s="141"/>
      <c r="Z32" s="98"/>
      <c r="AA32" s="144"/>
      <c r="AB32" s="99"/>
      <c r="AC32" s="100">
        <v>0</v>
      </c>
      <c r="AD32" s="141"/>
      <c r="AE32" s="98"/>
      <c r="AF32" s="144"/>
      <c r="AG32" s="99"/>
      <c r="AH32" s="100">
        <v>0</v>
      </c>
      <c r="AI32" s="141"/>
      <c r="AJ32" s="91"/>
      <c r="AK32" s="132"/>
      <c r="AM32" s="31" t="s">
        <v>21</v>
      </c>
      <c r="AN32" s="27">
        <f>E33+J33+O33+T33+Y33+IF(AA31="대체(통상)",AD33,0)+IF(AF31="대체(통상)",AI33,0)</f>
        <v>0</v>
      </c>
      <c r="AO32" s="19">
        <f>IF(AA31="휴일",AD33,0)+IF(AF31="휴일",AI33,0)</f>
        <v>0</v>
      </c>
      <c r="AS32" s="29"/>
    </row>
    <row r="33" spans="2:46">
      <c r="B33" s="143"/>
      <c r="C33" s="96"/>
      <c r="D33" s="97">
        <f>IF((HOUR(24+C34-C33)+MINUTE(24+C34-C33)/60)&gt;=13,1.5,IF((HOUR(24+C34-C33)+MINUTE(24+C34-C33)/60)&gt;=8,1,IF((HOUR(24+C34-C33)+MINUTE(24+C34-C33)/60)&gt;=4,0.5,0)))</f>
        <v>0</v>
      </c>
      <c r="E33" s="136">
        <f>(HOUR(24+C34-C33)+MINUTE(24+C34-C33)/60)-D33-D34</f>
        <v>0</v>
      </c>
      <c r="F33" s="98"/>
      <c r="G33" s="143"/>
      <c r="H33" s="96"/>
      <c r="I33" s="97">
        <f>IF((HOUR(24+H34-H33)+MINUTE(24+H34-H33)/60)&gt;=13,1.5,IF((HOUR(24+H34-H33)+MINUTE(24+H34-H33)/60)&gt;=8,1,IF((HOUR(24+H34-H33)+MINUTE(24+H34-H33)/60)&gt;=4,0.5,0)))</f>
        <v>0</v>
      </c>
      <c r="J33" s="136">
        <f>(HOUR(24+H34-H33)+MINUTE(24+H34-H33)/60)-I33-I34</f>
        <v>0</v>
      </c>
      <c r="K33" s="98"/>
      <c r="L33" s="143"/>
      <c r="M33" s="96"/>
      <c r="N33" s="97">
        <f>IF((HOUR(24+M34-M33)+MINUTE(24+M34-M33)/60)&gt;=13,1.5,IF((HOUR(24+M34-M33)+MINUTE(24+M34-M33)/60)&gt;=8,1,IF((HOUR(24+M34-M33)+MINUTE(24+M34-M33)/60)&gt;=4,0.5,0)))</f>
        <v>0</v>
      </c>
      <c r="O33" s="136">
        <f>(HOUR(24+M34-M33)+MINUTE(24+M34-M33)/60)-N33-N34</f>
        <v>0</v>
      </c>
      <c r="P33" s="98"/>
      <c r="Q33" s="143"/>
      <c r="R33" s="96"/>
      <c r="S33" s="97">
        <f>IF((HOUR(24+R34-R33)+MINUTE(24+R34-R33)/60)&gt;=13,1.5,IF((HOUR(24+R34-R33)+MINUTE(24+R34-R33)/60)&gt;=8,1,IF((HOUR(24+R34-R33)+MINUTE(24+R34-R33)/60)&gt;=4,0.5,0)))</f>
        <v>0</v>
      </c>
      <c r="T33" s="136">
        <f>(HOUR(24+R34-R33)+MINUTE(24+R34-R33)/60)-S33-S34</f>
        <v>0</v>
      </c>
      <c r="U33" s="98"/>
      <c r="V33" s="143"/>
      <c r="W33" s="96"/>
      <c r="X33" s="97">
        <f>IF((HOUR(24+W34-W33)+MINUTE(24+W34-W33)/60)&gt;=13,1.5,IF((HOUR(24+W34-W33)+MINUTE(24+W34-W33)/60)&gt;=8,1,IF((HOUR(24+W34-W33)+MINUTE(24+W34-W33)/60)&gt;=4,0.5,0)))</f>
        <v>0</v>
      </c>
      <c r="Y33" s="136">
        <f>(HOUR(24+W34-W33)+MINUTE(24+W34-W33)/60)-X33-X34</f>
        <v>0</v>
      </c>
      <c r="Z33" s="98"/>
      <c r="AA33" s="143"/>
      <c r="AB33" s="96"/>
      <c r="AC33" s="97">
        <f>IF((HOUR(24+AB34-AB33)+MINUTE(24+AB34-AB33)/60)&gt;=13,1.5,IF((HOUR(24+AB34-AB33)+MINUTE(24+AB34-AB33)/60)&gt;=8,1,IF((HOUR(24+AB34-AB33)+MINUTE(24+AB34-AB33)/60)&gt;=4,0.5,0)))</f>
        <v>0</v>
      </c>
      <c r="AD33" s="136">
        <f>(HOUR(24+AB34-AB33)+MINUTE(24+AB34-AB33)/60)-AC33-AC34</f>
        <v>0</v>
      </c>
      <c r="AE33" s="98"/>
      <c r="AF33" s="143"/>
      <c r="AG33" s="96"/>
      <c r="AH33" s="97">
        <f>IF((HOUR(24+AG34-AG33)+MINUTE(24+AG34-AG33)/60)&gt;=13,1.5,IF((HOUR(24+AG34-AG33)+MINUTE(24+AG34-AG33)/60)&gt;=8,1,IF((HOUR(24+AG34-AG33)+MINUTE(24+AG34-AG33)/60)&gt;=4,0.5,0)))</f>
        <v>0</v>
      </c>
      <c r="AI33" s="136">
        <f>(HOUR(24+AG34-AG33)+MINUTE(24+AG34-AG33)/60)-AH33-AH34</f>
        <v>0</v>
      </c>
      <c r="AJ33" s="91"/>
      <c r="AK33" s="132"/>
      <c r="AM33" s="18"/>
      <c r="AN33" s="18"/>
      <c r="AO33" s="18"/>
    </row>
    <row r="34" spans="2:46">
      <c r="B34" s="144"/>
      <c r="C34" s="99"/>
      <c r="D34" s="100">
        <v>0</v>
      </c>
      <c r="E34" s="137"/>
      <c r="F34" s="98"/>
      <c r="G34" s="144"/>
      <c r="H34" s="99"/>
      <c r="I34" s="100">
        <v>0</v>
      </c>
      <c r="J34" s="137"/>
      <c r="K34" s="98"/>
      <c r="L34" s="144"/>
      <c r="M34" s="99"/>
      <c r="N34" s="100">
        <v>0</v>
      </c>
      <c r="O34" s="137"/>
      <c r="P34" s="98"/>
      <c r="Q34" s="144"/>
      <c r="R34" s="99"/>
      <c r="S34" s="100">
        <v>0</v>
      </c>
      <c r="T34" s="137"/>
      <c r="U34" s="98"/>
      <c r="V34" s="144"/>
      <c r="W34" s="99"/>
      <c r="X34" s="100">
        <v>0</v>
      </c>
      <c r="Y34" s="137"/>
      <c r="Z34" s="98"/>
      <c r="AA34" s="144"/>
      <c r="AB34" s="99"/>
      <c r="AC34" s="100">
        <v>0</v>
      </c>
      <c r="AD34" s="137"/>
      <c r="AE34" s="98"/>
      <c r="AF34" s="144"/>
      <c r="AG34" s="99"/>
      <c r="AH34" s="100">
        <v>0</v>
      </c>
      <c r="AI34" s="137"/>
      <c r="AJ34" s="91"/>
      <c r="AK34" s="132"/>
    </row>
    <row r="35" spans="2:46">
      <c r="B35" s="91"/>
      <c r="C35" s="91"/>
      <c r="D35" s="91"/>
      <c r="E35" s="91"/>
      <c r="F35" s="91"/>
      <c r="G35" s="91"/>
      <c r="H35" s="91"/>
      <c r="I35" s="91"/>
      <c r="J35" s="91"/>
      <c r="K35" s="91"/>
      <c r="L35" s="91"/>
      <c r="M35" s="91"/>
      <c r="N35" s="91"/>
      <c r="O35" s="91"/>
      <c r="P35" s="91"/>
      <c r="Q35" s="91"/>
      <c r="R35" s="91"/>
      <c r="S35" s="91"/>
      <c r="T35" s="91"/>
      <c r="U35" s="91"/>
      <c r="V35" s="91"/>
      <c r="W35" s="91"/>
      <c r="X35" s="91"/>
      <c r="Y35" s="91"/>
      <c r="Z35" s="91"/>
      <c r="AA35" s="91"/>
      <c r="AB35" s="91"/>
      <c r="AC35" s="91"/>
      <c r="AD35" s="91"/>
      <c r="AE35" s="91"/>
      <c r="AF35" s="91"/>
      <c r="AG35" s="91"/>
      <c r="AH35" s="91"/>
      <c r="AI35" s="91"/>
      <c r="AJ35" s="91"/>
      <c r="AK35" s="132"/>
    </row>
    <row r="36" spans="2:46" ht="16.5" thickBot="1">
      <c r="B36" s="142">
        <f>AF29+1</f>
        <v>19</v>
      </c>
      <c r="C36" s="142"/>
      <c r="D36" s="142"/>
      <c r="E36" s="142"/>
      <c r="F36" s="91"/>
      <c r="G36" s="142">
        <f>B36+1</f>
        <v>20</v>
      </c>
      <c r="H36" s="142"/>
      <c r="I36" s="142"/>
      <c r="J36" s="142"/>
      <c r="K36" s="91"/>
      <c r="L36" s="142">
        <f>G36+1</f>
        <v>21</v>
      </c>
      <c r="M36" s="142"/>
      <c r="N36" s="142"/>
      <c r="O36" s="142"/>
      <c r="P36" s="91"/>
      <c r="Q36" s="142">
        <f>L36+1</f>
        <v>22</v>
      </c>
      <c r="R36" s="142"/>
      <c r="S36" s="142"/>
      <c r="T36" s="142"/>
      <c r="U36" s="91"/>
      <c r="V36" s="142">
        <f>Q36+1</f>
        <v>23</v>
      </c>
      <c r="W36" s="142"/>
      <c r="X36" s="142"/>
      <c r="Y36" s="142"/>
      <c r="Z36" s="91"/>
      <c r="AA36" s="145">
        <f>V36+1</f>
        <v>24</v>
      </c>
      <c r="AB36" s="145"/>
      <c r="AC36" s="145"/>
      <c r="AD36" s="145"/>
      <c r="AE36" s="91"/>
      <c r="AF36" s="145">
        <f>AA36+1</f>
        <v>25</v>
      </c>
      <c r="AG36" s="145"/>
      <c r="AH36" s="145"/>
      <c r="AI36" s="145"/>
      <c r="AJ36" s="91"/>
      <c r="AK36" s="132"/>
      <c r="AM36" s="15" t="s">
        <v>13</v>
      </c>
      <c r="AN36" s="5"/>
      <c r="AO36" s="5"/>
      <c r="AS36" s="29"/>
    </row>
    <row r="37" spans="2:46" ht="16.5" thickTop="1" thickBot="1">
      <c r="B37" s="91"/>
      <c r="C37" s="91"/>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132"/>
      <c r="AM37" s="23"/>
      <c r="AN37" s="24" t="s">
        <v>18</v>
      </c>
      <c r="AO37" s="25" t="s">
        <v>68</v>
      </c>
      <c r="AS37" s="29"/>
      <c r="AT37" s="29"/>
    </row>
    <row r="38" spans="2:46">
      <c r="B38" s="143" t="s">
        <v>19</v>
      </c>
      <c r="C38" s="96">
        <v>0.375</v>
      </c>
      <c r="D38" s="97">
        <f>IF((C39-C38)*24&gt;=13,1.5,IF((C39-C38)*24&gt;=6,1,IF((C39-C38)*24&gt;=4,0.5,0)))</f>
        <v>1</v>
      </c>
      <c r="E38" s="140">
        <f>IF((AND(B38="외근",D39="반차")),8,IF(OR(D39="연차",D39="외근"),8,IF(D39="반차",((C39-C38)*24)-D38+4,((C39-C38)*24)-D38-D39)))</f>
        <v>8</v>
      </c>
      <c r="F38" s="98"/>
      <c r="G38" s="143" t="s">
        <v>19</v>
      </c>
      <c r="H38" s="96">
        <v>0.375</v>
      </c>
      <c r="I38" s="97">
        <f>IF((H39-H38)*24&gt;=13,1.5,IF((H39-H38)*24&gt;=6,1,IF((H39-H38)*24&gt;=4,0.5,0)))</f>
        <v>1</v>
      </c>
      <c r="J38" s="140">
        <f>IF((AND(G38="외근",I39="반차")),8,IF(OR(I39="연차",I39="외근"),8,IF(I39="반차",((H39-H38)*24)-I38+4,((H39-H38)*24)-I38-I39)))</f>
        <v>8</v>
      </c>
      <c r="K38" s="98"/>
      <c r="L38" s="143" t="s">
        <v>19</v>
      </c>
      <c r="M38" s="96">
        <v>0.375</v>
      </c>
      <c r="N38" s="97">
        <f>IF((M39-M38)*24&gt;=13,1.5,IF((M39-M38)*24&gt;=6,1,IF((M39-M38)*24&gt;=4,0.5,0)))</f>
        <v>1</v>
      </c>
      <c r="O38" s="140">
        <f>IF((AND(L38="외근",N39="반차")),8,IF(OR(N39="연차",N39="외근"),8,IF(N39="반차",((M39-M38)*24)-N38+4,((M39-M38)*24)-N38-N39)))</f>
        <v>8</v>
      </c>
      <c r="P38" s="98"/>
      <c r="Q38" s="143" t="s">
        <v>19</v>
      </c>
      <c r="R38" s="96">
        <v>0.375</v>
      </c>
      <c r="S38" s="97">
        <f>IF((R39-R38)*24&gt;=13,1.5,IF((R39-R38)*24&gt;=6,1,IF((R39-R38)*24&gt;=4,0.5,0)))</f>
        <v>1</v>
      </c>
      <c r="T38" s="140">
        <f>IF((AND(Q38="외근",S39="반차")),8,IF(OR(S39="연차",S39="외근"),8,IF(S39="반차",((R39-R38)*24)-S38+4,((R39-R38)*24)-S38-S39)))</f>
        <v>8</v>
      </c>
      <c r="U38" s="98"/>
      <c r="V38" s="143" t="s">
        <v>19</v>
      </c>
      <c r="W38" s="96">
        <v>0.375</v>
      </c>
      <c r="X38" s="97">
        <f>IF((W39-W38)*24&gt;=13,1.5,IF((W39-W38)*24&gt;=6,1,IF((W39-W38)*24&gt;=4,0.5,0)))</f>
        <v>1</v>
      </c>
      <c r="Y38" s="140">
        <f>IF((AND(V38="외근",X39="반차")),8,IF(OR(X39="연차",X39="외근"),8,IF(X39="반차",((W39-W38)*24)-X38+4,((W39-W38)*24)-X38-X39)))</f>
        <v>8</v>
      </c>
      <c r="Z38" s="98"/>
      <c r="AA38" s="143"/>
      <c r="AB38" s="96"/>
      <c r="AC38" s="97">
        <f>IF((AB39-AB38)*24&gt;=13,1.5,IF((AB39-AB38)*24&gt;=6,1,IF((AB39-AB38)*24&gt;=4,0.5,0)))</f>
        <v>0</v>
      </c>
      <c r="AD38" s="140">
        <f>IF(OR(AC39="연차",AC39="외근"),8,IF(AC39="반차",((AB39-AB38)*24)-AC38+4,((AB39-AB38)*24)-AC38-AC39))</f>
        <v>0</v>
      </c>
      <c r="AE38" s="98"/>
      <c r="AF38" s="143"/>
      <c r="AG38" s="96"/>
      <c r="AH38" s="97">
        <f>IF((AG39-AG38)*24&gt;=13,1.5,IF((AG39-AG38)*24&gt;=6,1,IF((AG39-AG38)*24&gt;=4,0.5,0)))</f>
        <v>0</v>
      </c>
      <c r="AI38" s="140">
        <f>IF(OR(AH39="연차",AH39="외근"),8,IF(AH39="반차",((AG39-AG38)*24)-AH38+4,((AG39-AG38)*24)-AH38-AH39))</f>
        <v>0</v>
      </c>
      <c r="AJ38" s="91"/>
      <c r="AK38" s="132"/>
      <c r="AM38" s="16" t="s">
        <v>20</v>
      </c>
      <c r="AN38" s="26">
        <f>E38+J38+O38+T38+Y38+IF(AA38="대체(평일)",AD38,0)+IF(AF38="대체(평일)",AI38,0)</f>
        <v>40</v>
      </c>
      <c r="AO38" s="17">
        <f>IF(AA38="휴일",AD38,0)+IF(AF38="휴일",AI38,0)</f>
        <v>0</v>
      </c>
      <c r="AS38" s="28"/>
      <c r="AT38" s="30"/>
    </row>
    <row r="39" spans="2:46" ht="15.75" thickBot="1">
      <c r="B39" s="144"/>
      <c r="C39" s="99">
        <v>0.75</v>
      </c>
      <c r="D39" s="100">
        <v>0</v>
      </c>
      <c r="E39" s="141"/>
      <c r="F39" s="98"/>
      <c r="G39" s="144"/>
      <c r="H39" s="99">
        <v>0.75</v>
      </c>
      <c r="I39" s="100">
        <v>0</v>
      </c>
      <c r="J39" s="141"/>
      <c r="K39" s="98"/>
      <c r="L39" s="144"/>
      <c r="M39" s="99">
        <v>0.75</v>
      </c>
      <c r="N39" s="100">
        <v>0</v>
      </c>
      <c r="O39" s="141"/>
      <c r="P39" s="98"/>
      <c r="Q39" s="144"/>
      <c r="R39" s="99">
        <v>0.75</v>
      </c>
      <c r="S39" s="100">
        <v>0</v>
      </c>
      <c r="T39" s="141"/>
      <c r="U39" s="98"/>
      <c r="V39" s="144"/>
      <c r="W39" s="99">
        <v>0.75</v>
      </c>
      <c r="X39" s="100">
        <v>0</v>
      </c>
      <c r="Y39" s="141"/>
      <c r="Z39" s="98"/>
      <c r="AA39" s="144"/>
      <c r="AB39" s="99"/>
      <c r="AC39" s="100">
        <v>0</v>
      </c>
      <c r="AD39" s="141"/>
      <c r="AE39" s="98"/>
      <c r="AF39" s="144"/>
      <c r="AG39" s="99"/>
      <c r="AH39" s="100">
        <v>0</v>
      </c>
      <c r="AI39" s="141"/>
      <c r="AJ39" s="91"/>
      <c r="AK39" s="132"/>
      <c r="AM39" s="31" t="s">
        <v>21</v>
      </c>
      <c r="AN39" s="27">
        <f>E40+J40+O40+T40+Y40+IF(AA38="대체(평일)",AD40,0)+IF(AF38="대체(평일)",AI40,0)</f>
        <v>0</v>
      </c>
      <c r="AO39" s="19">
        <f>IF(AA38="휴일",AD40,0)+IF(AF38="휴일",AI40,0)</f>
        <v>0</v>
      </c>
      <c r="AS39" s="28"/>
    </row>
    <row r="40" spans="2:46">
      <c r="B40" s="143"/>
      <c r="C40" s="96"/>
      <c r="D40" s="97">
        <f>IF((HOUR(24+C41-C40)+MINUTE(24+C41-C40)/60)&gt;=13,1.5,IF((HOUR(24+C41-C40)+MINUTE(24+C41-C40)/60)&gt;=8,1,IF((HOUR(24+C41-C40)+MINUTE(24+C41-C40)/60)&gt;=4,0.5,0)))</f>
        <v>0</v>
      </c>
      <c r="E40" s="136">
        <f>(HOUR(24+C41-C40)+MINUTE(24+C41-C40)/60)-D40-D41</f>
        <v>0</v>
      </c>
      <c r="F40" s="98"/>
      <c r="G40" s="143"/>
      <c r="H40" s="96"/>
      <c r="I40" s="97">
        <f>IF((HOUR(24+H41-H40)+MINUTE(24+H41-H40)/60)&gt;=13,1.5,IF((HOUR(24+H41-H40)+MINUTE(24+H41-H40)/60)&gt;=8,1,IF((HOUR(24+H41-H40)+MINUTE(24+H41-H40)/60)&gt;=4,0.5,0)))</f>
        <v>0</v>
      </c>
      <c r="J40" s="136">
        <f>(HOUR(24+H41-H40)+MINUTE(24+H41-H40)/60)-I40-I41</f>
        <v>0</v>
      </c>
      <c r="K40" s="98"/>
      <c r="L40" s="143"/>
      <c r="M40" s="96"/>
      <c r="N40" s="97">
        <f>IF((HOUR(24+M41-M40)+MINUTE(24+M41-M40)/60)&gt;=13,1.5,IF((HOUR(24+M41-M40)+MINUTE(24+M41-M40)/60)&gt;=8,1,IF((HOUR(24+M41-M40)+MINUTE(24+M41-M40)/60)&gt;=4,0.5,0)))</f>
        <v>0</v>
      </c>
      <c r="O40" s="136">
        <f>(HOUR(24+M41-M40)+MINUTE(24+M41-M40)/60)-N40-N41</f>
        <v>0</v>
      </c>
      <c r="P40" s="98"/>
      <c r="Q40" s="143"/>
      <c r="R40" s="96"/>
      <c r="S40" s="97">
        <f>IF((HOUR(24+R41-R40)+MINUTE(24+R41-R40)/60)&gt;=13,1.5,IF((HOUR(24+R41-R40)+MINUTE(24+R41-R40)/60)&gt;=8,1,IF((HOUR(24+R41-R40)+MINUTE(24+R41-R40)/60)&gt;=4,0.5,0)))</f>
        <v>0</v>
      </c>
      <c r="T40" s="136">
        <f>(HOUR(24+R41-R40)+MINUTE(24+R41-R40)/60)-S40-S41</f>
        <v>0</v>
      </c>
      <c r="U40" s="98"/>
      <c r="V40" s="143"/>
      <c r="W40" s="96"/>
      <c r="X40" s="97">
        <f>IF((HOUR(24+W41-W40)+MINUTE(24+W41-W40)/60)&gt;=13,1.5,IF((HOUR(24+W41-W40)+MINUTE(24+W41-W40)/60)&gt;=8,1,IF((HOUR(24+W41-W40)+MINUTE(24+W41-W40)/60)&gt;=4,0.5,0)))</f>
        <v>0</v>
      </c>
      <c r="Y40" s="136">
        <f>(HOUR(24+W41-W40)+MINUTE(24+W41-W40)/60)-X40-X41</f>
        <v>0</v>
      </c>
      <c r="Z40" s="98"/>
      <c r="AA40" s="143"/>
      <c r="AB40" s="96"/>
      <c r="AC40" s="97">
        <f>IF((HOUR(24+AB41-AB40)+MINUTE(24+AB41-AB40)/60)&gt;=13,1.5,IF((HOUR(24+AB41-AB40)+MINUTE(24+AB41-AB40)/60)&gt;=8,1,IF((HOUR(24+AB41-AB40)+MINUTE(24+AB41-AB40)/60)&gt;=4,0.5,0)))</f>
        <v>0</v>
      </c>
      <c r="AD40" s="136">
        <f>(HOUR(24+AB41-AB40)+MINUTE(24+AB41-AB40)/60)-AC40-AC41</f>
        <v>0</v>
      </c>
      <c r="AE40" s="98"/>
      <c r="AF40" s="143"/>
      <c r="AG40" s="96"/>
      <c r="AH40" s="97">
        <f>IF((HOUR(24+AG41-AG40)+MINUTE(24+AG41-AG40)/60)&gt;=13,1.5,IF((HOUR(24+AG41-AG40)+MINUTE(24+AG41-AG40)/60)&gt;=8,1,IF((HOUR(24+AG41-AG40)+MINUTE(24+AG41-AG40)/60)&gt;=4,0.5,0)))</f>
        <v>0</v>
      </c>
      <c r="AI40" s="136">
        <f>(HOUR(24+AG41-AG40)+MINUTE(24+AG41-AG40)/60)-AH40-AH41</f>
        <v>0</v>
      </c>
      <c r="AJ40" s="91"/>
      <c r="AK40" s="132"/>
      <c r="AM40" s="18"/>
      <c r="AN40" s="18"/>
      <c r="AO40" s="18"/>
    </row>
    <row r="41" spans="2:46">
      <c r="B41" s="144"/>
      <c r="C41" s="99"/>
      <c r="D41" s="100">
        <v>0</v>
      </c>
      <c r="E41" s="137"/>
      <c r="F41" s="98"/>
      <c r="G41" s="144"/>
      <c r="H41" s="99"/>
      <c r="I41" s="100">
        <v>0</v>
      </c>
      <c r="J41" s="137"/>
      <c r="K41" s="98"/>
      <c r="L41" s="144"/>
      <c r="M41" s="99"/>
      <c r="N41" s="100">
        <v>0</v>
      </c>
      <c r="O41" s="137"/>
      <c r="P41" s="98"/>
      <c r="Q41" s="144"/>
      <c r="R41" s="99"/>
      <c r="S41" s="100">
        <v>0</v>
      </c>
      <c r="T41" s="137"/>
      <c r="U41" s="98"/>
      <c r="V41" s="144"/>
      <c r="W41" s="99"/>
      <c r="X41" s="100">
        <v>0</v>
      </c>
      <c r="Y41" s="137"/>
      <c r="Z41" s="98"/>
      <c r="AA41" s="144"/>
      <c r="AB41" s="99"/>
      <c r="AC41" s="100">
        <v>0</v>
      </c>
      <c r="AD41" s="137"/>
      <c r="AE41" s="98"/>
      <c r="AF41" s="144"/>
      <c r="AG41" s="99"/>
      <c r="AH41" s="100">
        <v>0</v>
      </c>
      <c r="AI41" s="137"/>
      <c r="AJ41" s="91"/>
      <c r="AK41" s="132"/>
    </row>
    <row r="42" spans="2:46">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132"/>
    </row>
    <row r="43" spans="2:46" ht="16.5" thickBot="1">
      <c r="B43" s="142">
        <f>IF(OR(AF36=0, AF36+1&gt;DAY(EOMONTH($B$2, 0))), 0, AF36+1)</f>
        <v>26</v>
      </c>
      <c r="C43" s="142"/>
      <c r="D43" s="142"/>
      <c r="E43" s="142"/>
      <c r="F43" s="91"/>
      <c r="G43" s="149">
        <f>IF(OR(B43=0, B43+1&gt;DAY(EOMONTH($B$2, 0))), 0, B43+1)</f>
        <v>27</v>
      </c>
      <c r="H43" s="149"/>
      <c r="I43" s="149"/>
      <c r="J43" s="149"/>
      <c r="K43" s="91"/>
      <c r="L43" s="142">
        <f>IF(OR(G43=0, G43+1&gt;DAY(EOMONTH($B$2, 0))), 0, G43+1)</f>
        <v>28</v>
      </c>
      <c r="M43" s="142"/>
      <c r="N43" s="142"/>
      <c r="O43" s="142"/>
      <c r="P43" s="91"/>
      <c r="Q43" s="142">
        <f>IF(OR(L43=0, L43+1&gt;DAY(EOMONTH($B$2, 0))), 0, L43+1)</f>
        <v>29</v>
      </c>
      <c r="R43" s="142"/>
      <c r="S43" s="142"/>
      <c r="T43" s="142"/>
      <c r="U43" s="91"/>
      <c r="V43" s="142">
        <f>IF(OR(Q43=0, Q43+1&gt;DAY(EOMONTH($B$2, 0))), 0, Q43+1)</f>
        <v>30</v>
      </c>
      <c r="W43" s="142"/>
      <c r="X43" s="142"/>
      <c r="Y43" s="142"/>
      <c r="Z43" s="91"/>
      <c r="AA43" s="145">
        <f>IF(OR(V43=0, V43+1&gt;DAY(EOMONTH($B$2, 0))), 0, V43+1)</f>
        <v>31</v>
      </c>
      <c r="AB43" s="145"/>
      <c r="AC43" s="145"/>
      <c r="AD43" s="145"/>
      <c r="AE43" s="91"/>
      <c r="AF43" s="145">
        <f>IF(OR(AA43=0, AA43+1&gt;DAY(EOMONTH($B$2, 0))), 0, AA43+1)</f>
        <v>0</v>
      </c>
      <c r="AG43" s="145"/>
      <c r="AH43" s="145"/>
      <c r="AI43" s="145"/>
      <c r="AJ43" s="91"/>
      <c r="AK43" s="132"/>
      <c r="AM43" s="15" t="s">
        <v>13</v>
      </c>
      <c r="AN43" s="5"/>
      <c r="AO43" s="5"/>
    </row>
    <row r="44" spans="2:46" ht="16.5" thickTop="1" thickBot="1">
      <c r="B44" s="91"/>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132"/>
      <c r="AM44" s="23"/>
      <c r="AN44" s="24" t="s">
        <v>18</v>
      </c>
      <c r="AO44" s="25" t="s">
        <v>68</v>
      </c>
    </row>
    <row r="45" spans="2:46">
      <c r="B45" s="143" t="s">
        <v>19</v>
      </c>
      <c r="C45" s="96">
        <v>0.375</v>
      </c>
      <c r="D45" s="97">
        <f>IF((C46-C45)*24&gt;=13,1.5,IF((C46-C45)*24&gt;=6,1,IF((C46-C45)*24&gt;=4,0.5,0)))</f>
        <v>1</v>
      </c>
      <c r="E45" s="140">
        <f>IF((AND(B45="외근",D46="반차")),8,IF(OR(D46="연차",D46="외근"),8,IF(D46="반차",((C46-C45)*24)-D45+4,((C46-C45)*24)-D45-D46)))</f>
        <v>8</v>
      </c>
      <c r="F45" s="98"/>
      <c r="G45" s="143" t="s">
        <v>19</v>
      </c>
      <c r="H45" s="96">
        <v>0.375</v>
      </c>
      <c r="I45" s="97">
        <f>IF((H46-H45)*24&gt;=13,1.5,IF((H46-H45)*24&gt;=6,1,IF((H46-H45)*24&gt;=4,0.5,0)))</f>
        <v>1</v>
      </c>
      <c r="J45" s="140">
        <f>IF((AND(G45="외근",I46="반차")),8,IF(OR(I46="연차",I46="외근"),8,IF(I46="반차",((H46-H45)*24)-I45+4,((H46-H45)*24)-I45-I46)))</f>
        <v>8</v>
      </c>
      <c r="K45" s="98"/>
      <c r="L45" s="143" t="s">
        <v>19</v>
      </c>
      <c r="M45" s="96">
        <v>0.375</v>
      </c>
      <c r="N45" s="97">
        <f>IF((M46-M45)*24&gt;=13,1.5,IF((M46-M45)*24&gt;=6,1,IF((M46-M45)*24&gt;=4,0.5,0)))</f>
        <v>1</v>
      </c>
      <c r="O45" s="140">
        <f>IF((AND(L45="외근",N46="반차")),8,IF(OR(N46="연차",N46="외근"),8,IF(N46="반차",((M46-M45)*24)-N45+4,((M46-M45)*24)-N45-N46)))</f>
        <v>8</v>
      </c>
      <c r="P45" s="98"/>
      <c r="Q45" s="143" t="s">
        <v>19</v>
      </c>
      <c r="R45" s="96">
        <v>0.375</v>
      </c>
      <c r="S45" s="97">
        <f>IF((R46-R45)*24&gt;=13,1.5,IF((R46-R45)*24&gt;=6,1,IF((R46-R45)*24&gt;=4,0.5,0)))</f>
        <v>1</v>
      </c>
      <c r="T45" s="140">
        <f>IF((AND(Q45="외근",S46="반차")),8,IF(OR(S46="연차",S46="외근"),8,IF(S46="반차",((R46-R45)*24)-S45+4,((R46-R45)*24)-S45-S46)))</f>
        <v>8</v>
      </c>
      <c r="U45" s="98"/>
      <c r="V45" s="143" t="s">
        <v>19</v>
      </c>
      <c r="W45" s="96">
        <v>0.375</v>
      </c>
      <c r="X45" s="97">
        <f>IF((W46-W45)*24&gt;=13,1.5,IF((W46-W45)*24&gt;=6,1,IF((W46-W45)*24&gt;=4,0.5,0)))</f>
        <v>1</v>
      </c>
      <c r="Y45" s="140">
        <f>IF((AND(V45="외근",X46="반차")),8,IF(OR(X46="연차",X46="외근"),8,IF(X46="반차",((W46-W45)*24)-X45+4,((W46-W45)*24)-X45-X46)))</f>
        <v>8</v>
      </c>
      <c r="Z45" s="98"/>
      <c r="AA45" s="143"/>
      <c r="AB45" s="96"/>
      <c r="AC45" s="97">
        <f>IF((AB46-AB45)*24&gt;=13,1.5,IF((AB46-AB45)*24&gt;=6,1,IF((AB46-AB45)*24&gt;=4,0.5,0)))</f>
        <v>0</v>
      </c>
      <c r="AD45" s="140">
        <f>IF(OR(AC46="연차",AC46="외근"),8,IF(AC46="반차",((AB46-AB45)*24)-AC45+4,((AB46-AB45)*24)-AC45-AC46))</f>
        <v>0</v>
      </c>
      <c r="AE45" s="98"/>
      <c r="AF45" s="138"/>
      <c r="AG45" s="128"/>
      <c r="AH45" s="129">
        <f>IF((AG46-AG45)*24&gt;=13,1.5,IF((AG46-AG45)*24&gt;=6,1,IF((AG46-AG45)*24&gt;=4,0.5,0)))</f>
        <v>0</v>
      </c>
      <c r="AI45" s="140">
        <f>IF(OR(AH46="연차",AH46="외근"),8,IF(AH46="반차",((AG46-AG45)*24)-AH45+4,((AG46-AG45)*24)-AH45-AH46))</f>
        <v>0</v>
      </c>
      <c r="AJ45" s="91"/>
      <c r="AK45" s="132"/>
      <c r="AM45" s="16" t="s">
        <v>20</v>
      </c>
      <c r="AN45" s="26">
        <f>E45+J45+O45+T45+Y45+IF(AA45="대체(평일)",AD45,0)+IF(AF45="대체(평일)",AI45,0)</f>
        <v>40</v>
      </c>
      <c r="AO45" s="17">
        <f>IF(AA45="휴일",AD45,0)+IF(AF45="휴일",AI45,0)</f>
        <v>0</v>
      </c>
    </row>
    <row r="46" spans="2:46" ht="15.75" thickBot="1">
      <c r="B46" s="144"/>
      <c r="C46" s="99">
        <v>0.75</v>
      </c>
      <c r="D46" s="100">
        <v>0</v>
      </c>
      <c r="E46" s="141"/>
      <c r="F46" s="98"/>
      <c r="G46" s="144"/>
      <c r="H46" s="99">
        <v>0.75</v>
      </c>
      <c r="I46" s="100">
        <v>0</v>
      </c>
      <c r="J46" s="141"/>
      <c r="K46" s="98"/>
      <c r="L46" s="144"/>
      <c r="M46" s="99">
        <v>0.75</v>
      </c>
      <c r="N46" s="100">
        <v>0</v>
      </c>
      <c r="O46" s="141"/>
      <c r="P46" s="98"/>
      <c r="Q46" s="144"/>
      <c r="R46" s="99">
        <v>0.75</v>
      </c>
      <c r="S46" s="100">
        <v>0</v>
      </c>
      <c r="T46" s="141"/>
      <c r="U46" s="98"/>
      <c r="V46" s="144"/>
      <c r="W46" s="99">
        <v>0.75</v>
      </c>
      <c r="X46" s="100">
        <v>0</v>
      </c>
      <c r="Y46" s="141"/>
      <c r="Z46" s="98"/>
      <c r="AA46" s="144"/>
      <c r="AB46" s="99"/>
      <c r="AC46" s="100">
        <v>0</v>
      </c>
      <c r="AD46" s="141"/>
      <c r="AE46" s="98"/>
      <c r="AF46" s="139"/>
      <c r="AG46" s="130"/>
      <c r="AH46" s="131">
        <v>0</v>
      </c>
      <c r="AI46" s="141"/>
      <c r="AJ46" s="91"/>
      <c r="AK46" s="132"/>
      <c r="AM46" s="31" t="s">
        <v>21</v>
      </c>
      <c r="AN46" s="27">
        <f>E47+J47+O47+T47+Y47+IF(AA45="대체(평일)",AD47,0)+IF(AF45="대체(평일)",AI47,0)</f>
        <v>0</v>
      </c>
      <c r="AO46" s="19">
        <f>IF(AA45="휴일",AD47,0)+IF(AF45="휴일",AI47,0)</f>
        <v>0</v>
      </c>
    </row>
    <row r="47" spans="2:46">
      <c r="B47" s="143"/>
      <c r="C47" s="96"/>
      <c r="D47" s="97">
        <f>IF((HOUR(24+C48-C47)+MINUTE(24+C48-C47)/60)&gt;=13,1.5,IF((HOUR(24+C48-C47)+MINUTE(24+C48-C47)/60)&gt;=8,1,IF((HOUR(24+C48-C47)+MINUTE(24+C48-C47)/60)&gt;=4,0.5,0)))</f>
        <v>0</v>
      </c>
      <c r="E47" s="136">
        <f>(HOUR(24+C48-C47)+MINUTE(24+C48-C47)/60)-D47-D48</f>
        <v>0</v>
      </c>
      <c r="F47" s="98"/>
      <c r="G47" s="143"/>
      <c r="H47" s="96"/>
      <c r="I47" s="97">
        <f>IF((HOUR(24+H48-H47)+MINUTE(24+H48-H47)/60)&gt;=13,1.5,IF((HOUR(24+H48-H47)+MINUTE(24+H48-H47)/60)&gt;=8,1,IF((HOUR(24+H48-H47)+MINUTE(24+H48-H47)/60)&gt;=4,0.5,0)))</f>
        <v>0</v>
      </c>
      <c r="J47" s="136">
        <f>(HOUR(24+H48-H47)+MINUTE(24+H48-H47)/60)-I47-I48</f>
        <v>0</v>
      </c>
      <c r="K47" s="98"/>
      <c r="L47" s="143"/>
      <c r="M47" s="96"/>
      <c r="N47" s="97">
        <f>IF((HOUR(24+M48-M47)+MINUTE(24+M48-M47)/60)&gt;=13,1.5,IF((HOUR(24+M48-M47)+MINUTE(24+M48-M47)/60)&gt;=8,1,IF((HOUR(24+M48-M47)+MINUTE(24+M48-M47)/60)&gt;=4,0.5,0)))</f>
        <v>0</v>
      </c>
      <c r="O47" s="136">
        <f>(HOUR(24+M48-M47)+MINUTE(24+M48-M47)/60)-N47-N48</f>
        <v>0</v>
      </c>
      <c r="P47" s="98"/>
      <c r="Q47" s="143"/>
      <c r="R47" s="96"/>
      <c r="S47" s="97">
        <f>IF((HOUR(24+R48-R47)+MINUTE(24+R48-R47)/60)&gt;=13,1.5,IF((HOUR(24+R48-R47)+MINUTE(24+R48-R47)/60)&gt;=8,1,IF((HOUR(24+R48-R47)+MINUTE(24+R48-R47)/60)&gt;=4,0.5,0)))</f>
        <v>0</v>
      </c>
      <c r="T47" s="136">
        <f>(HOUR(24+R48-R47)+MINUTE(24+R48-R47)/60)-S47-S48</f>
        <v>0</v>
      </c>
      <c r="U47" s="98"/>
      <c r="V47" s="143"/>
      <c r="W47" s="96"/>
      <c r="X47" s="97">
        <f>IF((HOUR(24+W48-W47)+MINUTE(24+W48-W47)/60)&gt;=13,1.5,IF((HOUR(24+W48-W47)+MINUTE(24+W48-W47)/60)&gt;=8,1,IF((HOUR(24+W48-W47)+MINUTE(24+W48-W47)/60)&gt;=4,0.5,0)))</f>
        <v>0</v>
      </c>
      <c r="Y47" s="136">
        <f>(HOUR(24+W48-W47)+MINUTE(24+W48-W47)/60)-X47-X48</f>
        <v>0</v>
      </c>
      <c r="Z47" s="98"/>
      <c r="AA47" s="143"/>
      <c r="AB47" s="96"/>
      <c r="AC47" s="97">
        <f>IF((HOUR(24+AB48-AB47)+MINUTE(24+AB48-AB47)/60)&gt;=13,1.5,IF((HOUR(24+AB48-AB47)+MINUTE(24+AB48-AB47)/60)&gt;=8,1,IF((HOUR(24+AB48-AB47)+MINUTE(24+AB48-AB47)/60)&gt;=4,0.5,0)))</f>
        <v>0</v>
      </c>
      <c r="AD47" s="136">
        <f>(HOUR(24+AB48-AB47)+MINUTE(24+AB48-AB47)/60)-AC47-AC48</f>
        <v>0</v>
      </c>
      <c r="AE47" s="98"/>
      <c r="AF47" s="138"/>
      <c r="AG47" s="128"/>
      <c r="AH47" s="129">
        <f>IF((HOUR(24+AG48-AG47)+MINUTE(24+AG48-AG47)/60)&gt;=13,1.5,IF((HOUR(24+AG48-AG47)+MINUTE(24+AG48-AG47)/60)&gt;=8,1,IF((HOUR(24+AG48-AG47)+MINUTE(24+AG48-AG47)/60)&gt;=4,0.5,0)))</f>
        <v>0</v>
      </c>
      <c r="AI47" s="136">
        <f>(HOUR(24+AG48-AG47)+MINUTE(24+AG48-AG47)/60)-AH47-AH48</f>
        <v>0</v>
      </c>
      <c r="AJ47" s="91"/>
      <c r="AK47" s="132"/>
      <c r="AM47" s="18"/>
      <c r="AN47" s="18"/>
      <c r="AO47" s="18"/>
    </row>
    <row r="48" spans="2:46">
      <c r="B48" s="144"/>
      <c r="C48" s="99"/>
      <c r="D48" s="100">
        <v>0</v>
      </c>
      <c r="E48" s="137"/>
      <c r="F48" s="98"/>
      <c r="G48" s="144"/>
      <c r="H48" s="99"/>
      <c r="I48" s="100">
        <v>0</v>
      </c>
      <c r="J48" s="137"/>
      <c r="K48" s="98"/>
      <c r="L48" s="144"/>
      <c r="M48" s="99"/>
      <c r="N48" s="100">
        <v>0</v>
      </c>
      <c r="O48" s="137"/>
      <c r="P48" s="98"/>
      <c r="Q48" s="144"/>
      <c r="R48" s="99"/>
      <c r="S48" s="100">
        <v>0</v>
      </c>
      <c r="T48" s="137"/>
      <c r="U48" s="98"/>
      <c r="V48" s="144"/>
      <c r="W48" s="99"/>
      <c r="X48" s="100">
        <v>0</v>
      </c>
      <c r="Y48" s="137"/>
      <c r="Z48" s="98"/>
      <c r="AA48" s="144"/>
      <c r="AB48" s="99"/>
      <c r="AC48" s="100">
        <v>0</v>
      </c>
      <c r="AD48" s="137"/>
      <c r="AE48" s="98"/>
      <c r="AF48" s="139"/>
      <c r="AG48" s="130"/>
      <c r="AH48" s="131">
        <v>0</v>
      </c>
      <c r="AI48" s="137"/>
      <c r="AJ48" s="91"/>
      <c r="AK48" s="132"/>
    </row>
    <row r="49" spans="2:41">
      <c r="B49" s="91"/>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0"/>
      <c r="AK49" s="132"/>
    </row>
    <row r="50" spans="2:41" ht="16.5" thickBot="1">
      <c r="B50" s="142">
        <f>IF(OR(AF43=0, AF43+1&gt;DAY(EOMONTH($B$2, 0))), 0, AF43+1)</f>
        <v>0</v>
      </c>
      <c r="C50" s="142"/>
      <c r="D50" s="142"/>
      <c r="E50" s="142"/>
      <c r="F50" s="91"/>
      <c r="G50" s="142">
        <f>IF(OR(B50=0, B50+1&gt;DAY(EOMONTH($B$2, 0))), 0, B50+1)</f>
        <v>0</v>
      </c>
      <c r="H50" s="142"/>
      <c r="I50" s="142"/>
      <c r="J50" s="142"/>
      <c r="K50" s="91"/>
      <c r="L50" s="142">
        <f>IF(OR(G50=0, G50+1&gt;DAY(EOMONTH($B$2, 0))), 0, G50+1)</f>
        <v>0</v>
      </c>
      <c r="M50" s="142"/>
      <c r="N50" s="142"/>
      <c r="O50" s="142"/>
      <c r="P50" s="91"/>
      <c r="Q50" s="142">
        <f>IF(OR(L50=0, L50+1&gt;DAY(EOMONTH($B$2, 0))), 0, L50+1)</f>
        <v>0</v>
      </c>
      <c r="R50" s="142"/>
      <c r="S50" s="142"/>
      <c r="T50" s="142"/>
      <c r="U50" s="91"/>
      <c r="V50" s="142">
        <f>IF(OR(Q50=0, Q50+1&gt;DAY(EOMONTH($B$2, 0))), 0, Q50+1)</f>
        <v>0</v>
      </c>
      <c r="W50" s="142"/>
      <c r="X50" s="142"/>
      <c r="Y50" s="142"/>
      <c r="Z50" s="91"/>
      <c r="AA50" s="145">
        <f>IF(OR(V50=0, V50+1&gt;DAY(EOMONTH($B$2, 0))), 0, V50+1)</f>
        <v>0</v>
      </c>
      <c r="AB50" s="145"/>
      <c r="AC50" s="145"/>
      <c r="AD50" s="145"/>
      <c r="AE50" s="91"/>
      <c r="AF50" s="145">
        <f>IF(OR(AA50=0, AA50+1&gt;DAY(EOMONTH($B$2, 0))), 0, AA50+1)</f>
        <v>0</v>
      </c>
      <c r="AG50" s="145"/>
      <c r="AH50" s="145"/>
      <c r="AI50" s="145"/>
      <c r="AJ50" s="91"/>
      <c r="AK50" s="132"/>
      <c r="AM50" s="15" t="s">
        <v>13</v>
      </c>
      <c r="AN50" s="5"/>
      <c r="AO50" s="5"/>
    </row>
    <row r="51" spans="2:41" ht="16.5" thickTop="1" thickBot="1">
      <c r="B51" s="91"/>
      <c r="C51" s="91"/>
      <c r="D51" s="91"/>
      <c r="E51" s="91"/>
      <c r="F51" s="91"/>
      <c r="G51" s="91"/>
      <c r="H51" s="91"/>
      <c r="I51" s="91"/>
      <c r="J51" s="91"/>
      <c r="K51" s="91"/>
      <c r="L51" s="91"/>
      <c r="M51" s="91"/>
      <c r="N51" s="91"/>
      <c r="O51" s="91"/>
      <c r="P51" s="91"/>
      <c r="Q51" s="91"/>
      <c r="R51" s="91"/>
      <c r="S51" s="91"/>
      <c r="T51" s="91"/>
      <c r="U51" s="91"/>
      <c r="V51" s="91"/>
      <c r="W51" s="91"/>
      <c r="X51" s="91"/>
      <c r="Y51" s="91"/>
      <c r="Z51" s="91"/>
      <c r="AA51" s="91"/>
      <c r="AB51" s="91"/>
      <c r="AC51" s="91"/>
      <c r="AD51" s="91"/>
      <c r="AE51" s="91"/>
      <c r="AF51" s="91"/>
      <c r="AG51" s="91"/>
      <c r="AH51" s="91"/>
      <c r="AI51" s="91"/>
      <c r="AJ51" s="90"/>
      <c r="AK51" s="132"/>
      <c r="AM51" s="23"/>
      <c r="AN51" s="24" t="s">
        <v>18</v>
      </c>
      <c r="AO51" s="25" t="s">
        <v>68</v>
      </c>
    </row>
    <row r="52" spans="2:41">
      <c r="B52" s="138"/>
      <c r="C52" s="128"/>
      <c r="D52" s="129">
        <f>IF((C53-C52)*24&gt;=13,1.5,IF((C53-C52)*24&gt;=6,1,IF((C53-C52)*24&gt;=4,0.5,0)))</f>
        <v>0</v>
      </c>
      <c r="E52" s="140">
        <f>IF((AND(B52="외근",D53="반차")),8,IF(OR(D53="연차",D53="외근"),8,IF(D53="반차",((C53-C52)*24)-D52+4,((C53-C52)*24)-D52-D53)))</f>
        <v>0</v>
      </c>
      <c r="F52" s="98"/>
      <c r="G52" s="138"/>
      <c r="H52" s="128"/>
      <c r="I52" s="129">
        <f>IF((H53-H52)*24&gt;=13,1.5,IF((H53-H52)*24&gt;=6,1,IF((H53-H52)*24&gt;=4,0.5,0)))</f>
        <v>0</v>
      </c>
      <c r="J52" s="140">
        <f>IF((AND(G52="외근",I53="반차")),8,IF(OR(I53="연차",I53="외근"),8,IF(I53="반차",((H53-H52)*24)-I52+4,((H53-H52)*24)-I52-I53)))</f>
        <v>0</v>
      </c>
      <c r="K52" s="98"/>
      <c r="L52" s="138"/>
      <c r="M52" s="128"/>
      <c r="N52" s="129">
        <f>IF((M53-M52)*24&gt;=13,1.5,IF((M53-M52)*24&gt;=6,1,IF((M53-M52)*24&gt;=4,0.5,0)))</f>
        <v>0</v>
      </c>
      <c r="O52" s="140">
        <f>IF((AND(L52="외근",N53="반차")),8,IF(OR(N53="연차",N53="외근"),8,IF(N53="반차",((M53-M52)*24)-N52+4,((M53-M52)*24)-N52-N53)))</f>
        <v>0</v>
      </c>
      <c r="P52" s="98"/>
      <c r="Q52" s="138"/>
      <c r="R52" s="128"/>
      <c r="S52" s="129">
        <f>IF((R53-R52)*24&gt;=13,1.5,IF((R53-R52)*24&gt;=6,1,IF((R53-R52)*24&gt;=4,0.5,0)))</f>
        <v>0</v>
      </c>
      <c r="T52" s="140">
        <f>IF((AND(Q52="외근",S53="반차")),8,IF(OR(S53="연차",S53="외근"),8,IF(S53="반차",((R53-R52)*24)-S52+4,((R53-R52)*24)-S52-S53)))</f>
        <v>0</v>
      </c>
      <c r="U52" s="98"/>
      <c r="V52" s="138"/>
      <c r="W52" s="128"/>
      <c r="X52" s="129">
        <f>IF((W53-W52)*24&gt;=13,1.5,IF((W53-W52)*24&gt;=6,1,IF((W53-W52)*24&gt;=4,0.5,0)))</f>
        <v>0</v>
      </c>
      <c r="Y52" s="140">
        <f>IF((AND(V52="외근",X53="반차")),8,IF(OR(X53="연차",X53="외근"),8,IF(X53="반차",((W53-W52)*24)-X52+4,((W53-W52)*24)-X52-X53)))</f>
        <v>0</v>
      </c>
      <c r="Z52" s="98"/>
      <c r="AA52" s="138"/>
      <c r="AB52" s="128"/>
      <c r="AC52" s="129">
        <f>IF((AB53-AB52)*24&gt;=13,1.5,IF((AB53-AB52)*24&gt;=6,1,IF((AB53-AB52)*24&gt;=4,0.5,0)))</f>
        <v>0</v>
      </c>
      <c r="AD52" s="140">
        <f>IF(OR(AC53="연차",AC53="외근"),8,IF(AC53="반차",((AB53-AB52)*24)-AC52+4,((AB53-AB52)*24)-AC52-AC53))</f>
        <v>0</v>
      </c>
      <c r="AE52" s="98"/>
      <c r="AF52" s="138"/>
      <c r="AG52" s="128"/>
      <c r="AH52" s="129">
        <f>IF((AG53-AG52)*24&gt;=13,1.5,IF((AG53-AG52)*24&gt;=6,1,IF((AG53-AG52)*24&gt;=4,0.5,0)))</f>
        <v>0</v>
      </c>
      <c r="AI52" s="140">
        <f>IF(OR(AH53="연차",AH53="외근"),8,IF(AH53="반차",((AG53-AG52)*24)-AH52+4,((AG53-AG52)*24)-AH52-AH53))</f>
        <v>0</v>
      </c>
      <c r="AJ52" s="90"/>
      <c r="AK52" s="132"/>
      <c r="AM52" s="16" t="s">
        <v>20</v>
      </c>
      <c r="AN52" s="26">
        <f>E52+J52+O52+T52+Y52+IF(AA52="대체(평일)",AD52,0)+IF(AF52="대체(평일)",AI52,0)</f>
        <v>0</v>
      </c>
      <c r="AO52" s="17">
        <f>IF(AA52="휴일",AD52,0)+IF(AF52="휴일",AI52,0)</f>
        <v>0</v>
      </c>
    </row>
    <row r="53" spans="2:41" ht="15.75" thickBot="1">
      <c r="B53" s="139"/>
      <c r="C53" s="130"/>
      <c r="D53" s="131">
        <v>0</v>
      </c>
      <c r="E53" s="141"/>
      <c r="F53" s="98"/>
      <c r="G53" s="139"/>
      <c r="H53" s="130"/>
      <c r="I53" s="131">
        <v>0</v>
      </c>
      <c r="J53" s="141"/>
      <c r="K53" s="98"/>
      <c r="L53" s="139"/>
      <c r="M53" s="130"/>
      <c r="N53" s="131">
        <v>0</v>
      </c>
      <c r="O53" s="141"/>
      <c r="P53" s="98"/>
      <c r="Q53" s="139"/>
      <c r="R53" s="130"/>
      <c r="S53" s="131">
        <v>0</v>
      </c>
      <c r="T53" s="141"/>
      <c r="U53" s="98"/>
      <c r="V53" s="139"/>
      <c r="W53" s="130"/>
      <c r="X53" s="131">
        <v>0</v>
      </c>
      <c r="Y53" s="141"/>
      <c r="Z53" s="98"/>
      <c r="AA53" s="139"/>
      <c r="AB53" s="130"/>
      <c r="AC53" s="131">
        <v>0</v>
      </c>
      <c r="AD53" s="141"/>
      <c r="AE53" s="98"/>
      <c r="AF53" s="139"/>
      <c r="AG53" s="130"/>
      <c r="AH53" s="131">
        <v>0</v>
      </c>
      <c r="AI53" s="141"/>
      <c r="AJ53" s="90"/>
      <c r="AK53" s="132"/>
      <c r="AM53" s="31" t="s">
        <v>21</v>
      </c>
      <c r="AN53" s="27">
        <f>E54+J54+O54+T54+Y54+IF(AA52="대체(평일)",AD54,0)+IF(AF52="대체(평일)",AI54,0)</f>
        <v>0</v>
      </c>
      <c r="AO53" s="19">
        <f>IF(AA52="휴일",AD54,0)+IF(AF52="휴일",AI54,0)</f>
        <v>0</v>
      </c>
    </row>
    <row r="54" spans="2:41">
      <c r="B54" s="138"/>
      <c r="C54" s="128"/>
      <c r="D54" s="129">
        <f>IF((HOUR(24+C55-C54)+MINUTE(24+C55-C54)/60)&gt;=13,1.5,IF((HOUR(24+C55-C54)+MINUTE(24+C55-C54)/60)&gt;=8,1,IF((HOUR(24+C55-C54)+MINUTE(24+C55-C54)/60)&gt;=4,0.5,0)))</f>
        <v>0</v>
      </c>
      <c r="E54" s="136">
        <f>(HOUR(24+C55-C54)+MINUTE(24+C55-C54)/60)-D54-D55</f>
        <v>0</v>
      </c>
      <c r="F54" s="98"/>
      <c r="G54" s="138"/>
      <c r="H54" s="128"/>
      <c r="I54" s="129">
        <f>IF((HOUR(24+H55-H54)+MINUTE(24+H55-H54)/60)&gt;=13,1.5,IF((HOUR(24+H55-H54)+MINUTE(24+H55-H54)/60)&gt;=8,1,IF((HOUR(24+H55-H54)+MINUTE(24+H55-H54)/60)&gt;=4,0.5,0)))</f>
        <v>0</v>
      </c>
      <c r="J54" s="136">
        <f>(HOUR(24+H55-H54)+MINUTE(24+H55-H54)/60)-I54-I55</f>
        <v>0</v>
      </c>
      <c r="K54" s="98"/>
      <c r="L54" s="138"/>
      <c r="M54" s="128"/>
      <c r="N54" s="129">
        <f>IF((HOUR(24+M55-M54)+MINUTE(24+M55-M54)/60)&gt;=13,1.5,IF((HOUR(24+M55-M54)+MINUTE(24+M55-M54)/60)&gt;=8,1,IF((HOUR(24+M55-M54)+MINUTE(24+M55-M54)/60)&gt;=4,0.5,0)))</f>
        <v>0</v>
      </c>
      <c r="O54" s="136">
        <f>(HOUR(24+M55-M54)+MINUTE(24+M55-M54)/60)-N54-N55</f>
        <v>0</v>
      </c>
      <c r="P54" s="98"/>
      <c r="Q54" s="138"/>
      <c r="R54" s="128"/>
      <c r="S54" s="129">
        <f>IF((HOUR(24+R55-R54)+MINUTE(24+R55-R54)/60)&gt;=13,1.5,IF((HOUR(24+R55-R54)+MINUTE(24+R55-R54)/60)&gt;=8,1,IF((HOUR(24+R55-R54)+MINUTE(24+R55-R54)/60)&gt;=4,0.5,0)))</f>
        <v>0</v>
      </c>
      <c r="T54" s="136">
        <f>(HOUR(24+R55-R54)+MINUTE(24+R55-R54)/60)-S54-S55</f>
        <v>0</v>
      </c>
      <c r="U54" s="98"/>
      <c r="V54" s="138"/>
      <c r="W54" s="128"/>
      <c r="X54" s="129">
        <f>IF((HOUR(24+W55-W54)+MINUTE(24+W55-W54)/60)&gt;=13,1.5,IF((HOUR(24+W55-W54)+MINUTE(24+W55-W54)/60)&gt;=8,1,IF((HOUR(24+W55-W54)+MINUTE(24+W55-W54)/60)&gt;=4,0.5,0)))</f>
        <v>0</v>
      </c>
      <c r="Y54" s="136">
        <f>(HOUR(24+W55-W54)+MINUTE(24+W55-W54)/60)-X54-X55</f>
        <v>0</v>
      </c>
      <c r="Z54" s="98"/>
      <c r="AA54" s="138"/>
      <c r="AB54" s="128"/>
      <c r="AC54" s="129">
        <f>IF((HOUR(24+AB55-AB54)+MINUTE(24+AB55-AB54)/60)&gt;=13,1.5,IF((HOUR(24+AB55-AB54)+MINUTE(24+AB55-AB54)/60)&gt;=8,1,IF((HOUR(24+AB55-AB54)+MINUTE(24+AB55-AB54)/60)&gt;=4,0.5,0)))</f>
        <v>0</v>
      </c>
      <c r="AD54" s="136">
        <f>(HOUR(24+AB55-AB54)+MINUTE(24+AB55-AB54)/60)-AC54-AC55</f>
        <v>0</v>
      </c>
      <c r="AE54" s="98"/>
      <c r="AF54" s="138"/>
      <c r="AG54" s="128"/>
      <c r="AH54" s="129">
        <f>IF((HOUR(24+AG55-AG54)+MINUTE(24+AG55-AG54)/60)&gt;=13,1.5,IF((HOUR(24+AG55-AG54)+MINUTE(24+AG55-AG54)/60)&gt;=8,1,IF((HOUR(24+AG55-AG54)+MINUTE(24+AG55-AG54)/60)&gt;=4,0.5,0)))</f>
        <v>0</v>
      </c>
      <c r="AI54" s="136">
        <f>(HOUR(24+AG55-AG54)+MINUTE(24+AG55-AG54)/60)-AH54-AH55</f>
        <v>0</v>
      </c>
      <c r="AJ54" s="90"/>
      <c r="AK54" s="132"/>
      <c r="AM54" s="18"/>
      <c r="AN54" s="18"/>
      <c r="AO54" s="18"/>
    </row>
    <row r="55" spans="2:41">
      <c r="B55" s="139"/>
      <c r="C55" s="130"/>
      <c r="D55" s="131">
        <v>0</v>
      </c>
      <c r="E55" s="137"/>
      <c r="F55" s="98"/>
      <c r="G55" s="139"/>
      <c r="H55" s="130"/>
      <c r="I55" s="131">
        <v>0</v>
      </c>
      <c r="J55" s="137"/>
      <c r="K55" s="98"/>
      <c r="L55" s="139"/>
      <c r="M55" s="130"/>
      <c r="N55" s="131">
        <v>0</v>
      </c>
      <c r="O55" s="137"/>
      <c r="P55" s="98"/>
      <c r="Q55" s="139"/>
      <c r="R55" s="130"/>
      <c r="S55" s="131">
        <v>0</v>
      </c>
      <c r="T55" s="137"/>
      <c r="U55" s="98"/>
      <c r="V55" s="139"/>
      <c r="W55" s="130"/>
      <c r="X55" s="131">
        <v>0</v>
      </c>
      <c r="Y55" s="137"/>
      <c r="Z55" s="98"/>
      <c r="AA55" s="139"/>
      <c r="AB55" s="130"/>
      <c r="AC55" s="131">
        <v>0</v>
      </c>
      <c r="AD55" s="137"/>
      <c r="AE55" s="98"/>
      <c r="AF55" s="139"/>
      <c r="AG55" s="130"/>
      <c r="AH55" s="131">
        <v>0</v>
      </c>
      <c r="AI55" s="137"/>
      <c r="AJ55" s="90"/>
      <c r="AK55" s="132"/>
    </row>
    <row r="56" spans="2:41">
      <c r="AK56" s="14"/>
    </row>
    <row r="57" spans="2:41">
      <c r="AK57" s="14"/>
    </row>
    <row r="67" spans="13:13">
      <c r="M67" s="30"/>
    </row>
  </sheetData>
  <sheetProtection algorithmName="SHA-512" hashValue="4Lo7+v/EQWZVUgf9l9NYAYDe/cDAXSPN86qaTuOfspyuzul+gxhbkLeXCBOAVcVdZDIN3d0Ajrb/R/aXwF7pgw==" saltValue="09rqj+gtyoJY1/q0YcqUgA==" spinCount="100000" sheet="1" formatCells="0" formatColumns="0" formatRows="0" selectLockedCells="1" sort="0" autoFilter="0" pivotTables="0"/>
  <mergeCells count="229">
    <mergeCell ref="B2:G2"/>
    <mergeCell ref="AQ3:AR3"/>
    <mergeCell ref="B4:E4"/>
    <mergeCell ref="AQ4:AR4"/>
    <mergeCell ref="AQ5:AQ7"/>
    <mergeCell ref="AQ8:AR8"/>
    <mergeCell ref="AI17:AI18"/>
    <mergeCell ref="AQ9:AR9"/>
    <mergeCell ref="B13:E13"/>
    <mergeCell ref="G13:J13"/>
    <mergeCell ref="L13:O13"/>
    <mergeCell ref="Q13:T13"/>
    <mergeCell ref="V13:Y13"/>
    <mergeCell ref="AA13:AD13"/>
    <mergeCell ref="AF13:AI13"/>
    <mergeCell ref="AM11:AN11"/>
    <mergeCell ref="G10:J10"/>
    <mergeCell ref="AM10:AN10"/>
    <mergeCell ref="AQ10:AR10"/>
    <mergeCell ref="AM12:AN12"/>
    <mergeCell ref="G24:G25"/>
    <mergeCell ref="J24:J25"/>
    <mergeCell ref="L24:L25"/>
    <mergeCell ref="O24:O25"/>
    <mergeCell ref="AF15:AI15"/>
    <mergeCell ref="B17:B18"/>
    <mergeCell ref="E17:E18"/>
    <mergeCell ref="G17:G18"/>
    <mergeCell ref="J17:J18"/>
    <mergeCell ref="L17:L18"/>
    <mergeCell ref="O17:O18"/>
    <mergeCell ref="Q17:Q18"/>
    <mergeCell ref="T17:T18"/>
    <mergeCell ref="V17:V18"/>
    <mergeCell ref="B15:E15"/>
    <mergeCell ref="G15:J15"/>
    <mergeCell ref="L15:O15"/>
    <mergeCell ref="Q15:T15"/>
    <mergeCell ref="V15:Y15"/>
    <mergeCell ref="AA15:AD15"/>
    <mergeCell ref="Y17:Y18"/>
    <mergeCell ref="AA17:AA18"/>
    <mergeCell ref="AD17:AD18"/>
    <mergeCell ref="AF17:AF18"/>
    <mergeCell ref="AD19:AD20"/>
    <mergeCell ref="AF19:AF20"/>
    <mergeCell ref="AI19:AI20"/>
    <mergeCell ref="B22:E22"/>
    <mergeCell ref="G22:J22"/>
    <mergeCell ref="L22:O22"/>
    <mergeCell ref="Q22:T22"/>
    <mergeCell ref="V22:Y22"/>
    <mergeCell ref="AA22:AD22"/>
    <mergeCell ref="AF22:AI22"/>
    <mergeCell ref="O19:O20"/>
    <mergeCell ref="Q19:Q20"/>
    <mergeCell ref="T19:T20"/>
    <mergeCell ref="V19:V20"/>
    <mergeCell ref="Y19:Y20"/>
    <mergeCell ref="AA19:AA20"/>
    <mergeCell ref="B19:B20"/>
    <mergeCell ref="E19:E20"/>
    <mergeCell ref="G19:G20"/>
    <mergeCell ref="J19:J20"/>
    <mergeCell ref="L19:L20"/>
    <mergeCell ref="V26:V27"/>
    <mergeCell ref="Y26:Y27"/>
    <mergeCell ref="AA26:AA27"/>
    <mergeCell ref="AD26:AD27"/>
    <mergeCell ref="AF26:AF27"/>
    <mergeCell ref="AI26:AI27"/>
    <mergeCell ref="AF24:AF25"/>
    <mergeCell ref="AI24:AI25"/>
    <mergeCell ref="B26:B27"/>
    <mergeCell ref="E26:E27"/>
    <mergeCell ref="G26:G27"/>
    <mergeCell ref="J26:J27"/>
    <mergeCell ref="L26:L27"/>
    <mergeCell ref="O26:O27"/>
    <mergeCell ref="Q26:Q27"/>
    <mergeCell ref="T26:T27"/>
    <mergeCell ref="Q24:Q25"/>
    <mergeCell ref="T24:T25"/>
    <mergeCell ref="V24:V25"/>
    <mergeCell ref="Y24:Y25"/>
    <mergeCell ref="AA24:AA25"/>
    <mergeCell ref="AD24:AD25"/>
    <mergeCell ref="B24:B25"/>
    <mergeCell ref="E24:E25"/>
    <mergeCell ref="AF29:AI29"/>
    <mergeCell ref="B31:B32"/>
    <mergeCell ref="E31:E32"/>
    <mergeCell ref="G31:G32"/>
    <mergeCell ref="J31:J32"/>
    <mergeCell ref="L31:L32"/>
    <mergeCell ref="O31:O32"/>
    <mergeCell ref="Q31:Q32"/>
    <mergeCell ref="T31:T32"/>
    <mergeCell ref="V31:V32"/>
    <mergeCell ref="B29:E29"/>
    <mergeCell ref="G29:J29"/>
    <mergeCell ref="L29:O29"/>
    <mergeCell ref="Q29:T29"/>
    <mergeCell ref="V29:Y29"/>
    <mergeCell ref="AA29:AD29"/>
    <mergeCell ref="Y31:Y32"/>
    <mergeCell ref="AA31:AA32"/>
    <mergeCell ref="AD31:AD32"/>
    <mergeCell ref="AF31:AF32"/>
    <mergeCell ref="AI31:AI32"/>
    <mergeCell ref="AD33:AD34"/>
    <mergeCell ref="AF33:AF34"/>
    <mergeCell ref="AI33:AI34"/>
    <mergeCell ref="B36:E36"/>
    <mergeCell ref="G36:J36"/>
    <mergeCell ref="L36:O36"/>
    <mergeCell ref="Q36:T36"/>
    <mergeCell ref="V36:Y36"/>
    <mergeCell ref="AA36:AD36"/>
    <mergeCell ref="AF36:AI36"/>
    <mergeCell ref="O33:O34"/>
    <mergeCell ref="Q33:Q34"/>
    <mergeCell ref="T33:T34"/>
    <mergeCell ref="V33:V34"/>
    <mergeCell ref="Y33:Y34"/>
    <mergeCell ref="AA33:AA34"/>
    <mergeCell ref="B33:B34"/>
    <mergeCell ref="E33:E34"/>
    <mergeCell ref="G33:G34"/>
    <mergeCell ref="J33:J34"/>
    <mergeCell ref="L33:L34"/>
    <mergeCell ref="B40:B41"/>
    <mergeCell ref="E40:E41"/>
    <mergeCell ref="G40:G41"/>
    <mergeCell ref="J40:J41"/>
    <mergeCell ref="L40:L41"/>
    <mergeCell ref="O40:O41"/>
    <mergeCell ref="Q40:Q41"/>
    <mergeCell ref="T40:T41"/>
    <mergeCell ref="Q38:Q39"/>
    <mergeCell ref="T38:T39"/>
    <mergeCell ref="B38:B39"/>
    <mergeCell ref="E38:E39"/>
    <mergeCell ref="G38:G39"/>
    <mergeCell ref="J38:J39"/>
    <mergeCell ref="L38:L39"/>
    <mergeCell ref="O38:O39"/>
    <mergeCell ref="AI45:AI46"/>
    <mergeCell ref="V40:V41"/>
    <mergeCell ref="Y40:Y41"/>
    <mergeCell ref="AA40:AA41"/>
    <mergeCell ref="AD40:AD41"/>
    <mergeCell ref="AF40:AF41"/>
    <mergeCell ref="AI40:AI41"/>
    <mergeCell ref="AF38:AF39"/>
    <mergeCell ref="AI38:AI39"/>
    <mergeCell ref="V38:V39"/>
    <mergeCell ref="Y38:Y39"/>
    <mergeCell ref="AA38:AA39"/>
    <mergeCell ref="AD38:AD39"/>
    <mergeCell ref="G52:G53"/>
    <mergeCell ref="J52:J53"/>
    <mergeCell ref="L52:L53"/>
    <mergeCell ref="O52:O53"/>
    <mergeCell ref="AF43:AI43"/>
    <mergeCell ref="B45:B46"/>
    <mergeCell ref="E45:E46"/>
    <mergeCell ref="G45:G46"/>
    <mergeCell ref="J45:J46"/>
    <mergeCell ref="L45:L46"/>
    <mergeCell ref="O45:O46"/>
    <mergeCell ref="Q45:Q46"/>
    <mergeCell ref="T45:T46"/>
    <mergeCell ref="V45:V46"/>
    <mergeCell ref="B43:E43"/>
    <mergeCell ref="G43:J43"/>
    <mergeCell ref="L43:O43"/>
    <mergeCell ref="Q43:T43"/>
    <mergeCell ref="V43:Y43"/>
    <mergeCell ref="AA43:AD43"/>
    <mergeCell ref="Y45:Y46"/>
    <mergeCell ref="AA45:AA46"/>
    <mergeCell ref="AD45:AD46"/>
    <mergeCell ref="AF45:AF46"/>
    <mergeCell ref="AD47:AD48"/>
    <mergeCell ref="AF47:AF48"/>
    <mergeCell ref="AI47:AI48"/>
    <mergeCell ref="B50:E50"/>
    <mergeCell ref="G50:J50"/>
    <mergeCell ref="L50:O50"/>
    <mergeCell ref="Q50:T50"/>
    <mergeCell ref="V50:Y50"/>
    <mergeCell ref="AA50:AD50"/>
    <mergeCell ref="AF50:AI50"/>
    <mergeCell ref="O47:O48"/>
    <mergeCell ref="Q47:Q48"/>
    <mergeCell ref="T47:T48"/>
    <mergeCell ref="V47:V48"/>
    <mergeCell ref="Y47:Y48"/>
    <mergeCell ref="AA47:AA48"/>
    <mergeCell ref="B47:B48"/>
    <mergeCell ref="E47:E48"/>
    <mergeCell ref="G47:G48"/>
    <mergeCell ref="J47:J48"/>
    <mergeCell ref="L47:L48"/>
    <mergeCell ref="V54:V55"/>
    <mergeCell ref="Y54:Y55"/>
    <mergeCell ref="AA54:AA55"/>
    <mergeCell ref="AD54:AD55"/>
    <mergeCell ref="AF54:AF55"/>
    <mergeCell ref="AI54:AI55"/>
    <mergeCell ref="AF52:AF53"/>
    <mergeCell ref="AI52:AI53"/>
    <mergeCell ref="B54:B55"/>
    <mergeCell ref="E54:E55"/>
    <mergeCell ref="G54:G55"/>
    <mergeCell ref="J54:J55"/>
    <mergeCell ref="L54:L55"/>
    <mergeCell ref="O54:O55"/>
    <mergeCell ref="Q54:Q55"/>
    <mergeCell ref="T54:T55"/>
    <mergeCell ref="Q52:Q53"/>
    <mergeCell ref="T52:T53"/>
    <mergeCell ref="V52:V53"/>
    <mergeCell ref="Y52:Y53"/>
    <mergeCell ref="AA52:AA53"/>
    <mergeCell ref="AD52:AD53"/>
    <mergeCell ref="B52:B53"/>
    <mergeCell ref="E52:E53"/>
  </mergeCells>
  <phoneticPr fontId="4" type="noConversion"/>
  <conditionalFormatting sqref="B15:K15 B22:U22 B36:U36 F43:Y43 B50:Y50 AK31 B29:Y29 AJ29 AJ50 AJ43 AJ36 AJ22 AJ15 P15 U15">
    <cfRule type="cellIs" dxfId="965" priority="410" operator="equal">
      <formula>0</formula>
    </cfRule>
  </conditionalFormatting>
  <conditionalFormatting sqref="AK45">
    <cfRule type="cellIs" dxfId="964" priority="409" operator="equal">
      <formula>0</formula>
    </cfRule>
  </conditionalFormatting>
  <conditionalFormatting sqref="Z15:AI15 Z22:AI22 Z29:AI29 Z36:AI36 Z43:AI43 Z50:AI50">
    <cfRule type="cellIs" dxfId="963" priority="408" operator="equal">
      <formula>0</formula>
    </cfRule>
  </conditionalFormatting>
  <conditionalFormatting sqref="B19:B20">
    <cfRule type="containsText" dxfId="962" priority="403" operator="containsText" text="야간">
      <formula>NOT(ISERROR(SEARCH("야간",B19)))</formula>
    </cfRule>
    <cfRule type="containsText" dxfId="961" priority="406" operator="containsText" text="B(선택)">
      <formula>NOT(ISERROR(SEARCH("B(선택)",B19)))</formula>
    </cfRule>
    <cfRule type="containsText" dxfId="960" priority="407" operator="containsText" text="A(선택)">
      <formula>NOT(ISERROR(SEARCH("A(선택)",B19)))</formula>
    </cfRule>
  </conditionalFormatting>
  <conditionalFormatting sqref="AA19:AA20">
    <cfRule type="containsText" dxfId="959" priority="400" operator="containsText" text="야간">
      <formula>NOT(ISERROR(SEARCH("야간",AA19)))</formula>
    </cfRule>
    <cfRule type="containsText" dxfId="958" priority="401" operator="containsText" text="B(선택)">
      <formula>NOT(ISERROR(SEARCH("B(선택)",AA19)))</formula>
    </cfRule>
    <cfRule type="containsText" dxfId="957" priority="402" operator="containsText" text="A(선택)">
      <formula>NOT(ISERROR(SEARCH("A(선택)",AA19)))</formula>
    </cfRule>
  </conditionalFormatting>
  <conditionalFormatting sqref="AF19:AF20">
    <cfRule type="containsText" dxfId="956" priority="397" operator="containsText" text="야간">
      <formula>NOT(ISERROR(SEARCH("야간",AF19)))</formula>
    </cfRule>
    <cfRule type="containsText" dxfId="955" priority="398" operator="containsText" text="B(선택)">
      <formula>NOT(ISERROR(SEARCH("B(선택)",AF19)))</formula>
    </cfRule>
    <cfRule type="containsText" dxfId="954" priority="399" operator="containsText" text="A(선택)">
      <formula>NOT(ISERROR(SEARCH("A(선택)",AF19)))</formula>
    </cfRule>
  </conditionalFormatting>
  <conditionalFormatting sqref="AA26:AA27">
    <cfRule type="containsText" dxfId="953" priority="394" operator="containsText" text="야간">
      <formula>NOT(ISERROR(SEARCH("야간",AA26)))</formula>
    </cfRule>
    <cfRule type="containsText" dxfId="952" priority="395" operator="containsText" text="B(선택)">
      <formula>NOT(ISERROR(SEARCH("B(선택)",AA26)))</formula>
    </cfRule>
    <cfRule type="containsText" dxfId="951" priority="396" operator="containsText" text="A(선택)">
      <formula>NOT(ISERROR(SEARCH("A(선택)",AA26)))</formula>
    </cfRule>
  </conditionalFormatting>
  <conditionalFormatting sqref="AF26:AF27">
    <cfRule type="containsText" dxfId="950" priority="391" operator="containsText" text="야간">
      <formula>NOT(ISERROR(SEARCH("야간",AF26)))</formula>
    </cfRule>
    <cfRule type="containsText" dxfId="949" priority="392" operator="containsText" text="B(선택)">
      <formula>NOT(ISERROR(SEARCH("B(선택)",AF26)))</formula>
    </cfRule>
    <cfRule type="containsText" dxfId="948" priority="393" operator="containsText" text="A(선택)">
      <formula>NOT(ISERROR(SEARCH("A(선택)",AF26)))</formula>
    </cfRule>
  </conditionalFormatting>
  <conditionalFormatting sqref="G26:G27">
    <cfRule type="containsText" dxfId="947" priority="386" operator="containsText" text="야간">
      <formula>NOT(ISERROR(SEARCH("야간",G26)))</formula>
    </cfRule>
    <cfRule type="containsText" dxfId="946" priority="387" operator="containsText" text="B(선택)">
      <formula>NOT(ISERROR(SEARCH("B(선택)",G26)))</formula>
    </cfRule>
    <cfRule type="containsText" dxfId="945" priority="388" operator="containsText" text="A(선택)">
      <formula>NOT(ISERROR(SEARCH("A(선택)",G26)))</formula>
    </cfRule>
  </conditionalFormatting>
  <conditionalFormatting sqref="Q26:Q27">
    <cfRule type="containsText" dxfId="944" priority="383" operator="containsText" text="야간">
      <formula>NOT(ISERROR(SEARCH("야간",Q26)))</formula>
    </cfRule>
    <cfRule type="containsText" dxfId="943" priority="384" operator="containsText" text="B(선택)">
      <formula>NOT(ISERROR(SEARCH("B(선택)",Q26)))</formula>
    </cfRule>
    <cfRule type="containsText" dxfId="942" priority="385" operator="containsText" text="A(선택)">
      <formula>NOT(ISERROR(SEARCH("A(선택)",Q26)))</formula>
    </cfRule>
  </conditionalFormatting>
  <conditionalFormatting sqref="L26:L27">
    <cfRule type="containsText" dxfId="941" priority="380" operator="containsText" text="야간">
      <formula>NOT(ISERROR(SEARCH("야간",L26)))</formula>
    </cfRule>
    <cfRule type="containsText" dxfId="940" priority="381" operator="containsText" text="B(선택)">
      <formula>NOT(ISERROR(SEARCH("B(선택)",L26)))</formula>
    </cfRule>
    <cfRule type="containsText" dxfId="939" priority="382" operator="containsText" text="A(선택)">
      <formula>NOT(ISERROR(SEARCH("A(선택)",L26)))</formula>
    </cfRule>
  </conditionalFormatting>
  <conditionalFormatting sqref="G19:G20">
    <cfRule type="containsText" dxfId="938" priority="365" operator="containsText" text="야간">
      <formula>NOT(ISERROR(SEARCH("야간",G19)))</formula>
    </cfRule>
    <cfRule type="containsText" dxfId="937" priority="368" operator="containsText" text="B(선택)">
      <formula>NOT(ISERROR(SEARCH("B(선택)",G19)))</formula>
    </cfRule>
    <cfRule type="containsText" dxfId="936" priority="369" operator="containsText" text="A(선택)">
      <formula>NOT(ISERROR(SEARCH("A(선택)",G19)))</formula>
    </cfRule>
  </conditionalFormatting>
  <conditionalFormatting sqref="L19:L20">
    <cfRule type="containsText" dxfId="935" priority="360" operator="containsText" text="야간">
      <formula>NOT(ISERROR(SEARCH("야간",L19)))</formula>
    </cfRule>
    <cfRule type="containsText" dxfId="934" priority="363" operator="containsText" text="B(선택)">
      <formula>NOT(ISERROR(SEARCH("B(선택)",L19)))</formula>
    </cfRule>
    <cfRule type="containsText" dxfId="933" priority="364" operator="containsText" text="A(선택)">
      <formula>NOT(ISERROR(SEARCH("A(선택)",L19)))</formula>
    </cfRule>
  </conditionalFormatting>
  <conditionalFormatting sqref="Q19:Q20">
    <cfRule type="containsText" dxfId="932" priority="355" operator="containsText" text="야간">
      <formula>NOT(ISERROR(SEARCH("야간",Q19)))</formula>
    </cfRule>
    <cfRule type="containsText" dxfId="931" priority="358" operator="containsText" text="B(선택)">
      <formula>NOT(ISERROR(SEARCH("B(선택)",Q19)))</formula>
    </cfRule>
    <cfRule type="containsText" dxfId="930" priority="359" operator="containsText" text="A(선택)">
      <formula>NOT(ISERROR(SEARCH("A(선택)",Q19)))</formula>
    </cfRule>
  </conditionalFormatting>
  <conditionalFormatting sqref="V19:V20">
    <cfRule type="containsText" dxfId="929" priority="350" operator="containsText" text="야간">
      <formula>NOT(ISERROR(SEARCH("야간",V19)))</formula>
    </cfRule>
    <cfRule type="containsText" dxfId="928" priority="353" operator="containsText" text="B(선택)">
      <formula>NOT(ISERROR(SEARCH("B(선택)",V19)))</formula>
    </cfRule>
    <cfRule type="containsText" dxfId="927" priority="354" operator="containsText" text="A(선택)">
      <formula>NOT(ISERROR(SEARCH("A(선택)",V19)))</formula>
    </cfRule>
  </conditionalFormatting>
  <conditionalFormatting sqref="L15:O15">
    <cfRule type="cellIs" dxfId="926" priority="349" operator="equal">
      <formula>0</formula>
    </cfRule>
  </conditionalFormatting>
  <conditionalFormatting sqref="B26:B27">
    <cfRule type="containsText" dxfId="925" priority="346" operator="containsText" text="야간">
      <formula>NOT(ISERROR(SEARCH("야간",B26)))</formula>
    </cfRule>
    <cfRule type="containsText" dxfId="924" priority="347" operator="containsText" text="B(선택)">
      <formula>NOT(ISERROR(SEARCH("B(선택)",B26)))</formula>
    </cfRule>
    <cfRule type="containsText" dxfId="923" priority="348" operator="containsText" text="A(선택)">
      <formula>NOT(ISERROR(SEARCH("A(선택)",B26)))</formula>
    </cfRule>
  </conditionalFormatting>
  <conditionalFormatting sqref="V26:V27">
    <cfRule type="containsText" dxfId="922" priority="340" operator="containsText" text="야간">
      <formula>NOT(ISERROR(SEARCH("야간",V26)))</formula>
    </cfRule>
    <cfRule type="containsText" dxfId="921" priority="341" operator="containsText" text="B(선택)">
      <formula>NOT(ISERROR(SEARCH("B(선택)",V26)))</formula>
    </cfRule>
    <cfRule type="containsText" dxfId="920" priority="342" operator="containsText" text="A(선택)">
      <formula>NOT(ISERROR(SEARCH("A(선택)",V26)))</formula>
    </cfRule>
  </conditionalFormatting>
  <conditionalFormatting sqref="AA33:AA34">
    <cfRule type="containsText" dxfId="919" priority="334" operator="containsText" text="야간">
      <formula>NOT(ISERROR(SEARCH("야간",AA33)))</formula>
    </cfRule>
    <cfRule type="containsText" dxfId="918" priority="335" operator="containsText" text="B(선택)">
      <formula>NOT(ISERROR(SEARCH("B(선택)",AA33)))</formula>
    </cfRule>
    <cfRule type="containsText" dxfId="917" priority="336" operator="containsText" text="A(선택)">
      <formula>NOT(ISERROR(SEARCH("A(선택)",AA33)))</formula>
    </cfRule>
  </conditionalFormatting>
  <conditionalFormatting sqref="AF33:AF34">
    <cfRule type="containsText" dxfId="916" priority="331" operator="containsText" text="야간">
      <formula>NOT(ISERROR(SEARCH("야간",AF33)))</formula>
    </cfRule>
    <cfRule type="containsText" dxfId="915" priority="332" operator="containsText" text="B(선택)">
      <formula>NOT(ISERROR(SEARCH("B(선택)",AF33)))</formula>
    </cfRule>
    <cfRule type="containsText" dxfId="914" priority="333" operator="containsText" text="A(선택)">
      <formula>NOT(ISERROR(SEARCH("A(선택)",AF33)))</formula>
    </cfRule>
  </conditionalFormatting>
  <conditionalFormatting sqref="G33:G34">
    <cfRule type="containsText" dxfId="913" priority="328" operator="containsText" text="야간">
      <formula>NOT(ISERROR(SEARCH("야간",G33)))</formula>
    </cfRule>
    <cfRule type="containsText" dxfId="912" priority="329" operator="containsText" text="B(선택)">
      <formula>NOT(ISERROR(SEARCH("B(선택)",G33)))</formula>
    </cfRule>
    <cfRule type="containsText" dxfId="911" priority="330" operator="containsText" text="A(선택)">
      <formula>NOT(ISERROR(SEARCH("A(선택)",G33)))</formula>
    </cfRule>
  </conditionalFormatting>
  <conditionalFormatting sqref="Q33:Q34">
    <cfRule type="containsText" dxfId="910" priority="325" operator="containsText" text="야간">
      <formula>NOT(ISERROR(SEARCH("야간",Q33)))</formula>
    </cfRule>
    <cfRule type="containsText" dxfId="909" priority="326" operator="containsText" text="B(선택)">
      <formula>NOT(ISERROR(SEARCH("B(선택)",Q33)))</formula>
    </cfRule>
    <cfRule type="containsText" dxfId="908" priority="327" operator="containsText" text="A(선택)">
      <formula>NOT(ISERROR(SEARCH("A(선택)",Q33)))</formula>
    </cfRule>
  </conditionalFormatting>
  <conditionalFormatting sqref="L33:L34">
    <cfRule type="containsText" dxfId="907" priority="322" operator="containsText" text="야간">
      <formula>NOT(ISERROR(SEARCH("야간",L33)))</formula>
    </cfRule>
    <cfRule type="containsText" dxfId="906" priority="323" operator="containsText" text="B(선택)">
      <formula>NOT(ISERROR(SEARCH("B(선택)",L33)))</formula>
    </cfRule>
    <cfRule type="containsText" dxfId="905" priority="324" operator="containsText" text="A(선택)">
      <formula>NOT(ISERROR(SEARCH("A(선택)",L33)))</formula>
    </cfRule>
  </conditionalFormatting>
  <conditionalFormatting sqref="B33:B34">
    <cfRule type="containsText" dxfId="904" priority="310" operator="containsText" text="야간">
      <formula>NOT(ISERROR(SEARCH("야간",B33)))</formula>
    </cfRule>
    <cfRule type="containsText" dxfId="903" priority="311" operator="containsText" text="B(선택)">
      <formula>NOT(ISERROR(SEARCH("B(선택)",B33)))</formula>
    </cfRule>
    <cfRule type="containsText" dxfId="902" priority="312" operator="containsText" text="A(선택)">
      <formula>NOT(ISERROR(SEARCH("A(선택)",B33)))</formula>
    </cfRule>
  </conditionalFormatting>
  <conditionalFormatting sqref="V33:V34">
    <cfRule type="containsText" dxfId="901" priority="304" operator="containsText" text="야간">
      <formula>NOT(ISERROR(SEARCH("야간",V33)))</formula>
    </cfRule>
    <cfRule type="containsText" dxfId="900" priority="305" operator="containsText" text="B(선택)">
      <formula>NOT(ISERROR(SEARCH("B(선택)",V33)))</formula>
    </cfRule>
    <cfRule type="containsText" dxfId="899" priority="306" operator="containsText" text="A(선택)">
      <formula>NOT(ISERROR(SEARCH("A(선택)",V33)))</formula>
    </cfRule>
  </conditionalFormatting>
  <conditionalFormatting sqref="AA40:AA41">
    <cfRule type="containsText" dxfId="898" priority="298" operator="containsText" text="야간">
      <formula>NOT(ISERROR(SEARCH("야간",AA40)))</formula>
    </cfRule>
    <cfRule type="containsText" dxfId="897" priority="299" operator="containsText" text="B(선택)">
      <formula>NOT(ISERROR(SEARCH("B(선택)",AA40)))</formula>
    </cfRule>
    <cfRule type="containsText" dxfId="896" priority="300" operator="containsText" text="A(선택)">
      <formula>NOT(ISERROR(SEARCH("A(선택)",AA40)))</formula>
    </cfRule>
  </conditionalFormatting>
  <conditionalFormatting sqref="AF40:AF41">
    <cfRule type="containsText" dxfId="895" priority="295" operator="containsText" text="야간">
      <formula>NOT(ISERROR(SEARCH("야간",AF40)))</formula>
    </cfRule>
    <cfRule type="containsText" dxfId="894" priority="296" operator="containsText" text="B(선택)">
      <formula>NOT(ISERROR(SEARCH("B(선택)",AF40)))</formula>
    </cfRule>
    <cfRule type="containsText" dxfId="893" priority="297" operator="containsText" text="A(선택)">
      <formula>NOT(ISERROR(SEARCH("A(선택)",AF40)))</formula>
    </cfRule>
  </conditionalFormatting>
  <conditionalFormatting sqref="G40:G41">
    <cfRule type="containsText" dxfId="892" priority="292" operator="containsText" text="야간">
      <formula>NOT(ISERROR(SEARCH("야간",G40)))</formula>
    </cfRule>
    <cfRule type="containsText" dxfId="891" priority="293" operator="containsText" text="B(선택)">
      <formula>NOT(ISERROR(SEARCH("B(선택)",G40)))</formula>
    </cfRule>
    <cfRule type="containsText" dxfId="890" priority="294" operator="containsText" text="A(선택)">
      <formula>NOT(ISERROR(SEARCH("A(선택)",G40)))</formula>
    </cfRule>
  </conditionalFormatting>
  <conditionalFormatting sqref="Q40:Q41">
    <cfRule type="containsText" dxfId="889" priority="289" operator="containsText" text="야간">
      <formula>NOT(ISERROR(SEARCH("야간",Q40)))</formula>
    </cfRule>
    <cfRule type="containsText" dxfId="888" priority="290" operator="containsText" text="B(선택)">
      <formula>NOT(ISERROR(SEARCH("B(선택)",Q40)))</formula>
    </cfRule>
    <cfRule type="containsText" dxfId="887" priority="291" operator="containsText" text="A(선택)">
      <formula>NOT(ISERROR(SEARCH("A(선택)",Q40)))</formula>
    </cfRule>
  </conditionalFormatting>
  <conditionalFormatting sqref="L40:L41">
    <cfRule type="containsText" dxfId="886" priority="286" operator="containsText" text="야간">
      <formula>NOT(ISERROR(SEARCH("야간",L40)))</formula>
    </cfRule>
    <cfRule type="containsText" dxfId="885" priority="287" operator="containsText" text="B(선택)">
      <formula>NOT(ISERROR(SEARCH("B(선택)",L40)))</formula>
    </cfRule>
    <cfRule type="containsText" dxfId="884" priority="288" operator="containsText" text="A(선택)">
      <formula>NOT(ISERROR(SEARCH("A(선택)",L40)))</formula>
    </cfRule>
  </conditionalFormatting>
  <conditionalFormatting sqref="B40:B41">
    <cfRule type="containsText" dxfId="883" priority="274" operator="containsText" text="야간">
      <formula>NOT(ISERROR(SEARCH("야간",B40)))</formula>
    </cfRule>
    <cfRule type="containsText" dxfId="882" priority="275" operator="containsText" text="B(선택)">
      <formula>NOT(ISERROR(SEARCH("B(선택)",B40)))</formula>
    </cfRule>
    <cfRule type="containsText" dxfId="881" priority="276" operator="containsText" text="A(선택)">
      <formula>NOT(ISERROR(SEARCH("A(선택)",B40)))</formula>
    </cfRule>
  </conditionalFormatting>
  <conditionalFormatting sqref="V40:V41">
    <cfRule type="containsText" dxfId="880" priority="268" operator="containsText" text="야간">
      <formula>NOT(ISERROR(SEARCH("야간",V40)))</formula>
    </cfRule>
    <cfRule type="containsText" dxfId="879" priority="269" operator="containsText" text="B(선택)">
      <formula>NOT(ISERROR(SEARCH("B(선택)",V40)))</formula>
    </cfRule>
    <cfRule type="containsText" dxfId="878" priority="270" operator="containsText" text="A(선택)">
      <formula>NOT(ISERROR(SEARCH("A(선택)",V40)))</formula>
    </cfRule>
  </conditionalFormatting>
  <conditionalFormatting sqref="AA47:AA48">
    <cfRule type="containsText" dxfId="877" priority="262" operator="containsText" text="야간">
      <formula>NOT(ISERROR(SEARCH("야간",AA47)))</formula>
    </cfRule>
    <cfRule type="containsText" dxfId="876" priority="263" operator="containsText" text="B(선택)">
      <formula>NOT(ISERROR(SEARCH("B(선택)",AA47)))</formula>
    </cfRule>
    <cfRule type="containsText" dxfId="875" priority="264" operator="containsText" text="A(선택)">
      <formula>NOT(ISERROR(SEARCH("A(선택)",AA47)))</formula>
    </cfRule>
  </conditionalFormatting>
  <conditionalFormatting sqref="AF47:AF48">
    <cfRule type="containsText" dxfId="874" priority="259" operator="containsText" text="야간">
      <formula>NOT(ISERROR(SEARCH("야간",AF47)))</formula>
    </cfRule>
    <cfRule type="containsText" dxfId="873" priority="260" operator="containsText" text="B(선택)">
      <formula>NOT(ISERROR(SEARCH("B(선택)",AF47)))</formula>
    </cfRule>
    <cfRule type="containsText" dxfId="872" priority="261" operator="containsText" text="A(선택)">
      <formula>NOT(ISERROR(SEARCH("A(선택)",AF47)))</formula>
    </cfRule>
  </conditionalFormatting>
  <conditionalFormatting sqref="G47:G48">
    <cfRule type="containsText" dxfId="871" priority="256" operator="containsText" text="야간">
      <formula>NOT(ISERROR(SEARCH("야간",G47)))</formula>
    </cfRule>
    <cfRule type="containsText" dxfId="870" priority="257" operator="containsText" text="B(선택)">
      <formula>NOT(ISERROR(SEARCH("B(선택)",G47)))</formula>
    </cfRule>
    <cfRule type="containsText" dxfId="869" priority="258" operator="containsText" text="A(선택)">
      <formula>NOT(ISERROR(SEARCH("A(선택)",G47)))</formula>
    </cfRule>
  </conditionalFormatting>
  <conditionalFormatting sqref="Q47:Q48">
    <cfRule type="containsText" dxfId="868" priority="253" operator="containsText" text="야간">
      <formula>NOT(ISERROR(SEARCH("야간",Q47)))</formula>
    </cfRule>
    <cfRule type="containsText" dxfId="867" priority="254" operator="containsText" text="B(선택)">
      <formula>NOT(ISERROR(SEARCH("B(선택)",Q47)))</formula>
    </cfRule>
    <cfRule type="containsText" dxfId="866" priority="255" operator="containsText" text="A(선택)">
      <formula>NOT(ISERROR(SEARCH("A(선택)",Q47)))</formula>
    </cfRule>
  </conditionalFormatting>
  <conditionalFormatting sqref="L47:L48">
    <cfRule type="containsText" dxfId="865" priority="250" operator="containsText" text="야간">
      <formula>NOT(ISERROR(SEARCH("야간",L47)))</formula>
    </cfRule>
    <cfRule type="containsText" dxfId="864" priority="251" operator="containsText" text="B(선택)">
      <formula>NOT(ISERROR(SEARCH("B(선택)",L47)))</formula>
    </cfRule>
    <cfRule type="containsText" dxfId="863" priority="252" operator="containsText" text="A(선택)">
      <formula>NOT(ISERROR(SEARCH("A(선택)",L47)))</formula>
    </cfRule>
  </conditionalFormatting>
  <conditionalFormatting sqref="B47:B48">
    <cfRule type="containsText" dxfId="862" priority="238" operator="containsText" text="야간">
      <formula>NOT(ISERROR(SEARCH("야간",B47)))</formula>
    </cfRule>
    <cfRule type="containsText" dxfId="861" priority="239" operator="containsText" text="B(선택)">
      <formula>NOT(ISERROR(SEARCH("B(선택)",B47)))</formula>
    </cfRule>
    <cfRule type="containsText" dxfId="860" priority="240" operator="containsText" text="A(선택)">
      <formula>NOT(ISERROR(SEARCH("A(선택)",B47)))</formula>
    </cfRule>
  </conditionalFormatting>
  <conditionalFormatting sqref="V47:V48">
    <cfRule type="containsText" dxfId="859" priority="232" operator="containsText" text="야간">
      <formula>NOT(ISERROR(SEARCH("야간",V47)))</formula>
    </cfRule>
    <cfRule type="containsText" dxfId="858" priority="233" operator="containsText" text="B(선택)">
      <formula>NOT(ISERROR(SEARCH("B(선택)",V47)))</formula>
    </cfRule>
    <cfRule type="containsText" dxfId="857" priority="234" operator="containsText" text="A(선택)">
      <formula>NOT(ISERROR(SEARCH("A(선택)",V47)))</formula>
    </cfRule>
  </conditionalFormatting>
  <conditionalFormatting sqref="AA54:AA55">
    <cfRule type="containsText" dxfId="856" priority="226" operator="containsText" text="야간">
      <formula>NOT(ISERROR(SEARCH("야간",AA54)))</formula>
    </cfRule>
    <cfRule type="containsText" dxfId="855" priority="227" operator="containsText" text="B(선택)">
      <formula>NOT(ISERROR(SEARCH("B(선택)",AA54)))</formula>
    </cfRule>
    <cfRule type="containsText" dxfId="854" priority="228" operator="containsText" text="A(선택)">
      <formula>NOT(ISERROR(SEARCH("A(선택)",AA54)))</formula>
    </cfRule>
  </conditionalFormatting>
  <conditionalFormatting sqref="AF54:AF55">
    <cfRule type="containsText" dxfId="853" priority="223" operator="containsText" text="야간">
      <formula>NOT(ISERROR(SEARCH("야간",AF54)))</formula>
    </cfRule>
    <cfRule type="containsText" dxfId="852" priority="224" operator="containsText" text="B(선택)">
      <formula>NOT(ISERROR(SEARCH("B(선택)",AF54)))</formula>
    </cfRule>
    <cfRule type="containsText" dxfId="851" priority="225" operator="containsText" text="A(선택)">
      <formula>NOT(ISERROR(SEARCH("A(선택)",AF54)))</formula>
    </cfRule>
  </conditionalFormatting>
  <conditionalFormatting sqref="G54:G55">
    <cfRule type="containsText" dxfId="850" priority="220" operator="containsText" text="야간">
      <formula>NOT(ISERROR(SEARCH("야간",G54)))</formula>
    </cfRule>
    <cfRule type="containsText" dxfId="849" priority="221" operator="containsText" text="B(선택)">
      <formula>NOT(ISERROR(SEARCH("B(선택)",G54)))</formula>
    </cfRule>
    <cfRule type="containsText" dxfId="848" priority="222" operator="containsText" text="A(선택)">
      <formula>NOT(ISERROR(SEARCH("A(선택)",G54)))</formula>
    </cfRule>
  </conditionalFormatting>
  <conditionalFormatting sqref="Q54:Q55">
    <cfRule type="containsText" dxfId="847" priority="217" operator="containsText" text="야간">
      <formula>NOT(ISERROR(SEARCH("야간",Q54)))</formula>
    </cfRule>
    <cfRule type="containsText" dxfId="846" priority="218" operator="containsText" text="B(선택)">
      <formula>NOT(ISERROR(SEARCH("B(선택)",Q54)))</formula>
    </cfRule>
    <cfRule type="containsText" dxfId="845" priority="219" operator="containsText" text="A(선택)">
      <formula>NOT(ISERROR(SEARCH("A(선택)",Q54)))</formula>
    </cfRule>
  </conditionalFormatting>
  <conditionalFormatting sqref="L54:L55">
    <cfRule type="containsText" dxfId="844" priority="214" operator="containsText" text="야간">
      <formula>NOT(ISERROR(SEARCH("야간",L54)))</formula>
    </cfRule>
    <cfRule type="containsText" dxfId="843" priority="215" operator="containsText" text="B(선택)">
      <formula>NOT(ISERROR(SEARCH("B(선택)",L54)))</formula>
    </cfRule>
    <cfRule type="containsText" dxfId="842" priority="216" operator="containsText" text="A(선택)">
      <formula>NOT(ISERROR(SEARCH("A(선택)",L54)))</formula>
    </cfRule>
  </conditionalFormatting>
  <conditionalFormatting sqref="B54:B55">
    <cfRule type="containsText" dxfId="841" priority="202" operator="containsText" text="야간">
      <formula>NOT(ISERROR(SEARCH("야간",B54)))</formula>
    </cfRule>
    <cfRule type="containsText" dxfId="840" priority="203" operator="containsText" text="B(선택)">
      <formula>NOT(ISERROR(SEARCH("B(선택)",B54)))</formula>
    </cfRule>
    <cfRule type="containsText" dxfId="839" priority="204" operator="containsText" text="A(선택)">
      <formula>NOT(ISERROR(SEARCH("A(선택)",B54)))</formula>
    </cfRule>
  </conditionalFormatting>
  <conditionalFormatting sqref="V54:V55">
    <cfRule type="containsText" dxfId="838" priority="196" operator="containsText" text="야간">
      <formula>NOT(ISERROR(SEARCH("야간",V54)))</formula>
    </cfRule>
    <cfRule type="containsText" dxfId="837" priority="197" operator="containsText" text="B(선택)">
      <formula>NOT(ISERROR(SEARCH("B(선택)",V54)))</formula>
    </cfRule>
    <cfRule type="containsText" dxfId="836" priority="198" operator="containsText" text="A(선택)">
      <formula>NOT(ISERROR(SEARCH("A(선택)",V54)))</formula>
    </cfRule>
  </conditionalFormatting>
  <conditionalFormatting sqref="V36:Y36">
    <cfRule type="cellIs" dxfId="835" priority="192" operator="equal">
      <formula>0</formula>
    </cfRule>
  </conditionalFormatting>
  <conditionalFormatting sqref="B43:E43">
    <cfRule type="cellIs" dxfId="834" priority="191" operator="equal">
      <formula>0</formula>
    </cfRule>
  </conditionalFormatting>
  <conditionalFormatting sqref="AF17:AF18">
    <cfRule type="containsText" dxfId="833" priority="184" operator="containsText" text="휴일">
      <formula>NOT(ISERROR(SEARCH("휴일",AF17)))</formula>
    </cfRule>
    <cfRule type="containsText" dxfId="832" priority="185" operator="containsText" text="대체(평일)">
      <formula>NOT(ISERROR(SEARCH("대체(평일)",AF17)))</formula>
    </cfRule>
  </conditionalFormatting>
  <conditionalFormatting sqref="AF24:AF25">
    <cfRule type="containsText" dxfId="831" priority="182" operator="containsText" text="휴일">
      <formula>NOT(ISERROR(SEARCH("휴일",AF24)))</formula>
    </cfRule>
    <cfRule type="containsText" dxfId="830" priority="183" operator="containsText" text="대체(평일)">
      <formula>NOT(ISERROR(SEARCH("대체(평일)",AF24)))</formula>
    </cfRule>
  </conditionalFormatting>
  <conditionalFormatting sqref="AA24:AA25">
    <cfRule type="containsText" dxfId="829" priority="180" operator="containsText" text="휴일">
      <formula>NOT(ISERROR(SEARCH("휴일",AA24)))</formula>
    </cfRule>
    <cfRule type="containsText" dxfId="828" priority="181" operator="containsText" text="대체(평일)">
      <formula>NOT(ISERROR(SEARCH("대체(평일)",AA24)))</formula>
    </cfRule>
  </conditionalFormatting>
  <conditionalFormatting sqref="AA31:AA32">
    <cfRule type="containsText" dxfId="827" priority="178" operator="containsText" text="휴일">
      <formula>NOT(ISERROR(SEARCH("휴일",AA31)))</formula>
    </cfRule>
    <cfRule type="containsText" dxfId="826" priority="179" operator="containsText" text="대체(평일)">
      <formula>NOT(ISERROR(SEARCH("대체(평일)",AA31)))</formula>
    </cfRule>
  </conditionalFormatting>
  <conditionalFormatting sqref="AF31:AF32">
    <cfRule type="containsText" dxfId="825" priority="176" operator="containsText" text="휴일">
      <formula>NOT(ISERROR(SEARCH("휴일",AF31)))</formula>
    </cfRule>
    <cfRule type="containsText" dxfId="824" priority="177" operator="containsText" text="대체(평일)">
      <formula>NOT(ISERROR(SEARCH("대체(평일)",AF31)))</formula>
    </cfRule>
  </conditionalFormatting>
  <conditionalFormatting sqref="AF38:AF39">
    <cfRule type="containsText" dxfId="823" priority="174" operator="containsText" text="휴일">
      <formula>NOT(ISERROR(SEARCH("휴일",AF38)))</formula>
    </cfRule>
    <cfRule type="containsText" dxfId="822" priority="175" operator="containsText" text="대체(평일)">
      <formula>NOT(ISERROR(SEARCH("대체(평일)",AF38)))</formula>
    </cfRule>
  </conditionalFormatting>
  <conditionalFormatting sqref="AA38:AA39">
    <cfRule type="containsText" dxfId="821" priority="172" operator="containsText" text="휴일">
      <formula>NOT(ISERROR(SEARCH("휴일",AA38)))</formula>
    </cfRule>
    <cfRule type="containsText" dxfId="820" priority="173" operator="containsText" text="대체(평일)">
      <formula>NOT(ISERROR(SEARCH("대체(평일)",AA38)))</formula>
    </cfRule>
  </conditionalFormatting>
  <conditionalFormatting sqref="AA45:AA46">
    <cfRule type="containsText" dxfId="819" priority="170" operator="containsText" text="휴일">
      <formula>NOT(ISERROR(SEARCH("휴일",AA45)))</formula>
    </cfRule>
    <cfRule type="containsText" dxfId="818" priority="171" operator="containsText" text="대체(평일)">
      <formula>NOT(ISERROR(SEARCH("대체(평일)",AA45)))</formula>
    </cfRule>
  </conditionalFormatting>
  <conditionalFormatting sqref="AF45:AF46">
    <cfRule type="containsText" dxfId="817" priority="168" operator="containsText" text="휴일">
      <formula>NOT(ISERROR(SEARCH("휴일",AF45)))</formula>
    </cfRule>
    <cfRule type="containsText" dxfId="816" priority="169" operator="containsText" text="대체(평일)">
      <formula>NOT(ISERROR(SEARCH("대체(평일)",AF45)))</formula>
    </cfRule>
  </conditionalFormatting>
  <conditionalFormatting sqref="AF52:AF53">
    <cfRule type="containsText" dxfId="815" priority="166" operator="containsText" text="휴일">
      <formula>NOT(ISERROR(SEARCH("휴일",AF52)))</formula>
    </cfRule>
    <cfRule type="containsText" dxfId="814" priority="167" operator="containsText" text="대체(평일)">
      <formula>NOT(ISERROR(SEARCH("대체(평일)",AF52)))</formula>
    </cfRule>
  </conditionalFormatting>
  <conditionalFormatting sqref="AA52:AA53">
    <cfRule type="containsText" dxfId="813" priority="164" operator="containsText" text="휴일">
      <formula>NOT(ISERROR(SEARCH("휴일",AA52)))</formula>
    </cfRule>
    <cfRule type="containsText" dxfId="812" priority="165" operator="containsText" text="대체(평일)">
      <formula>NOT(ISERROR(SEARCH("대체(평일)",AA52)))</formula>
    </cfRule>
  </conditionalFormatting>
  <conditionalFormatting sqref="Q15:T15">
    <cfRule type="cellIs" dxfId="811" priority="163" operator="equal">
      <formula>0</formula>
    </cfRule>
  </conditionalFormatting>
  <conditionalFormatting sqref="V15:Y15">
    <cfRule type="cellIs" dxfId="810" priority="162" operator="equal">
      <formula>0</formula>
    </cfRule>
  </conditionalFormatting>
  <conditionalFormatting sqref="V22:Y22">
    <cfRule type="cellIs" dxfId="809" priority="161" operator="equal">
      <formula>0</formula>
    </cfRule>
  </conditionalFormatting>
  <conditionalFormatting sqref="AA17:AA18">
    <cfRule type="containsText" dxfId="808" priority="140" operator="containsText" text="휴일">
      <formula>NOT(ISERROR(SEARCH("휴일",AA17)))</formula>
    </cfRule>
    <cfRule type="containsText" dxfId="807" priority="141" operator="containsText" text="대체(평일)">
      <formula>NOT(ISERROR(SEARCH("대체(평일)",AA17)))</formula>
    </cfRule>
  </conditionalFormatting>
  <conditionalFormatting sqref="V17:V18">
    <cfRule type="containsText" dxfId="806" priority="138" operator="containsText" text="휴일">
      <formula>NOT(ISERROR(SEARCH("휴일",V17)))</formula>
    </cfRule>
    <cfRule type="containsText" dxfId="805" priority="139" operator="containsText" text="대체(평일)">
      <formula>NOT(ISERROR(SEARCH("대체(평일)",V17)))</formula>
    </cfRule>
  </conditionalFormatting>
  <conditionalFormatting sqref="Q17:Q18">
    <cfRule type="containsText" dxfId="804" priority="136" operator="containsText" text="휴일">
      <formula>NOT(ISERROR(SEARCH("휴일",Q17)))</formula>
    </cfRule>
    <cfRule type="containsText" dxfId="803" priority="137" operator="containsText" text="대체(평일)">
      <formula>NOT(ISERROR(SEARCH("대체(평일)",Q17)))</formula>
    </cfRule>
  </conditionalFormatting>
  <conditionalFormatting sqref="V24:V25">
    <cfRule type="containsText" dxfId="802" priority="134" operator="containsText" text="휴일">
      <formula>NOT(ISERROR(SEARCH("휴일",V24)))</formula>
    </cfRule>
    <cfRule type="containsText" dxfId="801" priority="135" operator="containsText" text="대체(평일)">
      <formula>NOT(ISERROR(SEARCH("대체(평일)",V24)))</formula>
    </cfRule>
  </conditionalFormatting>
  <conditionalFormatting sqref="AO13">
    <cfRule type="cellIs" dxfId="800" priority="129" operator="greaterThan">
      <formula>$AS$9</formula>
    </cfRule>
  </conditionalFormatting>
  <conditionalFormatting sqref="AN5:AO6 AO4">
    <cfRule type="cellIs" dxfId="799" priority="128" operator="greaterThan">
      <formula>$AS$9</formula>
    </cfRule>
  </conditionalFormatting>
  <conditionalFormatting sqref="AO7">
    <cfRule type="cellIs" dxfId="798" priority="127" operator="greaterThan">
      <formula>$AS$9</formula>
    </cfRule>
  </conditionalFormatting>
  <conditionalFormatting sqref="AN7">
    <cfRule type="cellIs" dxfId="797" priority="126" operator="greaterThan">
      <formula>$AS$9</formula>
    </cfRule>
  </conditionalFormatting>
  <conditionalFormatting sqref="AN4">
    <cfRule type="cellIs" dxfId="796" priority="125" operator="greaterThan">
      <formula>$AS$9</formula>
    </cfRule>
  </conditionalFormatting>
  <conditionalFormatting sqref="AO10">
    <cfRule type="cellIs" dxfId="795" priority="124" operator="greaterThan">
      <formula>$AS$9</formula>
    </cfRule>
  </conditionalFormatting>
  <conditionalFormatting sqref="AO10">
    <cfRule type="cellIs" dxfId="794" priority="123" operator="greaterThan">
      <formula>$AS$9</formula>
    </cfRule>
  </conditionalFormatting>
  <conditionalFormatting sqref="AO11">
    <cfRule type="cellIs" dxfId="793" priority="122" operator="greaterThan">
      <formula>$AS$9</formula>
    </cfRule>
  </conditionalFormatting>
  <conditionalFormatting sqref="AO12">
    <cfRule type="cellIs" dxfId="792" priority="121" operator="greaterThan">
      <formula>$AS$9</formula>
    </cfRule>
  </conditionalFormatting>
  <conditionalFormatting sqref="AN8">
    <cfRule type="cellIs" dxfId="791" priority="120" operator="greaterThan">
      <formula>$AS$10</formula>
    </cfRule>
  </conditionalFormatting>
  <conditionalFormatting sqref="B17:B18">
    <cfRule type="containsText" dxfId="790" priority="79" operator="containsText" text="대체(휴일)">
      <formula>NOT(ISERROR(SEARCH("대체(휴일)",B17)))</formula>
    </cfRule>
    <cfRule type="containsText" dxfId="789" priority="80" operator="containsText" text="외근">
      <formula>NOT(ISERROR(SEARCH("외근",B17)))</formula>
    </cfRule>
    <cfRule type="containsText" dxfId="788" priority="81" operator="containsText" text="선택">
      <formula>NOT(ISERROR(SEARCH("선택",B17)))</formula>
    </cfRule>
  </conditionalFormatting>
  <conditionalFormatting sqref="G17:G18">
    <cfRule type="containsText" dxfId="787" priority="76" operator="containsText" text="대체(휴일)">
      <formula>NOT(ISERROR(SEARCH("대체(휴일)",G17)))</formula>
    </cfRule>
    <cfRule type="containsText" dxfId="786" priority="77" operator="containsText" text="외근">
      <formula>NOT(ISERROR(SEARCH("외근",G17)))</formula>
    </cfRule>
    <cfRule type="containsText" dxfId="785" priority="78" operator="containsText" text="선택">
      <formula>NOT(ISERROR(SEARCH("선택",G17)))</formula>
    </cfRule>
  </conditionalFormatting>
  <conditionalFormatting sqref="L17:L18">
    <cfRule type="containsText" dxfId="784" priority="73" operator="containsText" text="대체(휴일)">
      <formula>NOT(ISERROR(SEARCH("대체(휴일)",L17)))</formula>
    </cfRule>
    <cfRule type="containsText" dxfId="783" priority="74" operator="containsText" text="외근">
      <formula>NOT(ISERROR(SEARCH("외근",L17)))</formula>
    </cfRule>
    <cfRule type="containsText" dxfId="782" priority="75" operator="containsText" text="선택">
      <formula>NOT(ISERROR(SEARCH("선택",L17)))</formula>
    </cfRule>
  </conditionalFormatting>
  <conditionalFormatting sqref="B24:B25">
    <cfRule type="containsText" dxfId="781" priority="70" operator="containsText" text="대체(휴일)">
      <formula>NOT(ISERROR(SEARCH("대체(휴일)",B24)))</formula>
    </cfRule>
    <cfRule type="containsText" dxfId="780" priority="71" operator="containsText" text="외근">
      <formula>NOT(ISERROR(SEARCH("외근",B24)))</formula>
    </cfRule>
    <cfRule type="containsText" dxfId="779" priority="72" operator="containsText" text="선택">
      <formula>NOT(ISERROR(SEARCH("선택",B24)))</formula>
    </cfRule>
  </conditionalFormatting>
  <conditionalFormatting sqref="G24:G25">
    <cfRule type="containsText" dxfId="778" priority="67" operator="containsText" text="대체(휴일)">
      <formula>NOT(ISERROR(SEARCH("대체(휴일)",G24)))</formula>
    </cfRule>
    <cfRule type="containsText" dxfId="777" priority="68" operator="containsText" text="외근">
      <formula>NOT(ISERROR(SEARCH("외근",G24)))</formula>
    </cfRule>
    <cfRule type="containsText" dxfId="776" priority="69" operator="containsText" text="선택">
      <formula>NOT(ISERROR(SEARCH("선택",G24)))</formula>
    </cfRule>
  </conditionalFormatting>
  <conditionalFormatting sqref="L24:L25">
    <cfRule type="containsText" dxfId="775" priority="64" operator="containsText" text="대체(휴일)">
      <formula>NOT(ISERROR(SEARCH("대체(휴일)",L24)))</formula>
    </cfRule>
    <cfRule type="containsText" dxfId="774" priority="65" operator="containsText" text="외근">
      <formula>NOT(ISERROR(SEARCH("외근",L24)))</formula>
    </cfRule>
    <cfRule type="containsText" dxfId="773" priority="66" operator="containsText" text="선택">
      <formula>NOT(ISERROR(SEARCH("선택",L24)))</formula>
    </cfRule>
  </conditionalFormatting>
  <conditionalFormatting sqref="Q24:Q25">
    <cfRule type="containsText" dxfId="772" priority="61" operator="containsText" text="대체(휴일)">
      <formula>NOT(ISERROR(SEARCH("대체(휴일)",Q24)))</formula>
    </cfRule>
    <cfRule type="containsText" dxfId="771" priority="62" operator="containsText" text="외근">
      <formula>NOT(ISERROR(SEARCH("외근",Q24)))</formula>
    </cfRule>
    <cfRule type="containsText" dxfId="770" priority="63" operator="containsText" text="선택">
      <formula>NOT(ISERROR(SEARCH("선택",Q24)))</formula>
    </cfRule>
  </conditionalFormatting>
  <conditionalFormatting sqref="B31:B32">
    <cfRule type="containsText" dxfId="769" priority="58" operator="containsText" text="대체(휴일)">
      <formula>NOT(ISERROR(SEARCH("대체(휴일)",B31)))</formula>
    </cfRule>
    <cfRule type="containsText" dxfId="768" priority="59" operator="containsText" text="외근">
      <formula>NOT(ISERROR(SEARCH("외근",B31)))</formula>
    </cfRule>
    <cfRule type="containsText" dxfId="767" priority="60" operator="containsText" text="선택">
      <formula>NOT(ISERROR(SEARCH("선택",B31)))</formula>
    </cfRule>
  </conditionalFormatting>
  <conditionalFormatting sqref="G31:G32">
    <cfRule type="containsText" dxfId="766" priority="55" operator="containsText" text="대체(휴일)">
      <formula>NOT(ISERROR(SEARCH("대체(휴일)",G31)))</formula>
    </cfRule>
    <cfRule type="containsText" dxfId="765" priority="56" operator="containsText" text="외근">
      <formula>NOT(ISERROR(SEARCH("외근",G31)))</formula>
    </cfRule>
    <cfRule type="containsText" dxfId="764" priority="57" operator="containsText" text="선택">
      <formula>NOT(ISERROR(SEARCH("선택",G31)))</formula>
    </cfRule>
  </conditionalFormatting>
  <conditionalFormatting sqref="L31:L32">
    <cfRule type="containsText" dxfId="763" priority="52" operator="containsText" text="대체(휴일)">
      <formula>NOT(ISERROR(SEARCH("대체(휴일)",L31)))</formula>
    </cfRule>
    <cfRule type="containsText" dxfId="762" priority="53" operator="containsText" text="외근">
      <formula>NOT(ISERROR(SEARCH("외근",L31)))</formula>
    </cfRule>
    <cfRule type="containsText" dxfId="761" priority="54" operator="containsText" text="선택">
      <formula>NOT(ISERROR(SEARCH("선택",L31)))</formula>
    </cfRule>
  </conditionalFormatting>
  <conditionalFormatting sqref="Q31:Q32">
    <cfRule type="containsText" dxfId="760" priority="49" operator="containsText" text="대체(휴일)">
      <formula>NOT(ISERROR(SEARCH("대체(휴일)",Q31)))</formula>
    </cfRule>
    <cfRule type="containsText" dxfId="759" priority="50" operator="containsText" text="외근">
      <formula>NOT(ISERROR(SEARCH("외근",Q31)))</formula>
    </cfRule>
    <cfRule type="containsText" dxfId="758" priority="51" operator="containsText" text="선택">
      <formula>NOT(ISERROR(SEARCH("선택",Q31)))</formula>
    </cfRule>
  </conditionalFormatting>
  <conditionalFormatting sqref="V31:V32">
    <cfRule type="containsText" dxfId="757" priority="46" operator="containsText" text="대체(휴일)">
      <formula>NOT(ISERROR(SEARCH("대체(휴일)",V31)))</formula>
    </cfRule>
    <cfRule type="containsText" dxfId="756" priority="47" operator="containsText" text="외근">
      <formula>NOT(ISERROR(SEARCH("외근",V31)))</formula>
    </cfRule>
    <cfRule type="containsText" dxfId="755" priority="48" operator="containsText" text="선택">
      <formula>NOT(ISERROR(SEARCH("선택",V31)))</formula>
    </cfRule>
  </conditionalFormatting>
  <conditionalFormatting sqref="B38:B39">
    <cfRule type="containsText" dxfId="754" priority="43" operator="containsText" text="대체(휴일)">
      <formula>NOT(ISERROR(SEARCH("대체(휴일)",B38)))</formula>
    </cfRule>
    <cfRule type="containsText" dxfId="753" priority="44" operator="containsText" text="외근">
      <formula>NOT(ISERROR(SEARCH("외근",B38)))</formula>
    </cfRule>
    <cfRule type="containsText" dxfId="752" priority="45" operator="containsText" text="선택">
      <formula>NOT(ISERROR(SEARCH("선택",B38)))</formula>
    </cfRule>
  </conditionalFormatting>
  <conditionalFormatting sqref="G38:G39">
    <cfRule type="containsText" dxfId="751" priority="40" operator="containsText" text="대체(휴일)">
      <formula>NOT(ISERROR(SEARCH("대체(휴일)",G38)))</formula>
    </cfRule>
    <cfRule type="containsText" dxfId="750" priority="41" operator="containsText" text="외근">
      <formula>NOT(ISERROR(SEARCH("외근",G38)))</formula>
    </cfRule>
    <cfRule type="containsText" dxfId="749" priority="42" operator="containsText" text="선택">
      <formula>NOT(ISERROR(SEARCH("선택",G38)))</formula>
    </cfRule>
  </conditionalFormatting>
  <conditionalFormatting sqref="L38:L39">
    <cfRule type="containsText" dxfId="748" priority="37" operator="containsText" text="대체(휴일)">
      <formula>NOT(ISERROR(SEARCH("대체(휴일)",L38)))</formula>
    </cfRule>
    <cfRule type="containsText" dxfId="747" priority="38" operator="containsText" text="외근">
      <formula>NOT(ISERROR(SEARCH("외근",L38)))</formula>
    </cfRule>
    <cfRule type="containsText" dxfId="746" priority="39" operator="containsText" text="선택">
      <formula>NOT(ISERROR(SEARCH("선택",L38)))</formula>
    </cfRule>
  </conditionalFormatting>
  <conditionalFormatting sqref="Q38:Q39">
    <cfRule type="containsText" dxfId="745" priority="34" operator="containsText" text="대체(휴일)">
      <formula>NOT(ISERROR(SEARCH("대체(휴일)",Q38)))</formula>
    </cfRule>
    <cfRule type="containsText" dxfId="744" priority="35" operator="containsText" text="외근">
      <formula>NOT(ISERROR(SEARCH("외근",Q38)))</formula>
    </cfRule>
    <cfRule type="containsText" dxfId="743" priority="36" operator="containsText" text="선택">
      <formula>NOT(ISERROR(SEARCH("선택",Q38)))</formula>
    </cfRule>
  </conditionalFormatting>
  <conditionalFormatting sqref="V38:V39">
    <cfRule type="containsText" dxfId="742" priority="31" operator="containsText" text="대체(휴일)">
      <formula>NOT(ISERROR(SEARCH("대체(휴일)",V38)))</formula>
    </cfRule>
    <cfRule type="containsText" dxfId="741" priority="32" operator="containsText" text="외근">
      <formula>NOT(ISERROR(SEARCH("외근",V38)))</formula>
    </cfRule>
    <cfRule type="containsText" dxfId="740" priority="33" operator="containsText" text="선택">
      <formula>NOT(ISERROR(SEARCH("선택",V38)))</formula>
    </cfRule>
  </conditionalFormatting>
  <conditionalFormatting sqref="V45:V46">
    <cfRule type="containsText" dxfId="739" priority="28" operator="containsText" text="대체(휴일)">
      <formula>NOT(ISERROR(SEARCH("대체(휴일)",V45)))</formula>
    </cfRule>
    <cfRule type="containsText" dxfId="738" priority="29" operator="containsText" text="외근">
      <formula>NOT(ISERROR(SEARCH("외근",V45)))</formula>
    </cfRule>
    <cfRule type="containsText" dxfId="737" priority="30" operator="containsText" text="선택">
      <formula>NOT(ISERROR(SEARCH("선택",V45)))</formula>
    </cfRule>
  </conditionalFormatting>
  <conditionalFormatting sqref="Q45:Q46">
    <cfRule type="containsText" dxfId="736" priority="25" operator="containsText" text="대체(휴일)">
      <formula>NOT(ISERROR(SEARCH("대체(휴일)",Q45)))</formula>
    </cfRule>
    <cfRule type="containsText" dxfId="735" priority="26" operator="containsText" text="외근">
      <formula>NOT(ISERROR(SEARCH("외근",Q45)))</formula>
    </cfRule>
    <cfRule type="containsText" dxfId="734" priority="27" operator="containsText" text="선택">
      <formula>NOT(ISERROR(SEARCH("선택",Q45)))</formula>
    </cfRule>
  </conditionalFormatting>
  <conditionalFormatting sqref="L45:L46">
    <cfRule type="containsText" dxfId="733" priority="22" operator="containsText" text="대체(휴일)">
      <formula>NOT(ISERROR(SEARCH("대체(휴일)",L45)))</formula>
    </cfRule>
    <cfRule type="containsText" dxfId="732" priority="23" operator="containsText" text="외근">
      <formula>NOT(ISERROR(SEARCH("외근",L45)))</formula>
    </cfRule>
    <cfRule type="containsText" dxfId="731" priority="24" operator="containsText" text="선택">
      <formula>NOT(ISERROR(SEARCH("선택",L45)))</formula>
    </cfRule>
  </conditionalFormatting>
  <conditionalFormatting sqref="G45:G46">
    <cfRule type="containsText" dxfId="730" priority="19" operator="containsText" text="대체(휴일)">
      <formula>NOT(ISERROR(SEARCH("대체(휴일)",G45)))</formula>
    </cfRule>
    <cfRule type="containsText" dxfId="729" priority="20" operator="containsText" text="외근">
      <formula>NOT(ISERROR(SEARCH("외근",G45)))</formula>
    </cfRule>
    <cfRule type="containsText" dxfId="728" priority="21" operator="containsText" text="선택">
      <formula>NOT(ISERROR(SEARCH("선택",G45)))</formula>
    </cfRule>
  </conditionalFormatting>
  <conditionalFormatting sqref="B45:B46">
    <cfRule type="containsText" dxfId="727" priority="16" operator="containsText" text="대체(휴일)">
      <formula>NOT(ISERROR(SEARCH("대체(휴일)",B45)))</formula>
    </cfRule>
    <cfRule type="containsText" dxfId="726" priority="17" operator="containsText" text="외근">
      <formula>NOT(ISERROR(SEARCH("외근",B45)))</formula>
    </cfRule>
    <cfRule type="containsText" dxfId="725" priority="18" operator="containsText" text="선택">
      <formula>NOT(ISERROR(SEARCH("선택",B45)))</formula>
    </cfRule>
  </conditionalFormatting>
  <conditionalFormatting sqref="B52:B53">
    <cfRule type="containsText" dxfId="724" priority="13" operator="containsText" text="대체(휴일)">
      <formula>NOT(ISERROR(SEARCH("대체(휴일)",B52)))</formula>
    </cfRule>
    <cfRule type="containsText" dxfId="723" priority="14" operator="containsText" text="외근">
      <formula>NOT(ISERROR(SEARCH("외근",B52)))</formula>
    </cfRule>
    <cfRule type="containsText" dxfId="722" priority="15" operator="containsText" text="선택">
      <formula>NOT(ISERROR(SEARCH("선택",B52)))</formula>
    </cfRule>
  </conditionalFormatting>
  <conditionalFormatting sqref="G52:G53">
    <cfRule type="containsText" dxfId="721" priority="10" operator="containsText" text="대체(휴일)">
      <formula>NOT(ISERROR(SEARCH("대체(휴일)",G52)))</formula>
    </cfRule>
    <cfRule type="containsText" dxfId="720" priority="11" operator="containsText" text="외근">
      <formula>NOT(ISERROR(SEARCH("외근",G52)))</formula>
    </cfRule>
    <cfRule type="containsText" dxfId="719" priority="12" operator="containsText" text="선택">
      <formula>NOT(ISERROR(SEARCH("선택",G52)))</formula>
    </cfRule>
  </conditionalFormatting>
  <conditionalFormatting sqref="L52:L53">
    <cfRule type="containsText" dxfId="718" priority="7" operator="containsText" text="대체(휴일)">
      <formula>NOT(ISERROR(SEARCH("대체(휴일)",L52)))</formula>
    </cfRule>
    <cfRule type="containsText" dxfId="717" priority="8" operator="containsText" text="외근">
      <formula>NOT(ISERROR(SEARCH("외근",L52)))</formula>
    </cfRule>
    <cfRule type="containsText" dxfId="716" priority="9" operator="containsText" text="선택">
      <formula>NOT(ISERROR(SEARCH("선택",L52)))</formula>
    </cfRule>
  </conditionalFormatting>
  <conditionalFormatting sqref="Q52:Q53">
    <cfRule type="containsText" dxfId="715" priority="4" operator="containsText" text="대체(휴일)">
      <formula>NOT(ISERROR(SEARCH("대체(휴일)",Q52)))</formula>
    </cfRule>
    <cfRule type="containsText" dxfId="714" priority="5" operator="containsText" text="외근">
      <formula>NOT(ISERROR(SEARCH("외근",Q52)))</formula>
    </cfRule>
    <cfRule type="containsText" dxfId="713" priority="6" operator="containsText" text="선택">
      <formula>NOT(ISERROR(SEARCH("선택",Q52)))</formula>
    </cfRule>
  </conditionalFormatting>
  <conditionalFormatting sqref="V52:V53">
    <cfRule type="containsText" dxfId="712" priority="1" operator="containsText" text="대체(휴일)">
      <formula>NOT(ISERROR(SEARCH("대체(휴일)",V52)))</formula>
    </cfRule>
    <cfRule type="containsText" dxfId="711" priority="2" operator="containsText" text="외근">
      <formula>NOT(ISERROR(SEARCH("외근",V52)))</formula>
    </cfRule>
    <cfRule type="containsText" dxfId="710" priority="3" operator="containsText" text="선택">
      <formula>NOT(ISERROR(SEARCH("선택",V52)))</formula>
    </cfRule>
  </conditionalFormatting>
  <dataValidations count="10">
    <dataValidation type="list" allowBlank="1" showInputMessage="1" showErrorMessage="1" sqref="B45:B46 G52:G53 B52:B53 L52:L53 Q52:Q53 B17:B18 G17:G18 L17:L18 B24:B25 G24:G25 L24:L25 Q24:Q25 B31:B32 G31:G32 L31:L32 Q31:Q32 V31:V32 B38:B39 G38:G39 L38:L39 Q38:Q39 V38:V39 V45:V46 Q45:Q46 L45:L46 G45:G46 V52:V53" xr:uid="{EF95803E-10F3-4205-8365-A43887347887}">
      <formula1>"통상,선택,외근,대체(휴일)"</formula1>
    </dataValidation>
    <dataValidation type="list" allowBlank="1" showInputMessage="1" showErrorMessage="1" sqref="D20 AC20 I20 AC34 N20 S20 AH20 AC48 AC27 AH27 AH34 AC41 I34 AH41 X20 I41 AH48 I27 S27 D27 N27 S41 S34 D34 I48 S48 D48 N48 N34 D41 N41 X27 X48 X41 X34 AC55 AH55 I55 S55 D55 N55 X55" xr:uid="{02503309-C602-4B22-BA3C-7E6001E3F1FB}">
      <formula1>"0.0,0.5,1.0,1.5,2.0,2.5,3.0,3.5,4.0,4.5,5.0,5.5,6.0"</formula1>
    </dataValidation>
    <dataValidation type="list" allowBlank="1" showInputMessage="1" showErrorMessage="1" sqref="C20 M61 AB20 H20 AB34 M20 R20 AG20 AB48 AB27 AG27 AG34 AB41 H34 AG41 W20 H41 AG48 H27 R27 C27 M27 R41 R34 C34 H48 R48 C48 M48 M34 C41 M41 W27 W48 W41 W34 AB55 AG55 H55 R55 C55 M55 W55" xr:uid="{5397A7D8-5CFF-434B-A610-29826C3F4312}">
      <formula1>"22:30,23:00,23:30,24:00,00:30,01:00,01:30,02:00,02:30,03:00,03:30,04:00,04:30,05:00,05:30,06:00"</formula1>
    </dataValidation>
    <dataValidation type="list" allowBlank="1" showInputMessage="1" showErrorMessage="1" sqref="C19 M60 AB19 H19 AB33 M19 R19 AG19 AB47 AB26 AG26 AG33 AB40 H33 AG40 W19 H40 AG47 H26 R26 C26 M26 R40 R33 C33 H47 R47 C47 M47 M33 C40 M40 W26 W47 W40 W33 AB54 AG54 H54 R54 C54 M54 W54" xr:uid="{35B08DA5-1E5A-4195-B37C-C5CC4DFFB616}">
      <formula1>"22:00,22:30,23:00,23:30,24:00,00:30,01:00,01:30,02:00,02:30,03:00,03:30,04:00,04:30,05:00,05:30"</formula1>
    </dataValidation>
    <dataValidation type="list" allowBlank="1" showInputMessage="1" showErrorMessage="1" sqref="B19:B20 Q19:Q20 AA19:AA20 G19:G20 AA33:AA34 L19:L20 AF19:AF20 AA47:AA48 AF47:AF48 AA26:AA27 AF26:AF27 AF33:AF34 B47:B48 AA40:AA41 V19:V20 B26:B27 AF40:AF41 B40:B41 G26:G27 Q26:Q27 L26:L27 G47:G48 G40:G41 B33:B34 G33:G34 Q47:Q48 L47:L48 V47:V48 Q33:Q34 L33:L34 Q40:Q41 L40:L41 V40:V41 V26:V27 V33:V34 AA54:AA55 AF54:AF55 B54:B55 G54:G55 Q54:Q55 L54:L55 V54:V55" xr:uid="{12985D97-03B8-4B91-8AE0-314B65759AED}">
      <formula1>"야간"</formula1>
    </dataValidation>
    <dataValidation type="list" allowBlank="1" showInputMessage="1" showErrorMessage="1" sqref="D18 AC39 I18 AC32 N18 S18 AC18 AH18 AH32 AH39 I32 D53 S32 AC46 AH46 AC25 AH25 N53 S39 D32 X53 N32 I39 S46 X18 I25 S25 D25 N25 X32 D39 N39 X39 X46 X25 AC53 AH53 I53 S53 I46 D46 N46" xr:uid="{35E1B09E-F27E-4274-8855-07DFE9A907B5}">
      <formula1>"외근,연차,반차,0.0,0.5,1.0,1.5,2.0,2.5,3.0,3.5,4.0,4.5,5.0,5.5,6.0"</formula1>
    </dataValidation>
    <dataValidation type="list" allowBlank="1" showInputMessage="1" showErrorMessage="1" sqref="AB17 AG38 AG45 M31 AG24 M24 W52 H24 AG31 H31 M52 M38 AB52 M17 C31 C17 AB38 C52 H38 C38 C24 R17 AB31 AB45 R38 AB24 W38 AG17 R31 W17 H17 R24 W24 W31 R45 AG52 R52 H52 M45 H45 C45 W45" xr:uid="{ECA3DF73-9775-41CB-B87C-D56E5DE802C8}">
      <formula1>"06:00,06:30,07:00,07:30,08:00,08:30,09:00,09:30,10:00,10:30,11:00,11:30,12:00,12:30,13:00,13:30,14:00,14:30,15:00,15:30,16:00,16:30,17:00,17:30"</formula1>
    </dataValidation>
    <dataValidation type="list" allowBlank="1" showInputMessage="1" showErrorMessage="1" sqref="AB53 M25 M18 AG53 AG18 W53 M32 H32 H25 M39 R18 C32 AB32 H18 C18 M53 AG32 AB25 H39 AB18 AG25 AB39 C39 AB46 AG46 W18 AG39 W39 W32 R39 W25 C25 R46 R32 R25 R53 C53 H53 M46 H46 C46 W46" xr:uid="{F21E38A5-2FE3-4F30-A9C9-95B436FCA2D9}">
      <formula1>"10:30,11:00,11:30,12:00,12:30,13:00,13:30,14:00,14:30,15:00,15:30,16:00,16:30,17:00,17:30,18:00,18:30,19:00,19:30,20:00,20:30,21:00,21:30,22:00"</formula1>
    </dataValidation>
    <dataValidation type="list" allowBlank="1" showInputMessage="1" showErrorMessage="1" sqref="AA17:AA18 AF17:AF18 AF24:AF25 AA24:AA25 AA31:AA32 AF31:AF32 AF38:AF39 AA38:AA39 AA45:AA46 AF45:AF46 AF52:AF53 AA52:AA53 Q17:Q18 V17:V18 V24:V25" xr:uid="{363AEE38-C745-4866-8CD1-EEDE7E8C6AEA}">
      <formula1>"대체(평일),휴일"</formula1>
    </dataValidation>
    <dataValidation type="list" showInputMessage="1" showErrorMessage="1" sqref="G10:J10" xr:uid="{BE911999-36F3-4CB5-B009-B5223293B8B9}">
      <formula1>"Comprehensive,Non-Comprehensive"</formula1>
    </dataValidation>
  </dataValidation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1EDD8-ECCE-4A1E-907E-5AE2EDF33E3C}">
  <dimension ref="B2:AW67"/>
  <sheetViews>
    <sheetView showGridLines="0" zoomScale="70" zoomScaleNormal="70" workbookViewId="0">
      <selection activeCell="AB10" sqref="AB10"/>
    </sheetView>
  </sheetViews>
  <sheetFormatPr defaultRowHeight="15"/>
  <cols>
    <col min="1" max="1" width="4.140625" customWidth="1"/>
    <col min="2" max="2" width="7.7109375" customWidth="1"/>
    <col min="3" max="3" width="9.7109375" customWidth="1"/>
    <col min="4" max="4" width="6.7109375" customWidth="1"/>
    <col min="5" max="5" width="7.42578125" customWidth="1"/>
    <col min="6" max="6" width="2.85546875" customWidth="1"/>
    <col min="7" max="7" width="7.7109375" customWidth="1"/>
    <col min="8" max="8" width="9.7109375" customWidth="1"/>
    <col min="9" max="10" width="6.7109375" customWidth="1"/>
    <col min="11" max="11" width="2.85546875" customWidth="1"/>
    <col min="12" max="12" width="7.7109375" customWidth="1"/>
    <col min="13" max="13" width="9.7109375" customWidth="1"/>
    <col min="14" max="15" width="6.7109375" customWidth="1"/>
    <col min="16" max="16" width="2.85546875" customWidth="1"/>
    <col min="17" max="17" width="8.7109375" customWidth="1"/>
    <col min="18" max="18" width="9.7109375" customWidth="1"/>
    <col min="19" max="20" width="6.7109375" customWidth="1"/>
    <col min="21" max="21" width="2.85546875" customWidth="1"/>
    <col min="22" max="22" width="8.7109375" customWidth="1"/>
    <col min="23" max="23" width="9.7109375" customWidth="1"/>
    <col min="24" max="25" width="6.7109375" customWidth="1"/>
    <col min="26" max="26" width="2.85546875" customWidth="1"/>
    <col min="27" max="27" width="7.7109375" customWidth="1"/>
    <col min="28" max="28" width="9.7109375" customWidth="1"/>
    <col min="29" max="30" width="6.7109375" customWidth="1"/>
    <col min="31" max="31" width="2.85546875" customWidth="1"/>
    <col min="32" max="32" width="8.7109375" customWidth="1"/>
    <col min="33" max="33" width="9.7109375" customWidth="1"/>
    <col min="34" max="35" width="6.7109375" customWidth="1"/>
    <col min="36" max="36" width="2.7109375" customWidth="1"/>
    <col min="37" max="38" width="1.7109375" customWidth="1"/>
    <col min="39" max="39" width="36.28515625" customWidth="1"/>
    <col min="40" max="40" width="15.7109375" customWidth="1"/>
    <col min="41" max="41" width="6.7109375" customWidth="1"/>
    <col min="42" max="42" width="3.7109375" customWidth="1"/>
    <col min="43" max="43" width="5.140625" customWidth="1"/>
    <col min="44" max="44" width="19" customWidth="1"/>
    <col min="45" max="45" width="13.42578125" customWidth="1"/>
    <col min="46" max="48" width="8.7109375" customWidth="1"/>
    <col min="49" max="49" width="10" customWidth="1"/>
  </cols>
  <sheetData>
    <row r="2" spans="2:49" ht="26.25" customHeight="1" thickBot="1">
      <c r="B2" s="178">
        <v>44136</v>
      </c>
      <c r="C2" s="178"/>
      <c r="D2" s="178"/>
      <c r="E2" s="178"/>
      <c r="F2" s="178"/>
      <c r="G2" s="178"/>
      <c r="H2" s="22"/>
      <c r="I2" s="22"/>
      <c r="J2" s="2"/>
      <c r="K2" s="2"/>
      <c r="L2" s="2"/>
      <c r="M2" s="22"/>
      <c r="N2" s="22"/>
      <c r="O2" s="2"/>
      <c r="P2" s="2"/>
      <c r="Q2" s="2"/>
      <c r="R2" s="22"/>
      <c r="S2" s="22"/>
      <c r="T2" s="2"/>
      <c r="U2" s="2"/>
      <c r="V2" s="2"/>
      <c r="W2" s="22"/>
      <c r="X2" s="22"/>
      <c r="Y2" s="2"/>
      <c r="Z2" s="2"/>
      <c r="AA2" s="2"/>
      <c r="AB2" s="22"/>
      <c r="AC2" s="22"/>
      <c r="AD2" s="2"/>
      <c r="AE2" s="2"/>
      <c r="AF2" s="2"/>
      <c r="AG2" s="22"/>
      <c r="AH2" s="22"/>
      <c r="AI2" s="2"/>
      <c r="AJ2" s="3"/>
      <c r="AM2" s="4" t="s">
        <v>0</v>
      </c>
      <c r="AQ2" s="4" t="s">
        <v>1</v>
      </c>
      <c r="AR2" s="5"/>
    </row>
    <row r="3" spans="2:49" ht="17.25" customHeight="1">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M3" s="7"/>
      <c r="AN3" s="8" t="s">
        <v>2</v>
      </c>
      <c r="AO3" s="39" t="s">
        <v>3</v>
      </c>
      <c r="AQ3" s="179" t="s">
        <v>4</v>
      </c>
      <c r="AR3" s="180"/>
      <c r="AS3" s="9">
        <f>B2</f>
        <v>44136</v>
      </c>
    </row>
    <row r="4" spans="2:49" s="6" customFormat="1" ht="17.25" customHeight="1">
      <c r="B4" s="164" t="s">
        <v>25</v>
      </c>
      <c r="C4" s="164"/>
      <c r="D4" s="164"/>
      <c r="E4" s="164"/>
      <c r="AM4" s="34" t="s">
        <v>20</v>
      </c>
      <c r="AN4" s="35">
        <f>AN17+AN24+AN31+AN38+AN45+AN52</f>
        <v>168</v>
      </c>
      <c r="AO4" s="34">
        <f>$AS$9-AN4</f>
        <v>0</v>
      </c>
      <c r="AP4"/>
      <c r="AQ4" s="181" t="s">
        <v>5</v>
      </c>
      <c r="AR4" s="182"/>
      <c r="AS4" s="10">
        <f>EOMONTH(B2,0)</f>
        <v>44165</v>
      </c>
    </row>
    <row r="5" spans="2:49" s="6" customFormat="1" ht="17.25" customHeight="1">
      <c r="B5" s="127" t="s">
        <v>26</v>
      </c>
      <c r="C5" s="127"/>
      <c r="D5" s="127"/>
      <c r="E5" s="127"/>
      <c r="F5" s="127"/>
      <c r="G5" s="127"/>
      <c r="H5" s="127"/>
      <c r="I5" s="127"/>
      <c r="J5" s="127"/>
      <c r="K5" s="127"/>
      <c r="L5" s="127"/>
      <c r="M5" s="127"/>
      <c r="N5" s="127"/>
      <c r="O5" s="127"/>
      <c r="P5" s="127"/>
      <c r="Q5" s="127"/>
      <c r="R5" s="127"/>
      <c r="S5" s="127"/>
      <c r="T5" s="127"/>
      <c r="U5" s="127"/>
      <c r="V5" s="127"/>
      <c r="W5" s="127"/>
      <c r="X5" s="127"/>
      <c r="Y5" s="127"/>
      <c r="AM5" s="34" t="s">
        <v>24</v>
      </c>
      <c r="AN5" s="35">
        <f>AN18+AN25+AN32+AN39+AN46+AN53</f>
        <v>0</v>
      </c>
      <c r="AO5" s="34"/>
      <c r="AP5"/>
      <c r="AQ5" s="183" t="s">
        <v>6</v>
      </c>
      <c r="AR5" s="11"/>
      <c r="AS5" s="10"/>
    </row>
    <row r="6" spans="2:49" s="6" customFormat="1" ht="17.25" customHeight="1">
      <c r="B6" s="127" t="s">
        <v>63</v>
      </c>
      <c r="C6" s="127"/>
      <c r="D6" s="127"/>
      <c r="E6" s="127"/>
      <c r="F6" s="127"/>
      <c r="G6" s="127"/>
      <c r="H6" s="127"/>
      <c r="I6" s="127"/>
      <c r="J6" s="127"/>
      <c r="K6" s="127"/>
      <c r="L6" s="127"/>
      <c r="M6" s="127"/>
      <c r="N6" s="127"/>
      <c r="O6" s="127"/>
      <c r="P6" s="127"/>
      <c r="Q6" s="127"/>
      <c r="R6" s="127"/>
      <c r="S6" s="127"/>
      <c r="T6" s="127"/>
      <c r="U6" s="127"/>
      <c r="V6" s="127"/>
      <c r="W6" s="127"/>
      <c r="X6" s="127"/>
      <c r="Y6" s="127"/>
      <c r="AM6" s="34" t="s">
        <v>22</v>
      </c>
      <c r="AN6" s="35">
        <f>AO17+AO24+AO31+AO38+AO45+AO52</f>
        <v>0</v>
      </c>
      <c r="AO6" s="34"/>
      <c r="AP6"/>
      <c r="AQ6" s="184"/>
      <c r="AR6" s="11"/>
      <c r="AS6" s="10"/>
    </row>
    <row r="7" spans="2:49" s="6" customFormat="1" ht="17.25" customHeight="1" thickBot="1">
      <c r="B7" s="127" t="s">
        <v>27</v>
      </c>
      <c r="C7" s="127"/>
      <c r="D7" s="127"/>
      <c r="E7" s="127"/>
      <c r="F7" s="127"/>
      <c r="G7" s="127"/>
      <c r="H7" s="127"/>
      <c r="I7" s="127"/>
      <c r="J7" s="127"/>
      <c r="K7" s="127"/>
      <c r="L7" s="127"/>
      <c r="M7" s="127"/>
      <c r="N7" s="127"/>
      <c r="O7" s="127"/>
      <c r="P7" s="127"/>
      <c r="Q7" s="127"/>
      <c r="R7" s="127"/>
      <c r="S7" s="127"/>
      <c r="T7" s="127"/>
      <c r="U7" s="127"/>
      <c r="V7" s="127"/>
      <c r="W7" s="127"/>
      <c r="X7" s="127"/>
      <c r="Y7" s="127"/>
      <c r="AM7" s="40" t="s">
        <v>23</v>
      </c>
      <c r="AN7" s="36">
        <f>AO18+AO25+AO32+AO39+AO46+AO53</f>
        <v>0</v>
      </c>
      <c r="AO7" s="40"/>
      <c r="AP7"/>
      <c r="AQ7" s="185"/>
      <c r="AR7" s="11"/>
      <c r="AS7" s="10"/>
    </row>
    <row r="8" spans="2:49" s="6" customFormat="1" ht="17.25" customHeight="1" thickBot="1">
      <c r="B8" s="127" t="s">
        <v>69</v>
      </c>
      <c r="C8" s="127"/>
      <c r="D8" s="127"/>
      <c r="E8" s="127"/>
      <c r="F8" s="127"/>
      <c r="G8" s="127"/>
      <c r="H8" s="127"/>
      <c r="I8" s="127"/>
      <c r="J8" s="127"/>
      <c r="K8" s="127"/>
      <c r="L8" s="127"/>
      <c r="M8" s="127"/>
      <c r="N8" s="127"/>
      <c r="O8" s="127"/>
      <c r="P8" s="127"/>
      <c r="Q8" s="127"/>
      <c r="R8" s="127"/>
      <c r="S8" s="127"/>
      <c r="T8" s="127"/>
      <c r="U8" s="127"/>
      <c r="V8" s="127"/>
      <c r="W8" s="127"/>
      <c r="X8" s="127"/>
      <c r="Y8" s="127"/>
      <c r="AM8" s="60" t="s">
        <v>40</v>
      </c>
      <c r="AN8" s="44">
        <f>(AN4-AS9)+AN5+AN6+AN7</f>
        <v>0</v>
      </c>
      <c r="AO8" s="45">
        <f>AS10-AN8</f>
        <v>51.428571428571431</v>
      </c>
      <c r="AP8"/>
      <c r="AQ8" s="186" t="s">
        <v>7</v>
      </c>
      <c r="AR8" s="187"/>
      <c r="AS8" s="12">
        <f>NETWORKDAYS(AS3,AS4,AS5:AS7)</f>
        <v>21</v>
      </c>
    </row>
    <row r="9" spans="2:49" s="6" customFormat="1" ht="17.25" customHeight="1" thickBot="1">
      <c r="B9" s="127" t="s">
        <v>64</v>
      </c>
      <c r="C9" s="127"/>
      <c r="D9" s="127"/>
      <c r="E9" s="127"/>
      <c r="F9" s="127"/>
      <c r="G9" s="127"/>
      <c r="H9" s="127"/>
      <c r="I9" s="127"/>
      <c r="J9" s="127"/>
      <c r="K9" s="127"/>
      <c r="L9" s="127"/>
      <c r="M9" s="127"/>
      <c r="N9" s="127"/>
      <c r="O9" s="127"/>
      <c r="P9" s="127"/>
      <c r="Q9" s="127"/>
      <c r="R9" s="127"/>
      <c r="S9" s="127"/>
      <c r="T9" s="127"/>
      <c r="U9" s="127"/>
      <c r="V9" s="127"/>
      <c r="W9" s="127"/>
      <c r="X9" s="127"/>
      <c r="Y9" s="127"/>
      <c r="AP9"/>
      <c r="AQ9" s="176" t="s">
        <v>62</v>
      </c>
      <c r="AR9" s="177"/>
      <c r="AS9" s="42">
        <f>AS8*8</f>
        <v>168</v>
      </c>
    </row>
    <row r="10" spans="2:49" s="6" customFormat="1" ht="17.25" customHeight="1" thickBot="1">
      <c r="B10" s="125" t="s">
        <v>65</v>
      </c>
      <c r="C10" s="126"/>
      <c r="D10" s="126"/>
      <c r="E10" s="126"/>
      <c r="F10" s="126"/>
      <c r="G10" s="169" t="s">
        <v>28</v>
      </c>
      <c r="H10" s="170"/>
      <c r="I10" s="170"/>
      <c r="J10" s="171"/>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c r="AM10" s="165" t="s">
        <v>39</v>
      </c>
      <c r="AN10" s="166"/>
      <c r="AO10" s="41">
        <f>(AN4-AS9)</f>
        <v>0</v>
      </c>
      <c r="AP10"/>
      <c r="AQ10" s="172" t="s">
        <v>41</v>
      </c>
      <c r="AR10" s="173"/>
      <c r="AS10" s="43">
        <f>(_xlfn.DAYS(AS4,AS3)+1)*12/7</f>
        <v>51.428571428571431</v>
      </c>
    </row>
    <row r="11" spans="2:49" s="6" customFormat="1" ht="17.25" customHeight="1">
      <c r="B11" s="92"/>
      <c r="C11" s="92"/>
      <c r="D11" s="92"/>
      <c r="E11" s="92"/>
      <c r="F11" s="92"/>
      <c r="G11" s="92"/>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c r="AM11" s="188" t="str">
        <f>IF(G10="Comprehensive","임금에포함된월고정평일연장근로시간(야간제외)","-")</f>
        <v>임금에포함된월고정평일연장근로시간(야간제외)</v>
      </c>
      <c r="AN11" s="189"/>
      <c r="AO11" s="37">
        <f>IF(G10="Comprehensive",15.5,0)</f>
        <v>15.5</v>
      </c>
      <c r="AP11"/>
      <c r="AQ11"/>
      <c r="AR11"/>
      <c r="AS11"/>
    </row>
    <row r="12" spans="2:49" ht="17.25" customHeight="1" thickBot="1">
      <c r="B12" s="92"/>
      <c r="C12" s="94"/>
      <c r="D12" s="94"/>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M12" s="190" t="str">
        <f>IF(G10="Comprehensive","15.5시간초과 평일연장근로시간(야간제외)","평일연장근로시간 합계(야간제외)")</f>
        <v>15.5시간초과 평일연장근로시간(야간제외)</v>
      </c>
      <c r="AN12" s="191"/>
      <c r="AO12" s="38">
        <f>IF(G10="Comprehensive",IF((AO10-AO11)&gt;0,AO10-AO11,0),AO10)</f>
        <v>0</v>
      </c>
    </row>
    <row r="13" spans="2:49" ht="17.25" customHeight="1">
      <c r="B13" s="162" t="s">
        <v>8</v>
      </c>
      <c r="C13" s="162"/>
      <c r="D13" s="162"/>
      <c r="E13" s="162"/>
      <c r="F13" s="95"/>
      <c r="G13" s="162" t="s">
        <v>9</v>
      </c>
      <c r="H13" s="162"/>
      <c r="I13" s="162"/>
      <c r="J13" s="162"/>
      <c r="K13" s="95"/>
      <c r="L13" s="162" t="s">
        <v>10</v>
      </c>
      <c r="M13" s="162"/>
      <c r="N13" s="162"/>
      <c r="O13" s="162"/>
      <c r="P13" s="95"/>
      <c r="Q13" s="162" t="s">
        <v>11</v>
      </c>
      <c r="R13" s="162"/>
      <c r="S13" s="162"/>
      <c r="T13" s="162"/>
      <c r="U13" s="95"/>
      <c r="V13" s="162" t="s">
        <v>12</v>
      </c>
      <c r="W13" s="162"/>
      <c r="X13" s="162"/>
      <c r="Y13" s="162"/>
      <c r="Z13" s="95"/>
      <c r="AA13" s="163" t="s">
        <v>16</v>
      </c>
      <c r="AB13" s="163"/>
      <c r="AC13" s="163"/>
      <c r="AD13" s="163"/>
      <c r="AE13" s="95"/>
      <c r="AF13" s="163" t="s">
        <v>17</v>
      </c>
      <c r="AG13" s="163"/>
      <c r="AH13" s="163"/>
      <c r="AI13" s="163"/>
      <c r="AJ13" s="95"/>
      <c r="AK13" s="92"/>
    </row>
    <row r="14" spans="2:49" ht="17.25" customHeight="1">
      <c r="B14" s="90"/>
      <c r="C14" s="90"/>
      <c r="D14" s="90"/>
      <c r="E14" s="90"/>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c r="AE14" s="90"/>
      <c r="AF14" s="90"/>
      <c r="AG14" s="90"/>
      <c r="AH14" s="90"/>
      <c r="AI14" s="90"/>
      <c r="AJ14" s="90"/>
      <c r="AK14" s="90"/>
    </row>
    <row r="15" spans="2:49" ht="17.25" customHeight="1" thickBot="1">
      <c r="B15" s="142">
        <f>IF(WEEKDAY($B2)=2, 1, IF(A15=0, 0, A15+1))</f>
        <v>0</v>
      </c>
      <c r="C15" s="142"/>
      <c r="D15" s="142"/>
      <c r="E15" s="142"/>
      <c r="F15" s="91"/>
      <c r="G15" s="142">
        <f>IF(WEEKDAY($B2)=3, 1, IF(B15=0, 0, B15+1))</f>
        <v>0</v>
      </c>
      <c r="H15" s="142"/>
      <c r="I15" s="142"/>
      <c r="J15" s="142"/>
      <c r="K15" s="91"/>
      <c r="L15" s="142">
        <f>IF(WEEKDAY($B2)=4, 1, IF(G15=0, 0, G15+1))</f>
        <v>0</v>
      </c>
      <c r="M15" s="142"/>
      <c r="N15" s="142"/>
      <c r="O15" s="142"/>
      <c r="P15" s="91"/>
      <c r="Q15" s="142">
        <f>IF(WEEKDAY($B2)=5, 1, IF(L15=0, 0, L15+1))</f>
        <v>0</v>
      </c>
      <c r="R15" s="142"/>
      <c r="S15" s="142"/>
      <c r="T15" s="142"/>
      <c r="U15" s="91"/>
      <c r="V15" s="142">
        <f>IF(WEEKDAY($B2)=6, 1, IF(Q15=0, 0, Q15+1))</f>
        <v>0</v>
      </c>
      <c r="W15" s="142"/>
      <c r="X15" s="142"/>
      <c r="Y15" s="142"/>
      <c r="Z15" s="91"/>
      <c r="AA15" s="145">
        <f>IF(WEEKDAY($B2)=7, 1, IF(V15=0, 0, V15+1))</f>
        <v>0</v>
      </c>
      <c r="AB15" s="145"/>
      <c r="AC15" s="145"/>
      <c r="AD15" s="145"/>
      <c r="AE15" s="91"/>
      <c r="AF15" s="145">
        <f>IF(WEEKDAY($B2)=1, 1, IF(AA15=0, 0, AA15+1))</f>
        <v>1</v>
      </c>
      <c r="AG15" s="145"/>
      <c r="AH15" s="145"/>
      <c r="AI15" s="145"/>
      <c r="AJ15" s="91"/>
      <c r="AK15" s="132"/>
      <c r="AM15" s="15" t="s">
        <v>13</v>
      </c>
      <c r="AN15" s="5"/>
      <c r="AO15" s="5"/>
      <c r="AW15" s="20"/>
    </row>
    <row r="16" spans="2:49" ht="17.25" customHeight="1" thickTop="1" thickBot="1">
      <c r="B16" s="91"/>
      <c r="C16" s="91"/>
      <c r="D16" s="91"/>
      <c r="E16" s="91"/>
      <c r="F16" s="91"/>
      <c r="G16" s="91"/>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132"/>
      <c r="AM16" s="23"/>
      <c r="AN16" s="24" t="s">
        <v>18</v>
      </c>
      <c r="AO16" s="25" t="s">
        <v>68</v>
      </c>
      <c r="AW16" s="21"/>
    </row>
    <row r="17" spans="2:49" ht="17.25" customHeight="1">
      <c r="B17" s="138"/>
      <c r="C17" s="128"/>
      <c r="D17" s="129">
        <f>IF((C18-C17)*24&gt;=13,1.5,IF((C18-C17)*24&gt;=6,1,IF((C18-C17)*24&gt;=4,0.5,0)))</f>
        <v>0</v>
      </c>
      <c r="E17" s="140">
        <f>IF((AND(B17="외근",D18="반차")),8,IF(OR(D18="연차",D18="외근"),8,IF(D18="반차",((C18-C17)*24)-D17+4,((C18-C17)*24)-D17-D18)))</f>
        <v>0</v>
      </c>
      <c r="F17" s="98"/>
      <c r="G17" s="138"/>
      <c r="H17" s="128"/>
      <c r="I17" s="129">
        <f>IF((H18-H17)*24&gt;=13,1.5,IF((H18-H17)*24&gt;=6,1,IF((H18-H17)*24&gt;=4,0.5,0)))</f>
        <v>0</v>
      </c>
      <c r="J17" s="140">
        <f>IF((AND(G17="외근",I18="반차")),8,IF(OR(I18="연차",I18="외근"),8,IF(I18="반차",((H18-H17)*24)-I17+4,((H18-H17)*24)-I17-I18)))</f>
        <v>0</v>
      </c>
      <c r="K17" s="98"/>
      <c r="L17" s="138"/>
      <c r="M17" s="128"/>
      <c r="N17" s="129">
        <f>IF((M18-M17)*24&gt;=13,1.5,IF((M18-M17)*24&gt;=6,1,IF((M18-M17)*24&gt;=4,0.5,0)))</f>
        <v>0</v>
      </c>
      <c r="O17" s="140">
        <f>IF((AND(L17="외근",N18="반차")),8,IF(OR(N18="연차",N18="외근"),8,IF(N18="반차",((M18-M17)*24)-N17+4,((M18-M17)*24)-N17-N18)))</f>
        <v>0</v>
      </c>
      <c r="P17" s="98"/>
      <c r="Q17" s="138"/>
      <c r="R17" s="128"/>
      <c r="S17" s="129">
        <f>IF((R18-R17)*24&gt;=13,1.5,IF((R18-R17)*24&gt;=6,1,IF((R18-R17)*24&gt;=4,0.5,0)))</f>
        <v>0</v>
      </c>
      <c r="T17" s="140">
        <f>IF((AND(Q17="외근",S18="반차")),8,IF(OR(S18="연차",S18="외근"),8,IF(S18="반차",((R18-R17)*24)-S17+4,((R18-R17)*24)-S17-S18)))</f>
        <v>0</v>
      </c>
      <c r="U17" s="98"/>
      <c r="V17" s="138"/>
      <c r="W17" s="128"/>
      <c r="X17" s="129">
        <f>IF((W18-W17)*24&gt;=13,1.5,IF((W18-W17)*24&gt;=6,1,IF((W18-W17)*24&gt;=4,0.5,0)))</f>
        <v>0</v>
      </c>
      <c r="Y17" s="140">
        <f>IF((AND(V17="외근",X18="반차")),8,IF(OR(X18="연차",X18="외근"),8,IF(X18="반차",((W18-W17)*24)-X17+4,((W18-W17)*24)-X17-X18)))</f>
        <v>0</v>
      </c>
      <c r="Z17" s="98"/>
      <c r="AA17" s="138"/>
      <c r="AB17" s="128"/>
      <c r="AC17" s="129">
        <f>IF((AB18-AB17)*24&gt;=13,1.5,IF((AB18-AB17)*24&gt;=6,1,IF((AB18-AB17)*24&gt;=4,0.5,0)))</f>
        <v>0</v>
      </c>
      <c r="AD17" s="140">
        <f>IF(OR(AC18="연차",AC18="외근"),8,IF(AC18="반차",((AB18-AB17)*24)-AC17+4,((AB18-AB17)*24)-AC17-AC18))</f>
        <v>0</v>
      </c>
      <c r="AE17" s="98"/>
      <c r="AF17" s="143"/>
      <c r="AG17" s="96"/>
      <c r="AH17" s="97">
        <f>IF((AG18-AG17)*24&gt;=13,1.5,IF((AG18-AG17)*24&gt;=6,1,IF((AG18-AG17)*24&gt;=4,0.5,0)))</f>
        <v>0</v>
      </c>
      <c r="AI17" s="140">
        <f>IF(OR(AH18="연차",AH18="외근"),8,IF(AH18="반차",((AG18-AG17)*24)-AH17+4,((AG18-AG17)*24)-AH17-AH18))</f>
        <v>0</v>
      </c>
      <c r="AJ17" s="91"/>
      <c r="AK17" s="132"/>
      <c r="AM17" s="16" t="s">
        <v>20</v>
      </c>
      <c r="AN17" s="26">
        <f>E17+J17+O17+T17+Y17+IF(AA17="대체(평일)",AD17,0)+IF(AF17="대체(평일)",AI17,0)</f>
        <v>0</v>
      </c>
      <c r="AO17" s="17">
        <f>IF(AA17="휴일",AD17,0)+IF(AF17="휴일",AI17,0)</f>
        <v>0</v>
      </c>
      <c r="AW17" s="21"/>
    </row>
    <row r="18" spans="2:49" ht="15.75" thickBot="1">
      <c r="B18" s="139"/>
      <c r="C18" s="130"/>
      <c r="D18" s="131">
        <v>0</v>
      </c>
      <c r="E18" s="141"/>
      <c r="F18" s="98"/>
      <c r="G18" s="139"/>
      <c r="H18" s="130"/>
      <c r="I18" s="131">
        <v>0</v>
      </c>
      <c r="J18" s="141"/>
      <c r="K18" s="98"/>
      <c r="L18" s="139"/>
      <c r="M18" s="130"/>
      <c r="N18" s="131">
        <v>0</v>
      </c>
      <c r="O18" s="141"/>
      <c r="P18" s="98"/>
      <c r="Q18" s="139"/>
      <c r="R18" s="130"/>
      <c r="S18" s="131">
        <v>0</v>
      </c>
      <c r="T18" s="141"/>
      <c r="U18" s="98"/>
      <c r="V18" s="139"/>
      <c r="W18" s="130"/>
      <c r="X18" s="131">
        <v>0</v>
      </c>
      <c r="Y18" s="141"/>
      <c r="Z18" s="98"/>
      <c r="AA18" s="139"/>
      <c r="AB18" s="130"/>
      <c r="AC18" s="131">
        <v>0</v>
      </c>
      <c r="AD18" s="141"/>
      <c r="AE18" s="98"/>
      <c r="AF18" s="144"/>
      <c r="AG18" s="99"/>
      <c r="AH18" s="100">
        <v>0</v>
      </c>
      <c r="AI18" s="141"/>
      <c r="AJ18" s="91"/>
      <c r="AK18" s="132"/>
      <c r="AM18" s="31" t="s">
        <v>21</v>
      </c>
      <c r="AN18" s="32">
        <f>E19+J19+O19+T19+Y19+IF(AA17="대체(평일)",AD19,0)+IF(AF17="대체(평일)",AI19,0)</f>
        <v>0</v>
      </c>
      <c r="AO18" s="33">
        <f>IF(AA17="휴일",AD19,0)+IF(AF17="휴일",AI19,0)</f>
        <v>0</v>
      </c>
      <c r="AS18" s="29"/>
      <c r="AW18" s="21"/>
    </row>
    <row r="19" spans="2:49">
      <c r="B19" s="138"/>
      <c r="C19" s="128"/>
      <c r="D19" s="129">
        <f>IF((HOUR(24+C20-C19)+MINUTE(24+C20-C19)/60)&gt;=13,1.5,IF((HOUR(24+C20-C19)+MINUTE(24+C20-C19)/60)&gt;=8,1,IF((HOUR(24+C20-C19)+MINUTE(24+C20-C19)/60)&gt;=4,0.5,0)))</f>
        <v>0</v>
      </c>
      <c r="E19" s="136">
        <f>(HOUR(24+C20-C19)+MINUTE(24+C20-C19)/60)-D19-D20</f>
        <v>0</v>
      </c>
      <c r="F19" s="98"/>
      <c r="G19" s="138"/>
      <c r="H19" s="128"/>
      <c r="I19" s="129">
        <f>IF((HOUR(24+H20-H19)+MINUTE(24+H20-H19)/60)&gt;=13,1.5,IF((HOUR(24+H20-H19)+MINUTE(24+H20-H19)/60)&gt;=8,1,IF((HOUR(24+H20-H19)+MINUTE(24+H20-H19)/60)&gt;=4,0.5,0)))</f>
        <v>0</v>
      </c>
      <c r="J19" s="136">
        <f>(HOUR(24+H20-H19)+MINUTE(24+H20-H19)/60)-I19-I20</f>
        <v>0</v>
      </c>
      <c r="K19" s="98"/>
      <c r="L19" s="138"/>
      <c r="M19" s="128"/>
      <c r="N19" s="129">
        <f>IF((HOUR(24+M20-M19)+MINUTE(24+M20-M19)/60)&gt;=13,1.5,IF((HOUR(24+M20-M19)+MINUTE(24+M20-M19)/60)&gt;=8,1,IF((HOUR(24+M20-M19)+MINUTE(24+M20-M19)/60)&gt;=4,0.5,0)))</f>
        <v>0</v>
      </c>
      <c r="O19" s="136">
        <f>(HOUR(24+M20-M19)+MINUTE(24+M20-M19)/60)-N19-N20</f>
        <v>0</v>
      </c>
      <c r="P19" s="98"/>
      <c r="Q19" s="138"/>
      <c r="R19" s="128"/>
      <c r="S19" s="129">
        <f>IF((HOUR(24+R20-R19)+MINUTE(24+R20-R19)/60)&gt;=13,1.5,IF((HOUR(24+R20-R19)+MINUTE(24+R20-R19)/60)&gt;=8,1,IF((HOUR(24+R20-R19)+MINUTE(24+R20-R19)/60)&gt;=4,0.5,0)))</f>
        <v>0</v>
      </c>
      <c r="T19" s="136">
        <f>(HOUR(24+R20-R19)+MINUTE(24+R20-R19)/60)-S19-S20</f>
        <v>0</v>
      </c>
      <c r="U19" s="98"/>
      <c r="V19" s="138"/>
      <c r="W19" s="128"/>
      <c r="X19" s="129">
        <f>IF((HOUR(24+W20-W19)+MINUTE(24+W20-W19)/60)&gt;=13,1.5,IF((HOUR(24+W20-W19)+MINUTE(24+W20-W19)/60)&gt;=8,1,IF((HOUR(24+W20-W19)+MINUTE(24+W20-W19)/60)&gt;=4,0.5,0)))</f>
        <v>0</v>
      </c>
      <c r="Y19" s="136">
        <f>(HOUR(24+W20-W19)+MINUTE(24+W20-W19)/60)-X19-X20</f>
        <v>0</v>
      </c>
      <c r="Z19" s="98"/>
      <c r="AA19" s="138"/>
      <c r="AB19" s="128"/>
      <c r="AC19" s="129">
        <f>IF((HOUR(24+AB20-AB19)+MINUTE(24+AB20-AB19)/60)&gt;=13,1.5,IF((HOUR(24+AB20-AB19)+MINUTE(24+AB20-AB19)/60)&gt;=8,1,IF((HOUR(24+AB20-AB19)+MINUTE(24+AB20-AB19)/60)&gt;=4,0.5,0)))</f>
        <v>0</v>
      </c>
      <c r="AD19" s="136">
        <f>(HOUR(24+AB20-AB19)+MINUTE(24+AB20-AB19)/60)-AC19-AC20</f>
        <v>0</v>
      </c>
      <c r="AE19" s="98"/>
      <c r="AF19" s="143"/>
      <c r="AG19" s="96"/>
      <c r="AH19" s="97">
        <f>IF((HOUR(24+AG20-AG19)+MINUTE(24+AG20-AG19)/60)&gt;=13,1.5,IF((HOUR(24+AG20-AG19)+MINUTE(24+AG20-AG19)/60)&gt;=8,1,IF((HOUR(24+AG20-AG19)+MINUTE(24+AG20-AG19)/60)&gt;=4,0.5,0)))</f>
        <v>0</v>
      </c>
      <c r="AI19" s="136">
        <f>(HOUR(24+AG20-AG19)+MINUTE(24+AG20-AG19)/60)-AH19-AH20</f>
        <v>0</v>
      </c>
      <c r="AJ19" s="91"/>
      <c r="AK19" s="132"/>
      <c r="AM19" s="18"/>
      <c r="AN19" s="18"/>
      <c r="AO19" s="18"/>
    </row>
    <row r="20" spans="2:49">
      <c r="B20" s="139"/>
      <c r="C20" s="130"/>
      <c r="D20" s="131">
        <v>0</v>
      </c>
      <c r="E20" s="137"/>
      <c r="F20" s="98"/>
      <c r="G20" s="139"/>
      <c r="H20" s="130"/>
      <c r="I20" s="131">
        <v>0</v>
      </c>
      <c r="J20" s="137"/>
      <c r="K20" s="98"/>
      <c r="L20" s="139"/>
      <c r="M20" s="130"/>
      <c r="N20" s="131">
        <v>0</v>
      </c>
      <c r="O20" s="137"/>
      <c r="P20" s="98"/>
      <c r="Q20" s="139"/>
      <c r="R20" s="130"/>
      <c r="S20" s="131">
        <v>0</v>
      </c>
      <c r="T20" s="137"/>
      <c r="U20" s="98"/>
      <c r="V20" s="139"/>
      <c r="W20" s="130"/>
      <c r="X20" s="131">
        <v>0</v>
      </c>
      <c r="Y20" s="137"/>
      <c r="Z20" s="98"/>
      <c r="AA20" s="139"/>
      <c r="AB20" s="130"/>
      <c r="AC20" s="131">
        <v>0</v>
      </c>
      <c r="AD20" s="137"/>
      <c r="AE20" s="98"/>
      <c r="AF20" s="144"/>
      <c r="AG20" s="99"/>
      <c r="AH20" s="100">
        <v>0</v>
      </c>
      <c r="AI20" s="137"/>
      <c r="AJ20" s="91"/>
      <c r="AK20" s="132"/>
    </row>
    <row r="21" spans="2:49">
      <c r="B21" s="91"/>
      <c r="C21" s="101"/>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132"/>
      <c r="AP21" s="13"/>
    </row>
    <row r="22" spans="2:49" ht="16.5" thickBot="1">
      <c r="B22" s="149">
        <f>AF15+1</f>
        <v>2</v>
      </c>
      <c r="C22" s="149"/>
      <c r="D22" s="149"/>
      <c r="E22" s="149"/>
      <c r="F22" s="102"/>
      <c r="G22" s="142">
        <f>B22+1</f>
        <v>3</v>
      </c>
      <c r="H22" s="142"/>
      <c r="I22" s="142"/>
      <c r="J22" s="142"/>
      <c r="K22" s="102"/>
      <c r="L22" s="142">
        <f>G22+1</f>
        <v>4</v>
      </c>
      <c r="M22" s="142"/>
      <c r="N22" s="142"/>
      <c r="O22" s="142"/>
      <c r="P22" s="91"/>
      <c r="Q22" s="142">
        <f>L22+1</f>
        <v>5</v>
      </c>
      <c r="R22" s="142"/>
      <c r="S22" s="142"/>
      <c r="T22" s="142"/>
      <c r="U22" s="91"/>
      <c r="V22" s="142">
        <f>Q22+1</f>
        <v>6</v>
      </c>
      <c r="W22" s="142"/>
      <c r="X22" s="142"/>
      <c r="Y22" s="142"/>
      <c r="Z22" s="102"/>
      <c r="AA22" s="145">
        <f>V22+1</f>
        <v>7</v>
      </c>
      <c r="AB22" s="145"/>
      <c r="AC22" s="145"/>
      <c r="AD22" s="145"/>
      <c r="AE22" s="91"/>
      <c r="AF22" s="145">
        <f>AA22+1</f>
        <v>8</v>
      </c>
      <c r="AG22" s="145"/>
      <c r="AH22" s="145"/>
      <c r="AI22" s="145"/>
      <c r="AJ22" s="91"/>
      <c r="AK22" s="132"/>
      <c r="AM22" s="15" t="s">
        <v>13</v>
      </c>
      <c r="AN22" s="5"/>
      <c r="AO22" s="5"/>
    </row>
    <row r="23" spans="2:49" ht="16.5" thickTop="1" thickBot="1">
      <c r="B23" s="91"/>
      <c r="C23" s="101"/>
      <c r="D23" s="91"/>
      <c r="E23" s="91"/>
      <c r="F23" s="91"/>
      <c r="G23" s="91"/>
      <c r="H23" s="91"/>
      <c r="I23" s="91"/>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132"/>
      <c r="AM23" s="23"/>
      <c r="AN23" s="24" t="s">
        <v>18</v>
      </c>
      <c r="AO23" s="25" t="s">
        <v>68</v>
      </c>
    </row>
    <row r="24" spans="2:49">
      <c r="B24" s="143" t="s">
        <v>19</v>
      </c>
      <c r="C24" s="96">
        <v>0.375</v>
      </c>
      <c r="D24" s="97">
        <f>IF((C25-C24)*24&gt;=13,1.5,IF((C25-C24)*24&gt;=6,1,IF((C25-C24)*24&gt;=4,0.5,0)))</f>
        <v>1</v>
      </c>
      <c r="E24" s="140">
        <f>IF((AND(B24="외근",D25="반차")),8,IF(OR(D25="연차",D25="외근"),8,IF(D25="반차",((C25-C24)*24)-D24+4,((C25-C24)*24)-D24-D25)))</f>
        <v>8</v>
      </c>
      <c r="F24" s="98"/>
      <c r="G24" s="143" t="s">
        <v>19</v>
      </c>
      <c r="H24" s="96">
        <v>0.375</v>
      </c>
      <c r="I24" s="97">
        <f>IF((H25-H24)*24&gt;=13,1.5,IF((H25-H24)*24&gt;=6,1,IF((H25-H24)*24&gt;=4,0.5,0)))</f>
        <v>1</v>
      </c>
      <c r="J24" s="140">
        <f>IF((AND(G24="외근",I25="반차")),8,IF(OR(I25="연차",I25="외근"),8,IF(I25="반차",((H25-H24)*24)-I24+4,((H25-H24)*24)-I24-I25)))</f>
        <v>8</v>
      </c>
      <c r="K24" s="98"/>
      <c r="L24" s="143" t="s">
        <v>19</v>
      </c>
      <c r="M24" s="96">
        <v>0.375</v>
      </c>
      <c r="N24" s="97">
        <f>IF((M25-M24)*24&gt;=13,1.5,IF((M25-M24)*24&gt;=6,1,IF((M25-M24)*24&gt;=4,0.5,0)))</f>
        <v>1</v>
      </c>
      <c r="O24" s="140">
        <f>IF((AND(L24="외근",N25="반차")),8,IF(OR(N25="연차",N25="외근"),8,IF(N25="반차",((M25-M24)*24)-N24+4,((M25-M24)*24)-N24-N25)))</f>
        <v>8</v>
      </c>
      <c r="P24" s="98"/>
      <c r="Q24" s="143" t="s">
        <v>19</v>
      </c>
      <c r="R24" s="96">
        <v>0.375</v>
      </c>
      <c r="S24" s="97">
        <f>IF((R25-R24)*24&gt;=13,1.5,IF((R25-R24)*24&gt;=6,1,IF((R25-R24)*24&gt;=4,0.5,0)))</f>
        <v>1</v>
      </c>
      <c r="T24" s="140">
        <f>IF((AND(Q24="외근",S25="반차")),8,IF(OR(S25="연차",S25="외근"),8,IF(S25="반차",((R25-R24)*24)-S24+4,((R25-R24)*24)-S24-S25)))</f>
        <v>8</v>
      </c>
      <c r="U24" s="98"/>
      <c r="V24" s="143" t="s">
        <v>19</v>
      </c>
      <c r="W24" s="96">
        <v>0.375</v>
      </c>
      <c r="X24" s="97">
        <f>IF((W25-W24)*24&gt;=13,1.5,IF((W25-W24)*24&gt;=6,1,IF((W25-W24)*24&gt;=4,0.5,0)))</f>
        <v>1</v>
      </c>
      <c r="Y24" s="140">
        <f>IF((AND(V24="외근",X25="반차")),8,IF(OR(X25="연차",X25="외근"),8,IF(X25="반차",((W25-W24)*24)-X24+4,((W25-W24)*24)-X24-X25)))</f>
        <v>8</v>
      </c>
      <c r="Z24" s="98"/>
      <c r="AA24" s="143"/>
      <c r="AB24" s="96"/>
      <c r="AC24" s="97">
        <f>IF((AB25-AB24)*24&gt;=13,1.5,IF((AB25-AB24)*24&gt;=6,1,IF((AB25-AB24)*24&gt;=4,0.5,0)))</f>
        <v>0</v>
      </c>
      <c r="AD24" s="140">
        <f>IF(OR(AC25="연차",AC25="외근"),8,IF(AC25="반차",((AB25-AB24)*24)-AC24+4,((AB25-AB24)*24)-AC24-AC25))</f>
        <v>0</v>
      </c>
      <c r="AE24" s="98"/>
      <c r="AF24" s="143"/>
      <c r="AG24" s="96"/>
      <c r="AH24" s="97">
        <f>IF((AG25-AG24)*24&gt;=13,1.5,IF((AG25-AG24)*24&gt;=6,1,IF((AG25-AG24)*24&gt;=4,0.5,0)))</f>
        <v>0</v>
      </c>
      <c r="AI24" s="140">
        <f>IF(OR(AH25="연차",AH25="외근"),8,IF(AH25="반차",((AG25-AG24)*24)-AH24+4,((AG25-AG24)*24)-AH24-AH25))</f>
        <v>0</v>
      </c>
      <c r="AJ24" s="91"/>
      <c r="AK24" s="132"/>
      <c r="AM24" s="16" t="s">
        <v>20</v>
      </c>
      <c r="AN24" s="26">
        <f>E24+J24+O24+T24+Y24+IF(AA24="대체(평일)",AD24,0)+IF(AF24="대체(평일)",AI24,0)</f>
        <v>40</v>
      </c>
      <c r="AO24" s="17">
        <f>IF(AA24="휴일",AD24,0)+IF(AF24="휴일",AI24,0)</f>
        <v>0</v>
      </c>
    </row>
    <row r="25" spans="2:49" ht="15.75" thickBot="1">
      <c r="B25" s="144"/>
      <c r="C25" s="99">
        <v>0.75</v>
      </c>
      <c r="D25" s="100">
        <v>0</v>
      </c>
      <c r="E25" s="141"/>
      <c r="F25" s="98"/>
      <c r="G25" s="144"/>
      <c r="H25" s="99">
        <v>0.75</v>
      </c>
      <c r="I25" s="100">
        <v>0</v>
      </c>
      <c r="J25" s="141"/>
      <c r="K25" s="98"/>
      <c r="L25" s="144"/>
      <c r="M25" s="99">
        <v>0.75</v>
      </c>
      <c r="N25" s="100">
        <v>0</v>
      </c>
      <c r="O25" s="141"/>
      <c r="P25" s="98"/>
      <c r="Q25" s="144"/>
      <c r="R25" s="99">
        <v>0.75</v>
      </c>
      <c r="S25" s="100">
        <v>0</v>
      </c>
      <c r="T25" s="141"/>
      <c r="U25" s="98"/>
      <c r="V25" s="144"/>
      <c r="W25" s="99">
        <v>0.75</v>
      </c>
      <c r="X25" s="100">
        <v>0</v>
      </c>
      <c r="Y25" s="141"/>
      <c r="Z25" s="98"/>
      <c r="AA25" s="144"/>
      <c r="AB25" s="99"/>
      <c r="AC25" s="100">
        <v>0</v>
      </c>
      <c r="AD25" s="141"/>
      <c r="AE25" s="98"/>
      <c r="AF25" s="144"/>
      <c r="AG25" s="99"/>
      <c r="AH25" s="100">
        <v>0</v>
      </c>
      <c r="AI25" s="141"/>
      <c r="AJ25" s="91"/>
      <c r="AK25" s="132"/>
      <c r="AM25" s="31" t="s">
        <v>21</v>
      </c>
      <c r="AN25" s="27">
        <f>E26+J26+O26+T26+Y26+IF(AA24="대체(평일)",AD26,0)+IF(AF24="대체(평일)",AI26,0)</f>
        <v>0</v>
      </c>
      <c r="AO25" s="19">
        <f>IF(AA24="휴일",AD26,0)+IF(AF24="휴일",AI26,0)</f>
        <v>0</v>
      </c>
    </row>
    <row r="26" spans="2:49">
      <c r="B26" s="143"/>
      <c r="C26" s="96"/>
      <c r="D26" s="97">
        <f>IF((HOUR(24+C27-C26)+MINUTE(24+C27-C26)/60)&gt;=13,1.5,IF((HOUR(24+C27-C26)+MINUTE(24+C27-C26)/60)&gt;=8,1,IF((HOUR(24+C27-C26)+MINUTE(24+C27-C26)/60)&gt;=4,0.5,0)))</f>
        <v>0</v>
      </c>
      <c r="E26" s="136">
        <f>(HOUR(24+C27-C26)+MINUTE(24+C27-C26)/60)-D26-D27</f>
        <v>0</v>
      </c>
      <c r="F26" s="98"/>
      <c r="G26" s="143"/>
      <c r="H26" s="96"/>
      <c r="I26" s="97">
        <f>IF((HOUR(24+H27-H26)+MINUTE(24+H27-H26)/60)&gt;=13,1.5,IF((HOUR(24+H27-H26)+MINUTE(24+H27-H26)/60)&gt;=8,1,IF((HOUR(24+H27-H26)+MINUTE(24+H27-H26)/60)&gt;=4,0.5,0)))</f>
        <v>0</v>
      </c>
      <c r="J26" s="136">
        <f>(HOUR(24+H27-H26)+MINUTE(24+H27-H26)/60)-I26-I27</f>
        <v>0</v>
      </c>
      <c r="K26" s="98"/>
      <c r="L26" s="143"/>
      <c r="M26" s="96"/>
      <c r="N26" s="97">
        <f>IF((HOUR(24+M27-M26)+MINUTE(24+M27-M26)/60)&gt;=13,1.5,IF((HOUR(24+M27-M26)+MINUTE(24+M27-M26)/60)&gt;=8,1,IF((HOUR(24+M27-M26)+MINUTE(24+M27-M26)/60)&gt;=4,0.5,0)))</f>
        <v>0</v>
      </c>
      <c r="O26" s="136">
        <f>(HOUR(24+M27-M26)+MINUTE(24+M27-M26)/60)-N26-N27</f>
        <v>0</v>
      </c>
      <c r="P26" s="98"/>
      <c r="Q26" s="143"/>
      <c r="R26" s="96"/>
      <c r="S26" s="97">
        <f>IF((HOUR(24+R27-R26)+MINUTE(24+R27-R26)/60)&gt;=13,1.5,IF((HOUR(24+R27-R26)+MINUTE(24+R27-R26)/60)&gt;=8,1,IF((HOUR(24+R27-R26)+MINUTE(24+R27-R26)/60)&gt;=4,0.5,0)))</f>
        <v>0</v>
      </c>
      <c r="T26" s="136">
        <f>(HOUR(24+R27-R26)+MINUTE(24+R27-R26)/60)-S26-S27</f>
        <v>0</v>
      </c>
      <c r="U26" s="98"/>
      <c r="V26" s="143"/>
      <c r="W26" s="96"/>
      <c r="X26" s="97">
        <f>IF((HOUR(24+W27-W26)+MINUTE(24+W27-W26)/60)&gt;=13,1.5,IF((HOUR(24+W27-W26)+MINUTE(24+W27-W26)/60)&gt;=8,1,IF((HOUR(24+W27-W26)+MINUTE(24+W27-W26)/60)&gt;=4,0.5,0)))</f>
        <v>0</v>
      </c>
      <c r="Y26" s="136">
        <f>(HOUR(24+W27-W26)+MINUTE(24+W27-W26)/60)-X26-X27</f>
        <v>0</v>
      </c>
      <c r="Z26" s="98"/>
      <c r="AA26" s="143"/>
      <c r="AB26" s="96"/>
      <c r="AC26" s="97">
        <f>IF((HOUR(24+AB27-AB26)+MINUTE(24+AB27-AB26)/60)&gt;=13,1.5,IF((HOUR(24+AB27-AB26)+MINUTE(24+AB27-AB26)/60)&gt;=8,1,IF((HOUR(24+AB27-AB26)+MINUTE(24+AB27-AB26)/60)&gt;=4,0.5,0)))</f>
        <v>0</v>
      </c>
      <c r="AD26" s="136">
        <f>(HOUR(24+AB27-AB26)+MINUTE(24+AB27-AB26)/60)-AC26-AC27</f>
        <v>0</v>
      </c>
      <c r="AE26" s="98"/>
      <c r="AF26" s="143"/>
      <c r="AG26" s="96"/>
      <c r="AH26" s="97">
        <f>IF((HOUR(24+AG27-AG26)+MINUTE(24+AG27-AG26)/60)&gt;=13,1.5,IF((HOUR(24+AG27-AG26)+MINUTE(24+AG27-AG26)/60)&gt;=8,1,IF((HOUR(24+AG27-AG26)+MINUTE(24+AG27-AG26)/60)&gt;=4,0.5,0)))</f>
        <v>0</v>
      </c>
      <c r="AI26" s="136">
        <f>(HOUR(24+AG27-AG26)+MINUTE(24+AG27-AG26)/60)-AH26-AH27</f>
        <v>0</v>
      </c>
      <c r="AJ26" s="91"/>
      <c r="AK26" s="132"/>
      <c r="AM26" s="18"/>
      <c r="AN26" s="18"/>
      <c r="AO26" s="18"/>
    </row>
    <row r="27" spans="2:49">
      <c r="B27" s="144"/>
      <c r="C27" s="99"/>
      <c r="D27" s="100">
        <v>0</v>
      </c>
      <c r="E27" s="137"/>
      <c r="F27" s="98"/>
      <c r="G27" s="144"/>
      <c r="H27" s="99"/>
      <c r="I27" s="100">
        <v>0</v>
      </c>
      <c r="J27" s="137"/>
      <c r="K27" s="98"/>
      <c r="L27" s="144"/>
      <c r="M27" s="99"/>
      <c r="N27" s="100">
        <v>0</v>
      </c>
      <c r="O27" s="137"/>
      <c r="P27" s="98"/>
      <c r="Q27" s="144"/>
      <c r="R27" s="99"/>
      <c r="S27" s="100">
        <v>0</v>
      </c>
      <c r="T27" s="137"/>
      <c r="U27" s="98"/>
      <c r="V27" s="144"/>
      <c r="W27" s="99"/>
      <c r="X27" s="100">
        <v>0</v>
      </c>
      <c r="Y27" s="137"/>
      <c r="Z27" s="98"/>
      <c r="AA27" s="144"/>
      <c r="AB27" s="99"/>
      <c r="AC27" s="100">
        <v>0</v>
      </c>
      <c r="AD27" s="137"/>
      <c r="AE27" s="98"/>
      <c r="AF27" s="144"/>
      <c r="AG27" s="99"/>
      <c r="AH27" s="100">
        <v>0</v>
      </c>
      <c r="AI27" s="137"/>
      <c r="AJ27" s="91"/>
      <c r="AK27" s="132"/>
    </row>
    <row r="28" spans="2:49">
      <c r="B28" s="91"/>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132"/>
    </row>
    <row r="29" spans="2:49" ht="16.5" thickBot="1">
      <c r="B29" s="142">
        <f>AF22+1</f>
        <v>9</v>
      </c>
      <c r="C29" s="142"/>
      <c r="D29" s="142"/>
      <c r="E29" s="142"/>
      <c r="F29" s="91"/>
      <c r="G29" s="142">
        <f>B29+1</f>
        <v>10</v>
      </c>
      <c r="H29" s="142"/>
      <c r="I29" s="142"/>
      <c r="J29" s="142"/>
      <c r="K29" s="91"/>
      <c r="L29" s="142">
        <f>G29+1</f>
        <v>11</v>
      </c>
      <c r="M29" s="142"/>
      <c r="N29" s="142"/>
      <c r="O29" s="142"/>
      <c r="P29" s="91"/>
      <c r="Q29" s="149">
        <f>L29+1</f>
        <v>12</v>
      </c>
      <c r="R29" s="149"/>
      <c r="S29" s="149"/>
      <c r="T29" s="149"/>
      <c r="U29" s="91"/>
      <c r="V29" s="142">
        <f>Q29+1</f>
        <v>13</v>
      </c>
      <c r="W29" s="142"/>
      <c r="X29" s="142"/>
      <c r="Y29" s="142"/>
      <c r="Z29" s="91"/>
      <c r="AA29" s="145">
        <f>V29+1</f>
        <v>14</v>
      </c>
      <c r="AB29" s="145"/>
      <c r="AC29" s="145"/>
      <c r="AD29" s="145"/>
      <c r="AE29" s="91"/>
      <c r="AF29" s="145">
        <f>AA29+1</f>
        <v>15</v>
      </c>
      <c r="AG29" s="145"/>
      <c r="AH29" s="145"/>
      <c r="AI29" s="145"/>
      <c r="AJ29" s="91"/>
      <c r="AK29" s="132"/>
      <c r="AM29" s="15" t="s">
        <v>13</v>
      </c>
      <c r="AN29" s="5"/>
      <c r="AO29" s="5"/>
    </row>
    <row r="30" spans="2:49" ht="16.5" thickTop="1" thickBot="1">
      <c r="B30" s="91"/>
      <c r="C30" s="91"/>
      <c r="D30" s="91"/>
      <c r="E30" s="91"/>
      <c r="F30" s="91"/>
      <c r="G30" s="91"/>
      <c r="H30" s="91"/>
      <c r="I30" s="91"/>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132"/>
      <c r="AM30" s="23"/>
      <c r="AN30" s="24" t="s">
        <v>18</v>
      </c>
      <c r="AO30" s="25" t="s">
        <v>68</v>
      </c>
    </row>
    <row r="31" spans="2:49">
      <c r="B31" s="143" t="s">
        <v>19</v>
      </c>
      <c r="C31" s="96">
        <v>0.375</v>
      </c>
      <c r="D31" s="97">
        <f>IF((C32-C31)*24&gt;=13,1.5,IF((C32-C31)*24&gt;=6,1,IF((C32-C31)*24&gt;=4,0.5,0)))</f>
        <v>1</v>
      </c>
      <c r="E31" s="140">
        <f>IF((AND(B31="외근",D32="반차")),8,IF(OR(D32="연차",D32="외근"),8,IF(D32="반차",((C32-C31)*24)-D31+4,((C32-C31)*24)-D31-D32)))</f>
        <v>8</v>
      </c>
      <c r="F31" s="98"/>
      <c r="G31" s="143" t="s">
        <v>19</v>
      </c>
      <c r="H31" s="96">
        <v>0.375</v>
      </c>
      <c r="I31" s="97">
        <f>IF((H32-H31)*24&gt;=13,1.5,IF((H32-H31)*24&gt;=6,1,IF((H32-H31)*24&gt;=4,0.5,0)))</f>
        <v>1</v>
      </c>
      <c r="J31" s="140">
        <f>IF((AND(G31="외근",I32="반차")),8,IF(OR(I32="연차",I32="외근"),8,IF(I32="반차",((H32-H31)*24)-I31+4,((H32-H31)*24)-I31-I32)))</f>
        <v>8</v>
      </c>
      <c r="K31" s="98"/>
      <c r="L31" s="143" t="s">
        <v>19</v>
      </c>
      <c r="M31" s="96">
        <v>0.375</v>
      </c>
      <c r="N31" s="97">
        <f>IF((M32-M31)*24&gt;=13,1.5,IF((M32-M31)*24&gt;=6,1,IF((M32-M31)*24&gt;=4,0.5,0)))</f>
        <v>1</v>
      </c>
      <c r="O31" s="140">
        <f>IF((AND(L31="외근",N32="반차")),8,IF(OR(N32="연차",N32="외근"),8,IF(N32="반차",((M32-M31)*24)-N31+4,((M32-M31)*24)-N31-N32)))</f>
        <v>8</v>
      </c>
      <c r="P31" s="98"/>
      <c r="Q31" s="143" t="s">
        <v>19</v>
      </c>
      <c r="R31" s="96">
        <v>0.375</v>
      </c>
      <c r="S31" s="97">
        <f>IF((R32-R31)*24&gt;=13,1.5,IF((R32-R31)*24&gt;=6,1,IF((R32-R31)*24&gt;=4,0.5,0)))</f>
        <v>1</v>
      </c>
      <c r="T31" s="140">
        <f>IF((AND(Q31="외근",S32="반차")),8,IF(OR(S32="연차",S32="외근"),8,IF(S32="반차",((R32-R31)*24)-S31+4,((R32-R31)*24)-S31-S32)))</f>
        <v>8</v>
      </c>
      <c r="U31" s="98"/>
      <c r="V31" s="143" t="s">
        <v>19</v>
      </c>
      <c r="W31" s="96">
        <v>0.375</v>
      </c>
      <c r="X31" s="97">
        <f>IF((W32-W31)*24&gt;=13,1.5,IF((W32-W31)*24&gt;=6,1,IF((W32-W31)*24&gt;=4,0.5,0)))</f>
        <v>1</v>
      </c>
      <c r="Y31" s="140">
        <f>IF((AND(V31="외근",X32="반차")),8,IF(OR(X32="연차",X32="외근"),8,IF(X32="반차",((W32-W31)*24)-X31+4,((W32-W31)*24)-X31-X32)))</f>
        <v>8</v>
      </c>
      <c r="Z31" s="98"/>
      <c r="AA31" s="143"/>
      <c r="AB31" s="96"/>
      <c r="AC31" s="97">
        <f>IF((AB32-AB31)*24&gt;=13,1.5,IF((AB32-AB31)*24&gt;=6,1,IF((AB32-AB31)*24&gt;=4,0.5,0)))</f>
        <v>0</v>
      </c>
      <c r="AD31" s="140">
        <f>IF(OR(AC32="연차",AC32="외근"),8,IF(AC32="반차",((AB32-AB31)*24)-AC31+4,((AB32-AB31)*24)-AC31-AC32))</f>
        <v>0</v>
      </c>
      <c r="AE31" s="98"/>
      <c r="AF31" s="143"/>
      <c r="AG31" s="96"/>
      <c r="AH31" s="97">
        <f>IF((AG32-AG31)*24&gt;=13,1.5,IF((AG32-AG31)*24&gt;=6,1,IF((AG32-AG31)*24&gt;=4,0.5,0)))</f>
        <v>0</v>
      </c>
      <c r="AI31" s="140">
        <f>IF(OR(AH32="연차",AH32="외근"),8,IF(AH32="반차",((AG32-AG31)*24)-AH31+4,((AG32-AG31)*24)-AH31-AH32))</f>
        <v>0</v>
      </c>
      <c r="AJ31" s="91"/>
      <c r="AK31" s="132"/>
      <c r="AM31" s="16" t="s">
        <v>20</v>
      </c>
      <c r="AN31" s="26">
        <f>E31+J31+O31+T31+Y31+IF(AA31="대체(평일)",AD31,0)+IF(AF31="대체(평일)",AI31,0)</f>
        <v>40</v>
      </c>
      <c r="AO31" s="17">
        <f>IF(AA31="휴일",AD31,0)+IF(AF31="휴일",AI31,0)</f>
        <v>0</v>
      </c>
      <c r="AS31" s="29"/>
    </row>
    <row r="32" spans="2:49" ht="15.75" thickBot="1">
      <c r="B32" s="144"/>
      <c r="C32" s="99">
        <v>0.75</v>
      </c>
      <c r="D32" s="100">
        <v>0</v>
      </c>
      <c r="E32" s="141"/>
      <c r="F32" s="98"/>
      <c r="G32" s="144"/>
      <c r="H32" s="99">
        <v>0.75</v>
      </c>
      <c r="I32" s="100">
        <v>0</v>
      </c>
      <c r="J32" s="141"/>
      <c r="K32" s="98"/>
      <c r="L32" s="144"/>
      <c r="M32" s="99">
        <v>0.75</v>
      </c>
      <c r="N32" s="100">
        <v>0</v>
      </c>
      <c r="O32" s="141"/>
      <c r="P32" s="98"/>
      <c r="Q32" s="144"/>
      <c r="R32" s="99">
        <v>0.75</v>
      </c>
      <c r="S32" s="100">
        <v>0</v>
      </c>
      <c r="T32" s="141"/>
      <c r="U32" s="98"/>
      <c r="V32" s="144"/>
      <c r="W32" s="99">
        <v>0.75</v>
      </c>
      <c r="X32" s="100">
        <v>0</v>
      </c>
      <c r="Y32" s="141"/>
      <c r="Z32" s="98"/>
      <c r="AA32" s="144"/>
      <c r="AB32" s="99"/>
      <c r="AC32" s="100">
        <v>0</v>
      </c>
      <c r="AD32" s="141"/>
      <c r="AE32" s="98"/>
      <c r="AF32" s="144"/>
      <c r="AG32" s="99"/>
      <c r="AH32" s="100">
        <v>0</v>
      </c>
      <c r="AI32" s="141"/>
      <c r="AJ32" s="91"/>
      <c r="AK32" s="132"/>
      <c r="AM32" s="31" t="s">
        <v>21</v>
      </c>
      <c r="AN32" s="27">
        <f>E33+J33+O33+T33+Y33+IF(AA31="대체(통상)",AD33,0)+IF(AF31="대체(통상)",AI33,0)</f>
        <v>0</v>
      </c>
      <c r="AO32" s="19">
        <f>IF(AA31="휴일",AD33,0)+IF(AF31="휴일",AI33,0)</f>
        <v>0</v>
      </c>
      <c r="AS32" s="29"/>
    </row>
    <row r="33" spans="2:46">
      <c r="B33" s="143"/>
      <c r="C33" s="96"/>
      <c r="D33" s="97">
        <f>IF((HOUR(24+C34-C33)+MINUTE(24+C34-C33)/60)&gt;=13,1.5,IF((HOUR(24+C34-C33)+MINUTE(24+C34-C33)/60)&gt;=8,1,IF((HOUR(24+C34-C33)+MINUTE(24+C34-C33)/60)&gt;=4,0.5,0)))</f>
        <v>0</v>
      </c>
      <c r="E33" s="136">
        <f>(HOUR(24+C34-C33)+MINUTE(24+C34-C33)/60)-D33-D34</f>
        <v>0</v>
      </c>
      <c r="F33" s="98"/>
      <c r="G33" s="143"/>
      <c r="H33" s="96"/>
      <c r="I33" s="97">
        <f>IF((HOUR(24+H34-H33)+MINUTE(24+H34-H33)/60)&gt;=13,1.5,IF((HOUR(24+H34-H33)+MINUTE(24+H34-H33)/60)&gt;=8,1,IF((HOUR(24+H34-H33)+MINUTE(24+H34-H33)/60)&gt;=4,0.5,0)))</f>
        <v>0</v>
      </c>
      <c r="J33" s="136">
        <f>(HOUR(24+H34-H33)+MINUTE(24+H34-H33)/60)-I33-I34</f>
        <v>0</v>
      </c>
      <c r="K33" s="98"/>
      <c r="L33" s="143"/>
      <c r="M33" s="96"/>
      <c r="N33" s="97">
        <f>IF((HOUR(24+M34-M33)+MINUTE(24+M34-M33)/60)&gt;=13,1.5,IF((HOUR(24+M34-M33)+MINUTE(24+M34-M33)/60)&gt;=8,1,IF((HOUR(24+M34-M33)+MINUTE(24+M34-M33)/60)&gt;=4,0.5,0)))</f>
        <v>0</v>
      </c>
      <c r="O33" s="136">
        <f>(HOUR(24+M34-M33)+MINUTE(24+M34-M33)/60)-N33-N34</f>
        <v>0</v>
      </c>
      <c r="P33" s="98"/>
      <c r="Q33" s="143"/>
      <c r="R33" s="96"/>
      <c r="S33" s="97">
        <f>IF((HOUR(24+R34-R33)+MINUTE(24+R34-R33)/60)&gt;=13,1.5,IF((HOUR(24+R34-R33)+MINUTE(24+R34-R33)/60)&gt;=8,1,IF((HOUR(24+R34-R33)+MINUTE(24+R34-R33)/60)&gt;=4,0.5,0)))</f>
        <v>0</v>
      </c>
      <c r="T33" s="136">
        <f>(HOUR(24+R34-R33)+MINUTE(24+R34-R33)/60)-S33-S34</f>
        <v>0</v>
      </c>
      <c r="U33" s="98"/>
      <c r="V33" s="143"/>
      <c r="W33" s="96"/>
      <c r="X33" s="97">
        <f>IF((HOUR(24+W34-W33)+MINUTE(24+W34-W33)/60)&gt;=13,1.5,IF((HOUR(24+W34-W33)+MINUTE(24+W34-W33)/60)&gt;=8,1,IF((HOUR(24+W34-W33)+MINUTE(24+W34-W33)/60)&gt;=4,0.5,0)))</f>
        <v>0</v>
      </c>
      <c r="Y33" s="136">
        <f>(HOUR(24+W34-W33)+MINUTE(24+W34-W33)/60)-X33-X34</f>
        <v>0</v>
      </c>
      <c r="Z33" s="98"/>
      <c r="AA33" s="143"/>
      <c r="AB33" s="96"/>
      <c r="AC33" s="97">
        <f>IF((HOUR(24+AB34-AB33)+MINUTE(24+AB34-AB33)/60)&gt;=13,1.5,IF((HOUR(24+AB34-AB33)+MINUTE(24+AB34-AB33)/60)&gt;=8,1,IF((HOUR(24+AB34-AB33)+MINUTE(24+AB34-AB33)/60)&gt;=4,0.5,0)))</f>
        <v>0</v>
      </c>
      <c r="AD33" s="136">
        <f>(HOUR(24+AB34-AB33)+MINUTE(24+AB34-AB33)/60)-AC33-AC34</f>
        <v>0</v>
      </c>
      <c r="AE33" s="98"/>
      <c r="AF33" s="143"/>
      <c r="AG33" s="96"/>
      <c r="AH33" s="97">
        <f>IF((HOUR(24+AG34-AG33)+MINUTE(24+AG34-AG33)/60)&gt;=13,1.5,IF((HOUR(24+AG34-AG33)+MINUTE(24+AG34-AG33)/60)&gt;=8,1,IF((HOUR(24+AG34-AG33)+MINUTE(24+AG34-AG33)/60)&gt;=4,0.5,0)))</f>
        <v>0</v>
      </c>
      <c r="AI33" s="136">
        <f>(HOUR(24+AG34-AG33)+MINUTE(24+AG34-AG33)/60)-AH33-AH34</f>
        <v>0</v>
      </c>
      <c r="AJ33" s="91"/>
      <c r="AK33" s="132"/>
      <c r="AM33" s="18"/>
      <c r="AN33" s="18"/>
      <c r="AO33" s="18"/>
    </row>
    <row r="34" spans="2:46">
      <c r="B34" s="144"/>
      <c r="C34" s="99"/>
      <c r="D34" s="100">
        <v>0</v>
      </c>
      <c r="E34" s="137"/>
      <c r="F34" s="98"/>
      <c r="G34" s="144"/>
      <c r="H34" s="99"/>
      <c r="I34" s="100">
        <v>0</v>
      </c>
      <c r="J34" s="137"/>
      <c r="K34" s="98"/>
      <c r="L34" s="144"/>
      <c r="M34" s="99"/>
      <c r="N34" s="100">
        <v>0</v>
      </c>
      <c r="O34" s="137"/>
      <c r="P34" s="98"/>
      <c r="Q34" s="144"/>
      <c r="R34" s="99"/>
      <c r="S34" s="100">
        <v>0</v>
      </c>
      <c r="T34" s="137"/>
      <c r="U34" s="98"/>
      <c r="V34" s="144"/>
      <c r="W34" s="99"/>
      <c r="X34" s="100">
        <v>0</v>
      </c>
      <c r="Y34" s="137"/>
      <c r="Z34" s="98"/>
      <c r="AA34" s="144"/>
      <c r="AB34" s="99"/>
      <c r="AC34" s="100">
        <v>0</v>
      </c>
      <c r="AD34" s="137"/>
      <c r="AE34" s="98"/>
      <c r="AF34" s="144"/>
      <c r="AG34" s="99"/>
      <c r="AH34" s="100">
        <v>0</v>
      </c>
      <c r="AI34" s="137"/>
      <c r="AJ34" s="91"/>
      <c r="AK34" s="132"/>
    </row>
    <row r="35" spans="2:46">
      <c r="B35" s="91"/>
      <c r="C35" s="91"/>
      <c r="D35" s="91"/>
      <c r="E35" s="91"/>
      <c r="F35" s="91"/>
      <c r="G35" s="91"/>
      <c r="H35" s="91"/>
      <c r="I35" s="91"/>
      <c r="J35" s="91"/>
      <c r="K35" s="91"/>
      <c r="L35" s="91"/>
      <c r="M35" s="91"/>
      <c r="N35" s="91"/>
      <c r="O35" s="91"/>
      <c r="P35" s="91"/>
      <c r="Q35" s="91"/>
      <c r="R35" s="91"/>
      <c r="S35" s="91"/>
      <c r="T35" s="91"/>
      <c r="U35" s="91"/>
      <c r="V35" s="91"/>
      <c r="W35" s="91"/>
      <c r="X35" s="91"/>
      <c r="Y35" s="91"/>
      <c r="Z35" s="91"/>
      <c r="AA35" s="91"/>
      <c r="AB35" s="91"/>
      <c r="AC35" s="91"/>
      <c r="AD35" s="91"/>
      <c r="AE35" s="91"/>
      <c r="AF35" s="91"/>
      <c r="AG35" s="91"/>
      <c r="AH35" s="91"/>
      <c r="AI35" s="91"/>
      <c r="AJ35" s="91"/>
      <c r="AK35" s="132"/>
    </row>
    <row r="36" spans="2:46" ht="16.5" thickBot="1">
      <c r="B36" s="142">
        <f>AF29+1</f>
        <v>16</v>
      </c>
      <c r="C36" s="142"/>
      <c r="D36" s="142"/>
      <c r="E36" s="142"/>
      <c r="F36" s="91"/>
      <c r="G36" s="142">
        <f>B36+1</f>
        <v>17</v>
      </c>
      <c r="H36" s="142"/>
      <c r="I36" s="142"/>
      <c r="J36" s="142"/>
      <c r="K36" s="91"/>
      <c r="L36" s="142">
        <f>G36+1</f>
        <v>18</v>
      </c>
      <c r="M36" s="142"/>
      <c r="N36" s="142"/>
      <c r="O36" s="142"/>
      <c r="P36" s="91"/>
      <c r="Q36" s="142">
        <f>L36+1</f>
        <v>19</v>
      </c>
      <c r="R36" s="142"/>
      <c r="S36" s="142"/>
      <c r="T36" s="142"/>
      <c r="U36" s="91"/>
      <c r="V36" s="142">
        <f>Q36+1</f>
        <v>20</v>
      </c>
      <c r="W36" s="142"/>
      <c r="X36" s="142"/>
      <c r="Y36" s="142"/>
      <c r="Z36" s="91"/>
      <c r="AA36" s="145">
        <f>V36+1</f>
        <v>21</v>
      </c>
      <c r="AB36" s="145"/>
      <c r="AC36" s="145"/>
      <c r="AD36" s="145"/>
      <c r="AE36" s="91"/>
      <c r="AF36" s="145">
        <f>AA36+1</f>
        <v>22</v>
      </c>
      <c r="AG36" s="145"/>
      <c r="AH36" s="145"/>
      <c r="AI36" s="145"/>
      <c r="AJ36" s="91"/>
      <c r="AK36" s="132"/>
      <c r="AM36" s="15" t="s">
        <v>13</v>
      </c>
      <c r="AN36" s="5"/>
      <c r="AO36" s="5"/>
      <c r="AS36" s="29"/>
    </row>
    <row r="37" spans="2:46" ht="16.5" thickTop="1" thickBot="1">
      <c r="B37" s="91"/>
      <c r="C37" s="91"/>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132"/>
      <c r="AM37" s="23"/>
      <c r="AN37" s="24" t="s">
        <v>18</v>
      </c>
      <c r="AO37" s="25" t="s">
        <v>68</v>
      </c>
      <c r="AS37" s="29"/>
      <c r="AT37" s="29"/>
    </row>
    <row r="38" spans="2:46">
      <c r="B38" s="143" t="s">
        <v>19</v>
      </c>
      <c r="C38" s="96">
        <v>0.375</v>
      </c>
      <c r="D38" s="97">
        <f>IF((C39-C38)*24&gt;=13,1.5,IF((C39-C38)*24&gt;=6,1,IF((C39-C38)*24&gt;=4,0.5,0)))</f>
        <v>1</v>
      </c>
      <c r="E38" s="140">
        <f>IF((AND(B38="외근",D39="반차")),8,IF(OR(D39="연차",D39="외근"),8,IF(D39="반차",((C39-C38)*24)-D38+4,((C39-C38)*24)-D38-D39)))</f>
        <v>8</v>
      </c>
      <c r="F38" s="98"/>
      <c r="G38" s="143" t="s">
        <v>19</v>
      </c>
      <c r="H38" s="96">
        <v>0.375</v>
      </c>
      <c r="I38" s="97">
        <f>IF((H39-H38)*24&gt;=13,1.5,IF((H39-H38)*24&gt;=6,1,IF((H39-H38)*24&gt;=4,0.5,0)))</f>
        <v>1</v>
      </c>
      <c r="J38" s="140">
        <f>IF((AND(G38="외근",I39="반차")),8,IF(OR(I39="연차",I39="외근"),8,IF(I39="반차",((H39-H38)*24)-I38+4,((H39-H38)*24)-I38-I39)))</f>
        <v>8</v>
      </c>
      <c r="K38" s="98"/>
      <c r="L38" s="143" t="s">
        <v>19</v>
      </c>
      <c r="M38" s="96">
        <v>0.375</v>
      </c>
      <c r="N38" s="97">
        <f>IF((M39-M38)*24&gt;=13,1.5,IF((M39-M38)*24&gt;=6,1,IF((M39-M38)*24&gt;=4,0.5,0)))</f>
        <v>1</v>
      </c>
      <c r="O38" s="140">
        <f>IF((AND(L38="외근",N39="반차")),8,IF(OR(N39="연차",N39="외근"),8,IF(N39="반차",((M39-M38)*24)-N38+4,((M39-M38)*24)-N38-N39)))</f>
        <v>8</v>
      </c>
      <c r="P38" s="98"/>
      <c r="Q38" s="143" t="s">
        <v>19</v>
      </c>
      <c r="R38" s="96">
        <v>0.375</v>
      </c>
      <c r="S38" s="97">
        <f>IF((R39-R38)*24&gt;=13,1.5,IF((R39-R38)*24&gt;=6,1,IF((R39-R38)*24&gt;=4,0.5,0)))</f>
        <v>1</v>
      </c>
      <c r="T38" s="140">
        <f>IF((AND(Q38="외근",S39="반차")),8,IF(OR(S39="연차",S39="외근"),8,IF(S39="반차",((R39-R38)*24)-S38+4,((R39-R38)*24)-S38-S39)))</f>
        <v>8</v>
      </c>
      <c r="U38" s="98"/>
      <c r="V38" s="143" t="s">
        <v>19</v>
      </c>
      <c r="W38" s="96">
        <v>0.375</v>
      </c>
      <c r="X38" s="97">
        <f>IF((W39-W38)*24&gt;=13,1.5,IF((W39-W38)*24&gt;=6,1,IF((W39-W38)*24&gt;=4,0.5,0)))</f>
        <v>1</v>
      </c>
      <c r="Y38" s="140">
        <f>IF((AND(V38="외근",X39="반차")),8,IF(OR(X39="연차",X39="외근"),8,IF(X39="반차",((W39-W38)*24)-X38+4,((W39-W38)*24)-X38-X39)))</f>
        <v>8</v>
      </c>
      <c r="Z38" s="98"/>
      <c r="AA38" s="143"/>
      <c r="AB38" s="96"/>
      <c r="AC38" s="97">
        <f>IF((AB39-AB38)*24&gt;=13,1.5,IF((AB39-AB38)*24&gt;=6,1,IF((AB39-AB38)*24&gt;=4,0.5,0)))</f>
        <v>0</v>
      </c>
      <c r="AD38" s="140">
        <f>IF(OR(AC39="연차",AC39="외근"),8,IF(AC39="반차",((AB39-AB38)*24)-AC38+4,((AB39-AB38)*24)-AC38-AC39))</f>
        <v>0</v>
      </c>
      <c r="AE38" s="98"/>
      <c r="AF38" s="143"/>
      <c r="AG38" s="96"/>
      <c r="AH38" s="97">
        <f>IF((AG39-AG38)*24&gt;=13,1.5,IF((AG39-AG38)*24&gt;=6,1,IF((AG39-AG38)*24&gt;=4,0.5,0)))</f>
        <v>0</v>
      </c>
      <c r="AI38" s="140">
        <f>IF(OR(AH39="연차",AH39="외근"),8,IF(AH39="반차",((AG39-AG38)*24)-AH38+4,((AG39-AG38)*24)-AH38-AH39))</f>
        <v>0</v>
      </c>
      <c r="AJ38" s="91"/>
      <c r="AK38" s="132"/>
      <c r="AM38" s="16" t="s">
        <v>20</v>
      </c>
      <c r="AN38" s="26">
        <f>E38+J38+O38+T38+Y38+IF(AA38="대체(평일)",AD38,0)+IF(AF38="대체(평일)",AI38,0)</f>
        <v>40</v>
      </c>
      <c r="AO38" s="17">
        <f>IF(AA38="휴일",AD38,0)+IF(AF38="휴일",AI38,0)</f>
        <v>0</v>
      </c>
      <c r="AS38" s="28"/>
      <c r="AT38" s="30"/>
    </row>
    <row r="39" spans="2:46" ht="15.75" thickBot="1">
      <c r="B39" s="144"/>
      <c r="C39" s="99">
        <v>0.75</v>
      </c>
      <c r="D39" s="100">
        <v>0</v>
      </c>
      <c r="E39" s="141"/>
      <c r="F39" s="98"/>
      <c r="G39" s="144"/>
      <c r="H39" s="99">
        <v>0.75</v>
      </c>
      <c r="I39" s="100">
        <v>0</v>
      </c>
      <c r="J39" s="141"/>
      <c r="K39" s="98"/>
      <c r="L39" s="144"/>
      <c r="M39" s="99">
        <v>0.75</v>
      </c>
      <c r="N39" s="100">
        <v>0</v>
      </c>
      <c r="O39" s="141"/>
      <c r="P39" s="98"/>
      <c r="Q39" s="144"/>
      <c r="R39" s="99">
        <v>0.75</v>
      </c>
      <c r="S39" s="100">
        <v>0</v>
      </c>
      <c r="T39" s="141"/>
      <c r="U39" s="98"/>
      <c r="V39" s="144"/>
      <c r="W39" s="99">
        <v>0.75</v>
      </c>
      <c r="X39" s="100">
        <v>0</v>
      </c>
      <c r="Y39" s="141"/>
      <c r="Z39" s="98"/>
      <c r="AA39" s="144"/>
      <c r="AB39" s="99"/>
      <c r="AC39" s="100">
        <v>0</v>
      </c>
      <c r="AD39" s="141"/>
      <c r="AE39" s="98"/>
      <c r="AF39" s="144"/>
      <c r="AG39" s="99"/>
      <c r="AH39" s="100">
        <v>0</v>
      </c>
      <c r="AI39" s="141"/>
      <c r="AJ39" s="91"/>
      <c r="AK39" s="132"/>
      <c r="AM39" s="31" t="s">
        <v>21</v>
      </c>
      <c r="AN39" s="27">
        <f>E40+J40+O40+T40+Y40+IF(AA38="대체(평일)",AD40,0)+IF(AF38="대체(평일)",AI40,0)</f>
        <v>0</v>
      </c>
      <c r="AO39" s="19">
        <f>IF(AA38="휴일",AD40,0)+IF(AF38="휴일",AI40,0)</f>
        <v>0</v>
      </c>
      <c r="AS39" s="28"/>
    </row>
    <row r="40" spans="2:46">
      <c r="B40" s="143"/>
      <c r="C40" s="96"/>
      <c r="D40" s="97">
        <f>IF((HOUR(24+C41-C40)+MINUTE(24+C41-C40)/60)&gt;=13,1.5,IF((HOUR(24+C41-C40)+MINUTE(24+C41-C40)/60)&gt;=8,1,IF((HOUR(24+C41-C40)+MINUTE(24+C41-C40)/60)&gt;=4,0.5,0)))</f>
        <v>0</v>
      </c>
      <c r="E40" s="136">
        <f>(HOUR(24+C41-C40)+MINUTE(24+C41-C40)/60)-D40-D41</f>
        <v>0</v>
      </c>
      <c r="F40" s="98"/>
      <c r="G40" s="143"/>
      <c r="H40" s="96"/>
      <c r="I40" s="97">
        <f>IF((HOUR(24+H41-H40)+MINUTE(24+H41-H40)/60)&gt;=13,1.5,IF((HOUR(24+H41-H40)+MINUTE(24+H41-H40)/60)&gt;=8,1,IF((HOUR(24+H41-H40)+MINUTE(24+H41-H40)/60)&gt;=4,0.5,0)))</f>
        <v>0</v>
      </c>
      <c r="J40" s="136">
        <f>(HOUR(24+H41-H40)+MINUTE(24+H41-H40)/60)-I40-I41</f>
        <v>0</v>
      </c>
      <c r="K40" s="98"/>
      <c r="L40" s="143"/>
      <c r="M40" s="96"/>
      <c r="N40" s="97">
        <f>IF((HOUR(24+M41-M40)+MINUTE(24+M41-M40)/60)&gt;=13,1.5,IF((HOUR(24+M41-M40)+MINUTE(24+M41-M40)/60)&gt;=8,1,IF((HOUR(24+M41-M40)+MINUTE(24+M41-M40)/60)&gt;=4,0.5,0)))</f>
        <v>0</v>
      </c>
      <c r="O40" s="136">
        <f>(HOUR(24+M41-M40)+MINUTE(24+M41-M40)/60)-N40-N41</f>
        <v>0</v>
      </c>
      <c r="P40" s="98"/>
      <c r="Q40" s="143"/>
      <c r="R40" s="96"/>
      <c r="S40" s="97">
        <f>IF((HOUR(24+R41-R40)+MINUTE(24+R41-R40)/60)&gt;=13,1.5,IF((HOUR(24+R41-R40)+MINUTE(24+R41-R40)/60)&gt;=8,1,IF((HOUR(24+R41-R40)+MINUTE(24+R41-R40)/60)&gt;=4,0.5,0)))</f>
        <v>0</v>
      </c>
      <c r="T40" s="136">
        <f>(HOUR(24+R41-R40)+MINUTE(24+R41-R40)/60)-S40-S41</f>
        <v>0</v>
      </c>
      <c r="U40" s="98"/>
      <c r="V40" s="143"/>
      <c r="W40" s="96"/>
      <c r="X40" s="97">
        <f>IF((HOUR(24+W41-W40)+MINUTE(24+W41-W40)/60)&gt;=13,1.5,IF((HOUR(24+W41-W40)+MINUTE(24+W41-W40)/60)&gt;=8,1,IF((HOUR(24+W41-W40)+MINUTE(24+W41-W40)/60)&gt;=4,0.5,0)))</f>
        <v>0</v>
      </c>
      <c r="Y40" s="136">
        <f>(HOUR(24+W41-W40)+MINUTE(24+W41-W40)/60)-X40-X41</f>
        <v>0</v>
      </c>
      <c r="Z40" s="98"/>
      <c r="AA40" s="143"/>
      <c r="AB40" s="96"/>
      <c r="AC40" s="97">
        <f>IF((HOUR(24+AB41-AB40)+MINUTE(24+AB41-AB40)/60)&gt;=13,1.5,IF((HOUR(24+AB41-AB40)+MINUTE(24+AB41-AB40)/60)&gt;=8,1,IF((HOUR(24+AB41-AB40)+MINUTE(24+AB41-AB40)/60)&gt;=4,0.5,0)))</f>
        <v>0</v>
      </c>
      <c r="AD40" s="136">
        <f>(HOUR(24+AB41-AB40)+MINUTE(24+AB41-AB40)/60)-AC40-AC41</f>
        <v>0</v>
      </c>
      <c r="AE40" s="98"/>
      <c r="AF40" s="143"/>
      <c r="AG40" s="96"/>
      <c r="AH40" s="97">
        <f>IF((HOUR(24+AG41-AG40)+MINUTE(24+AG41-AG40)/60)&gt;=13,1.5,IF((HOUR(24+AG41-AG40)+MINUTE(24+AG41-AG40)/60)&gt;=8,1,IF((HOUR(24+AG41-AG40)+MINUTE(24+AG41-AG40)/60)&gt;=4,0.5,0)))</f>
        <v>0</v>
      </c>
      <c r="AI40" s="136">
        <f>(HOUR(24+AG41-AG40)+MINUTE(24+AG41-AG40)/60)-AH40-AH41</f>
        <v>0</v>
      </c>
      <c r="AJ40" s="91"/>
      <c r="AK40" s="132"/>
      <c r="AM40" s="18"/>
      <c r="AN40" s="18"/>
      <c r="AO40" s="18"/>
    </row>
    <row r="41" spans="2:46">
      <c r="B41" s="144"/>
      <c r="C41" s="99"/>
      <c r="D41" s="100">
        <v>0</v>
      </c>
      <c r="E41" s="137"/>
      <c r="F41" s="98"/>
      <c r="G41" s="144"/>
      <c r="H41" s="99"/>
      <c r="I41" s="100">
        <v>0</v>
      </c>
      <c r="J41" s="137"/>
      <c r="K41" s="98"/>
      <c r="L41" s="144"/>
      <c r="M41" s="99"/>
      <c r="N41" s="100">
        <v>0</v>
      </c>
      <c r="O41" s="137"/>
      <c r="P41" s="98"/>
      <c r="Q41" s="144"/>
      <c r="R41" s="99"/>
      <c r="S41" s="100">
        <v>0</v>
      </c>
      <c r="T41" s="137"/>
      <c r="U41" s="98"/>
      <c r="V41" s="144"/>
      <c r="W41" s="99"/>
      <c r="X41" s="100">
        <v>0</v>
      </c>
      <c r="Y41" s="137"/>
      <c r="Z41" s="98"/>
      <c r="AA41" s="144"/>
      <c r="AB41" s="99"/>
      <c r="AC41" s="100">
        <v>0</v>
      </c>
      <c r="AD41" s="137"/>
      <c r="AE41" s="98"/>
      <c r="AF41" s="144"/>
      <c r="AG41" s="99"/>
      <c r="AH41" s="100">
        <v>0</v>
      </c>
      <c r="AI41" s="137"/>
      <c r="AJ41" s="91"/>
      <c r="AK41" s="132"/>
    </row>
    <row r="42" spans="2:46">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132"/>
    </row>
    <row r="43" spans="2:46" ht="16.5" thickBot="1">
      <c r="B43" s="142">
        <f>IF(OR(AF36=0, AF36+1&gt;DAY(EOMONTH($B$2, 0))), 0, AF36+1)</f>
        <v>23</v>
      </c>
      <c r="C43" s="142"/>
      <c r="D43" s="142"/>
      <c r="E43" s="142"/>
      <c r="F43" s="91"/>
      <c r="G43" s="149">
        <f>IF(OR(B43=0, B43+1&gt;DAY(EOMONTH($B$2, 0))), 0, B43+1)</f>
        <v>24</v>
      </c>
      <c r="H43" s="149"/>
      <c r="I43" s="149"/>
      <c r="J43" s="149"/>
      <c r="K43" s="91"/>
      <c r="L43" s="142">
        <f>IF(OR(G43=0, G43+1&gt;DAY(EOMONTH($B$2, 0))), 0, G43+1)</f>
        <v>25</v>
      </c>
      <c r="M43" s="142"/>
      <c r="N43" s="142"/>
      <c r="O43" s="142"/>
      <c r="P43" s="91"/>
      <c r="Q43" s="142">
        <f>IF(OR(L43=0, L43+1&gt;DAY(EOMONTH($B$2, 0))), 0, L43+1)</f>
        <v>26</v>
      </c>
      <c r="R43" s="142"/>
      <c r="S43" s="142"/>
      <c r="T43" s="142"/>
      <c r="U43" s="91"/>
      <c r="V43" s="142">
        <f>IF(OR(Q43=0, Q43+1&gt;DAY(EOMONTH($B$2, 0))), 0, Q43+1)</f>
        <v>27</v>
      </c>
      <c r="W43" s="142"/>
      <c r="X43" s="142"/>
      <c r="Y43" s="142"/>
      <c r="Z43" s="91"/>
      <c r="AA43" s="145">
        <f>IF(OR(V43=0, V43+1&gt;DAY(EOMONTH($B$2, 0))), 0, V43+1)</f>
        <v>28</v>
      </c>
      <c r="AB43" s="145"/>
      <c r="AC43" s="145"/>
      <c r="AD43" s="145"/>
      <c r="AE43" s="91"/>
      <c r="AF43" s="145">
        <f>IF(OR(AA43=0, AA43+1&gt;DAY(EOMONTH($B$2, 0))), 0, AA43+1)</f>
        <v>29</v>
      </c>
      <c r="AG43" s="145"/>
      <c r="AH43" s="145"/>
      <c r="AI43" s="145"/>
      <c r="AJ43" s="91"/>
      <c r="AK43" s="132"/>
      <c r="AM43" s="15" t="s">
        <v>13</v>
      </c>
      <c r="AN43" s="5"/>
      <c r="AO43" s="5"/>
    </row>
    <row r="44" spans="2:46" ht="16.5" thickTop="1" thickBot="1">
      <c r="B44" s="91"/>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132"/>
      <c r="AM44" s="23"/>
      <c r="AN44" s="24" t="s">
        <v>18</v>
      </c>
      <c r="AO44" s="25" t="s">
        <v>68</v>
      </c>
    </row>
    <row r="45" spans="2:46">
      <c r="B45" s="143" t="s">
        <v>19</v>
      </c>
      <c r="C45" s="96">
        <v>0.375</v>
      </c>
      <c r="D45" s="97">
        <f>IF((C46-C45)*24&gt;=13,1.5,IF((C46-C45)*24&gt;=6,1,IF((C46-C45)*24&gt;=4,0.5,0)))</f>
        <v>1</v>
      </c>
      <c r="E45" s="140">
        <f>IF((AND(B45="외근",D46="반차")),8,IF(OR(D46="연차",D46="외근"),8,IF(D46="반차",((C46-C45)*24)-D45+4,((C46-C45)*24)-D45-D46)))</f>
        <v>8</v>
      </c>
      <c r="F45" s="98"/>
      <c r="G45" s="143" t="s">
        <v>19</v>
      </c>
      <c r="H45" s="96">
        <v>0.375</v>
      </c>
      <c r="I45" s="97">
        <f>IF((H46-H45)*24&gt;=13,1.5,IF((H46-H45)*24&gt;=6,1,IF((H46-H45)*24&gt;=4,0.5,0)))</f>
        <v>1</v>
      </c>
      <c r="J45" s="140">
        <f>IF((AND(G45="외근",I46="반차")),8,IF(OR(I46="연차",I46="외근"),8,IF(I46="반차",((H46-H45)*24)-I45+4,((H46-H45)*24)-I45-I46)))</f>
        <v>8</v>
      </c>
      <c r="K45" s="98"/>
      <c r="L45" s="143" t="s">
        <v>19</v>
      </c>
      <c r="M45" s="96">
        <v>0.375</v>
      </c>
      <c r="N45" s="97">
        <f>IF((M46-M45)*24&gt;=13,1.5,IF((M46-M45)*24&gt;=6,1,IF((M46-M45)*24&gt;=4,0.5,0)))</f>
        <v>1</v>
      </c>
      <c r="O45" s="140">
        <f>IF((AND(L45="외근",N46="반차")),8,IF(OR(N46="연차",N46="외근"),8,IF(N46="반차",((M46-M45)*24)-N45+4,((M46-M45)*24)-N45-N46)))</f>
        <v>8</v>
      </c>
      <c r="P45" s="98"/>
      <c r="Q45" s="143" t="s">
        <v>19</v>
      </c>
      <c r="R45" s="96">
        <v>0.375</v>
      </c>
      <c r="S45" s="97">
        <f>IF((R46-R45)*24&gt;=13,1.5,IF((R46-R45)*24&gt;=6,1,IF((R46-R45)*24&gt;=4,0.5,0)))</f>
        <v>1</v>
      </c>
      <c r="T45" s="140">
        <f>IF((AND(Q45="외근",S46="반차")),8,IF(OR(S46="연차",S46="외근"),8,IF(S46="반차",((R46-R45)*24)-S45+4,((R46-R45)*24)-S45-S46)))</f>
        <v>8</v>
      </c>
      <c r="U45" s="98"/>
      <c r="V45" s="143" t="s">
        <v>19</v>
      </c>
      <c r="W45" s="96">
        <v>0.375</v>
      </c>
      <c r="X45" s="97">
        <f>IF((W46-W45)*24&gt;=13,1.5,IF((W46-W45)*24&gt;=6,1,IF((W46-W45)*24&gt;=4,0.5,0)))</f>
        <v>1</v>
      </c>
      <c r="Y45" s="140">
        <f>IF((AND(V45="외근",X46="반차")),8,IF(OR(X46="연차",X46="외근"),8,IF(X46="반차",((W46-W45)*24)-X45+4,((W46-W45)*24)-X45-X46)))</f>
        <v>8</v>
      </c>
      <c r="Z45" s="98"/>
      <c r="AA45" s="143"/>
      <c r="AB45" s="96"/>
      <c r="AC45" s="97">
        <f>IF((AB46-AB45)*24&gt;=13,1.5,IF((AB46-AB45)*24&gt;=6,1,IF((AB46-AB45)*24&gt;=4,0.5,0)))</f>
        <v>0</v>
      </c>
      <c r="AD45" s="140">
        <f>IF(OR(AC46="연차",AC46="외근"),8,IF(AC46="반차",((AB46-AB45)*24)-AC45+4,((AB46-AB45)*24)-AC45-AC46))</f>
        <v>0</v>
      </c>
      <c r="AE45" s="98"/>
      <c r="AF45" s="143"/>
      <c r="AG45" s="96"/>
      <c r="AH45" s="97">
        <f>IF((AG46-AG45)*24&gt;=13,1.5,IF((AG46-AG45)*24&gt;=6,1,IF((AG46-AG45)*24&gt;=4,0.5,0)))</f>
        <v>0</v>
      </c>
      <c r="AI45" s="140">
        <f>IF(OR(AH46="연차",AH46="외근"),8,IF(AH46="반차",((AG46-AG45)*24)-AH45+4,((AG46-AG45)*24)-AH45-AH46))</f>
        <v>0</v>
      </c>
      <c r="AJ45" s="91"/>
      <c r="AK45" s="132"/>
      <c r="AM45" s="16" t="s">
        <v>20</v>
      </c>
      <c r="AN45" s="26">
        <f>E45+J45+O45+T45+Y45+IF(AA45="대체(평일)",AD45,0)+IF(AF45="대체(평일)",AI45,0)</f>
        <v>40</v>
      </c>
      <c r="AO45" s="17">
        <f>IF(AA45="휴일",AD45,0)+IF(AF45="휴일",AI45,0)</f>
        <v>0</v>
      </c>
    </row>
    <row r="46" spans="2:46" ht="15.75" thickBot="1">
      <c r="B46" s="144"/>
      <c r="C46" s="99">
        <v>0.75</v>
      </c>
      <c r="D46" s="100">
        <v>0</v>
      </c>
      <c r="E46" s="141"/>
      <c r="F46" s="98"/>
      <c r="G46" s="144"/>
      <c r="H46" s="99">
        <v>0.75</v>
      </c>
      <c r="I46" s="100">
        <v>0</v>
      </c>
      <c r="J46" s="141"/>
      <c r="K46" s="98"/>
      <c r="L46" s="144"/>
      <c r="M46" s="99">
        <v>0.75</v>
      </c>
      <c r="N46" s="100">
        <v>0</v>
      </c>
      <c r="O46" s="141"/>
      <c r="P46" s="98"/>
      <c r="Q46" s="144"/>
      <c r="R46" s="99">
        <v>0.75</v>
      </c>
      <c r="S46" s="100">
        <v>0</v>
      </c>
      <c r="T46" s="141"/>
      <c r="U46" s="98"/>
      <c r="V46" s="144"/>
      <c r="W46" s="99">
        <v>0.75</v>
      </c>
      <c r="X46" s="100">
        <v>0</v>
      </c>
      <c r="Y46" s="141"/>
      <c r="Z46" s="98"/>
      <c r="AA46" s="144"/>
      <c r="AB46" s="99"/>
      <c r="AC46" s="100">
        <v>0</v>
      </c>
      <c r="AD46" s="141"/>
      <c r="AE46" s="98"/>
      <c r="AF46" s="144"/>
      <c r="AG46" s="99"/>
      <c r="AH46" s="100">
        <v>0</v>
      </c>
      <c r="AI46" s="141"/>
      <c r="AJ46" s="91"/>
      <c r="AK46" s="132"/>
      <c r="AM46" s="31" t="s">
        <v>21</v>
      </c>
      <c r="AN46" s="27">
        <f>E47+J47+O47+T47+Y47+IF(AA45="대체(평일)",AD47,0)+IF(AF45="대체(평일)",AI47,0)</f>
        <v>0</v>
      </c>
      <c r="AO46" s="19">
        <f>IF(AA45="휴일",AD47,0)+IF(AF45="휴일",AI47,0)</f>
        <v>0</v>
      </c>
    </row>
    <row r="47" spans="2:46">
      <c r="B47" s="143"/>
      <c r="C47" s="96"/>
      <c r="D47" s="97">
        <f>IF((HOUR(24+C48-C47)+MINUTE(24+C48-C47)/60)&gt;=13,1.5,IF((HOUR(24+C48-C47)+MINUTE(24+C48-C47)/60)&gt;=8,1,IF((HOUR(24+C48-C47)+MINUTE(24+C48-C47)/60)&gt;=4,0.5,0)))</f>
        <v>0</v>
      </c>
      <c r="E47" s="136">
        <f>(HOUR(24+C48-C47)+MINUTE(24+C48-C47)/60)-D47-D48</f>
        <v>0</v>
      </c>
      <c r="F47" s="98"/>
      <c r="G47" s="143"/>
      <c r="H47" s="96"/>
      <c r="I47" s="97">
        <f>IF((HOUR(24+H48-H47)+MINUTE(24+H48-H47)/60)&gt;=13,1.5,IF((HOUR(24+H48-H47)+MINUTE(24+H48-H47)/60)&gt;=8,1,IF((HOUR(24+H48-H47)+MINUTE(24+H48-H47)/60)&gt;=4,0.5,0)))</f>
        <v>0</v>
      </c>
      <c r="J47" s="136">
        <f>(HOUR(24+H48-H47)+MINUTE(24+H48-H47)/60)-I47-I48</f>
        <v>0</v>
      </c>
      <c r="K47" s="98"/>
      <c r="L47" s="143"/>
      <c r="M47" s="96"/>
      <c r="N47" s="97">
        <f>IF((HOUR(24+M48-M47)+MINUTE(24+M48-M47)/60)&gt;=13,1.5,IF((HOUR(24+M48-M47)+MINUTE(24+M48-M47)/60)&gt;=8,1,IF((HOUR(24+M48-M47)+MINUTE(24+M48-M47)/60)&gt;=4,0.5,0)))</f>
        <v>0</v>
      </c>
      <c r="O47" s="136">
        <f>(HOUR(24+M48-M47)+MINUTE(24+M48-M47)/60)-N47-N48</f>
        <v>0</v>
      </c>
      <c r="P47" s="98"/>
      <c r="Q47" s="143"/>
      <c r="R47" s="96"/>
      <c r="S47" s="97">
        <f>IF((HOUR(24+R48-R47)+MINUTE(24+R48-R47)/60)&gt;=13,1.5,IF((HOUR(24+R48-R47)+MINUTE(24+R48-R47)/60)&gt;=8,1,IF((HOUR(24+R48-R47)+MINUTE(24+R48-R47)/60)&gt;=4,0.5,0)))</f>
        <v>0</v>
      </c>
      <c r="T47" s="136">
        <f>(HOUR(24+R48-R47)+MINUTE(24+R48-R47)/60)-S47-S48</f>
        <v>0</v>
      </c>
      <c r="U47" s="98"/>
      <c r="V47" s="143"/>
      <c r="W47" s="96"/>
      <c r="X47" s="97">
        <f>IF((HOUR(24+W48-W47)+MINUTE(24+W48-W47)/60)&gt;=13,1.5,IF((HOUR(24+W48-W47)+MINUTE(24+W48-W47)/60)&gt;=8,1,IF((HOUR(24+W48-W47)+MINUTE(24+W48-W47)/60)&gt;=4,0.5,0)))</f>
        <v>0</v>
      </c>
      <c r="Y47" s="136">
        <f>(HOUR(24+W48-W47)+MINUTE(24+W48-W47)/60)-X47-X48</f>
        <v>0</v>
      </c>
      <c r="Z47" s="98"/>
      <c r="AA47" s="143"/>
      <c r="AB47" s="96"/>
      <c r="AC47" s="97">
        <f>IF((HOUR(24+AB48-AB47)+MINUTE(24+AB48-AB47)/60)&gt;=13,1.5,IF((HOUR(24+AB48-AB47)+MINUTE(24+AB48-AB47)/60)&gt;=8,1,IF((HOUR(24+AB48-AB47)+MINUTE(24+AB48-AB47)/60)&gt;=4,0.5,0)))</f>
        <v>0</v>
      </c>
      <c r="AD47" s="136">
        <f>(HOUR(24+AB48-AB47)+MINUTE(24+AB48-AB47)/60)-AC47-AC48</f>
        <v>0</v>
      </c>
      <c r="AE47" s="98"/>
      <c r="AF47" s="143"/>
      <c r="AG47" s="96"/>
      <c r="AH47" s="97">
        <f>IF((HOUR(24+AG48-AG47)+MINUTE(24+AG48-AG47)/60)&gt;=13,1.5,IF((HOUR(24+AG48-AG47)+MINUTE(24+AG48-AG47)/60)&gt;=8,1,IF((HOUR(24+AG48-AG47)+MINUTE(24+AG48-AG47)/60)&gt;=4,0.5,0)))</f>
        <v>0</v>
      </c>
      <c r="AI47" s="136">
        <f>(HOUR(24+AG48-AG47)+MINUTE(24+AG48-AG47)/60)-AH47-AH48</f>
        <v>0</v>
      </c>
      <c r="AJ47" s="91"/>
      <c r="AK47" s="132"/>
      <c r="AM47" s="18"/>
      <c r="AN47" s="18"/>
      <c r="AO47" s="18"/>
    </row>
    <row r="48" spans="2:46">
      <c r="B48" s="144"/>
      <c r="C48" s="99"/>
      <c r="D48" s="100">
        <v>0</v>
      </c>
      <c r="E48" s="137"/>
      <c r="F48" s="98"/>
      <c r="G48" s="144"/>
      <c r="H48" s="99"/>
      <c r="I48" s="100">
        <v>0</v>
      </c>
      <c r="J48" s="137"/>
      <c r="K48" s="98"/>
      <c r="L48" s="144"/>
      <c r="M48" s="99"/>
      <c r="N48" s="100">
        <v>0</v>
      </c>
      <c r="O48" s="137"/>
      <c r="P48" s="98"/>
      <c r="Q48" s="144"/>
      <c r="R48" s="99"/>
      <c r="S48" s="100">
        <v>0</v>
      </c>
      <c r="T48" s="137"/>
      <c r="U48" s="98"/>
      <c r="V48" s="144"/>
      <c r="W48" s="99"/>
      <c r="X48" s="100">
        <v>0</v>
      </c>
      <c r="Y48" s="137"/>
      <c r="Z48" s="98"/>
      <c r="AA48" s="144"/>
      <c r="AB48" s="99"/>
      <c r="AC48" s="100">
        <v>0</v>
      </c>
      <c r="AD48" s="137"/>
      <c r="AE48" s="98"/>
      <c r="AF48" s="144"/>
      <c r="AG48" s="99"/>
      <c r="AH48" s="100">
        <v>0</v>
      </c>
      <c r="AI48" s="137"/>
      <c r="AJ48" s="91"/>
      <c r="AK48" s="132"/>
    </row>
    <row r="49" spans="2:41">
      <c r="B49" s="91"/>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0"/>
      <c r="AK49" s="132"/>
    </row>
    <row r="50" spans="2:41" ht="16.5" thickBot="1">
      <c r="B50" s="142">
        <f>IF(OR(AF43=0, AF43+1&gt;DAY(EOMONTH($B$2, 0))), 0, AF43+1)</f>
        <v>30</v>
      </c>
      <c r="C50" s="142"/>
      <c r="D50" s="142"/>
      <c r="E50" s="142"/>
      <c r="F50" s="91"/>
      <c r="G50" s="142">
        <f>IF(OR(B50=0, B50+1&gt;DAY(EOMONTH($B$2, 0))), 0, B50+1)</f>
        <v>0</v>
      </c>
      <c r="H50" s="142"/>
      <c r="I50" s="142"/>
      <c r="J50" s="142"/>
      <c r="K50" s="91"/>
      <c r="L50" s="142">
        <f>IF(OR(G50=0, G50+1&gt;DAY(EOMONTH($B$2, 0))), 0, G50+1)</f>
        <v>0</v>
      </c>
      <c r="M50" s="142"/>
      <c r="N50" s="142"/>
      <c r="O50" s="142"/>
      <c r="P50" s="91"/>
      <c r="Q50" s="142">
        <f>IF(OR(L50=0, L50+1&gt;DAY(EOMONTH($B$2, 0))), 0, L50+1)</f>
        <v>0</v>
      </c>
      <c r="R50" s="142"/>
      <c r="S50" s="142"/>
      <c r="T50" s="142"/>
      <c r="U50" s="91"/>
      <c r="V50" s="142">
        <f>IF(OR(Q50=0, Q50+1&gt;DAY(EOMONTH($B$2, 0))), 0, Q50+1)</f>
        <v>0</v>
      </c>
      <c r="W50" s="142"/>
      <c r="X50" s="142"/>
      <c r="Y50" s="142"/>
      <c r="Z50" s="91"/>
      <c r="AA50" s="145">
        <f>IF(OR(V50=0, V50+1&gt;DAY(EOMONTH($B$2, 0))), 0, V50+1)</f>
        <v>0</v>
      </c>
      <c r="AB50" s="145"/>
      <c r="AC50" s="145"/>
      <c r="AD50" s="145"/>
      <c r="AE50" s="91"/>
      <c r="AF50" s="145">
        <f>IF(OR(AA50=0, AA50+1&gt;DAY(EOMONTH($B$2, 0))), 0, AA50+1)</f>
        <v>0</v>
      </c>
      <c r="AG50" s="145"/>
      <c r="AH50" s="145"/>
      <c r="AI50" s="145"/>
      <c r="AJ50" s="91"/>
      <c r="AK50" s="132"/>
      <c r="AM50" s="15" t="s">
        <v>13</v>
      </c>
      <c r="AN50" s="5"/>
      <c r="AO50" s="5"/>
    </row>
    <row r="51" spans="2:41" ht="16.5" thickTop="1" thickBot="1">
      <c r="B51" s="91"/>
      <c r="C51" s="91"/>
      <c r="D51" s="91"/>
      <c r="E51" s="91"/>
      <c r="F51" s="91"/>
      <c r="G51" s="91"/>
      <c r="H51" s="91"/>
      <c r="I51" s="91"/>
      <c r="J51" s="91"/>
      <c r="K51" s="91"/>
      <c r="L51" s="91"/>
      <c r="M51" s="91"/>
      <c r="N51" s="91"/>
      <c r="O51" s="91"/>
      <c r="P51" s="91"/>
      <c r="Q51" s="91"/>
      <c r="R51" s="91"/>
      <c r="S51" s="91"/>
      <c r="T51" s="91"/>
      <c r="U51" s="91"/>
      <c r="V51" s="91"/>
      <c r="W51" s="91"/>
      <c r="X51" s="91"/>
      <c r="Y51" s="91"/>
      <c r="Z51" s="91"/>
      <c r="AA51" s="91"/>
      <c r="AB51" s="91"/>
      <c r="AC51" s="91"/>
      <c r="AD51" s="91"/>
      <c r="AE51" s="91"/>
      <c r="AF51" s="91"/>
      <c r="AG51" s="91"/>
      <c r="AH51" s="91"/>
      <c r="AI51" s="91"/>
      <c r="AJ51" s="90"/>
      <c r="AK51" s="132"/>
      <c r="AM51" s="23"/>
      <c r="AN51" s="24" t="s">
        <v>18</v>
      </c>
      <c r="AO51" s="25" t="s">
        <v>68</v>
      </c>
    </row>
    <row r="52" spans="2:41">
      <c r="B52" s="143" t="s">
        <v>19</v>
      </c>
      <c r="C52" s="96">
        <v>0.375</v>
      </c>
      <c r="D52" s="97">
        <f>IF((C53-C52)*24&gt;=13,1.5,IF((C53-C52)*24&gt;=6,1,IF((C53-C52)*24&gt;=4,0.5,0)))</f>
        <v>1</v>
      </c>
      <c r="E52" s="140">
        <f>IF((AND(B52="외근",D53="반차")),8,IF(OR(D53="연차",D53="외근"),8,IF(D53="반차",((C53-C52)*24)-D52+4,((C53-C52)*24)-D52-D53)))</f>
        <v>8</v>
      </c>
      <c r="F52" s="98"/>
      <c r="G52" s="138"/>
      <c r="H52" s="128"/>
      <c r="I52" s="129">
        <f>IF((H53-H52)*24&gt;=13,1.5,IF((H53-H52)*24&gt;=6,1,IF((H53-H52)*24&gt;=4,0.5,0)))</f>
        <v>0</v>
      </c>
      <c r="J52" s="140">
        <f>IF((AND(G52="외근",I53="반차")),8,IF(OR(I53="연차",I53="외근"),8,IF(I53="반차",((H53-H52)*24)-I52+4,((H53-H52)*24)-I52-I53)))</f>
        <v>0</v>
      </c>
      <c r="K52" s="98"/>
      <c r="L52" s="138"/>
      <c r="M52" s="128"/>
      <c r="N52" s="129">
        <f>IF((M53-M52)*24&gt;=13,1.5,IF((M53-M52)*24&gt;=6,1,IF((M53-M52)*24&gt;=4,0.5,0)))</f>
        <v>0</v>
      </c>
      <c r="O52" s="140">
        <f>IF((AND(L52="외근",N53="반차")),8,IF(OR(N53="연차",N53="외근"),8,IF(N53="반차",((M53-M52)*24)-N52+4,((M53-M52)*24)-N52-N53)))</f>
        <v>0</v>
      </c>
      <c r="P52" s="98"/>
      <c r="Q52" s="138"/>
      <c r="R52" s="128"/>
      <c r="S52" s="129">
        <f>IF((R53-R52)*24&gt;=13,1.5,IF((R53-R52)*24&gt;=6,1,IF((R53-R52)*24&gt;=4,0.5,0)))</f>
        <v>0</v>
      </c>
      <c r="T52" s="140">
        <f>IF((AND(Q52="외근",S53="반차")),8,IF(OR(S53="연차",S53="외근"),8,IF(S53="반차",((R53-R52)*24)-S52+4,((R53-R52)*24)-S52-S53)))</f>
        <v>0</v>
      </c>
      <c r="U52" s="98"/>
      <c r="V52" s="138"/>
      <c r="W52" s="128"/>
      <c r="X52" s="129">
        <f>IF((W53-W52)*24&gt;=13,1.5,IF((W53-W52)*24&gt;=6,1,IF((W53-W52)*24&gt;=4,0.5,0)))</f>
        <v>0</v>
      </c>
      <c r="Y52" s="140">
        <f>IF((AND(V52="외근",X53="반차")),8,IF(OR(X53="연차",X53="외근"),8,IF(X53="반차",((W53-W52)*24)-X52+4,((W53-W52)*24)-X52-X53)))</f>
        <v>0</v>
      </c>
      <c r="Z52" s="98"/>
      <c r="AA52" s="138"/>
      <c r="AB52" s="128"/>
      <c r="AC52" s="129">
        <f>IF((AB53-AB52)*24&gt;=13,1.5,IF((AB53-AB52)*24&gt;=6,1,IF((AB53-AB52)*24&gt;=4,0.5,0)))</f>
        <v>0</v>
      </c>
      <c r="AD52" s="140">
        <f>IF(OR(AC53="연차",AC53="외근"),8,IF(AC53="반차",((AB53-AB52)*24)-AC52+4,((AB53-AB52)*24)-AC52-AC53))</f>
        <v>0</v>
      </c>
      <c r="AE52" s="98"/>
      <c r="AF52" s="138"/>
      <c r="AG52" s="128"/>
      <c r="AH52" s="129">
        <f>IF((AG53-AG52)*24&gt;=13,1.5,IF((AG53-AG52)*24&gt;=6,1,IF((AG53-AG52)*24&gt;=4,0.5,0)))</f>
        <v>0</v>
      </c>
      <c r="AI52" s="140">
        <f>IF(OR(AH53="연차",AH53="외근"),8,IF(AH53="반차",((AG53-AG52)*24)-AH52+4,((AG53-AG52)*24)-AH52-AH53))</f>
        <v>0</v>
      </c>
      <c r="AJ52" s="90"/>
      <c r="AK52" s="132"/>
      <c r="AM52" s="16" t="s">
        <v>20</v>
      </c>
      <c r="AN52" s="26">
        <f>E52+J52+O52+T52+Y52+IF(AA52="대체(평일)",AD52,0)+IF(AF52="대체(평일)",AI52,0)</f>
        <v>8</v>
      </c>
      <c r="AO52" s="17">
        <f>IF(AA52="휴일",AD52,0)+IF(AF52="휴일",AI52,0)</f>
        <v>0</v>
      </c>
    </row>
    <row r="53" spans="2:41" ht="15.75" thickBot="1">
      <c r="B53" s="144"/>
      <c r="C53" s="99">
        <v>0.75</v>
      </c>
      <c r="D53" s="100">
        <v>0</v>
      </c>
      <c r="E53" s="141"/>
      <c r="F53" s="98"/>
      <c r="G53" s="139"/>
      <c r="H53" s="130"/>
      <c r="I53" s="131">
        <v>0</v>
      </c>
      <c r="J53" s="141"/>
      <c r="K53" s="98"/>
      <c r="L53" s="139"/>
      <c r="M53" s="130"/>
      <c r="N53" s="131">
        <v>0</v>
      </c>
      <c r="O53" s="141"/>
      <c r="P53" s="98"/>
      <c r="Q53" s="139"/>
      <c r="R53" s="130"/>
      <c r="S53" s="131">
        <v>0</v>
      </c>
      <c r="T53" s="141"/>
      <c r="U53" s="98"/>
      <c r="V53" s="139"/>
      <c r="W53" s="130"/>
      <c r="X53" s="131">
        <v>0</v>
      </c>
      <c r="Y53" s="141"/>
      <c r="Z53" s="98"/>
      <c r="AA53" s="139"/>
      <c r="AB53" s="130"/>
      <c r="AC53" s="131">
        <v>0</v>
      </c>
      <c r="AD53" s="141"/>
      <c r="AE53" s="98"/>
      <c r="AF53" s="139"/>
      <c r="AG53" s="130"/>
      <c r="AH53" s="131">
        <v>0</v>
      </c>
      <c r="AI53" s="141"/>
      <c r="AJ53" s="90"/>
      <c r="AK53" s="132"/>
      <c r="AM53" s="31" t="s">
        <v>21</v>
      </c>
      <c r="AN53" s="27">
        <f>E54+J54+O54+T54+Y54+IF(AA52="대체(평일)",AD54,0)+IF(AF52="대체(평일)",AI54,0)</f>
        <v>0</v>
      </c>
      <c r="AO53" s="19">
        <f>IF(AA52="휴일",AD54,0)+IF(AF52="휴일",AI54,0)</f>
        <v>0</v>
      </c>
    </row>
    <row r="54" spans="2:41">
      <c r="B54" s="143"/>
      <c r="C54" s="96"/>
      <c r="D54" s="97">
        <f>IF((HOUR(24+C55-C54)+MINUTE(24+C55-C54)/60)&gt;=13,1.5,IF((HOUR(24+C55-C54)+MINUTE(24+C55-C54)/60)&gt;=8,1,IF((HOUR(24+C55-C54)+MINUTE(24+C55-C54)/60)&gt;=4,0.5,0)))</f>
        <v>0</v>
      </c>
      <c r="E54" s="136">
        <f>(HOUR(24+C55-C54)+MINUTE(24+C55-C54)/60)-D54-D55</f>
        <v>0</v>
      </c>
      <c r="F54" s="98"/>
      <c r="G54" s="138"/>
      <c r="H54" s="128"/>
      <c r="I54" s="129">
        <f>IF((HOUR(24+H55-H54)+MINUTE(24+H55-H54)/60)&gt;=13,1.5,IF((HOUR(24+H55-H54)+MINUTE(24+H55-H54)/60)&gt;=8,1,IF((HOUR(24+H55-H54)+MINUTE(24+H55-H54)/60)&gt;=4,0.5,0)))</f>
        <v>0</v>
      </c>
      <c r="J54" s="136">
        <f>(HOUR(24+H55-H54)+MINUTE(24+H55-H54)/60)-I54-I55</f>
        <v>0</v>
      </c>
      <c r="K54" s="98"/>
      <c r="L54" s="138"/>
      <c r="M54" s="128"/>
      <c r="N54" s="129">
        <f>IF((HOUR(24+M55-M54)+MINUTE(24+M55-M54)/60)&gt;=13,1.5,IF((HOUR(24+M55-M54)+MINUTE(24+M55-M54)/60)&gt;=8,1,IF((HOUR(24+M55-M54)+MINUTE(24+M55-M54)/60)&gt;=4,0.5,0)))</f>
        <v>0</v>
      </c>
      <c r="O54" s="136">
        <f>(HOUR(24+M55-M54)+MINUTE(24+M55-M54)/60)-N54-N55</f>
        <v>0</v>
      </c>
      <c r="P54" s="98"/>
      <c r="Q54" s="138"/>
      <c r="R54" s="128"/>
      <c r="S54" s="129">
        <f>IF((HOUR(24+R55-R54)+MINUTE(24+R55-R54)/60)&gt;=13,1.5,IF((HOUR(24+R55-R54)+MINUTE(24+R55-R54)/60)&gt;=8,1,IF((HOUR(24+R55-R54)+MINUTE(24+R55-R54)/60)&gt;=4,0.5,0)))</f>
        <v>0</v>
      </c>
      <c r="T54" s="136">
        <f>(HOUR(24+R55-R54)+MINUTE(24+R55-R54)/60)-S54-S55</f>
        <v>0</v>
      </c>
      <c r="U54" s="98"/>
      <c r="V54" s="138"/>
      <c r="W54" s="128"/>
      <c r="X54" s="129">
        <f>IF((HOUR(24+W55-W54)+MINUTE(24+W55-W54)/60)&gt;=13,1.5,IF((HOUR(24+W55-W54)+MINUTE(24+W55-W54)/60)&gt;=8,1,IF((HOUR(24+W55-W54)+MINUTE(24+W55-W54)/60)&gt;=4,0.5,0)))</f>
        <v>0</v>
      </c>
      <c r="Y54" s="136">
        <f>(HOUR(24+W55-W54)+MINUTE(24+W55-W54)/60)-X54-X55</f>
        <v>0</v>
      </c>
      <c r="Z54" s="98"/>
      <c r="AA54" s="138"/>
      <c r="AB54" s="128"/>
      <c r="AC54" s="129">
        <f>IF((HOUR(24+AB55-AB54)+MINUTE(24+AB55-AB54)/60)&gt;=13,1.5,IF((HOUR(24+AB55-AB54)+MINUTE(24+AB55-AB54)/60)&gt;=8,1,IF((HOUR(24+AB55-AB54)+MINUTE(24+AB55-AB54)/60)&gt;=4,0.5,0)))</f>
        <v>0</v>
      </c>
      <c r="AD54" s="136">
        <f>(HOUR(24+AB55-AB54)+MINUTE(24+AB55-AB54)/60)-AC54-AC55</f>
        <v>0</v>
      </c>
      <c r="AE54" s="98"/>
      <c r="AF54" s="138"/>
      <c r="AG54" s="128"/>
      <c r="AH54" s="129">
        <f>IF((HOUR(24+AG55-AG54)+MINUTE(24+AG55-AG54)/60)&gt;=13,1.5,IF((HOUR(24+AG55-AG54)+MINUTE(24+AG55-AG54)/60)&gt;=8,1,IF((HOUR(24+AG55-AG54)+MINUTE(24+AG55-AG54)/60)&gt;=4,0.5,0)))</f>
        <v>0</v>
      </c>
      <c r="AI54" s="136">
        <f>(HOUR(24+AG55-AG54)+MINUTE(24+AG55-AG54)/60)-AH54-AH55</f>
        <v>0</v>
      </c>
      <c r="AJ54" s="90"/>
      <c r="AK54" s="132"/>
      <c r="AM54" s="18"/>
      <c r="AN54" s="18"/>
      <c r="AO54" s="18"/>
    </row>
    <row r="55" spans="2:41">
      <c r="B55" s="144"/>
      <c r="C55" s="99"/>
      <c r="D55" s="100">
        <v>0</v>
      </c>
      <c r="E55" s="137"/>
      <c r="F55" s="98"/>
      <c r="G55" s="139"/>
      <c r="H55" s="130"/>
      <c r="I55" s="131">
        <v>0</v>
      </c>
      <c r="J55" s="137"/>
      <c r="K55" s="98"/>
      <c r="L55" s="139"/>
      <c r="M55" s="130"/>
      <c r="N55" s="131">
        <v>0</v>
      </c>
      <c r="O55" s="137"/>
      <c r="P55" s="98"/>
      <c r="Q55" s="139"/>
      <c r="R55" s="130"/>
      <c r="S55" s="131">
        <v>0</v>
      </c>
      <c r="T55" s="137"/>
      <c r="U55" s="98"/>
      <c r="V55" s="139"/>
      <c r="W55" s="130"/>
      <c r="X55" s="131">
        <v>0</v>
      </c>
      <c r="Y55" s="137"/>
      <c r="Z55" s="98"/>
      <c r="AA55" s="139"/>
      <c r="AB55" s="130"/>
      <c r="AC55" s="131">
        <v>0</v>
      </c>
      <c r="AD55" s="137"/>
      <c r="AE55" s="98"/>
      <c r="AF55" s="139"/>
      <c r="AG55" s="130"/>
      <c r="AH55" s="131">
        <v>0</v>
      </c>
      <c r="AI55" s="137"/>
      <c r="AJ55" s="90"/>
      <c r="AK55" s="132"/>
    </row>
    <row r="56" spans="2:41">
      <c r="AK56" s="14"/>
    </row>
    <row r="57" spans="2:41">
      <c r="AK57" s="14"/>
    </row>
    <row r="67" spans="13:13">
      <c r="M67" s="30"/>
    </row>
  </sheetData>
  <sheetProtection algorithmName="SHA-512" hashValue="gyWLzE03SLKZFy3rKmsDcEwYXRArjy99GCLjWhTnKtcdM3RXHP8B5gVoIHJ+cR0S6aAlpmeW+pMEUpFl0jpujQ==" saltValue="lSeu8soDa148fZJj5U2Zig==" spinCount="100000" sheet="1" formatCells="0" formatColumns="0" formatRows="0" selectLockedCells="1" sort="0" autoFilter="0" pivotTables="0"/>
  <mergeCells count="229">
    <mergeCell ref="B2:G2"/>
    <mergeCell ref="AQ3:AR3"/>
    <mergeCell ref="B4:E4"/>
    <mergeCell ref="AQ4:AR4"/>
    <mergeCell ref="AQ5:AQ7"/>
    <mergeCell ref="AQ8:AR8"/>
    <mergeCell ref="AI17:AI18"/>
    <mergeCell ref="AQ9:AR9"/>
    <mergeCell ref="B13:E13"/>
    <mergeCell ref="G13:J13"/>
    <mergeCell ref="L13:O13"/>
    <mergeCell ref="Q13:T13"/>
    <mergeCell ref="V13:Y13"/>
    <mergeCell ref="AA13:AD13"/>
    <mergeCell ref="AF13:AI13"/>
    <mergeCell ref="AM11:AN11"/>
    <mergeCell ref="G10:J10"/>
    <mergeCell ref="AM10:AN10"/>
    <mergeCell ref="AQ10:AR10"/>
    <mergeCell ref="AM12:AN12"/>
    <mergeCell ref="G24:G25"/>
    <mergeCell ref="J24:J25"/>
    <mergeCell ref="L24:L25"/>
    <mergeCell ref="O24:O25"/>
    <mergeCell ref="AF15:AI15"/>
    <mergeCell ref="B17:B18"/>
    <mergeCell ref="E17:E18"/>
    <mergeCell ref="G17:G18"/>
    <mergeCell ref="J17:J18"/>
    <mergeCell ref="L17:L18"/>
    <mergeCell ref="O17:O18"/>
    <mergeCell ref="Q17:Q18"/>
    <mergeCell ref="T17:T18"/>
    <mergeCell ref="V17:V18"/>
    <mergeCell ref="B15:E15"/>
    <mergeCell ref="G15:J15"/>
    <mergeCell ref="L15:O15"/>
    <mergeCell ref="Q15:T15"/>
    <mergeCell ref="V15:Y15"/>
    <mergeCell ref="AA15:AD15"/>
    <mergeCell ref="Y17:Y18"/>
    <mergeCell ref="AA17:AA18"/>
    <mergeCell ref="AD17:AD18"/>
    <mergeCell ref="AF17:AF18"/>
    <mergeCell ref="AD19:AD20"/>
    <mergeCell ref="AF19:AF20"/>
    <mergeCell ref="AI19:AI20"/>
    <mergeCell ref="B22:E22"/>
    <mergeCell ref="G22:J22"/>
    <mergeCell ref="L22:O22"/>
    <mergeCell ref="Q22:T22"/>
    <mergeCell ref="V22:Y22"/>
    <mergeCell ref="AA22:AD22"/>
    <mergeCell ref="AF22:AI22"/>
    <mergeCell ref="O19:O20"/>
    <mergeCell ref="Q19:Q20"/>
    <mergeCell ref="T19:T20"/>
    <mergeCell ref="V19:V20"/>
    <mergeCell ref="Y19:Y20"/>
    <mergeCell ref="AA19:AA20"/>
    <mergeCell ref="B19:B20"/>
    <mergeCell ref="E19:E20"/>
    <mergeCell ref="G19:G20"/>
    <mergeCell ref="J19:J20"/>
    <mergeCell ref="L19:L20"/>
    <mergeCell ref="V26:V27"/>
    <mergeCell ref="Y26:Y27"/>
    <mergeCell ref="AA26:AA27"/>
    <mergeCell ref="AD26:AD27"/>
    <mergeCell ref="AF26:AF27"/>
    <mergeCell ref="AI26:AI27"/>
    <mergeCell ref="AF24:AF25"/>
    <mergeCell ref="AI24:AI25"/>
    <mergeCell ref="B26:B27"/>
    <mergeCell ref="E26:E27"/>
    <mergeCell ref="G26:G27"/>
    <mergeCell ref="J26:J27"/>
    <mergeCell ref="L26:L27"/>
    <mergeCell ref="O26:O27"/>
    <mergeCell ref="Q26:Q27"/>
    <mergeCell ref="T26:T27"/>
    <mergeCell ref="Q24:Q25"/>
    <mergeCell ref="T24:T25"/>
    <mergeCell ref="V24:V25"/>
    <mergeCell ref="Y24:Y25"/>
    <mergeCell ref="AA24:AA25"/>
    <mergeCell ref="AD24:AD25"/>
    <mergeCell ref="B24:B25"/>
    <mergeCell ref="E24:E25"/>
    <mergeCell ref="AF29:AI29"/>
    <mergeCell ref="B31:B32"/>
    <mergeCell ref="E31:E32"/>
    <mergeCell ref="G31:G32"/>
    <mergeCell ref="J31:J32"/>
    <mergeCell ref="L31:L32"/>
    <mergeCell ref="O31:O32"/>
    <mergeCell ref="Q31:Q32"/>
    <mergeCell ref="T31:T32"/>
    <mergeCell ref="V31:V32"/>
    <mergeCell ref="B29:E29"/>
    <mergeCell ref="G29:J29"/>
    <mergeCell ref="L29:O29"/>
    <mergeCell ref="Q29:T29"/>
    <mergeCell ref="V29:Y29"/>
    <mergeCell ref="AA29:AD29"/>
    <mergeCell ref="Y31:Y32"/>
    <mergeCell ref="AA31:AA32"/>
    <mergeCell ref="AD31:AD32"/>
    <mergeCell ref="AF31:AF32"/>
    <mergeCell ref="AI31:AI32"/>
    <mergeCell ref="AD33:AD34"/>
    <mergeCell ref="AF33:AF34"/>
    <mergeCell ref="AI33:AI34"/>
    <mergeCell ref="B36:E36"/>
    <mergeCell ref="G36:J36"/>
    <mergeCell ref="L36:O36"/>
    <mergeCell ref="Q36:T36"/>
    <mergeCell ref="V36:Y36"/>
    <mergeCell ref="AA36:AD36"/>
    <mergeCell ref="AF36:AI36"/>
    <mergeCell ref="O33:O34"/>
    <mergeCell ref="Q33:Q34"/>
    <mergeCell ref="T33:T34"/>
    <mergeCell ref="V33:V34"/>
    <mergeCell ref="Y33:Y34"/>
    <mergeCell ref="AA33:AA34"/>
    <mergeCell ref="B33:B34"/>
    <mergeCell ref="E33:E34"/>
    <mergeCell ref="G33:G34"/>
    <mergeCell ref="J33:J34"/>
    <mergeCell ref="L33:L34"/>
    <mergeCell ref="B40:B41"/>
    <mergeCell ref="E40:E41"/>
    <mergeCell ref="G40:G41"/>
    <mergeCell ref="J40:J41"/>
    <mergeCell ref="L40:L41"/>
    <mergeCell ref="O40:O41"/>
    <mergeCell ref="Q40:Q41"/>
    <mergeCell ref="T40:T41"/>
    <mergeCell ref="Q38:Q39"/>
    <mergeCell ref="T38:T39"/>
    <mergeCell ref="B38:B39"/>
    <mergeCell ref="E38:E39"/>
    <mergeCell ref="G38:G39"/>
    <mergeCell ref="J38:J39"/>
    <mergeCell ref="L38:L39"/>
    <mergeCell ref="O38:O39"/>
    <mergeCell ref="AI45:AI46"/>
    <mergeCell ref="V40:V41"/>
    <mergeCell ref="Y40:Y41"/>
    <mergeCell ref="AA40:AA41"/>
    <mergeCell ref="AD40:AD41"/>
    <mergeCell ref="AF40:AF41"/>
    <mergeCell ref="AI40:AI41"/>
    <mergeCell ref="AF38:AF39"/>
    <mergeCell ref="AI38:AI39"/>
    <mergeCell ref="V38:V39"/>
    <mergeCell ref="Y38:Y39"/>
    <mergeCell ref="AA38:AA39"/>
    <mergeCell ref="AD38:AD39"/>
    <mergeCell ref="G52:G53"/>
    <mergeCell ref="J52:J53"/>
    <mergeCell ref="L52:L53"/>
    <mergeCell ref="O52:O53"/>
    <mergeCell ref="AF43:AI43"/>
    <mergeCell ref="B45:B46"/>
    <mergeCell ref="E45:E46"/>
    <mergeCell ref="G45:G46"/>
    <mergeCell ref="J45:J46"/>
    <mergeCell ref="L45:L46"/>
    <mergeCell ref="O45:O46"/>
    <mergeCell ref="Q45:Q46"/>
    <mergeCell ref="T45:T46"/>
    <mergeCell ref="V45:V46"/>
    <mergeCell ref="B43:E43"/>
    <mergeCell ref="G43:J43"/>
    <mergeCell ref="L43:O43"/>
    <mergeCell ref="Q43:T43"/>
    <mergeCell ref="V43:Y43"/>
    <mergeCell ref="AA43:AD43"/>
    <mergeCell ref="Y45:Y46"/>
    <mergeCell ref="AA45:AA46"/>
    <mergeCell ref="AD45:AD46"/>
    <mergeCell ref="AF45:AF46"/>
    <mergeCell ref="AD47:AD48"/>
    <mergeCell ref="AF47:AF48"/>
    <mergeCell ref="AI47:AI48"/>
    <mergeCell ref="B50:E50"/>
    <mergeCell ref="G50:J50"/>
    <mergeCell ref="L50:O50"/>
    <mergeCell ref="Q50:T50"/>
    <mergeCell ref="V50:Y50"/>
    <mergeCell ref="AA50:AD50"/>
    <mergeCell ref="AF50:AI50"/>
    <mergeCell ref="O47:O48"/>
    <mergeCell ref="Q47:Q48"/>
    <mergeCell ref="T47:T48"/>
    <mergeCell ref="V47:V48"/>
    <mergeCell ref="Y47:Y48"/>
    <mergeCell ref="AA47:AA48"/>
    <mergeCell ref="B47:B48"/>
    <mergeCell ref="E47:E48"/>
    <mergeCell ref="G47:G48"/>
    <mergeCell ref="J47:J48"/>
    <mergeCell ref="L47:L48"/>
    <mergeCell ref="V54:V55"/>
    <mergeCell ref="Y54:Y55"/>
    <mergeCell ref="AA54:AA55"/>
    <mergeCell ref="AD54:AD55"/>
    <mergeCell ref="AF54:AF55"/>
    <mergeCell ref="AI54:AI55"/>
    <mergeCell ref="AF52:AF53"/>
    <mergeCell ref="AI52:AI53"/>
    <mergeCell ref="B54:B55"/>
    <mergeCell ref="E54:E55"/>
    <mergeCell ref="G54:G55"/>
    <mergeCell ref="J54:J55"/>
    <mergeCell ref="L54:L55"/>
    <mergeCell ref="O54:O55"/>
    <mergeCell ref="Q54:Q55"/>
    <mergeCell ref="T54:T55"/>
    <mergeCell ref="Q52:Q53"/>
    <mergeCell ref="T52:T53"/>
    <mergeCell ref="V52:V53"/>
    <mergeCell ref="Y52:Y53"/>
    <mergeCell ref="AA52:AA53"/>
    <mergeCell ref="AD52:AD53"/>
    <mergeCell ref="B52:B53"/>
    <mergeCell ref="E52:E53"/>
  </mergeCells>
  <phoneticPr fontId="4" type="noConversion"/>
  <conditionalFormatting sqref="B15:K15 B22:Y22 B36:U36 F43:Y43 B50:Y50 AK31 B29:Y29 AJ29 AJ50 AJ43 AJ36 AJ22 AJ15 P15:Y15">
    <cfRule type="cellIs" dxfId="709" priority="404" operator="equal">
      <formula>0</formula>
    </cfRule>
  </conditionalFormatting>
  <conditionalFormatting sqref="AK45">
    <cfRule type="cellIs" dxfId="708" priority="403" operator="equal">
      <formula>0</formula>
    </cfRule>
  </conditionalFormatting>
  <conditionalFormatting sqref="Z15:AI15 Z22:AI22 Z29:AI29 Z36:AI36 Z43:AI43 Z50:AI50">
    <cfRule type="cellIs" dxfId="707" priority="402" operator="equal">
      <formula>0</formula>
    </cfRule>
  </conditionalFormatting>
  <conditionalFormatting sqref="B19:B20">
    <cfRule type="containsText" dxfId="706" priority="397" operator="containsText" text="야간">
      <formula>NOT(ISERROR(SEARCH("야간",B19)))</formula>
    </cfRule>
    <cfRule type="containsText" dxfId="705" priority="400" operator="containsText" text="B(선택)">
      <formula>NOT(ISERROR(SEARCH("B(선택)",B19)))</formula>
    </cfRule>
    <cfRule type="containsText" dxfId="704" priority="401" operator="containsText" text="A(선택)">
      <formula>NOT(ISERROR(SEARCH("A(선택)",B19)))</formula>
    </cfRule>
  </conditionalFormatting>
  <conditionalFormatting sqref="AA19:AA20">
    <cfRule type="containsText" dxfId="703" priority="394" operator="containsText" text="야간">
      <formula>NOT(ISERROR(SEARCH("야간",AA19)))</formula>
    </cfRule>
    <cfRule type="containsText" dxfId="702" priority="395" operator="containsText" text="B(선택)">
      <formula>NOT(ISERROR(SEARCH("B(선택)",AA19)))</formula>
    </cfRule>
    <cfRule type="containsText" dxfId="701" priority="396" operator="containsText" text="A(선택)">
      <formula>NOT(ISERROR(SEARCH("A(선택)",AA19)))</formula>
    </cfRule>
  </conditionalFormatting>
  <conditionalFormatting sqref="AF19:AF20">
    <cfRule type="containsText" dxfId="700" priority="391" operator="containsText" text="야간">
      <formula>NOT(ISERROR(SEARCH("야간",AF19)))</formula>
    </cfRule>
    <cfRule type="containsText" dxfId="699" priority="392" operator="containsText" text="B(선택)">
      <formula>NOT(ISERROR(SEARCH("B(선택)",AF19)))</formula>
    </cfRule>
    <cfRule type="containsText" dxfId="698" priority="393" operator="containsText" text="A(선택)">
      <formula>NOT(ISERROR(SEARCH("A(선택)",AF19)))</formula>
    </cfRule>
  </conditionalFormatting>
  <conditionalFormatting sqref="AA26:AA27">
    <cfRule type="containsText" dxfId="697" priority="388" operator="containsText" text="야간">
      <formula>NOT(ISERROR(SEARCH("야간",AA26)))</formula>
    </cfRule>
    <cfRule type="containsText" dxfId="696" priority="389" operator="containsText" text="B(선택)">
      <formula>NOT(ISERROR(SEARCH("B(선택)",AA26)))</formula>
    </cfRule>
    <cfRule type="containsText" dxfId="695" priority="390" operator="containsText" text="A(선택)">
      <formula>NOT(ISERROR(SEARCH("A(선택)",AA26)))</formula>
    </cfRule>
  </conditionalFormatting>
  <conditionalFormatting sqref="AF26:AF27">
    <cfRule type="containsText" dxfId="694" priority="385" operator="containsText" text="야간">
      <formula>NOT(ISERROR(SEARCH("야간",AF26)))</formula>
    </cfRule>
    <cfRule type="containsText" dxfId="693" priority="386" operator="containsText" text="B(선택)">
      <formula>NOT(ISERROR(SEARCH("B(선택)",AF26)))</formula>
    </cfRule>
    <cfRule type="containsText" dxfId="692" priority="387" operator="containsText" text="A(선택)">
      <formula>NOT(ISERROR(SEARCH("A(선택)",AF26)))</formula>
    </cfRule>
  </conditionalFormatting>
  <conditionalFormatting sqref="G26:G27">
    <cfRule type="containsText" dxfId="691" priority="380" operator="containsText" text="야간">
      <formula>NOT(ISERROR(SEARCH("야간",G26)))</formula>
    </cfRule>
    <cfRule type="containsText" dxfId="690" priority="381" operator="containsText" text="B(선택)">
      <formula>NOT(ISERROR(SEARCH("B(선택)",G26)))</formula>
    </cfRule>
    <cfRule type="containsText" dxfId="689" priority="382" operator="containsText" text="A(선택)">
      <formula>NOT(ISERROR(SEARCH("A(선택)",G26)))</formula>
    </cfRule>
  </conditionalFormatting>
  <conditionalFormatting sqref="Q26:Q27">
    <cfRule type="containsText" dxfId="688" priority="377" operator="containsText" text="야간">
      <formula>NOT(ISERROR(SEARCH("야간",Q26)))</formula>
    </cfRule>
    <cfRule type="containsText" dxfId="687" priority="378" operator="containsText" text="B(선택)">
      <formula>NOT(ISERROR(SEARCH("B(선택)",Q26)))</formula>
    </cfRule>
    <cfRule type="containsText" dxfId="686" priority="379" operator="containsText" text="A(선택)">
      <formula>NOT(ISERROR(SEARCH("A(선택)",Q26)))</formula>
    </cfRule>
  </conditionalFormatting>
  <conditionalFormatting sqref="L26:L27">
    <cfRule type="containsText" dxfId="685" priority="374" operator="containsText" text="야간">
      <formula>NOT(ISERROR(SEARCH("야간",L26)))</formula>
    </cfRule>
    <cfRule type="containsText" dxfId="684" priority="375" operator="containsText" text="B(선택)">
      <formula>NOT(ISERROR(SEARCH("B(선택)",L26)))</formula>
    </cfRule>
    <cfRule type="containsText" dxfId="683" priority="376" operator="containsText" text="A(선택)">
      <formula>NOT(ISERROR(SEARCH("A(선택)",L26)))</formula>
    </cfRule>
  </conditionalFormatting>
  <conditionalFormatting sqref="G19:G20">
    <cfRule type="containsText" dxfId="682" priority="359" operator="containsText" text="야간">
      <formula>NOT(ISERROR(SEARCH("야간",G19)))</formula>
    </cfRule>
    <cfRule type="containsText" dxfId="681" priority="362" operator="containsText" text="B(선택)">
      <formula>NOT(ISERROR(SEARCH("B(선택)",G19)))</formula>
    </cfRule>
    <cfRule type="containsText" dxfId="680" priority="363" operator="containsText" text="A(선택)">
      <formula>NOT(ISERROR(SEARCH("A(선택)",G19)))</formula>
    </cfRule>
  </conditionalFormatting>
  <conditionalFormatting sqref="L19:L20">
    <cfRule type="containsText" dxfId="679" priority="354" operator="containsText" text="야간">
      <formula>NOT(ISERROR(SEARCH("야간",L19)))</formula>
    </cfRule>
    <cfRule type="containsText" dxfId="678" priority="357" operator="containsText" text="B(선택)">
      <formula>NOT(ISERROR(SEARCH("B(선택)",L19)))</formula>
    </cfRule>
    <cfRule type="containsText" dxfId="677" priority="358" operator="containsText" text="A(선택)">
      <formula>NOT(ISERROR(SEARCH("A(선택)",L19)))</formula>
    </cfRule>
  </conditionalFormatting>
  <conditionalFormatting sqref="Q19:Q20">
    <cfRule type="containsText" dxfId="676" priority="349" operator="containsText" text="야간">
      <formula>NOT(ISERROR(SEARCH("야간",Q19)))</formula>
    </cfRule>
    <cfRule type="containsText" dxfId="675" priority="352" operator="containsText" text="B(선택)">
      <formula>NOT(ISERROR(SEARCH("B(선택)",Q19)))</formula>
    </cfRule>
    <cfRule type="containsText" dxfId="674" priority="353" operator="containsText" text="A(선택)">
      <formula>NOT(ISERROR(SEARCH("A(선택)",Q19)))</formula>
    </cfRule>
  </conditionalFormatting>
  <conditionalFormatting sqref="V19:V20">
    <cfRule type="containsText" dxfId="673" priority="344" operator="containsText" text="야간">
      <formula>NOT(ISERROR(SEARCH("야간",V19)))</formula>
    </cfRule>
    <cfRule type="containsText" dxfId="672" priority="347" operator="containsText" text="B(선택)">
      <formula>NOT(ISERROR(SEARCH("B(선택)",V19)))</formula>
    </cfRule>
    <cfRule type="containsText" dxfId="671" priority="348" operator="containsText" text="A(선택)">
      <formula>NOT(ISERROR(SEARCH("A(선택)",V19)))</formula>
    </cfRule>
  </conditionalFormatting>
  <conditionalFormatting sqref="L15:O15">
    <cfRule type="cellIs" dxfId="670" priority="343" operator="equal">
      <formula>0</formula>
    </cfRule>
  </conditionalFormatting>
  <conditionalFormatting sqref="B26:B27">
    <cfRule type="containsText" dxfId="669" priority="340" operator="containsText" text="야간">
      <formula>NOT(ISERROR(SEARCH("야간",B26)))</formula>
    </cfRule>
    <cfRule type="containsText" dxfId="668" priority="341" operator="containsText" text="B(선택)">
      <formula>NOT(ISERROR(SEARCH("B(선택)",B26)))</formula>
    </cfRule>
    <cfRule type="containsText" dxfId="667" priority="342" operator="containsText" text="A(선택)">
      <formula>NOT(ISERROR(SEARCH("A(선택)",B26)))</formula>
    </cfRule>
  </conditionalFormatting>
  <conditionalFormatting sqref="V26:V27">
    <cfRule type="containsText" dxfId="666" priority="334" operator="containsText" text="야간">
      <formula>NOT(ISERROR(SEARCH("야간",V26)))</formula>
    </cfRule>
    <cfRule type="containsText" dxfId="665" priority="335" operator="containsText" text="B(선택)">
      <formula>NOT(ISERROR(SEARCH("B(선택)",V26)))</formula>
    </cfRule>
    <cfRule type="containsText" dxfId="664" priority="336" operator="containsText" text="A(선택)">
      <formula>NOT(ISERROR(SEARCH("A(선택)",V26)))</formula>
    </cfRule>
  </conditionalFormatting>
  <conditionalFormatting sqref="AA33:AA34">
    <cfRule type="containsText" dxfId="663" priority="328" operator="containsText" text="야간">
      <formula>NOT(ISERROR(SEARCH("야간",AA33)))</formula>
    </cfRule>
    <cfRule type="containsText" dxfId="662" priority="329" operator="containsText" text="B(선택)">
      <formula>NOT(ISERROR(SEARCH("B(선택)",AA33)))</formula>
    </cfRule>
    <cfRule type="containsText" dxfId="661" priority="330" operator="containsText" text="A(선택)">
      <formula>NOT(ISERROR(SEARCH("A(선택)",AA33)))</formula>
    </cfRule>
  </conditionalFormatting>
  <conditionalFormatting sqref="AF33:AF34">
    <cfRule type="containsText" dxfId="660" priority="325" operator="containsText" text="야간">
      <formula>NOT(ISERROR(SEARCH("야간",AF33)))</formula>
    </cfRule>
    <cfRule type="containsText" dxfId="659" priority="326" operator="containsText" text="B(선택)">
      <formula>NOT(ISERROR(SEARCH("B(선택)",AF33)))</formula>
    </cfRule>
    <cfRule type="containsText" dxfId="658" priority="327" operator="containsText" text="A(선택)">
      <formula>NOT(ISERROR(SEARCH("A(선택)",AF33)))</formula>
    </cfRule>
  </conditionalFormatting>
  <conditionalFormatting sqref="G33:G34">
    <cfRule type="containsText" dxfId="657" priority="322" operator="containsText" text="야간">
      <formula>NOT(ISERROR(SEARCH("야간",G33)))</formula>
    </cfRule>
    <cfRule type="containsText" dxfId="656" priority="323" operator="containsText" text="B(선택)">
      <formula>NOT(ISERROR(SEARCH("B(선택)",G33)))</formula>
    </cfRule>
    <cfRule type="containsText" dxfId="655" priority="324" operator="containsText" text="A(선택)">
      <formula>NOT(ISERROR(SEARCH("A(선택)",G33)))</formula>
    </cfRule>
  </conditionalFormatting>
  <conditionalFormatting sqref="Q33:Q34">
    <cfRule type="containsText" dxfId="654" priority="319" operator="containsText" text="야간">
      <formula>NOT(ISERROR(SEARCH("야간",Q33)))</formula>
    </cfRule>
    <cfRule type="containsText" dxfId="653" priority="320" operator="containsText" text="B(선택)">
      <formula>NOT(ISERROR(SEARCH("B(선택)",Q33)))</formula>
    </cfRule>
    <cfRule type="containsText" dxfId="652" priority="321" operator="containsText" text="A(선택)">
      <formula>NOT(ISERROR(SEARCH("A(선택)",Q33)))</formula>
    </cfRule>
  </conditionalFormatting>
  <conditionalFormatting sqref="L33:L34">
    <cfRule type="containsText" dxfId="651" priority="316" operator="containsText" text="야간">
      <formula>NOT(ISERROR(SEARCH("야간",L33)))</formula>
    </cfRule>
    <cfRule type="containsText" dxfId="650" priority="317" operator="containsText" text="B(선택)">
      <formula>NOT(ISERROR(SEARCH("B(선택)",L33)))</formula>
    </cfRule>
    <cfRule type="containsText" dxfId="649" priority="318" operator="containsText" text="A(선택)">
      <formula>NOT(ISERROR(SEARCH("A(선택)",L33)))</formula>
    </cfRule>
  </conditionalFormatting>
  <conditionalFormatting sqref="B33:B34">
    <cfRule type="containsText" dxfId="648" priority="304" operator="containsText" text="야간">
      <formula>NOT(ISERROR(SEARCH("야간",B33)))</formula>
    </cfRule>
    <cfRule type="containsText" dxfId="647" priority="305" operator="containsText" text="B(선택)">
      <formula>NOT(ISERROR(SEARCH("B(선택)",B33)))</formula>
    </cfRule>
    <cfRule type="containsText" dxfId="646" priority="306" operator="containsText" text="A(선택)">
      <formula>NOT(ISERROR(SEARCH("A(선택)",B33)))</formula>
    </cfRule>
  </conditionalFormatting>
  <conditionalFormatting sqref="V33:V34">
    <cfRule type="containsText" dxfId="645" priority="298" operator="containsText" text="야간">
      <formula>NOT(ISERROR(SEARCH("야간",V33)))</formula>
    </cfRule>
    <cfRule type="containsText" dxfId="644" priority="299" operator="containsText" text="B(선택)">
      <formula>NOT(ISERROR(SEARCH("B(선택)",V33)))</formula>
    </cfRule>
    <cfRule type="containsText" dxfId="643" priority="300" operator="containsText" text="A(선택)">
      <formula>NOT(ISERROR(SEARCH("A(선택)",V33)))</formula>
    </cfRule>
  </conditionalFormatting>
  <conditionalFormatting sqref="AA40:AA41">
    <cfRule type="containsText" dxfId="642" priority="292" operator="containsText" text="야간">
      <formula>NOT(ISERROR(SEARCH("야간",AA40)))</formula>
    </cfRule>
    <cfRule type="containsText" dxfId="641" priority="293" operator="containsText" text="B(선택)">
      <formula>NOT(ISERROR(SEARCH("B(선택)",AA40)))</formula>
    </cfRule>
    <cfRule type="containsText" dxfId="640" priority="294" operator="containsText" text="A(선택)">
      <formula>NOT(ISERROR(SEARCH("A(선택)",AA40)))</formula>
    </cfRule>
  </conditionalFormatting>
  <conditionalFormatting sqref="AF40:AF41">
    <cfRule type="containsText" dxfId="639" priority="289" operator="containsText" text="야간">
      <formula>NOT(ISERROR(SEARCH("야간",AF40)))</formula>
    </cfRule>
    <cfRule type="containsText" dxfId="638" priority="290" operator="containsText" text="B(선택)">
      <formula>NOT(ISERROR(SEARCH("B(선택)",AF40)))</formula>
    </cfRule>
    <cfRule type="containsText" dxfId="637" priority="291" operator="containsText" text="A(선택)">
      <formula>NOT(ISERROR(SEARCH("A(선택)",AF40)))</formula>
    </cfRule>
  </conditionalFormatting>
  <conditionalFormatting sqref="G40:G41">
    <cfRule type="containsText" dxfId="636" priority="286" operator="containsText" text="야간">
      <formula>NOT(ISERROR(SEARCH("야간",G40)))</formula>
    </cfRule>
    <cfRule type="containsText" dxfId="635" priority="287" operator="containsText" text="B(선택)">
      <formula>NOT(ISERROR(SEARCH("B(선택)",G40)))</formula>
    </cfRule>
    <cfRule type="containsText" dxfId="634" priority="288" operator="containsText" text="A(선택)">
      <formula>NOT(ISERROR(SEARCH("A(선택)",G40)))</formula>
    </cfRule>
  </conditionalFormatting>
  <conditionalFormatting sqref="Q40:Q41">
    <cfRule type="containsText" dxfId="633" priority="283" operator="containsText" text="야간">
      <formula>NOT(ISERROR(SEARCH("야간",Q40)))</formula>
    </cfRule>
    <cfRule type="containsText" dxfId="632" priority="284" operator="containsText" text="B(선택)">
      <formula>NOT(ISERROR(SEARCH("B(선택)",Q40)))</formula>
    </cfRule>
    <cfRule type="containsText" dxfId="631" priority="285" operator="containsText" text="A(선택)">
      <formula>NOT(ISERROR(SEARCH("A(선택)",Q40)))</formula>
    </cfRule>
  </conditionalFormatting>
  <conditionalFormatting sqref="L40:L41">
    <cfRule type="containsText" dxfId="630" priority="280" operator="containsText" text="야간">
      <formula>NOT(ISERROR(SEARCH("야간",L40)))</formula>
    </cfRule>
    <cfRule type="containsText" dxfId="629" priority="281" operator="containsText" text="B(선택)">
      <formula>NOT(ISERROR(SEARCH("B(선택)",L40)))</formula>
    </cfRule>
    <cfRule type="containsText" dxfId="628" priority="282" operator="containsText" text="A(선택)">
      <formula>NOT(ISERROR(SEARCH("A(선택)",L40)))</formula>
    </cfRule>
  </conditionalFormatting>
  <conditionalFormatting sqref="B40:B41">
    <cfRule type="containsText" dxfId="627" priority="268" operator="containsText" text="야간">
      <formula>NOT(ISERROR(SEARCH("야간",B40)))</formula>
    </cfRule>
    <cfRule type="containsText" dxfId="626" priority="269" operator="containsText" text="B(선택)">
      <formula>NOT(ISERROR(SEARCH("B(선택)",B40)))</formula>
    </cfRule>
    <cfRule type="containsText" dxfId="625" priority="270" operator="containsText" text="A(선택)">
      <formula>NOT(ISERROR(SEARCH("A(선택)",B40)))</formula>
    </cfRule>
  </conditionalFormatting>
  <conditionalFormatting sqref="V40:V41">
    <cfRule type="containsText" dxfId="624" priority="262" operator="containsText" text="야간">
      <formula>NOT(ISERROR(SEARCH("야간",V40)))</formula>
    </cfRule>
    <cfRule type="containsText" dxfId="623" priority="263" operator="containsText" text="B(선택)">
      <formula>NOT(ISERROR(SEARCH("B(선택)",V40)))</formula>
    </cfRule>
    <cfRule type="containsText" dxfId="622" priority="264" operator="containsText" text="A(선택)">
      <formula>NOT(ISERROR(SEARCH("A(선택)",V40)))</formula>
    </cfRule>
  </conditionalFormatting>
  <conditionalFormatting sqref="AA47:AA48">
    <cfRule type="containsText" dxfId="621" priority="256" operator="containsText" text="야간">
      <formula>NOT(ISERROR(SEARCH("야간",AA47)))</formula>
    </cfRule>
    <cfRule type="containsText" dxfId="620" priority="257" operator="containsText" text="B(선택)">
      <formula>NOT(ISERROR(SEARCH("B(선택)",AA47)))</formula>
    </cfRule>
    <cfRule type="containsText" dxfId="619" priority="258" operator="containsText" text="A(선택)">
      <formula>NOT(ISERROR(SEARCH("A(선택)",AA47)))</formula>
    </cfRule>
  </conditionalFormatting>
  <conditionalFormatting sqref="AF47:AF48">
    <cfRule type="containsText" dxfId="618" priority="253" operator="containsText" text="야간">
      <formula>NOT(ISERROR(SEARCH("야간",AF47)))</formula>
    </cfRule>
    <cfRule type="containsText" dxfId="617" priority="254" operator="containsText" text="B(선택)">
      <formula>NOT(ISERROR(SEARCH("B(선택)",AF47)))</formula>
    </cfRule>
    <cfRule type="containsText" dxfId="616" priority="255" operator="containsText" text="A(선택)">
      <formula>NOT(ISERROR(SEARCH("A(선택)",AF47)))</formula>
    </cfRule>
  </conditionalFormatting>
  <conditionalFormatting sqref="G47:G48">
    <cfRule type="containsText" dxfId="615" priority="250" operator="containsText" text="야간">
      <formula>NOT(ISERROR(SEARCH("야간",G47)))</formula>
    </cfRule>
    <cfRule type="containsText" dxfId="614" priority="251" operator="containsText" text="B(선택)">
      <formula>NOT(ISERROR(SEARCH("B(선택)",G47)))</formula>
    </cfRule>
    <cfRule type="containsText" dxfId="613" priority="252" operator="containsText" text="A(선택)">
      <formula>NOT(ISERROR(SEARCH("A(선택)",G47)))</formula>
    </cfRule>
  </conditionalFormatting>
  <conditionalFormatting sqref="Q47:Q48">
    <cfRule type="containsText" dxfId="612" priority="247" operator="containsText" text="야간">
      <formula>NOT(ISERROR(SEARCH("야간",Q47)))</formula>
    </cfRule>
    <cfRule type="containsText" dxfId="611" priority="248" operator="containsText" text="B(선택)">
      <formula>NOT(ISERROR(SEARCH("B(선택)",Q47)))</formula>
    </cfRule>
    <cfRule type="containsText" dxfId="610" priority="249" operator="containsText" text="A(선택)">
      <formula>NOT(ISERROR(SEARCH("A(선택)",Q47)))</formula>
    </cfRule>
  </conditionalFormatting>
  <conditionalFormatting sqref="L47:L48">
    <cfRule type="containsText" dxfId="609" priority="244" operator="containsText" text="야간">
      <formula>NOT(ISERROR(SEARCH("야간",L47)))</formula>
    </cfRule>
    <cfRule type="containsText" dxfId="608" priority="245" operator="containsText" text="B(선택)">
      <formula>NOT(ISERROR(SEARCH("B(선택)",L47)))</formula>
    </cfRule>
    <cfRule type="containsText" dxfId="607" priority="246" operator="containsText" text="A(선택)">
      <formula>NOT(ISERROR(SEARCH("A(선택)",L47)))</formula>
    </cfRule>
  </conditionalFormatting>
  <conditionalFormatting sqref="B47:B48">
    <cfRule type="containsText" dxfId="606" priority="232" operator="containsText" text="야간">
      <formula>NOT(ISERROR(SEARCH("야간",B47)))</formula>
    </cfRule>
    <cfRule type="containsText" dxfId="605" priority="233" operator="containsText" text="B(선택)">
      <formula>NOT(ISERROR(SEARCH("B(선택)",B47)))</formula>
    </cfRule>
    <cfRule type="containsText" dxfId="604" priority="234" operator="containsText" text="A(선택)">
      <formula>NOT(ISERROR(SEARCH("A(선택)",B47)))</formula>
    </cfRule>
  </conditionalFormatting>
  <conditionalFormatting sqref="V47:V48">
    <cfRule type="containsText" dxfId="603" priority="226" operator="containsText" text="야간">
      <formula>NOT(ISERROR(SEARCH("야간",V47)))</formula>
    </cfRule>
    <cfRule type="containsText" dxfId="602" priority="227" operator="containsText" text="B(선택)">
      <formula>NOT(ISERROR(SEARCH("B(선택)",V47)))</formula>
    </cfRule>
    <cfRule type="containsText" dxfId="601" priority="228" operator="containsText" text="A(선택)">
      <formula>NOT(ISERROR(SEARCH("A(선택)",V47)))</formula>
    </cfRule>
  </conditionalFormatting>
  <conditionalFormatting sqref="AA54:AA55">
    <cfRule type="containsText" dxfId="600" priority="220" operator="containsText" text="야간">
      <formula>NOT(ISERROR(SEARCH("야간",AA54)))</formula>
    </cfRule>
    <cfRule type="containsText" dxfId="599" priority="221" operator="containsText" text="B(선택)">
      <formula>NOT(ISERROR(SEARCH("B(선택)",AA54)))</formula>
    </cfRule>
    <cfRule type="containsText" dxfId="598" priority="222" operator="containsText" text="A(선택)">
      <formula>NOT(ISERROR(SEARCH("A(선택)",AA54)))</formula>
    </cfRule>
  </conditionalFormatting>
  <conditionalFormatting sqref="AF54:AF55">
    <cfRule type="containsText" dxfId="597" priority="217" operator="containsText" text="야간">
      <formula>NOT(ISERROR(SEARCH("야간",AF54)))</formula>
    </cfRule>
    <cfRule type="containsText" dxfId="596" priority="218" operator="containsText" text="B(선택)">
      <formula>NOT(ISERROR(SEARCH("B(선택)",AF54)))</formula>
    </cfRule>
    <cfRule type="containsText" dxfId="595" priority="219" operator="containsText" text="A(선택)">
      <formula>NOT(ISERROR(SEARCH("A(선택)",AF54)))</formula>
    </cfRule>
  </conditionalFormatting>
  <conditionalFormatting sqref="G54:G55">
    <cfRule type="containsText" dxfId="594" priority="214" operator="containsText" text="야간">
      <formula>NOT(ISERROR(SEARCH("야간",G54)))</formula>
    </cfRule>
    <cfRule type="containsText" dxfId="593" priority="215" operator="containsText" text="B(선택)">
      <formula>NOT(ISERROR(SEARCH("B(선택)",G54)))</formula>
    </cfRule>
    <cfRule type="containsText" dxfId="592" priority="216" operator="containsText" text="A(선택)">
      <formula>NOT(ISERROR(SEARCH("A(선택)",G54)))</formula>
    </cfRule>
  </conditionalFormatting>
  <conditionalFormatting sqref="Q54:Q55">
    <cfRule type="containsText" dxfId="591" priority="211" operator="containsText" text="야간">
      <formula>NOT(ISERROR(SEARCH("야간",Q54)))</formula>
    </cfRule>
    <cfRule type="containsText" dxfId="590" priority="212" operator="containsText" text="B(선택)">
      <formula>NOT(ISERROR(SEARCH("B(선택)",Q54)))</formula>
    </cfRule>
    <cfRule type="containsText" dxfId="589" priority="213" operator="containsText" text="A(선택)">
      <formula>NOT(ISERROR(SEARCH("A(선택)",Q54)))</formula>
    </cfRule>
  </conditionalFormatting>
  <conditionalFormatting sqref="L54:L55">
    <cfRule type="containsText" dxfId="588" priority="208" operator="containsText" text="야간">
      <formula>NOT(ISERROR(SEARCH("야간",L54)))</formula>
    </cfRule>
    <cfRule type="containsText" dxfId="587" priority="209" operator="containsText" text="B(선택)">
      <formula>NOT(ISERROR(SEARCH("B(선택)",L54)))</formula>
    </cfRule>
    <cfRule type="containsText" dxfId="586" priority="210" operator="containsText" text="A(선택)">
      <formula>NOT(ISERROR(SEARCH("A(선택)",L54)))</formula>
    </cfRule>
  </conditionalFormatting>
  <conditionalFormatting sqref="B54:B55">
    <cfRule type="containsText" dxfId="585" priority="196" operator="containsText" text="야간">
      <formula>NOT(ISERROR(SEARCH("야간",B54)))</formula>
    </cfRule>
    <cfRule type="containsText" dxfId="584" priority="197" operator="containsText" text="B(선택)">
      <formula>NOT(ISERROR(SEARCH("B(선택)",B54)))</formula>
    </cfRule>
    <cfRule type="containsText" dxfId="583" priority="198" operator="containsText" text="A(선택)">
      <formula>NOT(ISERROR(SEARCH("A(선택)",B54)))</formula>
    </cfRule>
  </conditionalFormatting>
  <conditionalFormatting sqref="V54:V55">
    <cfRule type="containsText" dxfId="582" priority="190" operator="containsText" text="야간">
      <formula>NOT(ISERROR(SEARCH("야간",V54)))</formula>
    </cfRule>
    <cfRule type="containsText" dxfId="581" priority="191" operator="containsText" text="B(선택)">
      <formula>NOT(ISERROR(SEARCH("B(선택)",V54)))</formula>
    </cfRule>
    <cfRule type="containsText" dxfId="580" priority="192" operator="containsText" text="A(선택)">
      <formula>NOT(ISERROR(SEARCH("A(선택)",V54)))</formula>
    </cfRule>
  </conditionalFormatting>
  <conditionalFormatting sqref="V36:Y36">
    <cfRule type="cellIs" dxfId="579" priority="186" operator="equal">
      <formula>0</formula>
    </cfRule>
  </conditionalFormatting>
  <conditionalFormatting sqref="B43:E43">
    <cfRule type="cellIs" dxfId="578" priority="185" operator="equal">
      <formula>0</formula>
    </cfRule>
  </conditionalFormatting>
  <conditionalFormatting sqref="AA17:AA18">
    <cfRule type="containsText" dxfId="577" priority="180" operator="containsText" text="휴일">
      <formula>NOT(ISERROR(SEARCH("휴일",AA17)))</formula>
    </cfRule>
    <cfRule type="containsText" dxfId="576" priority="181" operator="containsText" text="대체(평일)">
      <formula>NOT(ISERROR(SEARCH("대체(평일)",AA17)))</formula>
    </cfRule>
  </conditionalFormatting>
  <conditionalFormatting sqref="AF17:AF18">
    <cfRule type="containsText" dxfId="575" priority="178" operator="containsText" text="휴일">
      <formula>NOT(ISERROR(SEARCH("휴일",AF17)))</formula>
    </cfRule>
    <cfRule type="containsText" dxfId="574" priority="179" operator="containsText" text="대체(평일)">
      <formula>NOT(ISERROR(SEARCH("대체(평일)",AF17)))</formula>
    </cfRule>
  </conditionalFormatting>
  <conditionalFormatting sqref="AF24:AF25">
    <cfRule type="containsText" dxfId="573" priority="176" operator="containsText" text="휴일">
      <formula>NOT(ISERROR(SEARCH("휴일",AF24)))</formula>
    </cfRule>
    <cfRule type="containsText" dxfId="572" priority="177" operator="containsText" text="대체(평일)">
      <formula>NOT(ISERROR(SEARCH("대체(평일)",AF24)))</formula>
    </cfRule>
  </conditionalFormatting>
  <conditionalFormatting sqref="AA24:AA25">
    <cfRule type="containsText" dxfId="571" priority="174" operator="containsText" text="휴일">
      <formula>NOT(ISERROR(SEARCH("휴일",AA24)))</formula>
    </cfRule>
    <cfRule type="containsText" dxfId="570" priority="175" operator="containsText" text="대체(평일)">
      <formula>NOT(ISERROR(SEARCH("대체(평일)",AA24)))</formula>
    </cfRule>
  </conditionalFormatting>
  <conditionalFormatting sqref="AA31:AA32">
    <cfRule type="containsText" dxfId="569" priority="172" operator="containsText" text="휴일">
      <formula>NOT(ISERROR(SEARCH("휴일",AA31)))</formula>
    </cfRule>
    <cfRule type="containsText" dxfId="568" priority="173" operator="containsText" text="대체(평일)">
      <formula>NOT(ISERROR(SEARCH("대체(평일)",AA31)))</formula>
    </cfRule>
  </conditionalFormatting>
  <conditionalFormatting sqref="AF31:AF32">
    <cfRule type="containsText" dxfId="567" priority="170" operator="containsText" text="휴일">
      <formula>NOT(ISERROR(SEARCH("휴일",AF31)))</formula>
    </cfRule>
    <cfRule type="containsText" dxfId="566" priority="171" operator="containsText" text="대체(평일)">
      <formula>NOT(ISERROR(SEARCH("대체(평일)",AF31)))</formula>
    </cfRule>
  </conditionalFormatting>
  <conditionalFormatting sqref="AF38:AF39">
    <cfRule type="containsText" dxfId="565" priority="168" operator="containsText" text="휴일">
      <formula>NOT(ISERROR(SEARCH("휴일",AF38)))</formula>
    </cfRule>
    <cfRule type="containsText" dxfId="564" priority="169" operator="containsText" text="대체(평일)">
      <formula>NOT(ISERROR(SEARCH("대체(평일)",AF38)))</formula>
    </cfRule>
  </conditionalFormatting>
  <conditionalFormatting sqref="AA38:AA39">
    <cfRule type="containsText" dxfId="563" priority="166" operator="containsText" text="휴일">
      <formula>NOT(ISERROR(SEARCH("휴일",AA38)))</formula>
    </cfRule>
    <cfRule type="containsText" dxfId="562" priority="167" operator="containsText" text="대체(평일)">
      <formula>NOT(ISERROR(SEARCH("대체(평일)",AA38)))</formula>
    </cfRule>
  </conditionalFormatting>
  <conditionalFormatting sqref="AA45:AA46">
    <cfRule type="containsText" dxfId="561" priority="164" operator="containsText" text="휴일">
      <formula>NOT(ISERROR(SEARCH("휴일",AA45)))</formula>
    </cfRule>
    <cfRule type="containsText" dxfId="560" priority="165" operator="containsText" text="대체(평일)">
      <formula>NOT(ISERROR(SEARCH("대체(평일)",AA45)))</formula>
    </cfRule>
  </conditionalFormatting>
  <conditionalFormatting sqref="AF45:AF46">
    <cfRule type="containsText" dxfId="559" priority="162" operator="containsText" text="휴일">
      <formula>NOT(ISERROR(SEARCH("휴일",AF45)))</formula>
    </cfRule>
    <cfRule type="containsText" dxfId="558" priority="163" operator="containsText" text="대체(평일)">
      <formula>NOT(ISERROR(SEARCH("대체(평일)",AF45)))</formula>
    </cfRule>
  </conditionalFormatting>
  <conditionalFormatting sqref="AF52:AF53">
    <cfRule type="containsText" dxfId="557" priority="160" operator="containsText" text="휴일">
      <formula>NOT(ISERROR(SEARCH("휴일",AF52)))</formula>
    </cfRule>
    <cfRule type="containsText" dxfId="556" priority="161" operator="containsText" text="대체(평일)">
      <formula>NOT(ISERROR(SEARCH("대체(평일)",AF52)))</formula>
    </cfRule>
  </conditionalFormatting>
  <conditionalFormatting sqref="AA52:AA53">
    <cfRule type="containsText" dxfId="555" priority="158" operator="containsText" text="휴일">
      <formula>NOT(ISERROR(SEARCH("휴일",AA52)))</formula>
    </cfRule>
    <cfRule type="containsText" dxfId="554" priority="159" operator="containsText" text="대체(평일)">
      <formula>NOT(ISERROR(SEARCH("대체(평일)",AA52)))</formula>
    </cfRule>
  </conditionalFormatting>
  <conditionalFormatting sqref="AO13">
    <cfRule type="cellIs" dxfId="553" priority="142" operator="greaterThan">
      <formula>$AS$9</formula>
    </cfRule>
  </conditionalFormatting>
  <conditionalFormatting sqref="AN5:AO6 AO4">
    <cfRule type="cellIs" dxfId="552" priority="141" operator="greaterThan">
      <formula>$AS$9</formula>
    </cfRule>
  </conditionalFormatting>
  <conditionalFormatting sqref="AO7">
    <cfRule type="cellIs" dxfId="551" priority="140" operator="greaterThan">
      <formula>$AS$9</formula>
    </cfRule>
  </conditionalFormatting>
  <conditionalFormatting sqref="AN7">
    <cfRule type="cellIs" dxfId="550" priority="139" operator="greaterThan">
      <formula>$AS$9</formula>
    </cfRule>
  </conditionalFormatting>
  <conditionalFormatting sqref="AN4">
    <cfRule type="cellIs" dxfId="549" priority="138" operator="greaterThan">
      <formula>$AS$9</formula>
    </cfRule>
  </conditionalFormatting>
  <conditionalFormatting sqref="AO10">
    <cfRule type="cellIs" dxfId="548" priority="137" operator="greaterThan">
      <formula>$AS$9</formula>
    </cfRule>
  </conditionalFormatting>
  <conditionalFormatting sqref="AO10">
    <cfRule type="cellIs" dxfId="547" priority="136" operator="greaterThan">
      <formula>$AS$9</formula>
    </cfRule>
  </conditionalFormatting>
  <conditionalFormatting sqref="AO11">
    <cfRule type="cellIs" dxfId="546" priority="135" operator="greaterThan">
      <formula>$AS$9</formula>
    </cfRule>
  </conditionalFormatting>
  <conditionalFormatting sqref="AO12">
    <cfRule type="cellIs" dxfId="545" priority="134" operator="greaterThan">
      <formula>$AS$9</formula>
    </cfRule>
  </conditionalFormatting>
  <conditionalFormatting sqref="AN8">
    <cfRule type="cellIs" dxfId="544" priority="133" operator="greaterThan">
      <formula>$AS$10</formula>
    </cfRule>
  </conditionalFormatting>
  <conditionalFormatting sqref="B17:B18">
    <cfRule type="containsText" dxfId="543" priority="88" operator="containsText" text="대체(휴일)">
      <formula>NOT(ISERROR(SEARCH("대체(휴일)",B17)))</formula>
    </cfRule>
    <cfRule type="containsText" dxfId="542" priority="89" operator="containsText" text="외근">
      <formula>NOT(ISERROR(SEARCH("외근",B17)))</formula>
    </cfRule>
    <cfRule type="containsText" dxfId="541" priority="90" operator="containsText" text="선택">
      <formula>NOT(ISERROR(SEARCH("선택",B17)))</formula>
    </cfRule>
  </conditionalFormatting>
  <conditionalFormatting sqref="G17:G18">
    <cfRule type="containsText" dxfId="540" priority="85" operator="containsText" text="대체(휴일)">
      <formula>NOT(ISERROR(SEARCH("대체(휴일)",G17)))</formula>
    </cfRule>
    <cfRule type="containsText" dxfId="539" priority="86" operator="containsText" text="외근">
      <formula>NOT(ISERROR(SEARCH("외근",G17)))</formula>
    </cfRule>
    <cfRule type="containsText" dxfId="538" priority="87" operator="containsText" text="선택">
      <formula>NOT(ISERROR(SEARCH("선택",G17)))</formula>
    </cfRule>
  </conditionalFormatting>
  <conditionalFormatting sqref="L17:L18">
    <cfRule type="containsText" dxfId="537" priority="82" operator="containsText" text="대체(휴일)">
      <formula>NOT(ISERROR(SEARCH("대체(휴일)",L17)))</formula>
    </cfRule>
    <cfRule type="containsText" dxfId="536" priority="83" operator="containsText" text="외근">
      <formula>NOT(ISERROR(SEARCH("외근",L17)))</formula>
    </cfRule>
    <cfRule type="containsText" dxfId="535" priority="84" operator="containsText" text="선택">
      <formula>NOT(ISERROR(SEARCH("선택",L17)))</formula>
    </cfRule>
  </conditionalFormatting>
  <conditionalFormatting sqref="Q17:Q18">
    <cfRule type="containsText" dxfId="534" priority="79" operator="containsText" text="대체(휴일)">
      <formula>NOT(ISERROR(SEARCH("대체(휴일)",Q17)))</formula>
    </cfRule>
    <cfRule type="containsText" dxfId="533" priority="80" operator="containsText" text="외근">
      <formula>NOT(ISERROR(SEARCH("외근",Q17)))</formula>
    </cfRule>
    <cfRule type="containsText" dxfId="532" priority="81" operator="containsText" text="선택">
      <formula>NOT(ISERROR(SEARCH("선택",Q17)))</formula>
    </cfRule>
  </conditionalFormatting>
  <conditionalFormatting sqref="V17:V18">
    <cfRule type="containsText" dxfId="531" priority="76" operator="containsText" text="대체(휴일)">
      <formula>NOT(ISERROR(SEARCH("대체(휴일)",V17)))</formula>
    </cfRule>
    <cfRule type="containsText" dxfId="530" priority="77" operator="containsText" text="외근">
      <formula>NOT(ISERROR(SEARCH("외근",V17)))</formula>
    </cfRule>
    <cfRule type="containsText" dxfId="529" priority="78" operator="containsText" text="선택">
      <formula>NOT(ISERROR(SEARCH("선택",V17)))</formula>
    </cfRule>
  </conditionalFormatting>
  <conditionalFormatting sqref="V24:V25">
    <cfRule type="containsText" dxfId="528" priority="73" operator="containsText" text="대체(휴일)">
      <formula>NOT(ISERROR(SEARCH("대체(휴일)",V24)))</formula>
    </cfRule>
    <cfRule type="containsText" dxfId="527" priority="74" operator="containsText" text="외근">
      <formula>NOT(ISERROR(SEARCH("외근",V24)))</formula>
    </cfRule>
    <cfRule type="containsText" dxfId="526" priority="75" operator="containsText" text="선택">
      <formula>NOT(ISERROR(SEARCH("선택",V24)))</formula>
    </cfRule>
  </conditionalFormatting>
  <conditionalFormatting sqref="Q24:Q25">
    <cfRule type="containsText" dxfId="525" priority="70" operator="containsText" text="대체(휴일)">
      <formula>NOT(ISERROR(SEARCH("대체(휴일)",Q24)))</formula>
    </cfRule>
    <cfRule type="containsText" dxfId="524" priority="71" operator="containsText" text="외근">
      <formula>NOT(ISERROR(SEARCH("외근",Q24)))</formula>
    </cfRule>
    <cfRule type="containsText" dxfId="523" priority="72" operator="containsText" text="선택">
      <formula>NOT(ISERROR(SEARCH("선택",Q24)))</formula>
    </cfRule>
  </conditionalFormatting>
  <conditionalFormatting sqref="L24:L25">
    <cfRule type="containsText" dxfId="522" priority="67" operator="containsText" text="대체(휴일)">
      <formula>NOT(ISERROR(SEARCH("대체(휴일)",L24)))</formula>
    </cfRule>
    <cfRule type="containsText" dxfId="521" priority="68" operator="containsText" text="외근">
      <formula>NOT(ISERROR(SEARCH("외근",L24)))</formula>
    </cfRule>
    <cfRule type="containsText" dxfId="520" priority="69" operator="containsText" text="선택">
      <formula>NOT(ISERROR(SEARCH("선택",L24)))</formula>
    </cfRule>
  </conditionalFormatting>
  <conditionalFormatting sqref="G24:G25">
    <cfRule type="containsText" dxfId="519" priority="64" operator="containsText" text="대체(휴일)">
      <formula>NOT(ISERROR(SEARCH("대체(휴일)",G24)))</formula>
    </cfRule>
    <cfRule type="containsText" dxfId="518" priority="65" operator="containsText" text="외근">
      <formula>NOT(ISERROR(SEARCH("외근",G24)))</formula>
    </cfRule>
    <cfRule type="containsText" dxfId="517" priority="66" operator="containsText" text="선택">
      <formula>NOT(ISERROR(SEARCH("선택",G24)))</formula>
    </cfRule>
  </conditionalFormatting>
  <conditionalFormatting sqref="B24:B25">
    <cfRule type="containsText" dxfId="516" priority="61" operator="containsText" text="대체(휴일)">
      <formula>NOT(ISERROR(SEARCH("대체(휴일)",B24)))</formula>
    </cfRule>
    <cfRule type="containsText" dxfId="515" priority="62" operator="containsText" text="외근">
      <formula>NOT(ISERROR(SEARCH("외근",B24)))</formula>
    </cfRule>
    <cfRule type="containsText" dxfId="514" priority="63" operator="containsText" text="선택">
      <formula>NOT(ISERROR(SEARCH("선택",B24)))</formula>
    </cfRule>
  </conditionalFormatting>
  <conditionalFormatting sqref="B31:B32">
    <cfRule type="containsText" dxfId="513" priority="58" operator="containsText" text="대체(휴일)">
      <formula>NOT(ISERROR(SEARCH("대체(휴일)",B31)))</formula>
    </cfRule>
    <cfRule type="containsText" dxfId="512" priority="59" operator="containsText" text="외근">
      <formula>NOT(ISERROR(SEARCH("외근",B31)))</formula>
    </cfRule>
    <cfRule type="containsText" dxfId="511" priority="60" operator="containsText" text="선택">
      <formula>NOT(ISERROR(SEARCH("선택",B31)))</formula>
    </cfRule>
  </conditionalFormatting>
  <conditionalFormatting sqref="G31:G32">
    <cfRule type="containsText" dxfId="510" priority="55" operator="containsText" text="대체(휴일)">
      <formula>NOT(ISERROR(SEARCH("대체(휴일)",G31)))</formula>
    </cfRule>
    <cfRule type="containsText" dxfId="509" priority="56" operator="containsText" text="외근">
      <formula>NOT(ISERROR(SEARCH("외근",G31)))</formula>
    </cfRule>
    <cfRule type="containsText" dxfId="508" priority="57" operator="containsText" text="선택">
      <formula>NOT(ISERROR(SEARCH("선택",G31)))</formula>
    </cfRule>
  </conditionalFormatting>
  <conditionalFormatting sqref="L31:L32">
    <cfRule type="containsText" dxfId="507" priority="52" operator="containsText" text="대체(휴일)">
      <formula>NOT(ISERROR(SEARCH("대체(휴일)",L31)))</formula>
    </cfRule>
    <cfRule type="containsText" dxfId="506" priority="53" operator="containsText" text="외근">
      <formula>NOT(ISERROR(SEARCH("외근",L31)))</formula>
    </cfRule>
    <cfRule type="containsText" dxfId="505" priority="54" operator="containsText" text="선택">
      <formula>NOT(ISERROR(SEARCH("선택",L31)))</formula>
    </cfRule>
  </conditionalFormatting>
  <conditionalFormatting sqref="Q31:Q32">
    <cfRule type="containsText" dxfId="504" priority="49" operator="containsText" text="대체(휴일)">
      <formula>NOT(ISERROR(SEARCH("대체(휴일)",Q31)))</formula>
    </cfRule>
    <cfRule type="containsText" dxfId="503" priority="50" operator="containsText" text="외근">
      <formula>NOT(ISERROR(SEARCH("외근",Q31)))</formula>
    </cfRule>
    <cfRule type="containsText" dxfId="502" priority="51" operator="containsText" text="선택">
      <formula>NOT(ISERROR(SEARCH("선택",Q31)))</formula>
    </cfRule>
  </conditionalFormatting>
  <conditionalFormatting sqref="V31:V32">
    <cfRule type="containsText" dxfId="501" priority="46" operator="containsText" text="대체(휴일)">
      <formula>NOT(ISERROR(SEARCH("대체(휴일)",V31)))</formula>
    </cfRule>
    <cfRule type="containsText" dxfId="500" priority="47" operator="containsText" text="외근">
      <formula>NOT(ISERROR(SEARCH("외근",V31)))</formula>
    </cfRule>
    <cfRule type="containsText" dxfId="499" priority="48" operator="containsText" text="선택">
      <formula>NOT(ISERROR(SEARCH("선택",V31)))</formula>
    </cfRule>
  </conditionalFormatting>
  <conditionalFormatting sqref="B38:B39">
    <cfRule type="containsText" dxfId="498" priority="43" operator="containsText" text="대체(휴일)">
      <formula>NOT(ISERROR(SEARCH("대체(휴일)",B38)))</formula>
    </cfRule>
    <cfRule type="containsText" dxfId="497" priority="44" operator="containsText" text="외근">
      <formula>NOT(ISERROR(SEARCH("외근",B38)))</formula>
    </cfRule>
    <cfRule type="containsText" dxfId="496" priority="45" operator="containsText" text="선택">
      <formula>NOT(ISERROR(SEARCH("선택",B38)))</formula>
    </cfRule>
  </conditionalFormatting>
  <conditionalFormatting sqref="G38:G39">
    <cfRule type="containsText" dxfId="495" priority="40" operator="containsText" text="대체(휴일)">
      <formula>NOT(ISERROR(SEARCH("대체(휴일)",G38)))</formula>
    </cfRule>
    <cfRule type="containsText" dxfId="494" priority="41" operator="containsText" text="외근">
      <formula>NOT(ISERROR(SEARCH("외근",G38)))</formula>
    </cfRule>
    <cfRule type="containsText" dxfId="493" priority="42" operator="containsText" text="선택">
      <formula>NOT(ISERROR(SEARCH("선택",G38)))</formula>
    </cfRule>
  </conditionalFormatting>
  <conditionalFormatting sqref="L38:L39">
    <cfRule type="containsText" dxfId="492" priority="37" operator="containsText" text="대체(휴일)">
      <formula>NOT(ISERROR(SEARCH("대체(휴일)",L38)))</formula>
    </cfRule>
    <cfRule type="containsText" dxfId="491" priority="38" operator="containsText" text="외근">
      <formula>NOT(ISERROR(SEARCH("외근",L38)))</formula>
    </cfRule>
    <cfRule type="containsText" dxfId="490" priority="39" operator="containsText" text="선택">
      <formula>NOT(ISERROR(SEARCH("선택",L38)))</formula>
    </cfRule>
  </conditionalFormatting>
  <conditionalFormatting sqref="Q38:Q39">
    <cfRule type="containsText" dxfId="489" priority="34" operator="containsText" text="대체(휴일)">
      <formula>NOT(ISERROR(SEARCH("대체(휴일)",Q38)))</formula>
    </cfRule>
    <cfRule type="containsText" dxfId="488" priority="35" operator="containsText" text="외근">
      <formula>NOT(ISERROR(SEARCH("외근",Q38)))</formula>
    </cfRule>
    <cfRule type="containsText" dxfId="487" priority="36" operator="containsText" text="선택">
      <formula>NOT(ISERROR(SEARCH("선택",Q38)))</formula>
    </cfRule>
  </conditionalFormatting>
  <conditionalFormatting sqref="V38:V39">
    <cfRule type="containsText" dxfId="486" priority="31" operator="containsText" text="대체(휴일)">
      <formula>NOT(ISERROR(SEARCH("대체(휴일)",V38)))</formula>
    </cfRule>
    <cfRule type="containsText" dxfId="485" priority="32" operator="containsText" text="외근">
      <formula>NOT(ISERROR(SEARCH("외근",V38)))</formula>
    </cfRule>
    <cfRule type="containsText" dxfId="484" priority="33" operator="containsText" text="선택">
      <formula>NOT(ISERROR(SEARCH("선택",V38)))</formula>
    </cfRule>
  </conditionalFormatting>
  <conditionalFormatting sqref="V45:V46">
    <cfRule type="containsText" dxfId="483" priority="28" operator="containsText" text="대체(휴일)">
      <formula>NOT(ISERROR(SEARCH("대체(휴일)",V45)))</formula>
    </cfRule>
    <cfRule type="containsText" dxfId="482" priority="29" operator="containsText" text="외근">
      <formula>NOT(ISERROR(SEARCH("외근",V45)))</formula>
    </cfRule>
    <cfRule type="containsText" dxfId="481" priority="30" operator="containsText" text="선택">
      <formula>NOT(ISERROR(SEARCH("선택",V45)))</formula>
    </cfRule>
  </conditionalFormatting>
  <conditionalFormatting sqref="Q45:Q46">
    <cfRule type="containsText" dxfId="480" priority="25" operator="containsText" text="대체(휴일)">
      <formula>NOT(ISERROR(SEARCH("대체(휴일)",Q45)))</formula>
    </cfRule>
    <cfRule type="containsText" dxfId="479" priority="26" operator="containsText" text="외근">
      <formula>NOT(ISERROR(SEARCH("외근",Q45)))</formula>
    </cfRule>
    <cfRule type="containsText" dxfId="478" priority="27" operator="containsText" text="선택">
      <formula>NOT(ISERROR(SEARCH("선택",Q45)))</formula>
    </cfRule>
  </conditionalFormatting>
  <conditionalFormatting sqref="L45:L46">
    <cfRule type="containsText" dxfId="477" priority="22" operator="containsText" text="대체(휴일)">
      <formula>NOT(ISERROR(SEARCH("대체(휴일)",L45)))</formula>
    </cfRule>
    <cfRule type="containsText" dxfId="476" priority="23" operator="containsText" text="외근">
      <formula>NOT(ISERROR(SEARCH("외근",L45)))</formula>
    </cfRule>
    <cfRule type="containsText" dxfId="475" priority="24" operator="containsText" text="선택">
      <formula>NOT(ISERROR(SEARCH("선택",L45)))</formula>
    </cfRule>
  </conditionalFormatting>
  <conditionalFormatting sqref="G45:G46">
    <cfRule type="containsText" dxfId="474" priority="19" operator="containsText" text="대체(휴일)">
      <formula>NOT(ISERROR(SEARCH("대체(휴일)",G45)))</formula>
    </cfRule>
    <cfRule type="containsText" dxfId="473" priority="20" operator="containsText" text="외근">
      <formula>NOT(ISERROR(SEARCH("외근",G45)))</formula>
    </cfRule>
    <cfRule type="containsText" dxfId="472" priority="21" operator="containsText" text="선택">
      <formula>NOT(ISERROR(SEARCH("선택",G45)))</formula>
    </cfRule>
  </conditionalFormatting>
  <conditionalFormatting sqref="B45:B46">
    <cfRule type="containsText" dxfId="471" priority="16" operator="containsText" text="대체(휴일)">
      <formula>NOT(ISERROR(SEARCH("대체(휴일)",B45)))</formula>
    </cfRule>
    <cfRule type="containsText" dxfId="470" priority="17" operator="containsText" text="외근">
      <formula>NOT(ISERROR(SEARCH("외근",B45)))</formula>
    </cfRule>
    <cfRule type="containsText" dxfId="469" priority="18" operator="containsText" text="선택">
      <formula>NOT(ISERROR(SEARCH("선택",B45)))</formula>
    </cfRule>
  </conditionalFormatting>
  <conditionalFormatting sqref="B52:B53">
    <cfRule type="containsText" dxfId="468" priority="13" operator="containsText" text="대체(휴일)">
      <formula>NOT(ISERROR(SEARCH("대체(휴일)",B52)))</formula>
    </cfRule>
    <cfRule type="containsText" dxfId="467" priority="14" operator="containsText" text="외근">
      <formula>NOT(ISERROR(SEARCH("외근",B52)))</formula>
    </cfRule>
    <cfRule type="containsText" dxfId="466" priority="15" operator="containsText" text="선택">
      <formula>NOT(ISERROR(SEARCH("선택",B52)))</formula>
    </cfRule>
  </conditionalFormatting>
  <conditionalFormatting sqref="G52:G53">
    <cfRule type="containsText" dxfId="465" priority="10" operator="containsText" text="대체(휴일)">
      <formula>NOT(ISERROR(SEARCH("대체(휴일)",G52)))</formula>
    </cfRule>
    <cfRule type="containsText" dxfId="464" priority="11" operator="containsText" text="외근">
      <formula>NOT(ISERROR(SEARCH("외근",G52)))</formula>
    </cfRule>
    <cfRule type="containsText" dxfId="463" priority="12" operator="containsText" text="선택">
      <formula>NOT(ISERROR(SEARCH("선택",G52)))</formula>
    </cfRule>
  </conditionalFormatting>
  <conditionalFormatting sqref="L52:L53">
    <cfRule type="containsText" dxfId="462" priority="7" operator="containsText" text="대체(휴일)">
      <formula>NOT(ISERROR(SEARCH("대체(휴일)",L52)))</formula>
    </cfRule>
    <cfRule type="containsText" dxfId="461" priority="8" operator="containsText" text="외근">
      <formula>NOT(ISERROR(SEARCH("외근",L52)))</formula>
    </cfRule>
    <cfRule type="containsText" dxfId="460" priority="9" operator="containsText" text="선택">
      <formula>NOT(ISERROR(SEARCH("선택",L52)))</formula>
    </cfRule>
  </conditionalFormatting>
  <conditionalFormatting sqref="Q52:Q53">
    <cfRule type="containsText" dxfId="459" priority="4" operator="containsText" text="대체(휴일)">
      <formula>NOT(ISERROR(SEARCH("대체(휴일)",Q52)))</formula>
    </cfRule>
    <cfRule type="containsText" dxfId="458" priority="5" operator="containsText" text="외근">
      <formula>NOT(ISERROR(SEARCH("외근",Q52)))</formula>
    </cfRule>
    <cfRule type="containsText" dxfId="457" priority="6" operator="containsText" text="선택">
      <formula>NOT(ISERROR(SEARCH("선택",Q52)))</formula>
    </cfRule>
  </conditionalFormatting>
  <conditionalFormatting sqref="V52:V53">
    <cfRule type="containsText" dxfId="456" priority="1" operator="containsText" text="대체(휴일)">
      <formula>NOT(ISERROR(SEARCH("대체(휴일)",V52)))</formula>
    </cfRule>
    <cfRule type="containsText" dxfId="455" priority="2" operator="containsText" text="외근">
      <formula>NOT(ISERROR(SEARCH("외근",V52)))</formula>
    </cfRule>
    <cfRule type="containsText" dxfId="454" priority="3" operator="containsText" text="선택">
      <formula>NOT(ISERROR(SEARCH("선택",V52)))</formula>
    </cfRule>
  </conditionalFormatting>
  <dataValidations count="10">
    <dataValidation type="list" allowBlank="1" showInputMessage="1" showErrorMessage="1" sqref="AA17:AA18 AF17:AF18 AF24:AF25 AA24:AA25 AA31:AA32 AF31:AF32 AF38:AF39 AA38:AA39 AA45:AA46 AF45:AF46 AF52:AF53 AA52:AA53" xr:uid="{EE1F23BB-C98F-4F6F-99D0-C27F4DFBDEF7}">
      <formula1>"대체(평일),휴일"</formula1>
    </dataValidation>
    <dataValidation type="list" allowBlank="1" showInputMessage="1" showErrorMessage="1" sqref="H53 M25 M18 AB53 AG18 AG53 M32 H32 H25 M39 R18 R32 AB32 H18 C18 M53 AG32 AB25 H39 AB18 AG25 AB39 R39 AB46 AG46 W18 AG39 C39 C32 W39 R25 C25 W53 W32 W25 R53 W46 M46 H46 R46 C46 C53" xr:uid="{596E76AE-8520-483C-8ACC-7C1E5A5E7166}">
      <formula1>"10:30,11:00,11:30,12:00,12:30,13:00,13:30,14:00,14:30,15:00,15:30,16:00,16:30,17:00,17:30,18:00,18:30,19:00,19:30,20:00,20:30,21:00,21:30,22:00"</formula1>
    </dataValidation>
    <dataValidation type="list" allowBlank="1" showInputMessage="1" showErrorMessage="1" sqref="AB17 AG38 AG45 M31 AG24 M24 W52 H24 AG31 H31 H52 M38 M52 M17 C31 C17 AB38 AB52 H38 C38 C24 R17 AB31 AB45 R38 AB24 W38 AG17 R31 W17 H17 W45 R24 W31 W24 AG52 R52 M45 H45 C45 R45 C52" xr:uid="{C22DF8E6-71D0-4642-866A-B952FBEF2F98}">
      <formula1>"06:00,06:30,07:00,07:30,08:00,08:30,09:00,09:30,10:00,10:30,11:00,11:30,12:00,12:30,13:00,13:30,14:00,14:30,15:00,15:30,16:00,16:30,17:00,17:30"</formula1>
    </dataValidation>
    <dataValidation type="list" allowBlank="1" showInputMessage="1" showErrorMessage="1" sqref="D18 AC39 I18 AC32 N18 S18 AC18 AH18 AH32 AH39 I32 S53 D53 AC46 AH46 AC25 AH25 N53 S32 D32 X53 N32 I39 S39 X18 I25 S25 D25 N25 X32 D39 N39 X39 X46 X25 AC53 AH53 I53 I46 S46 D46 N46" xr:uid="{7D7C3AAF-9DF9-4163-BDC8-4F512E6F1095}">
      <formula1>"외근,연차,반차,0.0,0.5,1.0,1.5,2.0,2.5,3.0,3.5,4.0,4.5,5.0,5.5,6.0"</formula1>
    </dataValidation>
    <dataValidation type="list" allowBlank="1" showInputMessage="1" showErrorMessage="1" sqref="B19:B20 Q19:Q20 AA19:AA20 G19:G20 AA33:AA34 L19:L20 AF19:AF20 AA47:AA48 AF47:AF48 AA26:AA27 AF26:AF27 AF33:AF34 B47:B48 AA40:AA41 V19:V20 B26:B27 AF40:AF41 B40:B41 G26:G27 Q26:Q27 L26:L27 G47:G48 G40:G41 B33:B34 G33:G34 Q47:Q48 L47:L48 V47:V48 Q33:Q34 L33:L34 Q40:Q41 L40:L41 V40:V41 V26:V27 V33:V34 AA54:AA55 AF54:AF55 B54:B55 G54:G55 Q54:Q55 L54:L55 V54:V55" xr:uid="{C3C54FD3-F408-4218-914E-125107094F51}">
      <formula1>"야간"</formula1>
    </dataValidation>
    <dataValidation type="list" allowBlank="1" showInputMessage="1" showErrorMessage="1" sqref="C19 M60 AB19 H19 AB33 M19 R19 AG19 AB47 AB26 AG26 AG33 AB40 H33 AG40 W19 H40 AG47 H26 R26 C26 M26 R40 R33 C33 H47 R47 C47 M47 M33 C40 M40 W26 W47 W40 W33 AB54 AG54 H54 R54 C54 M54 W54" xr:uid="{D80F4958-3ADC-48D2-BCB3-E5FD8505862E}">
      <formula1>"22:00,22:30,23:00,23:30,24:00,00:30,01:00,01:30,02:00,02:30,03:00,03:30,04:00,04:30,05:00,05:30"</formula1>
    </dataValidation>
    <dataValidation type="list" allowBlank="1" showInputMessage="1" showErrorMessage="1" sqref="C20 M61 AB20 H20 AB34 M20 R20 AG20 AB48 AB27 AG27 AG34 AB41 H34 AG41 W20 H41 AG48 H27 R27 C27 M27 R41 R34 C34 H48 R48 C48 M48 M34 C41 M41 W27 W48 W41 W34 AB55 AG55 H55 R55 C55 M55 W55" xr:uid="{8D6605BC-4C07-4BA0-91D8-9DEDC4A619E5}">
      <formula1>"22:30,23:00,23:30,24:00,00:30,01:00,01:30,02:00,02:30,03:00,03:30,04:00,04:30,05:00,05:30,06:00"</formula1>
    </dataValidation>
    <dataValidation type="list" allowBlank="1" showInputMessage="1" showErrorMessage="1" sqref="D20 AC20 I20 AC34 N20 S20 AH20 AC48 AC27 AH27 AH34 AC41 I34 AH41 X20 I41 AH48 I27 S27 D27 N27 S41 S34 D34 I48 S48 D48 N48 N34 D41 N41 X27 X48 X41 X34 AC55 AH55 I55 S55 D55 N55 X55" xr:uid="{7641536E-6817-409B-8D07-FDBBA9603E11}">
      <formula1>"0.0,0.5,1.0,1.5,2.0,2.5,3.0,3.5,4.0,4.5,5.0,5.5,6.0"</formula1>
    </dataValidation>
    <dataValidation type="list" allowBlank="1" showInputMessage="1" showErrorMessage="1" sqref="G52:G53 L52:L53 B52:B53 Q52:Q53 B17:B18 G17:G18 L17:L18 Q17:Q18 V17:V18 V24:V25 Q24:Q25 L24:L25 G24:G25 B24:B25 B31:B32 G31:G32 L31:L32 Q31:Q32 V31:V32 B38:B39 G38:G39 L38:L39 Q38:Q39 V38:V39 V45:V46 Q45:Q46 L45:L46 G45:G46 B45:B46 V52:V53" xr:uid="{1BAF3524-0CE9-427E-8877-5BB4B807BBBA}">
      <formula1>"통상,선택,외근,대체(휴일)"</formula1>
    </dataValidation>
    <dataValidation type="list" showInputMessage="1" showErrorMessage="1" sqref="G10:J10" xr:uid="{AABFBE3B-CD81-49D1-A815-34DFE771E51F}">
      <formula1>"Comprehensive,Non-Comprehensive"</formula1>
    </dataValidation>
  </dataValidation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B50C4-CE69-4A07-B04F-C17178ADBBE4}">
  <dimension ref="B2:AW67"/>
  <sheetViews>
    <sheetView showGridLines="0" zoomScale="70" zoomScaleNormal="70" workbookViewId="0">
      <selection activeCell="AC10" sqref="AC10"/>
    </sheetView>
  </sheetViews>
  <sheetFormatPr defaultRowHeight="15"/>
  <cols>
    <col min="1" max="1" width="4.140625" customWidth="1"/>
    <col min="2" max="2" width="7.7109375" customWidth="1"/>
    <col min="3" max="3" width="9.7109375" customWidth="1"/>
    <col min="4" max="4" width="6.7109375" customWidth="1"/>
    <col min="5" max="5" width="7.42578125" customWidth="1"/>
    <col min="6" max="6" width="2.85546875" customWidth="1"/>
    <col min="7" max="7" width="7.7109375" customWidth="1"/>
    <col min="8" max="8" width="9.7109375" customWidth="1"/>
    <col min="9" max="10" width="6.7109375" customWidth="1"/>
    <col min="11" max="11" width="2.85546875" customWidth="1"/>
    <col min="12" max="12" width="7.7109375" customWidth="1"/>
    <col min="13" max="13" width="9.7109375" customWidth="1"/>
    <col min="14" max="15" width="6.7109375" customWidth="1"/>
    <col min="16" max="16" width="2.85546875" customWidth="1"/>
    <col min="17" max="17" width="8.7109375" customWidth="1"/>
    <col min="18" max="18" width="9.7109375" customWidth="1"/>
    <col min="19" max="20" width="6.7109375" customWidth="1"/>
    <col min="21" max="21" width="2.85546875" customWidth="1"/>
    <col min="22" max="22" width="8.7109375" customWidth="1"/>
    <col min="23" max="23" width="9.7109375" customWidth="1"/>
    <col min="24" max="25" width="6.7109375" customWidth="1"/>
    <col min="26" max="26" width="2.85546875" customWidth="1"/>
    <col min="27" max="27" width="7.7109375" customWidth="1"/>
    <col min="28" max="28" width="9.7109375" customWidth="1"/>
    <col min="29" max="30" width="6.7109375" customWidth="1"/>
    <col min="31" max="31" width="2.85546875" customWidth="1"/>
    <col min="32" max="32" width="8.7109375" customWidth="1"/>
    <col min="33" max="33" width="9.7109375" customWidth="1"/>
    <col min="34" max="35" width="6.7109375" customWidth="1"/>
    <col min="36" max="36" width="2.7109375" customWidth="1"/>
    <col min="37" max="38" width="1.7109375" customWidth="1"/>
    <col min="39" max="39" width="36.28515625" customWidth="1"/>
    <col min="40" max="40" width="15.7109375" customWidth="1"/>
    <col min="41" max="41" width="6.7109375" customWidth="1"/>
    <col min="42" max="42" width="3.7109375" customWidth="1"/>
    <col min="43" max="43" width="5.140625" customWidth="1"/>
    <col min="44" max="44" width="19.42578125" customWidth="1"/>
    <col min="45" max="45" width="13.42578125" customWidth="1"/>
    <col min="46" max="48" width="8.7109375" customWidth="1"/>
    <col min="49" max="49" width="10" customWidth="1"/>
  </cols>
  <sheetData>
    <row r="2" spans="2:49" ht="26.25" customHeight="1" thickBot="1">
      <c r="B2" s="178">
        <v>44166</v>
      </c>
      <c r="C2" s="178"/>
      <c r="D2" s="178"/>
      <c r="E2" s="178"/>
      <c r="F2" s="178"/>
      <c r="G2" s="178"/>
      <c r="H2" s="22"/>
      <c r="I2" s="22"/>
      <c r="J2" s="2"/>
      <c r="K2" s="2"/>
      <c r="L2" s="2"/>
      <c r="M2" s="22"/>
      <c r="N2" s="22"/>
      <c r="O2" s="2"/>
      <c r="P2" s="2"/>
      <c r="Q2" s="2"/>
      <c r="R2" s="22"/>
      <c r="S2" s="22"/>
      <c r="T2" s="2"/>
      <c r="U2" s="2"/>
      <c r="V2" s="2"/>
      <c r="W2" s="22"/>
      <c r="X2" s="22"/>
      <c r="Y2" s="2"/>
      <c r="Z2" s="2"/>
      <c r="AA2" s="2"/>
      <c r="AB2" s="22"/>
      <c r="AC2" s="22"/>
      <c r="AD2" s="2"/>
      <c r="AE2" s="2"/>
      <c r="AF2" s="2"/>
      <c r="AG2" s="22"/>
      <c r="AH2" s="22"/>
      <c r="AI2" s="2"/>
      <c r="AJ2" s="3"/>
      <c r="AM2" s="4" t="s">
        <v>0</v>
      </c>
      <c r="AQ2" s="4" t="s">
        <v>1</v>
      </c>
      <c r="AR2" s="5"/>
    </row>
    <row r="3" spans="2:49" ht="17.25" customHeight="1">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M3" s="7"/>
      <c r="AN3" s="8" t="s">
        <v>2</v>
      </c>
      <c r="AO3" s="39" t="s">
        <v>3</v>
      </c>
      <c r="AQ3" s="179" t="s">
        <v>4</v>
      </c>
      <c r="AR3" s="180"/>
      <c r="AS3" s="9">
        <f>B2</f>
        <v>44166</v>
      </c>
    </row>
    <row r="4" spans="2:49" s="6" customFormat="1" ht="17.25" customHeight="1">
      <c r="B4" s="164" t="s">
        <v>25</v>
      </c>
      <c r="C4" s="164"/>
      <c r="D4" s="164"/>
      <c r="E4" s="164"/>
      <c r="AM4" s="34" t="s">
        <v>20</v>
      </c>
      <c r="AN4" s="35">
        <f>AN17+AN24+AN31+AN38+AN45+AN52</f>
        <v>176</v>
      </c>
      <c r="AO4" s="34">
        <f>$AS$9-AN4</f>
        <v>0</v>
      </c>
      <c r="AP4"/>
      <c r="AQ4" s="181" t="s">
        <v>5</v>
      </c>
      <c r="AR4" s="182"/>
      <c r="AS4" s="10">
        <f>EOMONTH(B2,0)</f>
        <v>44196</v>
      </c>
    </row>
    <row r="5" spans="2:49" s="6" customFormat="1" ht="17.25" customHeight="1">
      <c r="B5" s="127" t="s">
        <v>26</v>
      </c>
      <c r="C5" s="127"/>
      <c r="D5" s="127"/>
      <c r="E5" s="127"/>
      <c r="F5" s="127"/>
      <c r="G5" s="127"/>
      <c r="H5" s="127"/>
      <c r="I5" s="127"/>
      <c r="J5" s="127"/>
      <c r="K5" s="127"/>
      <c r="L5" s="127"/>
      <c r="M5" s="127"/>
      <c r="N5" s="127"/>
      <c r="O5" s="127"/>
      <c r="P5" s="127"/>
      <c r="Q5" s="127"/>
      <c r="R5" s="127"/>
      <c r="S5" s="127"/>
      <c r="T5" s="127"/>
      <c r="U5" s="127"/>
      <c r="V5" s="127"/>
      <c r="W5" s="127"/>
      <c r="X5" s="127"/>
      <c r="Y5" s="127"/>
      <c r="AM5" s="34" t="s">
        <v>24</v>
      </c>
      <c r="AN5" s="35">
        <f>AN18+AN25+AN32+AN39+AN46+AN53</f>
        <v>0</v>
      </c>
      <c r="AO5" s="34"/>
      <c r="AP5"/>
      <c r="AQ5" s="183" t="s">
        <v>6</v>
      </c>
      <c r="AR5" s="11" t="s">
        <v>38</v>
      </c>
      <c r="AS5" s="10">
        <v>44190</v>
      </c>
    </row>
    <row r="6" spans="2:49" s="6" customFormat="1" ht="17.25" customHeight="1">
      <c r="B6" s="127" t="s">
        <v>63</v>
      </c>
      <c r="C6" s="127"/>
      <c r="D6" s="127"/>
      <c r="E6" s="127"/>
      <c r="F6" s="127"/>
      <c r="G6" s="127"/>
      <c r="H6" s="127"/>
      <c r="I6" s="127"/>
      <c r="J6" s="127"/>
      <c r="K6" s="127"/>
      <c r="L6" s="127"/>
      <c r="M6" s="127"/>
      <c r="N6" s="127"/>
      <c r="O6" s="127"/>
      <c r="P6" s="127"/>
      <c r="Q6" s="127"/>
      <c r="R6" s="127"/>
      <c r="S6" s="127"/>
      <c r="T6" s="127"/>
      <c r="U6" s="127"/>
      <c r="V6" s="127"/>
      <c r="W6" s="127"/>
      <c r="X6" s="127"/>
      <c r="Y6" s="127"/>
      <c r="AM6" s="34" t="s">
        <v>22</v>
      </c>
      <c r="AN6" s="35">
        <f>AO17+AO24+AO31+AO38+AO45+AO52</f>
        <v>0</v>
      </c>
      <c r="AO6" s="34"/>
      <c r="AP6"/>
      <c r="AQ6" s="184"/>
      <c r="AR6" s="11"/>
      <c r="AS6" s="10"/>
    </row>
    <row r="7" spans="2:49" s="6" customFormat="1" ht="17.25" customHeight="1" thickBot="1">
      <c r="B7" s="127" t="s">
        <v>27</v>
      </c>
      <c r="C7" s="127"/>
      <c r="D7" s="127"/>
      <c r="E7" s="127"/>
      <c r="F7" s="127"/>
      <c r="G7" s="127"/>
      <c r="H7" s="127"/>
      <c r="I7" s="127"/>
      <c r="J7" s="127"/>
      <c r="K7" s="127"/>
      <c r="L7" s="127"/>
      <c r="M7" s="127"/>
      <c r="N7" s="127"/>
      <c r="O7" s="127"/>
      <c r="P7" s="127"/>
      <c r="Q7" s="127"/>
      <c r="R7" s="127"/>
      <c r="S7" s="127"/>
      <c r="T7" s="127"/>
      <c r="U7" s="127"/>
      <c r="V7" s="127"/>
      <c r="W7" s="127"/>
      <c r="X7" s="127"/>
      <c r="Y7" s="127"/>
      <c r="AM7" s="40" t="s">
        <v>23</v>
      </c>
      <c r="AN7" s="36">
        <f>AO18+AO25+AO32+AO39+AO46+AO53</f>
        <v>0</v>
      </c>
      <c r="AO7" s="40"/>
      <c r="AP7"/>
      <c r="AQ7" s="185"/>
      <c r="AR7" s="11"/>
      <c r="AS7" s="10"/>
    </row>
    <row r="8" spans="2:49" s="6" customFormat="1" ht="17.25" customHeight="1" thickBot="1">
      <c r="B8" s="127" t="s">
        <v>69</v>
      </c>
      <c r="C8" s="127"/>
      <c r="D8" s="127"/>
      <c r="E8" s="127"/>
      <c r="F8" s="127"/>
      <c r="G8" s="127"/>
      <c r="H8" s="127"/>
      <c r="I8" s="127"/>
      <c r="J8" s="127"/>
      <c r="K8" s="127"/>
      <c r="L8" s="127"/>
      <c r="M8" s="127"/>
      <c r="N8" s="127"/>
      <c r="O8" s="127"/>
      <c r="P8" s="127"/>
      <c r="Q8" s="127"/>
      <c r="R8" s="127"/>
      <c r="S8" s="127"/>
      <c r="T8" s="127"/>
      <c r="U8" s="127"/>
      <c r="V8" s="127"/>
      <c r="W8" s="127"/>
      <c r="X8" s="127"/>
      <c r="Y8" s="127"/>
      <c r="AM8" s="60" t="s">
        <v>40</v>
      </c>
      <c r="AN8" s="44">
        <f>(AN4-AS9)+AN5+AN6+AN7</f>
        <v>0</v>
      </c>
      <c r="AO8" s="45">
        <f>AS10-AN8</f>
        <v>53.142857142857146</v>
      </c>
      <c r="AP8"/>
      <c r="AQ8" s="186" t="s">
        <v>7</v>
      </c>
      <c r="AR8" s="187"/>
      <c r="AS8" s="12">
        <f>NETWORKDAYS(AS3,AS4,AS5:AS7)</f>
        <v>22</v>
      </c>
    </row>
    <row r="9" spans="2:49" s="6" customFormat="1" ht="17.25" customHeight="1" thickBot="1">
      <c r="B9" s="127" t="s">
        <v>64</v>
      </c>
      <c r="C9" s="127"/>
      <c r="D9" s="127"/>
      <c r="E9" s="127"/>
      <c r="F9" s="127"/>
      <c r="G9" s="127"/>
      <c r="H9" s="127"/>
      <c r="I9" s="127"/>
      <c r="J9" s="127"/>
      <c r="K9" s="127"/>
      <c r="L9" s="127"/>
      <c r="M9" s="127"/>
      <c r="N9" s="127"/>
      <c r="O9" s="127"/>
      <c r="P9" s="127"/>
      <c r="Q9" s="127"/>
      <c r="R9" s="127"/>
      <c r="S9" s="127"/>
      <c r="T9" s="127"/>
      <c r="U9" s="127"/>
      <c r="V9" s="127"/>
      <c r="W9" s="127"/>
      <c r="X9" s="127"/>
      <c r="Y9" s="127"/>
      <c r="AP9"/>
      <c r="AQ9" s="176" t="s">
        <v>62</v>
      </c>
      <c r="AR9" s="177"/>
      <c r="AS9" s="42">
        <f>AS8*8</f>
        <v>176</v>
      </c>
    </row>
    <row r="10" spans="2:49" s="6" customFormat="1" ht="17.25" customHeight="1" thickBot="1">
      <c r="B10" s="125" t="s">
        <v>65</v>
      </c>
      <c r="C10" s="126"/>
      <c r="D10" s="126"/>
      <c r="E10" s="126"/>
      <c r="F10" s="126"/>
      <c r="G10" s="169" t="s">
        <v>28</v>
      </c>
      <c r="H10" s="170"/>
      <c r="I10" s="170"/>
      <c r="J10" s="171"/>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c r="AM10" s="165" t="s">
        <v>39</v>
      </c>
      <c r="AN10" s="166"/>
      <c r="AO10" s="41">
        <f>(AN4-AS9)</f>
        <v>0</v>
      </c>
      <c r="AP10"/>
      <c r="AQ10" s="172" t="s">
        <v>41</v>
      </c>
      <c r="AR10" s="173"/>
      <c r="AS10" s="43">
        <f>(_xlfn.DAYS(AS4,AS3)+1)*12/7</f>
        <v>53.142857142857146</v>
      </c>
    </row>
    <row r="11" spans="2:49" s="6" customFormat="1" ht="17.25" customHeight="1">
      <c r="B11" s="92"/>
      <c r="C11" s="92"/>
      <c r="D11" s="92"/>
      <c r="E11" s="92"/>
      <c r="F11" s="92"/>
      <c r="G11" s="92"/>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c r="AM11" s="188" t="str">
        <f>IF(G10="Comprehensive","임금에포함된월고정평일연장근로시간(야간제외)","-")</f>
        <v>임금에포함된월고정평일연장근로시간(야간제외)</v>
      </c>
      <c r="AN11" s="189"/>
      <c r="AO11" s="37">
        <f>IF(G10="Comprehensive",15.5,0)</f>
        <v>15.5</v>
      </c>
      <c r="AP11"/>
      <c r="AQ11"/>
      <c r="AR11"/>
      <c r="AS11"/>
    </row>
    <row r="12" spans="2:49" ht="17.25" customHeight="1" thickBot="1">
      <c r="B12" s="92"/>
      <c r="C12" s="94"/>
      <c r="D12" s="94"/>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M12" s="190" t="str">
        <f>IF(G10="Comprehensive","15.5시간초과 평일연장근로시간(야간제외)","평일연장근로시간 합계(야간제외)")</f>
        <v>15.5시간초과 평일연장근로시간(야간제외)</v>
      </c>
      <c r="AN12" s="191"/>
      <c r="AO12" s="38">
        <f>IF(G10="Comprehensive",IF((AO10-AO11)&gt;0,AO10-AO11,0),AO10)</f>
        <v>0</v>
      </c>
    </row>
    <row r="13" spans="2:49" ht="17.25" customHeight="1">
      <c r="B13" s="162" t="s">
        <v>8</v>
      </c>
      <c r="C13" s="162"/>
      <c r="D13" s="162"/>
      <c r="E13" s="162"/>
      <c r="F13" s="95"/>
      <c r="G13" s="162" t="s">
        <v>9</v>
      </c>
      <c r="H13" s="162"/>
      <c r="I13" s="162"/>
      <c r="J13" s="162"/>
      <c r="K13" s="95"/>
      <c r="L13" s="162" t="s">
        <v>10</v>
      </c>
      <c r="M13" s="162"/>
      <c r="N13" s="162"/>
      <c r="O13" s="162"/>
      <c r="P13" s="95"/>
      <c r="Q13" s="162" t="s">
        <v>11</v>
      </c>
      <c r="R13" s="162"/>
      <c r="S13" s="162"/>
      <c r="T13" s="162"/>
      <c r="U13" s="95"/>
      <c r="V13" s="162" t="s">
        <v>12</v>
      </c>
      <c r="W13" s="162"/>
      <c r="X13" s="162"/>
      <c r="Y13" s="162"/>
      <c r="Z13" s="95"/>
      <c r="AA13" s="163" t="s">
        <v>16</v>
      </c>
      <c r="AB13" s="163"/>
      <c r="AC13" s="163"/>
      <c r="AD13" s="163"/>
      <c r="AE13" s="95"/>
      <c r="AF13" s="163" t="s">
        <v>17</v>
      </c>
      <c r="AG13" s="163"/>
      <c r="AH13" s="163"/>
      <c r="AI13" s="163"/>
      <c r="AJ13" s="95"/>
      <c r="AK13" s="92"/>
    </row>
    <row r="14" spans="2:49" ht="17.25" customHeight="1">
      <c r="B14" s="90"/>
      <c r="C14" s="90"/>
      <c r="D14" s="90"/>
      <c r="E14" s="90"/>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c r="AE14" s="90"/>
      <c r="AF14" s="90"/>
      <c r="AG14" s="90"/>
      <c r="AH14" s="90"/>
      <c r="AI14" s="90"/>
      <c r="AJ14" s="90"/>
      <c r="AK14" s="90"/>
    </row>
    <row r="15" spans="2:49" ht="17.25" customHeight="1" thickBot="1">
      <c r="B15" s="142">
        <f>IF(WEEKDAY($B2)=2, 1, IF(A15=0, 0, A15+1))</f>
        <v>0</v>
      </c>
      <c r="C15" s="142"/>
      <c r="D15" s="142"/>
      <c r="E15" s="142"/>
      <c r="F15" s="91"/>
      <c r="G15" s="142">
        <f>IF(WEEKDAY($B2)=3, 1, IF(B15=0, 0, B15+1))</f>
        <v>1</v>
      </c>
      <c r="H15" s="142"/>
      <c r="I15" s="142"/>
      <c r="J15" s="142"/>
      <c r="K15" s="91"/>
      <c r="L15" s="142">
        <f>IF(WEEKDAY($B2)=4, 1, IF(G15=0, 0, G15+1))</f>
        <v>2</v>
      </c>
      <c r="M15" s="142"/>
      <c r="N15" s="142"/>
      <c r="O15" s="142"/>
      <c r="P15" s="91"/>
      <c r="Q15" s="142">
        <f>IF(WEEKDAY($B2)=5, 1, IF(L15=0, 0, L15+1))</f>
        <v>3</v>
      </c>
      <c r="R15" s="142"/>
      <c r="S15" s="142"/>
      <c r="T15" s="142"/>
      <c r="U15" s="91"/>
      <c r="V15" s="142">
        <f>IF(WEEKDAY($B2)=6, 1, IF(Q15=0, 0, Q15+1))</f>
        <v>4</v>
      </c>
      <c r="W15" s="142"/>
      <c r="X15" s="142"/>
      <c r="Y15" s="142"/>
      <c r="Z15" s="91"/>
      <c r="AA15" s="145">
        <f>IF(WEEKDAY($B2)=7, 1, IF(V15=0, 0, V15+1))</f>
        <v>5</v>
      </c>
      <c r="AB15" s="145"/>
      <c r="AC15" s="145"/>
      <c r="AD15" s="145"/>
      <c r="AE15" s="91"/>
      <c r="AF15" s="145">
        <f>IF(WEEKDAY($B2)=1, 1, IF(AA15=0, 0, AA15+1))</f>
        <v>6</v>
      </c>
      <c r="AG15" s="145"/>
      <c r="AH15" s="145"/>
      <c r="AI15" s="145"/>
      <c r="AJ15" s="91"/>
      <c r="AK15" s="132"/>
      <c r="AM15" s="15" t="s">
        <v>13</v>
      </c>
      <c r="AN15" s="5"/>
      <c r="AO15" s="5"/>
      <c r="AW15" s="20"/>
    </row>
    <row r="16" spans="2:49" ht="17.25" customHeight="1" thickTop="1" thickBot="1">
      <c r="B16" s="91"/>
      <c r="C16" s="91"/>
      <c r="D16" s="91"/>
      <c r="E16" s="91"/>
      <c r="F16" s="91"/>
      <c r="G16" s="91"/>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132"/>
      <c r="AM16" s="23"/>
      <c r="AN16" s="24" t="s">
        <v>18</v>
      </c>
      <c r="AO16" s="25" t="s">
        <v>68</v>
      </c>
      <c r="AW16" s="21"/>
    </row>
    <row r="17" spans="2:49" ht="17.25" customHeight="1">
      <c r="B17" s="138"/>
      <c r="C17" s="128"/>
      <c r="D17" s="129">
        <f>IF((C18-C17)*24&gt;=13,1.5,IF((C18-C17)*24&gt;=6,1,IF((C18-C17)*24&gt;=4,0.5,0)))</f>
        <v>0</v>
      </c>
      <c r="E17" s="140">
        <f>IF((AND(B17="외근",D18="반차")),8,IF(OR(D18="연차",D18="외근"),8,IF(D18="반차",((C18-C17)*24)-D17+4,((C18-C17)*24)-D17-D18)))</f>
        <v>0</v>
      </c>
      <c r="F17" s="98"/>
      <c r="G17" s="143" t="s">
        <v>19</v>
      </c>
      <c r="H17" s="96">
        <v>0.375</v>
      </c>
      <c r="I17" s="97">
        <f>IF((H18-H17)*24&gt;=13,1.5,IF((H18-H17)*24&gt;=6,1,IF((H18-H17)*24&gt;=4,0.5,0)))</f>
        <v>1</v>
      </c>
      <c r="J17" s="140">
        <f>IF((AND(G17="외근",I18="반차")),8,IF(OR(I18="연차",I18="외근"),8,IF(I18="반차",((H18-H17)*24)-I17+4,((H18-H17)*24)-I17-I18)))</f>
        <v>8</v>
      </c>
      <c r="K17" s="98"/>
      <c r="L17" s="143" t="s">
        <v>19</v>
      </c>
      <c r="M17" s="96">
        <v>0.375</v>
      </c>
      <c r="N17" s="97">
        <f>IF((M18-M17)*24&gt;=13,1.5,IF((M18-M17)*24&gt;=6,1,IF((M18-M17)*24&gt;=4,0.5,0)))</f>
        <v>1</v>
      </c>
      <c r="O17" s="140">
        <f>IF((AND(L17="외근",N18="반차")),8,IF(OR(N18="연차",N18="외근"),8,IF(N18="반차",((M18-M17)*24)-N17+4,((M18-M17)*24)-N17-N18)))</f>
        <v>8</v>
      </c>
      <c r="P17" s="98"/>
      <c r="Q17" s="143" t="s">
        <v>19</v>
      </c>
      <c r="R17" s="96">
        <v>0.375</v>
      </c>
      <c r="S17" s="97">
        <f>IF((R18-R17)*24&gt;=13,1.5,IF((R18-R17)*24&gt;=6,1,IF((R18-R17)*24&gt;=4,0.5,0)))</f>
        <v>1</v>
      </c>
      <c r="T17" s="140">
        <f>IF((AND(Q17="외근",S18="반차")),8,IF(OR(S18="연차",S18="외근"),8,IF(S18="반차",((R18-R17)*24)-S17+4,((R18-R17)*24)-S17-S18)))</f>
        <v>8</v>
      </c>
      <c r="U17" s="98"/>
      <c r="V17" s="143" t="s">
        <v>19</v>
      </c>
      <c r="W17" s="96">
        <v>0.375</v>
      </c>
      <c r="X17" s="97">
        <f>IF((W18-W17)*24&gt;=13,1.5,IF((W18-W17)*24&gt;=6,1,IF((W18-W17)*24&gt;=4,0.5,0)))</f>
        <v>1</v>
      </c>
      <c r="Y17" s="140">
        <f>IF((AND(V17="외근",X18="반차")),8,IF(OR(X18="연차",X18="외근"),8,IF(X18="반차",((W18-W17)*24)-X17+4,((W18-W17)*24)-X17-X18)))</f>
        <v>8</v>
      </c>
      <c r="Z17" s="98"/>
      <c r="AA17" s="143"/>
      <c r="AB17" s="96"/>
      <c r="AC17" s="97">
        <f>IF((AB18-AB17)*24&gt;=13,1.5,IF((AB18-AB17)*24&gt;=6,1,IF((AB18-AB17)*24&gt;=4,0.5,0)))</f>
        <v>0</v>
      </c>
      <c r="AD17" s="140">
        <f>IF(OR(AC18="연차",AC18="외근"),8,IF(AC18="반차",((AB18-AB17)*24)-AC17+4,((AB18-AB17)*24)-AC17-AC18))</f>
        <v>0</v>
      </c>
      <c r="AE17" s="98"/>
      <c r="AF17" s="143"/>
      <c r="AG17" s="96"/>
      <c r="AH17" s="97">
        <f>IF((AG18-AG17)*24&gt;=13,1.5,IF((AG18-AG17)*24&gt;=6,1,IF((AG18-AG17)*24&gt;=4,0.5,0)))</f>
        <v>0</v>
      </c>
      <c r="AI17" s="140">
        <f>IF(OR(AH18="연차",AH18="외근"),8,IF(AH18="반차",((AG18-AG17)*24)-AH17+4,((AG18-AG17)*24)-AH17-AH18))</f>
        <v>0</v>
      </c>
      <c r="AJ17" s="91"/>
      <c r="AK17" s="132"/>
      <c r="AM17" s="16" t="s">
        <v>20</v>
      </c>
      <c r="AN17" s="26">
        <f>E17+J17+O17+T17+Y17+IF(AA17="대체(평일)",AD17,0)+IF(AF17="대체(평일)",AI17,0)</f>
        <v>32</v>
      </c>
      <c r="AO17" s="17">
        <f>IF(AA17="휴일",AD17,0)+IF(AF17="휴일",AI17,0)</f>
        <v>0</v>
      </c>
      <c r="AW17" s="21"/>
    </row>
    <row r="18" spans="2:49" ht="15.75" thickBot="1">
      <c r="B18" s="139"/>
      <c r="C18" s="130"/>
      <c r="D18" s="131">
        <v>0</v>
      </c>
      <c r="E18" s="141"/>
      <c r="F18" s="98"/>
      <c r="G18" s="144"/>
      <c r="H18" s="99">
        <v>0.75</v>
      </c>
      <c r="I18" s="100">
        <v>0</v>
      </c>
      <c r="J18" s="141"/>
      <c r="K18" s="98"/>
      <c r="L18" s="144"/>
      <c r="M18" s="99">
        <v>0.75</v>
      </c>
      <c r="N18" s="100">
        <v>0</v>
      </c>
      <c r="O18" s="141"/>
      <c r="P18" s="98"/>
      <c r="Q18" s="144"/>
      <c r="R18" s="99">
        <v>0.75</v>
      </c>
      <c r="S18" s="100">
        <v>0</v>
      </c>
      <c r="T18" s="141"/>
      <c r="U18" s="98"/>
      <c r="V18" s="144"/>
      <c r="W18" s="99">
        <v>0.75</v>
      </c>
      <c r="X18" s="100">
        <v>0</v>
      </c>
      <c r="Y18" s="141"/>
      <c r="Z18" s="98"/>
      <c r="AA18" s="144"/>
      <c r="AB18" s="99"/>
      <c r="AC18" s="100">
        <v>0</v>
      </c>
      <c r="AD18" s="141"/>
      <c r="AE18" s="98"/>
      <c r="AF18" s="144"/>
      <c r="AG18" s="99"/>
      <c r="AH18" s="100">
        <v>0</v>
      </c>
      <c r="AI18" s="141"/>
      <c r="AJ18" s="91"/>
      <c r="AK18" s="132"/>
      <c r="AM18" s="31" t="s">
        <v>21</v>
      </c>
      <c r="AN18" s="32">
        <f>E19+J19+O19+T19+Y19+IF(AA17="대체(평일)",AD19,0)+IF(AF17="대체(평일)",AI19,0)</f>
        <v>0</v>
      </c>
      <c r="AO18" s="33">
        <f>IF(AA17="휴일",AD19,0)+IF(AF17="휴일",AI19,0)</f>
        <v>0</v>
      </c>
      <c r="AS18" s="29"/>
      <c r="AW18" s="21"/>
    </row>
    <row r="19" spans="2:49">
      <c r="B19" s="138"/>
      <c r="C19" s="128"/>
      <c r="D19" s="129">
        <f>IF((HOUR(24+C20-C19)+MINUTE(24+C20-C19)/60)&gt;=13,1.5,IF((HOUR(24+C20-C19)+MINUTE(24+C20-C19)/60)&gt;=8,1,IF((HOUR(24+C20-C19)+MINUTE(24+C20-C19)/60)&gt;=4,0.5,0)))</f>
        <v>0</v>
      </c>
      <c r="E19" s="136">
        <f>(HOUR(24+C20-C19)+MINUTE(24+C20-C19)/60)-D19-D20</f>
        <v>0</v>
      </c>
      <c r="F19" s="98"/>
      <c r="G19" s="143"/>
      <c r="H19" s="96"/>
      <c r="I19" s="97">
        <f>IF((HOUR(24+H20-H19)+MINUTE(24+H20-H19)/60)&gt;=13,1.5,IF((HOUR(24+H20-H19)+MINUTE(24+H20-H19)/60)&gt;=8,1,IF((HOUR(24+H20-H19)+MINUTE(24+H20-H19)/60)&gt;=4,0.5,0)))</f>
        <v>0</v>
      </c>
      <c r="J19" s="136">
        <f>(HOUR(24+H20-H19)+MINUTE(24+H20-H19)/60)-I19-I20</f>
        <v>0</v>
      </c>
      <c r="K19" s="98"/>
      <c r="L19" s="143"/>
      <c r="M19" s="96"/>
      <c r="N19" s="97">
        <f>IF((HOUR(24+M20-M19)+MINUTE(24+M20-M19)/60)&gt;=13,1.5,IF((HOUR(24+M20-M19)+MINUTE(24+M20-M19)/60)&gt;=8,1,IF((HOUR(24+M20-M19)+MINUTE(24+M20-M19)/60)&gt;=4,0.5,0)))</f>
        <v>0</v>
      </c>
      <c r="O19" s="136">
        <f>(HOUR(24+M20-M19)+MINUTE(24+M20-M19)/60)-N19-N20</f>
        <v>0</v>
      </c>
      <c r="P19" s="98"/>
      <c r="Q19" s="143"/>
      <c r="R19" s="96"/>
      <c r="S19" s="97">
        <f>IF((HOUR(24+R20-R19)+MINUTE(24+R20-R19)/60)&gt;=13,1.5,IF((HOUR(24+R20-R19)+MINUTE(24+R20-R19)/60)&gt;=8,1,IF((HOUR(24+R20-R19)+MINUTE(24+R20-R19)/60)&gt;=4,0.5,0)))</f>
        <v>0</v>
      </c>
      <c r="T19" s="136">
        <f>(HOUR(24+R20-R19)+MINUTE(24+R20-R19)/60)-S19-S20</f>
        <v>0</v>
      </c>
      <c r="U19" s="98"/>
      <c r="V19" s="143"/>
      <c r="W19" s="96"/>
      <c r="X19" s="97">
        <f>IF((HOUR(24+W20-W19)+MINUTE(24+W20-W19)/60)&gt;=13,1.5,IF((HOUR(24+W20-W19)+MINUTE(24+W20-W19)/60)&gt;=8,1,IF((HOUR(24+W20-W19)+MINUTE(24+W20-W19)/60)&gt;=4,0.5,0)))</f>
        <v>0</v>
      </c>
      <c r="Y19" s="136">
        <f>(HOUR(24+W20-W19)+MINUTE(24+W20-W19)/60)-X19-X20</f>
        <v>0</v>
      </c>
      <c r="Z19" s="98"/>
      <c r="AA19" s="143"/>
      <c r="AB19" s="96"/>
      <c r="AC19" s="97">
        <f>IF((HOUR(24+AB20-AB19)+MINUTE(24+AB20-AB19)/60)&gt;=13,1.5,IF((HOUR(24+AB20-AB19)+MINUTE(24+AB20-AB19)/60)&gt;=8,1,IF((HOUR(24+AB20-AB19)+MINUTE(24+AB20-AB19)/60)&gt;=4,0.5,0)))</f>
        <v>0</v>
      </c>
      <c r="AD19" s="136">
        <f>(HOUR(24+AB20-AB19)+MINUTE(24+AB20-AB19)/60)-AC19-AC20</f>
        <v>0</v>
      </c>
      <c r="AE19" s="98"/>
      <c r="AF19" s="143"/>
      <c r="AG19" s="96"/>
      <c r="AH19" s="97">
        <f>IF((HOUR(24+AG20-AG19)+MINUTE(24+AG20-AG19)/60)&gt;=13,1.5,IF((HOUR(24+AG20-AG19)+MINUTE(24+AG20-AG19)/60)&gt;=8,1,IF((HOUR(24+AG20-AG19)+MINUTE(24+AG20-AG19)/60)&gt;=4,0.5,0)))</f>
        <v>0</v>
      </c>
      <c r="AI19" s="136">
        <f>(HOUR(24+AG20-AG19)+MINUTE(24+AG20-AG19)/60)-AH19-AH20</f>
        <v>0</v>
      </c>
      <c r="AJ19" s="91"/>
      <c r="AK19" s="132"/>
      <c r="AM19" s="18"/>
      <c r="AN19" s="18"/>
      <c r="AO19" s="18"/>
    </row>
    <row r="20" spans="2:49">
      <c r="B20" s="139"/>
      <c r="C20" s="130"/>
      <c r="D20" s="131">
        <v>0</v>
      </c>
      <c r="E20" s="137"/>
      <c r="F20" s="98"/>
      <c r="G20" s="144"/>
      <c r="H20" s="99"/>
      <c r="I20" s="100">
        <v>0</v>
      </c>
      <c r="J20" s="137"/>
      <c r="K20" s="98"/>
      <c r="L20" s="144"/>
      <c r="M20" s="99"/>
      <c r="N20" s="100">
        <v>0</v>
      </c>
      <c r="O20" s="137"/>
      <c r="P20" s="98"/>
      <c r="Q20" s="144"/>
      <c r="R20" s="99"/>
      <c r="S20" s="100">
        <v>0</v>
      </c>
      <c r="T20" s="137"/>
      <c r="U20" s="98"/>
      <c r="V20" s="144"/>
      <c r="W20" s="99"/>
      <c r="X20" s="100">
        <v>0</v>
      </c>
      <c r="Y20" s="137"/>
      <c r="Z20" s="98"/>
      <c r="AA20" s="144"/>
      <c r="AB20" s="99"/>
      <c r="AC20" s="100">
        <v>0</v>
      </c>
      <c r="AD20" s="137"/>
      <c r="AE20" s="98"/>
      <c r="AF20" s="144"/>
      <c r="AG20" s="99"/>
      <c r="AH20" s="100">
        <v>0</v>
      </c>
      <c r="AI20" s="137"/>
      <c r="AJ20" s="91"/>
      <c r="AK20" s="132"/>
    </row>
    <row r="21" spans="2:49">
      <c r="B21" s="91"/>
      <c r="C21" s="101"/>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132"/>
      <c r="AP21" s="13"/>
    </row>
    <row r="22" spans="2:49" ht="16.5" thickBot="1">
      <c r="B22" s="149">
        <f>AF15+1</f>
        <v>7</v>
      </c>
      <c r="C22" s="149"/>
      <c r="D22" s="149"/>
      <c r="E22" s="149"/>
      <c r="F22" s="102"/>
      <c r="G22" s="142">
        <f>B22+1</f>
        <v>8</v>
      </c>
      <c r="H22" s="142"/>
      <c r="I22" s="142"/>
      <c r="J22" s="142"/>
      <c r="K22" s="102"/>
      <c r="L22" s="142">
        <f>G22+1</f>
        <v>9</v>
      </c>
      <c r="M22" s="142"/>
      <c r="N22" s="142"/>
      <c r="O22" s="142"/>
      <c r="P22" s="91"/>
      <c r="Q22" s="142">
        <f>L22+1</f>
        <v>10</v>
      </c>
      <c r="R22" s="142"/>
      <c r="S22" s="142"/>
      <c r="T22" s="142"/>
      <c r="U22" s="91"/>
      <c r="V22" s="142">
        <f>Q22+1</f>
        <v>11</v>
      </c>
      <c r="W22" s="142"/>
      <c r="X22" s="142"/>
      <c r="Y22" s="142"/>
      <c r="Z22" s="102"/>
      <c r="AA22" s="145">
        <f>V22+1</f>
        <v>12</v>
      </c>
      <c r="AB22" s="145"/>
      <c r="AC22" s="145"/>
      <c r="AD22" s="145"/>
      <c r="AE22" s="91"/>
      <c r="AF22" s="145">
        <f>AA22+1</f>
        <v>13</v>
      </c>
      <c r="AG22" s="145"/>
      <c r="AH22" s="145"/>
      <c r="AI22" s="145"/>
      <c r="AJ22" s="91"/>
      <c r="AK22" s="132"/>
      <c r="AM22" s="15" t="s">
        <v>13</v>
      </c>
      <c r="AN22" s="5"/>
      <c r="AO22" s="5"/>
    </row>
    <row r="23" spans="2:49" ht="16.5" thickTop="1" thickBot="1">
      <c r="B23" s="91"/>
      <c r="C23" s="101"/>
      <c r="D23" s="91"/>
      <c r="E23" s="91"/>
      <c r="F23" s="91"/>
      <c r="G23" s="91"/>
      <c r="H23" s="91"/>
      <c r="I23" s="91"/>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132"/>
      <c r="AM23" s="23"/>
      <c r="AN23" s="24" t="s">
        <v>18</v>
      </c>
      <c r="AO23" s="25" t="s">
        <v>68</v>
      </c>
    </row>
    <row r="24" spans="2:49">
      <c r="B24" s="143" t="s">
        <v>19</v>
      </c>
      <c r="C24" s="96">
        <v>0.375</v>
      </c>
      <c r="D24" s="97">
        <f>IF((C25-C24)*24&gt;=13,1.5,IF((C25-C24)*24&gt;=6,1,IF((C25-C24)*24&gt;=4,0.5,0)))</f>
        <v>1</v>
      </c>
      <c r="E24" s="140">
        <f>IF((AND(B24="외근",D25="반차")),8,IF(OR(D25="연차",D25="외근"),8,IF(D25="반차",((C25-C24)*24)-D24+4,((C25-C24)*24)-D24-D25)))</f>
        <v>8</v>
      </c>
      <c r="F24" s="98"/>
      <c r="G24" s="143" t="s">
        <v>19</v>
      </c>
      <c r="H24" s="96">
        <v>0.375</v>
      </c>
      <c r="I24" s="97">
        <f>IF((H25-H24)*24&gt;=13,1.5,IF((H25-H24)*24&gt;=6,1,IF((H25-H24)*24&gt;=4,0.5,0)))</f>
        <v>1</v>
      </c>
      <c r="J24" s="140">
        <f>IF((AND(G24="외근",I25="반차")),8,IF(OR(I25="연차",I25="외근"),8,IF(I25="반차",((H25-H24)*24)-I24+4,((H25-H24)*24)-I24-I25)))</f>
        <v>8</v>
      </c>
      <c r="K24" s="98"/>
      <c r="L24" s="143" t="s">
        <v>19</v>
      </c>
      <c r="M24" s="96">
        <v>0.375</v>
      </c>
      <c r="N24" s="97">
        <f>IF((M25-M24)*24&gt;=13,1.5,IF((M25-M24)*24&gt;=6,1,IF((M25-M24)*24&gt;=4,0.5,0)))</f>
        <v>1</v>
      </c>
      <c r="O24" s="140">
        <f>IF((AND(L24="외근",N25="반차")),8,IF(OR(N25="연차",N25="외근"),8,IF(N25="반차",((M25-M24)*24)-N24+4,((M25-M24)*24)-N24-N25)))</f>
        <v>8</v>
      </c>
      <c r="P24" s="98"/>
      <c r="Q24" s="143" t="s">
        <v>19</v>
      </c>
      <c r="R24" s="96">
        <v>0.375</v>
      </c>
      <c r="S24" s="97">
        <f>IF((R25-R24)*24&gt;=13,1.5,IF((R25-R24)*24&gt;=6,1,IF((R25-R24)*24&gt;=4,0.5,0)))</f>
        <v>1</v>
      </c>
      <c r="T24" s="140">
        <f>IF((AND(Q24="외근",S25="반차")),8,IF(OR(S25="연차",S25="외근"),8,IF(S25="반차",((R25-R24)*24)-S24+4,((R25-R24)*24)-S24-S25)))</f>
        <v>8</v>
      </c>
      <c r="U24" s="98"/>
      <c r="V24" s="143" t="s">
        <v>19</v>
      </c>
      <c r="W24" s="96">
        <v>0.375</v>
      </c>
      <c r="X24" s="97">
        <f>IF((W25-W24)*24&gt;=13,1.5,IF((W25-W24)*24&gt;=6,1,IF((W25-W24)*24&gt;=4,0.5,0)))</f>
        <v>1</v>
      </c>
      <c r="Y24" s="140">
        <f>IF((AND(V24="외근",X25="반차")),8,IF(OR(X25="연차",X25="외근"),8,IF(X25="반차",((W25-W24)*24)-X24+4,((W25-W24)*24)-X24-X25)))</f>
        <v>8</v>
      </c>
      <c r="Z24" s="98"/>
      <c r="AA24" s="143"/>
      <c r="AB24" s="96"/>
      <c r="AC24" s="97">
        <f>IF((AB25-AB24)*24&gt;=13,1.5,IF((AB25-AB24)*24&gt;=6,1,IF((AB25-AB24)*24&gt;=4,0.5,0)))</f>
        <v>0</v>
      </c>
      <c r="AD24" s="140">
        <f>IF(OR(AC25="연차",AC25="외근"),8,IF(AC25="반차",((AB25-AB24)*24)-AC24+4,((AB25-AB24)*24)-AC24-AC25))</f>
        <v>0</v>
      </c>
      <c r="AE24" s="98"/>
      <c r="AF24" s="143"/>
      <c r="AG24" s="96"/>
      <c r="AH24" s="97">
        <f>IF((AG25-AG24)*24&gt;=13,1.5,IF((AG25-AG24)*24&gt;=6,1,IF((AG25-AG24)*24&gt;=4,0.5,0)))</f>
        <v>0</v>
      </c>
      <c r="AI24" s="140">
        <f>IF(OR(AH25="연차",AH25="외근"),8,IF(AH25="반차",((AG25-AG24)*24)-AH24+4,((AG25-AG24)*24)-AH24-AH25))</f>
        <v>0</v>
      </c>
      <c r="AJ24" s="91"/>
      <c r="AK24" s="132"/>
      <c r="AM24" s="16" t="s">
        <v>20</v>
      </c>
      <c r="AN24" s="26">
        <f>E24+J24+O24+T24+Y24+IF(AA24="대체(평일)",AD24,0)+IF(AF24="대체(평일)",AI24,0)</f>
        <v>40</v>
      </c>
      <c r="AO24" s="17">
        <f>IF(AA24="휴일",AD24,0)+IF(AF24="휴일",AI24,0)</f>
        <v>0</v>
      </c>
    </row>
    <row r="25" spans="2:49" ht="15.75" thickBot="1">
      <c r="B25" s="144"/>
      <c r="C25" s="99">
        <v>0.75</v>
      </c>
      <c r="D25" s="100">
        <v>0</v>
      </c>
      <c r="E25" s="141"/>
      <c r="F25" s="98"/>
      <c r="G25" s="144"/>
      <c r="H25" s="99">
        <v>0.75</v>
      </c>
      <c r="I25" s="100">
        <v>0</v>
      </c>
      <c r="J25" s="141"/>
      <c r="K25" s="98"/>
      <c r="L25" s="144"/>
      <c r="M25" s="99">
        <v>0.75</v>
      </c>
      <c r="N25" s="100">
        <v>0</v>
      </c>
      <c r="O25" s="141"/>
      <c r="P25" s="98"/>
      <c r="Q25" s="144"/>
      <c r="R25" s="99">
        <v>0.75</v>
      </c>
      <c r="S25" s="100">
        <v>0</v>
      </c>
      <c r="T25" s="141"/>
      <c r="U25" s="98"/>
      <c r="V25" s="144"/>
      <c r="W25" s="99">
        <v>0.75</v>
      </c>
      <c r="X25" s="100">
        <v>0</v>
      </c>
      <c r="Y25" s="141"/>
      <c r="Z25" s="98"/>
      <c r="AA25" s="144"/>
      <c r="AB25" s="99"/>
      <c r="AC25" s="100">
        <v>0</v>
      </c>
      <c r="AD25" s="141"/>
      <c r="AE25" s="98"/>
      <c r="AF25" s="144"/>
      <c r="AG25" s="99"/>
      <c r="AH25" s="100">
        <v>0</v>
      </c>
      <c r="AI25" s="141"/>
      <c r="AJ25" s="91"/>
      <c r="AK25" s="132"/>
      <c r="AM25" s="31" t="s">
        <v>21</v>
      </c>
      <c r="AN25" s="27">
        <f>E26+J26+O26+T26+Y26+IF(AA24="대체(평일)",AD26,0)+IF(AF24="대체(평일)",AI26,0)</f>
        <v>0</v>
      </c>
      <c r="AO25" s="19">
        <f>IF(AA24="휴일",AD26,0)+IF(AF24="휴일",AI26,0)</f>
        <v>0</v>
      </c>
    </row>
    <row r="26" spans="2:49">
      <c r="B26" s="143"/>
      <c r="C26" s="96"/>
      <c r="D26" s="97">
        <f>IF((HOUR(24+C27-C26)+MINUTE(24+C27-C26)/60)&gt;=13,1.5,IF((HOUR(24+C27-C26)+MINUTE(24+C27-C26)/60)&gt;=8,1,IF((HOUR(24+C27-C26)+MINUTE(24+C27-C26)/60)&gt;=4,0.5,0)))</f>
        <v>0</v>
      </c>
      <c r="E26" s="136">
        <f>(HOUR(24+C27-C26)+MINUTE(24+C27-C26)/60)-D26-D27</f>
        <v>0</v>
      </c>
      <c r="F26" s="98"/>
      <c r="G26" s="143"/>
      <c r="H26" s="96"/>
      <c r="I26" s="97">
        <f>IF((HOUR(24+H27-H26)+MINUTE(24+H27-H26)/60)&gt;=13,1.5,IF((HOUR(24+H27-H26)+MINUTE(24+H27-H26)/60)&gt;=8,1,IF((HOUR(24+H27-H26)+MINUTE(24+H27-H26)/60)&gt;=4,0.5,0)))</f>
        <v>0</v>
      </c>
      <c r="J26" s="136">
        <f>(HOUR(24+H27-H26)+MINUTE(24+H27-H26)/60)-I26-I27</f>
        <v>0</v>
      </c>
      <c r="K26" s="98"/>
      <c r="L26" s="143"/>
      <c r="M26" s="96"/>
      <c r="N26" s="97">
        <f>IF((HOUR(24+M27-M26)+MINUTE(24+M27-M26)/60)&gt;=13,1.5,IF((HOUR(24+M27-M26)+MINUTE(24+M27-M26)/60)&gt;=8,1,IF((HOUR(24+M27-M26)+MINUTE(24+M27-M26)/60)&gt;=4,0.5,0)))</f>
        <v>0</v>
      </c>
      <c r="O26" s="136">
        <f>(HOUR(24+M27-M26)+MINUTE(24+M27-M26)/60)-N26-N27</f>
        <v>0</v>
      </c>
      <c r="P26" s="98"/>
      <c r="Q26" s="143"/>
      <c r="R26" s="96"/>
      <c r="S26" s="97">
        <f>IF((HOUR(24+R27-R26)+MINUTE(24+R27-R26)/60)&gt;=13,1.5,IF((HOUR(24+R27-R26)+MINUTE(24+R27-R26)/60)&gt;=8,1,IF((HOUR(24+R27-R26)+MINUTE(24+R27-R26)/60)&gt;=4,0.5,0)))</f>
        <v>0</v>
      </c>
      <c r="T26" s="136">
        <f>(HOUR(24+R27-R26)+MINUTE(24+R27-R26)/60)-S26-S27</f>
        <v>0</v>
      </c>
      <c r="U26" s="98"/>
      <c r="V26" s="143"/>
      <c r="W26" s="96"/>
      <c r="X26" s="97">
        <f>IF((HOUR(24+W27-W26)+MINUTE(24+W27-W26)/60)&gt;=13,1.5,IF((HOUR(24+W27-W26)+MINUTE(24+W27-W26)/60)&gt;=8,1,IF((HOUR(24+W27-W26)+MINUTE(24+W27-W26)/60)&gt;=4,0.5,0)))</f>
        <v>0</v>
      </c>
      <c r="Y26" s="136">
        <f>(HOUR(24+W27-W26)+MINUTE(24+W27-W26)/60)-X26-X27</f>
        <v>0</v>
      </c>
      <c r="Z26" s="98"/>
      <c r="AA26" s="143"/>
      <c r="AB26" s="96"/>
      <c r="AC26" s="97">
        <f>IF((HOUR(24+AB27-AB26)+MINUTE(24+AB27-AB26)/60)&gt;=13,1.5,IF((HOUR(24+AB27-AB26)+MINUTE(24+AB27-AB26)/60)&gt;=8,1,IF((HOUR(24+AB27-AB26)+MINUTE(24+AB27-AB26)/60)&gt;=4,0.5,0)))</f>
        <v>0</v>
      </c>
      <c r="AD26" s="136">
        <f>(HOUR(24+AB27-AB26)+MINUTE(24+AB27-AB26)/60)-AC26-AC27</f>
        <v>0</v>
      </c>
      <c r="AE26" s="98"/>
      <c r="AF26" s="143"/>
      <c r="AG26" s="96"/>
      <c r="AH26" s="97">
        <f>IF((HOUR(24+AG27-AG26)+MINUTE(24+AG27-AG26)/60)&gt;=13,1.5,IF((HOUR(24+AG27-AG26)+MINUTE(24+AG27-AG26)/60)&gt;=8,1,IF((HOUR(24+AG27-AG26)+MINUTE(24+AG27-AG26)/60)&gt;=4,0.5,0)))</f>
        <v>0</v>
      </c>
      <c r="AI26" s="136">
        <f>(HOUR(24+AG27-AG26)+MINUTE(24+AG27-AG26)/60)-AH26-AH27</f>
        <v>0</v>
      </c>
      <c r="AJ26" s="91"/>
      <c r="AK26" s="132"/>
      <c r="AM26" s="18"/>
      <c r="AN26" s="18"/>
      <c r="AO26" s="18"/>
    </row>
    <row r="27" spans="2:49">
      <c r="B27" s="144"/>
      <c r="C27" s="99"/>
      <c r="D27" s="100">
        <v>0</v>
      </c>
      <c r="E27" s="137"/>
      <c r="F27" s="98"/>
      <c r="G27" s="144"/>
      <c r="H27" s="99"/>
      <c r="I27" s="100">
        <v>0</v>
      </c>
      <c r="J27" s="137"/>
      <c r="K27" s="98"/>
      <c r="L27" s="144"/>
      <c r="M27" s="99"/>
      <c r="N27" s="100">
        <v>0</v>
      </c>
      <c r="O27" s="137"/>
      <c r="P27" s="98"/>
      <c r="Q27" s="144"/>
      <c r="R27" s="99"/>
      <c r="S27" s="100">
        <v>0</v>
      </c>
      <c r="T27" s="137"/>
      <c r="U27" s="98"/>
      <c r="V27" s="144"/>
      <c r="W27" s="99"/>
      <c r="X27" s="100">
        <v>0</v>
      </c>
      <c r="Y27" s="137"/>
      <c r="Z27" s="98"/>
      <c r="AA27" s="144"/>
      <c r="AB27" s="99"/>
      <c r="AC27" s="100">
        <v>0</v>
      </c>
      <c r="AD27" s="137"/>
      <c r="AE27" s="98"/>
      <c r="AF27" s="144"/>
      <c r="AG27" s="99"/>
      <c r="AH27" s="100">
        <v>0</v>
      </c>
      <c r="AI27" s="137"/>
      <c r="AJ27" s="91"/>
      <c r="AK27" s="132"/>
    </row>
    <row r="28" spans="2:49">
      <c r="B28" s="91"/>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132"/>
    </row>
    <row r="29" spans="2:49" ht="16.5" thickBot="1">
      <c r="B29" s="142">
        <f>AF22+1</f>
        <v>14</v>
      </c>
      <c r="C29" s="142"/>
      <c r="D29" s="142"/>
      <c r="E29" s="142"/>
      <c r="F29" s="91"/>
      <c r="G29" s="142">
        <f>B29+1</f>
        <v>15</v>
      </c>
      <c r="H29" s="142"/>
      <c r="I29" s="142"/>
      <c r="J29" s="142"/>
      <c r="K29" s="91"/>
      <c r="L29" s="142">
        <f>G29+1</f>
        <v>16</v>
      </c>
      <c r="M29" s="142"/>
      <c r="N29" s="142"/>
      <c r="O29" s="142"/>
      <c r="P29" s="91"/>
      <c r="Q29" s="149">
        <f>L29+1</f>
        <v>17</v>
      </c>
      <c r="R29" s="149"/>
      <c r="S29" s="149"/>
      <c r="T29" s="149"/>
      <c r="U29" s="91"/>
      <c r="V29" s="142">
        <f>Q29+1</f>
        <v>18</v>
      </c>
      <c r="W29" s="142"/>
      <c r="X29" s="142"/>
      <c r="Y29" s="142"/>
      <c r="Z29" s="91"/>
      <c r="AA29" s="145">
        <f>V29+1</f>
        <v>19</v>
      </c>
      <c r="AB29" s="145"/>
      <c r="AC29" s="145"/>
      <c r="AD29" s="145"/>
      <c r="AE29" s="91"/>
      <c r="AF29" s="145">
        <f>AA29+1</f>
        <v>20</v>
      </c>
      <c r="AG29" s="145"/>
      <c r="AH29" s="145"/>
      <c r="AI29" s="145"/>
      <c r="AJ29" s="91"/>
      <c r="AK29" s="132"/>
      <c r="AM29" s="15" t="s">
        <v>13</v>
      </c>
      <c r="AN29" s="5"/>
      <c r="AO29" s="5"/>
    </row>
    <row r="30" spans="2:49" ht="16.5" thickTop="1" thickBot="1">
      <c r="B30" s="91"/>
      <c r="C30" s="91"/>
      <c r="D30" s="91"/>
      <c r="E30" s="91"/>
      <c r="F30" s="91"/>
      <c r="G30" s="91"/>
      <c r="H30" s="91"/>
      <c r="I30" s="91"/>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132"/>
      <c r="AM30" s="23"/>
      <c r="AN30" s="24" t="s">
        <v>18</v>
      </c>
      <c r="AO30" s="25" t="s">
        <v>68</v>
      </c>
    </row>
    <row r="31" spans="2:49">
      <c r="B31" s="143" t="s">
        <v>19</v>
      </c>
      <c r="C31" s="96">
        <v>0.375</v>
      </c>
      <c r="D31" s="97">
        <f>IF((C32-C31)*24&gt;=13,1.5,IF((C32-C31)*24&gt;=6,1,IF((C32-C31)*24&gt;=4,0.5,0)))</f>
        <v>1</v>
      </c>
      <c r="E31" s="140">
        <f>IF((AND(B31="외근",D32="반차")),8,IF(OR(D32="연차",D32="외근"),8,IF(D32="반차",((C32-C31)*24)-D31+4,((C32-C31)*24)-D31-D32)))</f>
        <v>8</v>
      </c>
      <c r="F31" s="98"/>
      <c r="G31" s="143" t="s">
        <v>19</v>
      </c>
      <c r="H31" s="96">
        <v>0.375</v>
      </c>
      <c r="I31" s="97">
        <f>IF((H32-H31)*24&gt;=13,1.5,IF((H32-H31)*24&gt;=6,1,IF((H32-H31)*24&gt;=4,0.5,0)))</f>
        <v>1</v>
      </c>
      <c r="J31" s="140">
        <f>IF((AND(G31="외근",I32="반차")),8,IF(OR(I32="연차",I32="외근"),8,IF(I32="반차",((H32-H31)*24)-I31+4,((H32-H31)*24)-I31-I32)))</f>
        <v>8</v>
      </c>
      <c r="K31" s="98"/>
      <c r="L31" s="143" t="s">
        <v>19</v>
      </c>
      <c r="M31" s="96">
        <v>0.375</v>
      </c>
      <c r="N31" s="97">
        <f>IF((M32-M31)*24&gt;=13,1.5,IF((M32-M31)*24&gt;=6,1,IF((M32-M31)*24&gt;=4,0.5,0)))</f>
        <v>1</v>
      </c>
      <c r="O31" s="140">
        <f>IF((AND(L31="외근",N32="반차")),8,IF(OR(N32="연차",N32="외근"),8,IF(N32="반차",((M32-M31)*24)-N31+4,((M32-M31)*24)-N31-N32)))</f>
        <v>8</v>
      </c>
      <c r="P31" s="98"/>
      <c r="Q31" s="143" t="s">
        <v>19</v>
      </c>
      <c r="R31" s="96">
        <v>0.375</v>
      </c>
      <c r="S31" s="97">
        <f>IF((R32-R31)*24&gt;=13,1.5,IF((R32-R31)*24&gt;=6,1,IF((R32-R31)*24&gt;=4,0.5,0)))</f>
        <v>1</v>
      </c>
      <c r="T31" s="140">
        <f>IF((AND(Q31="외근",S32="반차")),8,IF(OR(S32="연차",S32="외근"),8,IF(S32="반차",((R32-R31)*24)-S31+4,((R32-R31)*24)-S31-S32)))</f>
        <v>8</v>
      </c>
      <c r="U31" s="98"/>
      <c r="V31" s="143" t="s">
        <v>19</v>
      </c>
      <c r="W31" s="96">
        <v>0.375</v>
      </c>
      <c r="X31" s="97">
        <f>IF((W32-W31)*24&gt;=13,1.5,IF((W32-W31)*24&gt;=6,1,IF((W32-W31)*24&gt;=4,0.5,0)))</f>
        <v>1</v>
      </c>
      <c r="Y31" s="140">
        <f>IF((AND(V31="외근",X32="반차")),8,IF(OR(X32="연차",X32="외근"),8,IF(X32="반차",((W32-W31)*24)-X31+4,((W32-W31)*24)-X31-X32)))</f>
        <v>8</v>
      </c>
      <c r="Z31" s="98"/>
      <c r="AA31" s="143"/>
      <c r="AB31" s="96"/>
      <c r="AC31" s="97">
        <f>IF((AB32-AB31)*24&gt;=13,1.5,IF((AB32-AB31)*24&gt;=6,1,IF((AB32-AB31)*24&gt;=4,0.5,0)))</f>
        <v>0</v>
      </c>
      <c r="AD31" s="140">
        <f>IF(OR(AC32="연차",AC32="외근"),8,IF(AC32="반차",((AB32-AB31)*24)-AC31+4,((AB32-AB31)*24)-AC31-AC32))</f>
        <v>0</v>
      </c>
      <c r="AE31" s="98"/>
      <c r="AF31" s="143"/>
      <c r="AG31" s="96"/>
      <c r="AH31" s="97">
        <f>IF((AG32-AG31)*24&gt;=13,1.5,IF((AG32-AG31)*24&gt;=6,1,IF((AG32-AG31)*24&gt;=4,0.5,0)))</f>
        <v>0</v>
      </c>
      <c r="AI31" s="140">
        <f>IF(OR(AH32="연차",AH32="외근"),8,IF(AH32="반차",((AG32-AG31)*24)-AH31+4,((AG32-AG31)*24)-AH31-AH32))</f>
        <v>0</v>
      </c>
      <c r="AJ31" s="91"/>
      <c r="AK31" s="132"/>
      <c r="AM31" s="16" t="s">
        <v>20</v>
      </c>
      <c r="AN31" s="26">
        <f>E31+J31+O31+T31+Y31+IF(AA31="대체(평일)",AD31,0)+IF(AF31="대체(평일)",AI31,0)</f>
        <v>40</v>
      </c>
      <c r="AO31" s="17">
        <f>IF(AA31="휴일",AD31,0)+IF(AF31="휴일",AI31,0)</f>
        <v>0</v>
      </c>
      <c r="AS31" s="29"/>
    </row>
    <row r="32" spans="2:49" ht="15.75" thickBot="1">
      <c r="B32" s="144"/>
      <c r="C32" s="99">
        <v>0.75</v>
      </c>
      <c r="D32" s="100">
        <v>0</v>
      </c>
      <c r="E32" s="141"/>
      <c r="F32" s="98"/>
      <c r="G32" s="144"/>
      <c r="H32" s="99">
        <v>0.75</v>
      </c>
      <c r="I32" s="100">
        <v>0</v>
      </c>
      <c r="J32" s="141"/>
      <c r="K32" s="98"/>
      <c r="L32" s="144"/>
      <c r="M32" s="99">
        <v>0.75</v>
      </c>
      <c r="N32" s="100">
        <v>0</v>
      </c>
      <c r="O32" s="141"/>
      <c r="P32" s="98"/>
      <c r="Q32" s="144"/>
      <c r="R32" s="99">
        <v>0.75</v>
      </c>
      <c r="S32" s="100">
        <v>0</v>
      </c>
      <c r="T32" s="141"/>
      <c r="U32" s="98"/>
      <c r="V32" s="144"/>
      <c r="W32" s="99">
        <v>0.75</v>
      </c>
      <c r="X32" s="100">
        <v>0</v>
      </c>
      <c r="Y32" s="141"/>
      <c r="Z32" s="98"/>
      <c r="AA32" s="144"/>
      <c r="AB32" s="99"/>
      <c r="AC32" s="100">
        <v>0</v>
      </c>
      <c r="AD32" s="141"/>
      <c r="AE32" s="98"/>
      <c r="AF32" s="144"/>
      <c r="AG32" s="99"/>
      <c r="AH32" s="100">
        <v>0</v>
      </c>
      <c r="AI32" s="141"/>
      <c r="AJ32" s="91"/>
      <c r="AK32" s="132"/>
      <c r="AM32" s="31" t="s">
        <v>21</v>
      </c>
      <c r="AN32" s="27">
        <f>E33+J33+O33+T33+Y33+IF(AA31="대체(통상)",AD33,0)+IF(AF31="대체(통상)",AI33,0)</f>
        <v>0</v>
      </c>
      <c r="AO32" s="19">
        <f>IF(AA31="휴일",AD33,0)+IF(AF31="휴일",AI33,0)</f>
        <v>0</v>
      </c>
      <c r="AS32" s="29"/>
    </row>
    <row r="33" spans="2:46">
      <c r="B33" s="143"/>
      <c r="C33" s="96"/>
      <c r="D33" s="97">
        <f>IF((HOUR(24+C34-C33)+MINUTE(24+C34-C33)/60)&gt;=13,1.5,IF((HOUR(24+C34-C33)+MINUTE(24+C34-C33)/60)&gt;=8,1,IF((HOUR(24+C34-C33)+MINUTE(24+C34-C33)/60)&gt;=4,0.5,0)))</f>
        <v>0</v>
      </c>
      <c r="E33" s="136">
        <f>(HOUR(24+C34-C33)+MINUTE(24+C34-C33)/60)-D33-D34</f>
        <v>0</v>
      </c>
      <c r="F33" s="98"/>
      <c r="G33" s="143"/>
      <c r="H33" s="96"/>
      <c r="I33" s="97">
        <f>IF((HOUR(24+H34-H33)+MINUTE(24+H34-H33)/60)&gt;=13,1.5,IF((HOUR(24+H34-H33)+MINUTE(24+H34-H33)/60)&gt;=8,1,IF((HOUR(24+H34-H33)+MINUTE(24+H34-H33)/60)&gt;=4,0.5,0)))</f>
        <v>0</v>
      </c>
      <c r="J33" s="136">
        <f>(HOUR(24+H34-H33)+MINUTE(24+H34-H33)/60)-I33-I34</f>
        <v>0</v>
      </c>
      <c r="K33" s="98"/>
      <c r="L33" s="143"/>
      <c r="M33" s="96"/>
      <c r="N33" s="97">
        <f>IF((HOUR(24+M34-M33)+MINUTE(24+M34-M33)/60)&gt;=13,1.5,IF((HOUR(24+M34-M33)+MINUTE(24+M34-M33)/60)&gt;=8,1,IF((HOUR(24+M34-M33)+MINUTE(24+M34-M33)/60)&gt;=4,0.5,0)))</f>
        <v>0</v>
      </c>
      <c r="O33" s="136">
        <f>(HOUR(24+M34-M33)+MINUTE(24+M34-M33)/60)-N33-N34</f>
        <v>0</v>
      </c>
      <c r="P33" s="98"/>
      <c r="Q33" s="143"/>
      <c r="R33" s="96"/>
      <c r="S33" s="97">
        <f>IF((HOUR(24+R34-R33)+MINUTE(24+R34-R33)/60)&gt;=13,1.5,IF((HOUR(24+R34-R33)+MINUTE(24+R34-R33)/60)&gt;=8,1,IF((HOUR(24+R34-R33)+MINUTE(24+R34-R33)/60)&gt;=4,0.5,0)))</f>
        <v>0</v>
      </c>
      <c r="T33" s="136">
        <f>(HOUR(24+R34-R33)+MINUTE(24+R34-R33)/60)-S33-S34</f>
        <v>0</v>
      </c>
      <c r="U33" s="98"/>
      <c r="V33" s="143"/>
      <c r="W33" s="96"/>
      <c r="X33" s="97">
        <f>IF((HOUR(24+W34-W33)+MINUTE(24+W34-W33)/60)&gt;=13,1.5,IF((HOUR(24+W34-W33)+MINUTE(24+W34-W33)/60)&gt;=8,1,IF((HOUR(24+W34-W33)+MINUTE(24+W34-W33)/60)&gt;=4,0.5,0)))</f>
        <v>0</v>
      </c>
      <c r="Y33" s="136">
        <f>(HOUR(24+W34-W33)+MINUTE(24+W34-W33)/60)-X33-X34</f>
        <v>0</v>
      </c>
      <c r="Z33" s="98"/>
      <c r="AA33" s="143"/>
      <c r="AB33" s="96"/>
      <c r="AC33" s="97">
        <f>IF((HOUR(24+AB34-AB33)+MINUTE(24+AB34-AB33)/60)&gt;=13,1.5,IF((HOUR(24+AB34-AB33)+MINUTE(24+AB34-AB33)/60)&gt;=8,1,IF((HOUR(24+AB34-AB33)+MINUTE(24+AB34-AB33)/60)&gt;=4,0.5,0)))</f>
        <v>0</v>
      </c>
      <c r="AD33" s="136">
        <f>(HOUR(24+AB34-AB33)+MINUTE(24+AB34-AB33)/60)-AC33-AC34</f>
        <v>0</v>
      </c>
      <c r="AE33" s="98"/>
      <c r="AF33" s="143"/>
      <c r="AG33" s="96"/>
      <c r="AH33" s="97">
        <f>IF((HOUR(24+AG34-AG33)+MINUTE(24+AG34-AG33)/60)&gt;=13,1.5,IF((HOUR(24+AG34-AG33)+MINUTE(24+AG34-AG33)/60)&gt;=8,1,IF((HOUR(24+AG34-AG33)+MINUTE(24+AG34-AG33)/60)&gt;=4,0.5,0)))</f>
        <v>0</v>
      </c>
      <c r="AI33" s="136">
        <f>(HOUR(24+AG34-AG33)+MINUTE(24+AG34-AG33)/60)-AH33-AH34</f>
        <v>0</v>
      </c>
      <c r="AJ33" s="91"/>
      <c r="AK33" s="132"/>
      <c r="AM33" s="18"/>
      <c r="AN33" s="18"/>
      <c r="AO33" s="18"/>
    </row>
    <row r="34" spans="2:46">
      <c r="B34" s="144"/>
      <c r="C34" s="99"/>
      <c r="D34" s="100">
        <v>0</v>
      </c>
      <c r="E34" s="137"/>
      <c r="F34" s="98"/>
      <c r="G34" s="144"/>
      <c r="H34" s="99"/>
      <c r="I34" s="100">
        <v>0</v>
      </c>
      <c r="J34" s="137"/>
      <c r="K34" s="98"/>
      <c r="L34" s="144"/>
      <c r="M34" s="99"/>
      <c r="N34" s="100">
        <v>0</v>
      </c>
      <c r="O34" s="137"/>
      <c r="P34" s="98"/>
      <c r="Q34" s="144"/>
      <c r="R34" s="99"/>
      <c r="S34" s="100">
        <v>0</v>
      </c>
      <c r="T34" s="137"/>
      <c r="U34" s="98"/>
      <c r="V34" s="144"/>
      <c r="W34" s="99"/>
      <c r="X34" s="100">
        <v>0</v>
      </c>
      <c r="Y34" s="137"/>
      <c r="Z34" s="98"/>
      <c r="AA34" s="144"/>
      <c r="AB34" s="99"/>
      <c r="AC34" s="100">
        <v>0</v>
      </c>
      <c r="AD34" s="137"/>
      <c r="AE34" s="98"/>
      <c r="AF34" s="144"/>
      <c r="AG34" s="99"/>
      <c r="AH34" s="100">
        <v>0</v>
      </c>
      <c r="AI34" s="137"/>
      <c r="AJ34" s="91"/>
      <c r="AK34" s="132"/>
    </row>
    <row r="35" spans="2:46">
      <c r="B35" s="91"/>
      <c r="C35" s="91"/>
      <c r="D35" s="91"/>
      <c r="E35" s="91"/>
      <c r="F35" s="91"/>
      <c r="G35" s="91"/>
      <c r="H35" s="91"/>
      <c r="I35" s="91"/>
      <c r="J35" s="91"/>
      <c r="K35" s="91"/>
      <c r="L35" s="91"/>
      <c r="M35" s="91"/>
      <c r="N35" s="91"/>
      <c r="O35" s="91"/>
      <c r="P35" s="91"/>
      <c r="Q35" s="91"/>
      <c r="R35" s="91"/>
      <c r="S35" s="91"/>
      <c r="T35" s="91"/>
      <c r="U35" s="91"/>
      <c r="V35" s="91"/>
      <c r="W35" s="91"/>
      <c r="X35" s="91"/>
      <c r="Y35" s="91"/>
      <c r="Z35" s="91"/>
      <c r="AA35" s="91"/>
      <c r="AB35" s="91"/>
      <c r="AC35" s="91"/>
      <c r="AD35" s="91"/>
      <c r="AE35" s="91"/>
      <c r="AF35" s="91"/>
      <c r="AG35" s="91"/>
      <c r="AH35" s="91"/>
      <c r="AI35" s="91"/>
      <c r="AJ35" s="91"/>
      <c r="AK35" s="132"/>
    </row>
    <row r="36" spans="2:46" ht="16.5" thickBot="1">
      <c r="B36" s="142">
        <f>AF29+1</f>
        <v>21</v>
      </c>
      <c r="C36" s="142"/>
      <c r="D36" s="142"/>
      <c r="E36" s="142"/>
      <c r="F36" s="91"/>
      <c r="G36" s="142">
        <f>B36+1</f>
        <v>22</v>
      </c>
      <c r="H36" s="142"/>
      <c r="I36" s="142"/>
      <c r="J36" s="142"/>
      <c r="K36" s="91"/>
      <c r="L36" s="142">
        <f>G36+1</f>
        <v>23</v>
      </c>
      <c r="M36" s="142"/>
      <c r="N36" s="142"/>
      <c r="O36" s="142"/>
      <c r="P36" s="91"/>
      <c r="Q36" s="142">
        <f>L36+1</f>
        <v>24</v>
      </c>
      <c r="R36" s="142"/>
      <c r="S36" s="142"/>
      <c r="T36" s="142"/>
      <c r="U36" s="91"/>
      <c r="V36" s="145">
        <f>Q36+1</f>
        <v>25</v>
      </c>
      <c r="W36" s="145"/>
      <c r="X36" s="145"/>
      <c r="Y36" s="145"/>
      <c r="Z36" s="91"/>
      <c r="AA36" s="145">
        <f>V36+1</f>
        <v>26</v>
      </c>
      <c r="AB36" s="145"/>
      <c r="AC36" s="145"/>
      <c r="AD36" s="145"/>
      <c r="AE36" s="91"/>
      <c r="AF36" s="145">
        <f>AA36+1</f>
        <v>27</v>
      </c>
      <c r="AG36" s="145"/>
      <c r="AH36" s="145"/>
      <c r="AI36" s="145"/>
      <c r="AJ36" s="91"/>
      <c r="AK36" s="132"/>
      <c r="AM36" s="15" t="s">
        <v>13</v>
      </c>
      <c r="AN36" s="5"/>
      <c r="AO36" s="5"/>
      <c r="AS36" s="29"/>
    </row>
    <row r="37" spans="2:46" ht="16.5" thickTop="1" thickBot="1">
      <c r="B37" s="91"/>
      <c r="C37" s="91"/>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132"/>
      <c r="AM37" s="23"/>
      <c r="AN37" s="24" t="s">
        <v>18</v>
      </c>
      <c r="AO37" s="25" t="s">
        <v>68</v>
      </c>
      <c r="AS37" s="29"/>
      <c r="AT37" s="29"/>
    </row>
    <row r="38" spans="2:46">
      <c r="B38" s="143" t="s">
        <v>19</v>
      </c>
      <c r="C38" s="96">
        <v>0.375</v>
      </c>
      <c r="D38" s="97">
        <f>IF((C39-C38)*24&gt;=13,1.5,IF((C39-C38)*24&gt;=6,1,IF((C39-C38)*24&gt;=4,0.5,0)))</f>
        <v>1</v>
      </c>
      <c r="E38" s="140">
        <f>IF((AND(B38="외근",D39="반차")),8,IF(OR(D39="연차",D39="외근"),8,IF(D39="반차",((C39-C38)*24)-D38+4,((C39-C38)*24)-D38-D39)))</f>
        <v>8</v>
      </c>
      <c r="F38" s="98"/>
      <c r="G38" s="143" t="s">
        <v>19</v>
      </c>
      <c r="H38" s="96">
        <v>0.375</v>
      </c>
      <c r="I38" s="97">
        <f>IF((H39-H38)*24&gt;=13,1.5,IF((H39-H38)*24&gt;=6,1,IF((H39-H38)*24&gt;=4,0.5,0)))</f>
        <v>1</v>
      </c>
      <c r="J38" s="140">
        <f>IF((AND(G38="외근",I39="반차")),8,IF(OR(I39="연차",I39="외근"),8,IF(I39="반차",((H39-H38)*24)-I38+4,((H39-H38)*24)-I38-I39)))</f>
        <v>8</v>
      </c>
      <c r="K38" s="98"/>
      <c r="L38" s="143" t="s">
        <v>19</v>
      </c>
      <c r="M38" s="96">
        <v>0.375</v>
      </c>
      <c r="N38" s="97">
        <f>IF((M39-M38)*24&gt;=13,1.5,IF((M39-M38)*24&gt;=6,1,IF((M39-M38)*24&gt;=4,0.5,0)))</f>
        <v>1</v>
      </c>
      <c r="O38" s="140">
        <f>IF((AND(L38="외근",N39="반차")),8,IF(OR(N39="연차",N39="외근"),8,IF(N39="반차",((M39-M38)*24)-N38+4,((M39-M38)*24)-N38-N39)))</f>
        <v>8</v>
      </c>
      <c r="P38" s="98"/>
      <c r="Q38" s="143" t="s">
        <v>19</v>
      </c>
      <c r="R38" s="96">
        <v>0.375</v>
      </c>
      <c r="S38" s="97">
        <f>IF((R39-R38)*24&gt;=13,1.5,IF((R39-R38)*24&gt;=6,1,IF((R39-R38)*24&gt;=4,0.5,0)))</f>
        <v>1</v>
      </c>
      <c r="T38" s="140">
        <f>IF((AND(Q38="외근",S39="반차")),8,IF(OR(S39="연차",S39="외근"),8,IF(S39="반차",((R39-R38)*24)-S38+4,((R39-R38)*24)-S38-S39)))</f>
        <v>8</v>
      </c>
      <c r="U38" s="98"/>
      <c r="V38" s="143"/>
      <c r="W38" s="96"/>
      <c r="X38" s="97">
        <f>IF((W39-W38)*24&gt;=13,1.5,IF((W39-W38)*24&gt;=6,1,IF((W39-W38)*24&gt;=4,0.5,0)))</f>
        <v>0</v>
      </c>
      <c r="Y38" s="140">
        <f>IF(OR(X39="연차",X39="외근"),8,IF(X39="반차",((W39-W38)*24)-X38+4,((W39-W38)*24)-X38-X39))</f>
        <v>0</v>
      </c>
      <c r="Z38" s="98"/>
      <c r="AA38" s="143"/>
      <c r="AB38" s="96"/>
      <c r="AC38" s="97">
        <f>IF((AB39-AB38)*24&gt;=13,1.5,IF((AB39-AB38)*24&gt;=6,1,IF((AB39-AB38)*24&gt;=4,0.5,0)))</f>
        <v>0</v>
      </c>
      <c r="AD38" s="140">
        <f>IF(OR(AC39="연차",AC39="외근"),8,IF(AC39="반차",((AB39-AB38)*24)-AC38+4,((AB39-AB38)*24)-AC38-AC39))</f>
        <v>0</v>
      </c>
      <c r="AE38" s="98"/>
      <c r="AF38" s="143"/>
      <c r="AG38" s="96"/>
      <c r="AH38" s="97">
        <f>IF((AG39-AG38)*24&gt;=13,1.5,IF((AG39-AG38)*24&gt;=6,1,IF((AG39-AG38)*24&gt;=4,0.5,0)))</f>
        <v>0</v>
      </c>
      <c r="AI38" s="140">
        <f>IF(OR(AH39="연차",AH39="외근"),8,IF(AH39="반차",((AG39-AG38)*24)-AH38+4,((AG39-AG38)*24)-AH38-AH39))</f>
        <v>0</v>
      </c>
      <c r="AJ38" s="91"/>
      <c r="AK38" s="132"/>
      <c r="AM38" s="16" t="s">
        <v>20</v>
      </c>
      <c r="AN38" s="26">
        <f>E38+J38+O38+T38+IF(V38="대체(평일)",Y38,0)+IF(AA38="대체(평일)",AD38,0)+IF(AF38="대체(평일)",AI38,0)</f>
        <v>32</v>
      </c>
      <c r="AO38" s="17">
        <f>IF(V38="휴일",Y38,0)+IF(AA38="휴일",AD38,0)+IF(AF38="휴일",AI38,0)</f>
        <v>0</v>
      </c>
      <c r="AS38" s="28"/>
      <c r="AT38" s="30"/>
    </row>
    <row r="39" spans="2:46" ht="15.75" thickBot="1">
      <c r="B39" s="144"/>
      <c r="C39" s="99">
        <v>0.75</v>
      </c>
      <c r="D39" s="100">
        <v>0</v>
      </c>
      <c r="E39" s="141"/>
      <c r="F39" s="98"/>
      <c r="G39" s="144"/>
      <c r="H39" s="99">
        <v>0.75</v>
      </c>
      <c r="I39" s="100">
        <v>0</v>
      </c>
      <c r="J39" s="141"/>
      <c r="K39" s="98"/>
      <c r="L39" s="144"/>
      <c r="M39" s="99">
        <v>0.75</v>
      </c>
      <c r="N39" s="100">
        <v>0</v>
      </c>
      <c r="O39" s="141"/>
      <c r="P39" s="98"/>
      <c r="Q39" s="144"/>
      <c r="R39" s="99">
        <v>0.75</v>
      </c>
      <c r="S39" s="100">
        <v>0</v>
      </c>
      <c r="T39" s="141"/>
      <c r="U39" s="98"/>
      <c r="V39" s="144"/>
      <c r="W39" s="99"/>
      <c r="X39" s="100">
        <v>0</v>
      </c>
      <c r="Y39" s="141"/>
      <c r="Z39" s="98"/>
      <c r="AA39" s="144"/>
      <c r="AB39" s="99"/>
      <c r="AC39" s="100">
        <v>0</v>
      </c>
      <c r="AD39" s="141"/>
      <c r="AE39" s="98"/>
      <c r="AF39" s="144"/>
      <c r="AG39" s="99"/>
      <c r="AH39" s="100">
        <v>0</v>
      </c>
      <c r="AI39" s="141"/>
      <c r="AJ39" s="91"/>
      <c r="AK39" s="132"/>
      <c r="AM39" s="31" t="s">
        <v>21</v>
      </c>
      <c r="AN39" s="27">
        <f>E40+J40+O40+T40+IF(V38="대체(평일)",Y40,0)+IF(AA38="대체(평일)",AD40,0)+IF(AF38="대체(평일)",AI40,0)</f>
        <v>0</v>
      </c>
      <c r="AO39" s="19">
        <f>IF(V38="휴일",Y40,0)+IF(AA38="휴일",AD40,0)+IF(AF38="휴일",AI40,0)</f>
        <v>0</v>
      </c>
      <c r="AS39" s="28"/>
    </row>
    <row r="40" spans="2:46">
      <c r="B40" s="143"/>
      <c r="C40" s="96"/>
      <c r="D40" s="97">
        <f>IF((HOUR(24+C41-C40)+MINUTE(24+C41-C40)/60)&gt;=13,1.5,IF((HOUR(24+C41-C40)+MINUTE(24+C41-C40)/60)&gt;=8,1,IF((HOUR(24+C41-C40)+MINUTE(24+C41-C40)/60)&gt;=4,0.5,0)))</f>
        <v>0</v>
      </c>
      <c r="E40" s="136">
        <f>(HOUR(24+C41-C40)+MINUTE(24+C41-C40)/60)-D40-D41</f>
        <v>0</v>
      </c>
      <c r="F40" s="98"/>
      <c r="G40" s="143"/>
      <c r="H40" s="96"/>
      <c r="I40" s="97">
        <f>IF((HOUR(24+H41-H40)+MINUTE(24+H41-H40)/60)&gt;=13,1.5,IF((HOUR(24+H41-H40)+MINUTE(24+H41-H40)/60)&gt;=8,1,IF((HOUR(24+H41-H40)+MINUTE(24+H41-H40)/60)&gt;=4,0.5,0)))</f>
        <v>0</v>
      </c>
      <c r="J40" s="136">
        <f>(HOUR(24+H41-H40)+MINUTE(24+H41-H40)/60)-I40-I41</f>
        <v>0</v>
      </c>
      <c r="K40" s="98"/>
      <c r="L40" s="143"/>
      <c r="M40" s="96"/>
      <c r="N40" s="97">
        <f>IF((HOUR(24+M41-M40)+MINUTE(24+M41-M40)/60)&gt;=13,1.5,IF((HOUR(24+M41-M40)+MINUTE(24+M41-M40)/60)&gt;=8,1,IF((HOUR(24+M41-M40)+MINUTE(24+M41-M40)/60)&gt;=4,0.5,0)))</f>
        <v>0</v>
      </c>
      <c r="O40" s="136">
        <f>(HOUR(24+M41-M40)+MINUTE(24+M41-M40)/60)-N40-N41</f>
        <v>0</v>
      </c>
      <c r="P40" s="98"/>
      <c r="Q40" s="143"/>
      <c r="R40" s="96"/>
      <c r="S40" s="97">
        <f>IF((HOUR(24+R41-R40)+MINUTE(24+R41-R40)/60)&gt;=13,1.5,IF((HOUR(24+R41-R40)+MINUTE(24+R41-R40)/60)&gt;=8,1,IF((HOUR(24+R41-R40)+MINUTE(24+R41-R40)/60)&gt;=4,0.5,0)))</f>
        <v>0</v>
      </c>
      <c r="T40" s="136">
        <f>(HOUR(24+R41-R40)+MINUTE(24+R41-R40)/60)-S40-S41</f>
        <v>0</v>
      </c>
      <c r="U40" s="98"/>
      <c r="V40" s="143"/>
      <c r="W40" s="96"/>
      <c r="X40" s="97">
        <f>IF((HOUR(24+W41-W40)+MINUTE(24+W41-W40)/60)&gt;=13,1.5,IF((HOUR(24+W41-W40)+MINUTE(24+W41-W40)/60)&gt;=8,1,IF((HOUR(24+W41-W40)+MINUTE(24+W41-W40)/60)&gt;=4,0.5,0)))</f>
        <v>0</v>
      </c>
      <c r="Y40" s="136">
        <f>(HOUR(24+W41-W40)+MINUTE(24+W41-W40)/60)-X40-X41</f>
        <v>0</v>
      </c>
      <c r="Z40" s="98"/>
      <c r="AA40" s="143"/>
      <c r="AB40" s="96"/>
      <c r="AC40" s="97">
        <f>IF((HOUR(24+AB41-AB40)+MINUTE(24+AB41-AB40)/60)&gt;=13,1.5,IF((HOUR(24+AB41-AB40)+MINUTE(24+AB41-AB40)/60)&gt;=8,1,IF((HOUR(24+AB41-AB40)+MINUTE(24+AB41-AB40)/60)&gt;=4,0.5,0)))</f>
        <v>0</v>
      </c>
      <c r="AD40" s="136">
        <f>(HOUR(24+AB41-AB40)+MINUTE(24+AB41-AB40)/60)-AC40-AC41</f>
        <v>0</v>
      </c>
      <c r="AE40" s="98"/>
      <c r="AF40" s="143"/>
      <c r="AG40" s="96"/>
      <c r="AH40" s="97">
        <f>IF((HOUR(24+AG41-AG40)+MINUTE(24+AG41-AG40)/60)&gt;=13,1.5,IF((HOUR(24+AG41-AG40)+MINUTE(24+AG41-AG40)/60)&gt;=8,1,IF((HOUR(24+AG41-AG40)+MINUTE(24+AG41-AG40)/60)&gt;=4,0.5,0)))</f>
        <v>0</v>
      </c>
      <c r="AI40" s="136">
        <f>(HOUR(24+AG41-AG40)+MINUTE(24+AG41-AG40)/60)-AH40-AH41</f>
        <v>0</v>
      </c>
      <c r="AJ40" s="91"/>
      <c r="AK40" s="132"/>
      <c r="AM40" s="18"/>
      <c r="AN40" s="18"/>
      <c r="AO40" s="18"/>
    </row>
    <row r="41" spans="2:46">
      <c r="B41" s="144"/>
      <c r="C41" s="99"/>
      <c r="D41" s="100">
        <v>0</v>
      </c>
      <c r="E41" s="137"/>
      <c r="F41" s="98"/>
      <c r="G41" s="144"/>
      <c r="H41" s="99"/>
      <c r="I41" s="100">
        <v>0</v>
      </c>
      <c r="J41" s="137"/>
      <c r="K41" s="98"/>
      <c r="L41" s="144"/>
      <c r="M41" s="99"/>
      <c r="N41" s="100">
        <v>0</v>
      </c>
      <c r="O41" s="137"/>
      <c r="P41" s="98"/>
      <c r="Q41" s="144"/>
      <c r="R41" s="99"/>
      <c r="S41" s="100">
        <v>0</v>
      </c>
      <c r="T41" s="137"/>
      <c r="U41" s="98"/>
      <c r="V41" s="144"/>
      <c r="W41" s="99"/>
      <c r="X41" s="100">
        <v>0</v>
      </c>
      <c r="Y41" s="137"/>
      <c r="Z41" s="98"/>
      <c r="AA41" s="144"/>
      <c r="AB41" s="99"/>
      <c r="AC41" s="100">
        <v>0</v>
      </c>
      <c r="AD41" s="137"/>
      <c r="AE41" s="98"/>
      <c r="AF41" s="144"/>
      <c r="AG41" s="99"/>
      <c r="AH41" s="100">
        <v>0</v>
      </c>
      <c r="AI41" s="137"/>
      <c r="AJ41" s="91"/>
      <c r="AK41" s="132"/>
    </row>
    <row r="42" spans="2:46">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132"/>
    </row>
    <row r="43" spans="2:46" ht="16.5" thickBot="1">
      <c r="B43" s="142">
        <f>IF(OR(AF36=0, AF36+1&gt;DAY(EOMONTH($B$2, 0))), 0, AF36+1)</f>
        <v>28</v>
      </c>
      <c r="C43" s="142"/>
      <c r="D43" s="142"/>
      <c r="E43" s="142"/>
      <c r="F43" s="91"/>
      <c r="G43" s="149">
        <f>IF(OR(B43=0, B43+1&gt;DAY(EOMONTH($B$2, 0))), 0, B43+1)</f>
        <v>29</v>
      </c>
      <c r="H43" s="149"/>
      <c r="I43" s="149"/>
      <c r="J43" s="149"/>
      <c r="K43" s="91"/>
      <c r="L43" s="142">
        <f>IF(OR(G43=0, G43+1&gt;DAY(EOMONTH($B$2, 0))), 0, G43+1)</f>
        <v>30</v>
      </c>
      <c r="M43" s="142"/>
      <c r="N43" s="142"/>
      <c r="O43" s="142"/>
      <c r="P43" s="91"/>
      <c r="Q43" s="142">
        <f>IF(OR(L43=0, L43+1&gt;DAY(EOMONTH($B$2, 0))), 0, L43+1)</f>
        <v>31</v>
      </c>
      <c r="R43" s="142"/>
      <c r="S43" s="142"/>
      <c r="T43" s="142"/>
      <c r="U43" s="91"/>
      <c r="V43" s="142">
        <f>IF(OR(Q43=0, Q43+1&gt;DAY(EOMONTH($B$2, 0))), 0, Q43+1)</f>
        <v>0</v>
      </c>
      <c r="W43" s="142"/>
      <c r="X43" s="142"/>
      <c r="Y43" s="142"/>
      <c r="Z43" s="91"/>
      <c r="AA43" s="145">
        <f>IF(OR(V43=0, V43+1&gt;DAY(EOMONTH($B$2, 0))), 0, V43+1)</f>
        <v>0</v>
      </c>
      <c r="AB43" s="145"/>
      <c r="AC43" s="145"/>
      <c r="AD43" s="145"/>
      <c r="AE43" s="91"/>
      <c r="AF43" s="145">
        <f>IF(OR(AA43=0, AA43+1&gt;DAY(EOMONTH($B$2, 0))), 0, AA43+1)</f>
        <v>0</v>
      </c>
      <c r="AG43" s="145"/>
      <c r="AH43" s="145"/>
      <c r="AI43" s="145"/>
      <c r="AJ43" s="91"/>
      <c r="AK43" s="132"/>
      <c r="AM43" s="15" t="s">
        <v>13</v>
      </c>
      <c r="AN43" s="5"/>
      <c r="AO43" s="5"/>
    </row>
    <row r="44" spans="2:46" ht="16.5" thickTop="1" thickBot="1">
      <c r="B44" s="91"/>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132"/>
      <c r="AM44" s="23"/>
      <c r="AN44" s="24" t="s">
        <v>18</v>
      </c>
      <c r="AO44" s="25" t="s">
        <v>68</v>
      </c>
    </row>
    <row r="45" spans="2:46">
      <c r="B45" s="143" t="s">
        <v>19</v>
      </c>
      <c r="C45" s="96">
        <v>0.375</v>
      </c>
      <c r="D45" s="97">
        <f>IF((C46-C45)*24&gt;=13,1.5,IF((C46-C45)*24&gt;=6,1,IF((C46-C45)*24&gt;=4,0.5,0)))</f>
        <v>1</v>
      </c>
      <c r="E45" s="140">
        <f>IF((AND(B45="외근",D46="반차")),8,IF(OR(D46="연차",D46="외근"),8,IF(D46="반차",((C46-C45)*24)-D45+4,((C46-C45)*24)-D45-D46)))</f>
        <v>8</v>
      </c>
      <c r="F45" s="98"/>
      <c r="G45" s="143" t="s">
        <v>19</v>
      </c>
      <c r="H45" s="96">
        <v>0.375</v>
      </c>
      <c r="I45" s="97">
        <f>IF((H46-H45)*24&gt;=13,1.5,IF((H46-H45)*24&gt;=6,1,IF((H46-H45)*24&gt;=4,0.5,0)))</f>
        <v>1</v>
      </c>
      <c r="J45" s="140">
        <f>IF((AND(G45="외근",I46="반차")),8,IF(OR(I46="연차",I46="외근"),8,IF(I46="반차",((H46-H45)*24)-I45+4,((H46-H45)*24)-I45-I46)))</f>
        <v>8</v>
      </c>
      <c r="K45" s="98"/>
      <c r="L45" s="143" t="s">
        <v>19</v>
      </c>
      <c r="M45" s="96">
        <v>0.375</v>
      </c>
      <c r="N45" s="97">
        <f>IF((M46-M45)*24&gt;=13,1.5,IF((M46-M45)*24&gt;=6,1,IF((M46-M45)*24&gt;=4,0.5,0)))</f>
        <v>1</v>
      </c>
      <c r="O45" s="140">
        <f>IF((AND(L45="외근",N46="반차")),8,IF(OR(N46="연차",N46="외근"),8,IF(N46="반차",((M46-M45)*24)-N45+4,((M46-M45)*24)-N45-N46)))</f>
        <v>8</v>
      </c>
      <c r="P45" s="98"/>
      <c r="Q45" s="143" t="s">
        <v>19</v>
      </c>
      <c r="R45" s="96">
        <v>0.375</v>
      </c>
      <c r="S45" s="97">
        <f>IF((R46-R45)*24&gt;=13,1.5,IF((R46-R45)*24&gt;=6,1,IF((R46-R45)*24&gt;=4,0.5,0)))</f>
        <v>1</v>
      </c>
      <c r="T45" s="140">
        <f>IF((AND(Q45="외근",S46="반차")),8,IF(OR(S46="연차",S46="외근"),8,IF(S46="반차",((R46-R45)*24)-S45+4,((R46-R45)*24)-S45-S46)))</f>
        <v>8</v>
      </c>
      <c r="U45" s="98"/>
      <c r="V45" s="138"/>
      <c r="W45" s="128"/>
      <c r="X45" s="129">
        <f>IF((W46-W45)*24&gt;=13,1.5,IF((W46-W45)*24&gt;=6,1,IF((W46-W45)*24&gt;=4,0.5,0)))</f>
        <v>0</v>
      </c>
      <c r="Y45" s="140">
        <f>IF((AND(V45="외근",X46="반차")),8,IF(OR(X46="연차",X46="외근"),8,IF(X46="반차",((W46-W45)*24)-X45+4,((W46-W45)*24)-X45-X46)))</f>
        <v>0</v>
      </c>
      <c r="Z45" s="98"/>
      <c r="AA45" s="138"/>
      <c r="AB45" s="128"/>
      <c r="AC45" s="129">
        <f>IF((AB46-AB45)*24&gt;=13,1.5,IF((AB46-AB45)*24&gt;=6,1,IF((AB46-AB45)*24&gt;=4,0.5,0)))</f>
        <v>0</v>
      </c>
      <c r="AD45" s="140">
        <f>IF(OR(AC46="연차",AC46="외근"),8,IF(AC46="반차",((AB46-AB45)*24)-AC45+4,((AB46-AB45)*24)-AC45-AC46))</f>
        <v>0</v>
      </c>
      <c r="AE45" s="98"/>
      <c r="AF45" s="138"/>
      <c r="AG45" s="128"/>
      <c r="AH45" s="129">
        <f>IF((AG46-AG45)*24&gt;=13,1.5,IF((AG46-AG45)*24&gt;=6,1,IF((AG46-AG45)*24&gt;=4,0.5,0)))</f>
        <v>0</v>
      </c>
      <c r="AI45" s="140">
        <f>IF(OR(AH46="연차",AH46="외근"),8,IF(AH46="반차",((AG46-AG45)*24)-AH45+4,((AG46-AG45)*24)-AH45-AH46))</f>
        <v>0</v>
      </c>
      <c r="AJ45" s="91"/>
      <c r="AK45" s="132"/>
      <c r="AM45" s="16" t="s">
        <v>20</v>
      </c>
      <c r="AN45" s="26">
        <f>E45+J45+O45+T45+Y45+IF(AA45="대체(평일)",AD45,0)+IF(AF45="대체(평일)",AI45,0)</f>
        <v>32</v>
      </c>
      <c r="AO45" s="17">
        <f>IF(AA45="휴일",AD45,0)+IF(AF45="휴일",AI45,0)</f>
        <v>0</v>
      </c>
    </row>
    <row r="46" spans="2:46" ht="15.75" thickBot="1">
      <c r="B46" s="144"/>
      <c r="C46" s="99">
        <v>0.75</v>
      </c>
      <c r="D46" s="100">
        <v>0</v>
      </c>
      <c r="E46" s="141"/>
      <c r="F46" s="98"/>
      <c r="G46" s="144"/>
      <c r="H46" s="99">
        <v>0.75</v>
      </c>
      <c r="I46" s="100">
        <v>0</v>
      </c>
      <c r="J46" s="141"/>
      <c r="K46" s="98"/>
      <c r="L46" s="144"/>
      <c r="M46" s="99">
        <v>0.75</v>
      </c>
      <c r="N46" s="100">
        <v>0</v>
      </c>
      <c r="O46" s="141"/>
      <c r="P46" s="98"/>
      <c r="Q46" s="144"/>
      <c r="R46" s="99">
        <v>0.75</v>
      </c>
      <c r="S46" s="100">
        <v>0</v>
      </c>
      <c r="T46" s="141"/>
      <c r="U46" s="98"/>
      <c r="V46" s="139"/>
      <c r="W46" s="130"/>
      <c r="X46" s="131">
        <v>0</v>
      </c>
      <c r="Y46" s="141"/>
      <c r="Z46" s="98"/>
      <c r="AA46" s="139"/>
      <c r="AB46" s="130"/>
      <c r="AC46" s="131">
        <v>0</v>
      </c>
      <c r="AD46" s="141"/>
      <c r="AE46" s="98"/>
      <c r="AF46" s="139"/>
      <c r="AG46" s="130"/>
      <c r="AH46" s="131">
        <v>0</v>
      </c>
      <c r="AI46" s="141"/>
      <c r="AJ46" s="91"/>
      <c r="AK46" s="132"/>
      <c r="AM46" s="31" t="s">
        <v>21</v>
      </c>
      <c r="AN46" s="27">
        <f>E47+J47+O47+T47+Y47+IF(AA45="대체(평일)",AD47,0)+IF(AF45="대체(평일)",AI47,0)</f>
        <v>0</v>
      </c>
      <c r="AO46" s="19">
        <f>IF(AA45="휴일",AD47,0)+IF(AF45="휴일",AI47,0)</f>
        <v>0</v>
      </c>
    </row>
    <row r="47" spans="2:46">
      <c r="B47" s="143"/>
      <c r="C47" s="96"/>
      <c r="D47" s="97">
        <f>IF((HOUR(24+C48-C47)+MINUTE(24+C48-C47)/60)&gt;=13,1.5,IF((HOUR(24+C48-C47)+MINUTE(24+C48-C47)/60)&gt;=8,1,IF((HOUR(24+C48-C47)+MINUTE(24+C48-C47)/60)&gt;=4,0.5,0)))</f>
        <v>0</v>
      </c>
      <c r="E47" s="136">
        <f>(HOUR(24+C48-C47)+MINUTE(24+C48-C47)/60)-D47-D48</f>
        <v>0</v>
      </c>
      <c r="F47" s="98"/>
      <c r="G47" s="143"/>
      <c r="H47" s="96"/>
      <c r="I47" s="97">
        <f>IF((HOUR(24+H48-H47)+MINUTE(24+H48-H47)/60)&gt;=13,1.5,IF((HOUR(24+H48-H47)+MINUTE(24+H48-H47)/60)&gt;=8,1,IF((HOUR(24+H48-H47)+MINUTE(24+H48-H47)/60)&gt;=4,0.5,0)))</f>
        <v>0</v>
      </c>
      <c r="J47" s="136">
        <f>(HOUR(24+H48-H47)+MINUTE(24+H48-H47)/60)-I47-I48</f>
        <v>0</v>
      </c>
      <c r="K47" s="98"/>
      <c r="L47" s="143"/>
      <c r="M47" s="96"/>
      <c r="N47" s="97">
        <f>IF((HOUR(24+M48-M47)+MINUTE(24+M48-M47)/60)&gt;=13,1.5,IF((HOUR(24+M48-M47)+MINUTE(24+M48-M47)/60)&gt;=8,1,IF((HOUR(24+M48-M47)+MINUTE(24+M48-M47)/60)&gt;=4,0.5,0)))</f>
        <v>0</v>
      </c>
      <c r="O47" s="136">
        <f>(HOUR(24+M48-M47)+MINUTE(24+M48-M47)/60)-N47-N48</f>
        <v>0</v>
      </c>
      <c r="P47" s="98"/>
      <c r="Q47" s="143"/>
      <c r="R47" s="96"/>
      <c r="S47" s="97">
        <f>IF((HOUR(24+R48-R47)+MINUTE(24+R48-R47)/60)&gt;=13,1.5,IF((HOUR(24+R48-R47)+MINUTE(24+R48-R47)/60)&gt;=8,1,IF((HOUR(24+R48-R47)+MINUTE(24+R48-R47)/60)&gt;=4,0.5,0)))</f>
        <v>0</v>
      </c>
      <c r="T47" s="136">
        <f>(HOUR(24+R48-R47)+MINUTE(24+R48-R47)/60)-S47-S48</f>
        <v>0</v>
      </c>
      <c r="U47" s="98"/>
      <c r="V47" s="138"/>
      <c r="W47" s="128"/>
      <c r="X47" s="129">
        <f>IF((HOUR(24+W48-W47)+MINUTE(24+W48-W47)/60)&gt;=13,1.5,IF((HOUR(24+W48-W47)+MINUTE(24+W48-W47)/60)&gt;=8,1,IF((HOUR(24+W48-W47)+MINUTE(24+W48-W47)/60)&gt;=4,0.5,0)))</f>
        <v>0</v>
      </c>
      <c r="Y47" s="136">
        <f>(HOUR(24+W48-W47)+MINUTE(24+W48-W47)/60)-X47-X48</f>
        <v>0</v>
      </c>
      <c r="Z47" s="98"/>
      <c r="AA47" s="138"/>
      <c r="AB47" s="128"/>
      <c r="AC47" s="129">
        <f>IF((HOUR(24+AB48-AB47)+MINUTE(24+AB48-AB47)/60)&gt;=13,1.5,IF((HOUR(24+AB48-AB47)+MINUTE(24+AB48-AB47)/60)&gt;=8,1,IF((HOUR(24+AB48-AB47)+MINUTE(24+AB48-AB47)/60)&gt;=4,0.5,0)))</f>
        <v>0</v>
      </c>
      <c r="AD47" s="136">
        <f>(HOUR(24+AB48-AB47)+MINUTE(24+AB48-AB47)/60)-AC47-AC48</f>
        <v>0</v>
      </c>
      <c r="AE47" s="98"/>
      <c r="AF47" s="138"/>
      <c r="AG47" s="128"/>
      <c r="AH47" s="129">
        <f>IF((HOUR(24+AG48-AG47)+MINUTE(24+AG48-AG47)/60)&gt;=13,1.5,IF((HOUR(24+AG48-AG47)+MINUTE(24+AG48-AG47)/60)&gt;=8,1,IF((HOUR(24+AG48-AG47)+MINUTE(24+AG48-AG47)/60)&gt;=4,0.5,0)))</f>
        <v>0</v>
      </c>
      <c r="AI47" s="136">
        <f>(HOUR(24+AG48-AG47)+MINUTE(24+AG48-AG47)/60)-AH47-AH48</f>
        <v>0</v>
      </c>
      <c r="AJ47" s="91"/>
      <c r="AK47" s="132"/>
      <c r="AM47" s="18"/>
      <c r="AN47" s="18"/>
      <c r="AO47" s="18"/>
    </row>
    <row r="48" spans="2:46">
      <c r="B48" s="144"/>
      <c r="C48" s="99"/>
      <c r="D48" s="100">
        <v>0</v>
      </c>
      <c r="E48" s="137"/>
      <c r="F48" s="98"/>
      <c r="G48" s="144"/>
      <c r="H48" s="99"/>
      <c r="I48" s="100">
        <v>0</v>
      </c>
      <c r="J48" s="137"/>
      <c r="K48" s="98"/>
      <c r="L48" s="144"/>
      <c r="M48" s="99"/>
      <c r="N48" s="100">
        <v>0</v>
      </c>
      <c r="O48" s="137"/>
      <c r="P48" s="98"/>
      <c r="Q48" s="144"/>
      <c r="R48" s="99"/>
      <c r="S48" s="100">
        <v>0</v>
      </c>
      <c r="T48" s="137"/>
      <c r="U48" s="98"/>
      <c r="V48" s="139"/>
      <c r="W48" s="130"/>
      <c r="X48" s="131">
        <v>0</v>
      </c>
      <c r="Y48" s="137"/>
      <c r="Z48" s="98"/>
      <c r="AA48" s="139"/>
      <c r="AB48" s="130"/>
      <c r="AC48" s="131">
        <v>0</v>
      </c>
      <c r="AD48" s="137"/>
      <c r="AE48" s="98"/>
      <c r="AF48" s="139"/>
      <c r="AG48" s="130"/>
      <c r="AH48" s="131">
        <v>0</v>
      </c>
      <c r="AI48" s="137"/>
      <c r="AJ48" s="91"/>
      <c r="AK48" s="132"/>
    </row>
    <row r="49" spans="2:41">
      <c r="B49" s="91"/>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0"/>
      <c r="AK49" s="132"/>
    </row>
    <row r="50" spans="2:41" ht="16.5" thickBot="1">
      <c r="B50" s="142">
        <f>IF(OR(AF43=0, AF43+1&gt;DAY(EOMONTH($B$2, 0))), 0, AF43+1)</f>
        <v>0</v>
      </c>
      <c r="C50" s="142"/>
      <c r="D50" s="142"/>
      <c r="E50" s="142"/>
      <c r="F50" s="91"/>
      <c r="G50" s="142">
        <f>IF(OR(B50=0, B50+1&gt;DAY(EOMONTH($B$2, 0))), 0, B50+1)</f>
        <v>0</v>
      </c>
      <c r="H50" s="142"/>
      <c r="I50" s="142"/>
      <c r="J50" s="142"/>
      <c r="K50" s="91"/>
      <c r="L50" s="142">
        <f>IF(OR(G50=0, G50+1&gt;DAY(EOMONTH($B$2, 0))), 0, G50+1)</f>
        <v>0</v>
      </c>
      <c r="M50" s="142"/>
      <c r="N50" s="142"/>
      <c r="O50" s="142"/>
      <c r="P50" s="91"/>
      <c r="Q50" s="142">
        <f>IF(OR(L50=0, L50+1&gt;DAY(EOMONTH($B$2, 0))), 0, L50+1)</f>
        <v>0</v>
      </c>
      <c r="R50" s="142"/>
      <c r="S50" s="142"/>
      <c r="T50" s="142"/>
      <c r="U50" s="91"/>
      <c r="V50" s="142">
        <f>IF(OR(Q50=0, Q50+1&gt;DAY(EOMONTH($B$2, 0))), 0, Q50+1)</f>
        <v>0</v>
      </c>
      <c r="W50" s="142"/>
      <c r="X50" s="142"/>
      <c r="Y50" s="142"/>
      <c r="Z50" s="91"/>
      <c r="AA50" s="145">
        <f>IF(OR(V50=0, V50+1&gt;DAY(EOMONTH($B$2, 0))), 0, V50+1)</f>
        <v>0</v>
      </c>
      <c r="AB50" s="145"/>
      <c r="AC50" s="145"/>
      <c r="AD50" s="145"/>
      <c r="AE50" s="91"/>
      <c r="AF50" s="145">
        <f>IF(OR(AA50=0, AA50+1&gt;DAY(EOMONTH($B$2, 0))), 0, AA50+1)</f>
        <v>0</v>
      </c>
      <c r="AG50" s="145"/>
      <c r="AH50" s="145"/>
      <c r="AI50" s="145"/>
      <c r="AJ50" s="91"/>
      <c r="AK50" s="132"/>
      <c r="AM50" s="15" t="s">
        <v>13</v>
      </c>
      <c r="AN50" s="5"/>
      <c r="AO50" s="5"/>
    </row>
    <row r="51" spans="2:41" ht="16.5" thickTop="1" thickBot="1">
      <c r="B51" s="91"/>
      <c r="C51" s="91"/>
      <c r="D51" s="91"/>
      <c r="E51" s="91"/>
      <c r="F51" s="91"/>
      <c r="G51" s="91"/>
      <c r="H51" s="91"/>
      <c r="I51" s="91"/>
      <c r="J51" s="91"/>
      <c r="K51" s="91"/>
      <c r="L51" s="91"/>
      <c r="M51" s="91"/>
      <c r="N51" s="91"/>
      <c r="O51" s="91"/>
      <c r="P51" s="91"/>
      <c r="Q51" s="91"/>
      <c r="R51" s="91"/>
      <c r="S51" s="91"/>
      <c r="T51" s="91"/>
      <c r="U51" s="91"/>
      <c r="V51" s="91"/>
      <c r="W51" s="91"/>
      <c r="X51" s="91"/>
      <c r="Y51" s="91"/>
      <c r="Z51" s="91"/>
      <c r="AA51" s="91"/>
      <c r="AB51" s="91"/>
      <c r="AC51" s="91"/>
      <c r="AD51" s="91"/>
      <c r="AE51" s="91"/>
      <c r="AF51" s="91"/>
      <c r="AG51" s="91"/>
      <c r="AH51" s="91"/>
      <c r="AI51" s="91"/>
      <c r="AJ51" s="90"/>
      <c r="AK51" s="132"/>
      <c r="AM51" s="23"/>
      <c r="AN51" s="24" t="s">
        <v>18</v>
      </c>
      <c r="AO51" s="25" t="s">
        <v>68</v>
      </c>
    </row>
    <row r="52" spans="2:41">
      <c r="B52" s="138"/>
      <c r="C52" s="128"/>
      <c r="D52" s="129">
        <f>IF((C53-C52)*24&gt;=13,1.5,IF((C53-C52)*24&gt;=6,1,IF((C53-C52)*24&gt;=4,0.5,0)))</f>
        <v>0</v>
      </c>
      <c r="E52" s="140">
        <f>IF((AND(B52="외근",D53="반차")),8,IF(OR(D53="연차",D53="외근"),8,IF(D53="반차",((C53-C52)*24)-D52+4,((C53-C52)*24)-D52-D53)))</f>
        <v>0</v>
      </c>
      <c r="F52" s="98"/>
      <c r="G52" s="138"/>
      <c r="H52" s="128"/>
      <c r="I52" s="129">
        <f>IF((H53-H52)*24&gt;=13,1.5,IF((H53-H52)*24&gt;=6,1,IF((H53-H52)*24&gt;=4,0.5,0)))</f>
        <v>0</v>
      </c>
      <c r="J52" s="140">
        <f>IF((AND(G52="외근",I53="반차")),8,IF(OR(I53="연차",I53="외근"),8,IF(I53="반차",((H53-H52)*24)-I52+4,((H53-H52)*24)-I52-I53)))</f>
        <v>0</v>
      </c>
      <c r="K52" s="98"/>
      <c r="L52" s="138"/>
      <c r="M52" s="128"/>
      <c r="N52" s="129">
        <f>IF((M53-M52)*24&gt;=13,1.5,IF((M53-M52)*24&gt;=6,1,IF((M53-M52)*24&gt;=4,0.5,0)))</f>
        <v>0</v>
      </c>
      <c r="O52" s="140">
        <f>IF((AND(L52="외근",N53="반차")),8,IF(OR(N53="연차",N53="외근"),8,IF(N53="반차",((M53-M52)*24)-N52+4,((M53-M52)*24)-N52-N53)))</f>
        <v>0</v>
      </c>
      <c r="P52" s="98"/>
      <c r="Q52" s="138"/>
      <c r="R52" s="128"/>
      <c r="S52" s="129">
        <f>IF((R53-R52)*24&gt;=13,1.5,IF((R53-R52)*24&gt;=6,1,IF((R53-R52)*24&gt;=4,0.5,0)))</f>
        <v>0</v>
      </c>
      <c r="T52" s="140">
        <f>IF((AND(Q52="외근",S53="반차")),8,IF(OR(S53="연차",S53="외근"),8,IF(S53="반차",((R53-R52)*24)-S52+4,((R53-R52)*24)-S52-S53)))</f>
        <v>0</v>
      </c>
      <c r="U52" s="98"/>
      <c r="V52" s="138"/>
      <c r="W52" s="128"/>
      <c r="X52" s="129">
        <f>IF((W53-W52)*24&gt;=13,1.5,IF((W53-W52)*24&gt;=6,1,IF((W53-W52)*24&gt;=4,0.5,0)))</f>
        <v>0</v>
      </c>
      <c r="Y52" s="140">
        <f>IF((AND(V52="외근",X53="반차")),8,IF(OR(X53="연차",X53="외근"),8,IF(X53="반차",((W53-W52)*24)-X52+4,((W53-W52)*24)-X52-X53)))</f>
        <v>0</v>
      </c>
      <c r="Z52" s="98"/>
      <c r="AA52" s="138"/>
      <c r="AB52" s="128"/>
      <c r="AC52" s="129">
        <f>IF((AB53-AB52)*24&gt;=13,1.5,IF((AB53-AB52)*24&gt;=6,1,IF((AB53-AB52)*24&gt;=4,0.5,0)))</f>
        <v>0</v>
      </c>
      <c r="AD52" s="140">
        <f>IF(OR(AC53="연차",AC53="외근"),8,IF(AC53="반차",((AB53-AB52)*24)-AC52+4,((AB53-AB52)*24)-AC52-AC53))</f>
        <v>0</v>
      </c>
      <c r="AE52" s="98"/>
      <c r="AF52" s="138"/>
      <c r="AG52" s="128"/>
      <c r="AH52" s="129">
        <f>IF((AG53-AG52)*24&gt;=13,1.5,IF((AG53-AG52)*24&gt;=6,1,IF((AG53-AG52)*24&gt;=4,0.5,0)))</f>
        <v>0</v>
      </c>
      <c r="AI52" s="140">
        <f>IF(OR(AH53="연차",AH53="외근"),8,IF(AH53="반차",((AG53-AG52)*24)-AH52+4,((AG53-AG52)*24)-AH52-AH53))</f>
        <v>0</v>
      </c>
      <c r="AJ52" s="90"/>
      <c r="AK52" s="132"/>
      <c r="AM52" s="16" t="s">
        <v>20</v>
      </c>
      <c r="AN52" s="26">
        <f>E52+J52+O52+T52+Y52+IF(AA52="대체(평일)",AD52,0)+IF(AF52="대체(평일)",AI52,0)</f>
        <v>0</v>
      </c>
      <c r="AO52" s="17">
        <f>IF(AA52="휴일",AD52,0)+IF(AF52="휴일",AI52,0)</f>
        <v>0</v>
      </c>
    </row>
    <row r="53" spans="2:41" ht="15.75" thickBot="1">
      <c r="B53" s="139"/>
      <c r="C53" s="130"/>
      <c r="D53" s="131">
        <v>0</v>
      </c>
      <c r="E53" s="141"/>
      <c r="F53" s="98"/>
      <c r="G53" s="139"/>
      <c r="H53" s="130"/>
      <c r="I53" s="131">
        <v>0</v>
      </c>
      <c r="J53" s="141"/>
      <c r="K53" s="98"/>
      <c r="L53" s="139"/>
      <c r="M53" s="130"/>
      <c r="N53" s="131">
        <v>0</v>
      </c>
      <c r="O53" s="141"/>
      <c r="P53" s="98"/>
      <c r="Q53" s="139"/>
      <c r="R53" s="130"/>
      <c r="S53" s="131">
        <v>0</v>
      </c>
      <c r="T53" s="141"/>
      <c r="U53" s="98"/>
      <c r="V53" s="139"/>
      <c r="W53" s="130"/>
      <c r="X53" s="131">
        <v>0</v>
      </c>
      <c r="Y53" s="141"/>
      <c r="Z53" s="98"/>
      <c r="AA53" s="139"/>
      <c r="AB53" s="130"/>
      <c r="AC53" s="131">
        <v>0</v>
      </c>
      <c r="AD53" s="141"/>
      <c r="AE53" s="98"/>
      <c r="AF53" s="139"/>
      <c r="AG53" s="130"/>
      <c r="AH53" s="131">
        <v>0</v>
      </c>
      <c r="AI53" s="141"/>
      <c r="AJ53" s="90"/>
      <c r="AK53" s="132"/>
      <c r="AM53" s="31" t="s">
        <v>21</v>
      </c>
      <c r="AN53" s="27">
        <f>E54+J54+O54+T54+Y54+IF(AA52="대체(평일)",AD54,0)+IF(AF52="대체(평일)",AI54,0)</f>
        <v>0</v>
      </c>
      <c r="AO53" s="19">
        <f>IF(AA52="휴일",AD54,0)+IF(AF52="휴일",AI54,0)</f>
        <v>0</v>
      </c>
    </row>
    <row r="54" spans="2:41">
      <c r="B54" s="138"/>
      <c r="C54" s="128"/>
      <c r="D54" s="129">
        <f>IF((HOUR(24+C55-C54)+MINUTE(24+C55-C54)/60)&gt;=13,1.5,IF((HOUR(24+C55-C54)+MINUTE(24+C55-C54)/60)&gt;=8,1,IF((HOUR(24+C55-C54)+MINUTE(24+C55-C54)/60)&gt;=4,0.5,0)))</f>
        <v>0</v>
      </c>
      <c r="E54" s="136">
        <f>(HOUR(24+C55-C54)+MINUTE(24+C55-C54)/60)-D54-D55</f>
        <v>0</v>
      </c>
      <c r="F54" s="98"/>
      <c r="G54" s="138"/>
      <c r="H54" s="128"/>
      <c r="I54" s="129">
        <f>IF((HOUR(24+H55-H54)+MINUTE(24+H55-H54)/60)&gt;=13,1.5,IF((HOUR(24+H55-H54)+MINUTE(24+H55-H54)/60)&gt;=8,1,IF((HOUR(24+H55-H54)+MINUTE(24+H55-H54)/60)&gt;=4,0.5,0)))</f>
        <v>0</v>
      </c>
      <c r="J54" s="136">
        <f>(HOUR(24+H55-H54)+MINUTE(24+H55-H54)/60)-I54-I55</f>
        <v>0</v>
      </c>
      <c r="K54" s="98"/>
      <c r="L54" s="138"/>
      <c r="M54" s="128"/>
      <c r="N54" s="129">
        <f>IF((HOUR(24+M55-M54)+MINUTE(24+M55-M54)/60)&gt;=13,1.5,IF((HOUR(24+M55-M54)+MINUTE(24+M55-M54)/60)&gt;=8,1,IF((HOUR(24+M55-M54)+MINUTE(24+M55-M54)/60)&gt;=4,0.5,0)))</f>
        <v>0</v>
      </c>
      <c r="O54" s="136">
        <f>(HOUR(24+M55-M54)+MINUTE(24+M55-M54)/60)-N54-N55</f>
        <v>0</v>
      </c>
      <c r="P54" s="98"/>
      <c r="Q54" s="138"/>
      <c r="R54" s="128"/>
      <c r="S54" s="129">
        <f>IF((HOUR(24+R55-R54)+MINUTE(24+R55-R54)/60)&gt;=13,1.5,IF((HOUR(24+R55-R54)+MINUTE(24+R55-R54)/60)&gt;=8,1,IF((HOUR(24+R55-R54)+MINUTE(24+R55-R54)/60)&gt;=4,0.5,0)))</f>
        <v>0</v>
      </c>
      <c r="T54" s="136">
        <f>(HOUR(24+R55-R54)+MINUTE(24+R55-R54)/60)-S54-S55</f>
        <v>0</v>
      </c>
      <c r="U54" s="98"/>
      <c r="V54" s="138"/>
      <c r="W54" s="128"/>
      <c r="X54" s="129">
        <f>IF((HOUR(24+W55-W54)+MINUTE(24+W55-W54)/60)&gt;=13,1.5,IF((HOUR(24+W55-W54)+MINUTE(24+W55-W54)/60)&gt;=8,1,IF((HOUR(24+W55-W54)+MINUTE(24+W55-W54)/60)&gt;=4,0.5,0)))</f>
        <v>0</v>
      </c>
      <c r="Y54" s="136">
        <f>(HOUR(24+W55-W54)+MINUTE(24+W55-W54)/60)-X54-X55</f>
        <v>0</v>
      </c>
      <c r="Z54" s="98"/>
      <c r="AA54" s="138"/>
      <c r="AB54" s="128"/>
      <c r="AC54" s="129">
        <f>IF((HOUR(24+AB55-AB54)+MINUTE(24+AB55-AB54)/60)&gt;=13,1.5,IF((HOUR(24+AB55-AB54)+MINUTE(24+AB55-AB54)/60)&gt;=8,1,IF((HOUR(24+AB55-AB54)+MINUTE(24+AB55-AB54)/60)&gt;=4,0.5,0)))</f>
        <v>0</v>
      </c>
      <c r="AD54" s="136">
        <f>(HOUR(24+AB55-AB54)+MINUTE(24+AB55-AB54)/60)-AC54-AC55</f>
        <v>0</v>
      </c>
      <c r="AE54" s="98"/>
      <c r="AF54" s="138"/>
      <c r="AG54" s="128"/>
      <c r="AH54" s="129">
        <f>IF((HOUR(24+AG55-AG54)+MINUTE(24+AG55-AG54)/60)&gt;=13,1.5,IF((HOUR(24+AG55-AG54)+MINUTE(24+AG55-AG54)/60)&gt;=8,1,IF((HOUR(24+AG55-AG54)+MINUTE(24+AG55-AG54)/60)&gt;=4,0.5,0)))</f>
        <v>0</v>
      </c>
      <c r="AI54" s="136">
        <f>(HOUR(24+AG55-AG54)+MINUTE(24+AG55-AG54)/60)-AH54-AH55</f>
        <v>0</v>
      </c>
      <c r="AJ54" s="90"/>
      <c r="AK54" s="132"/>
      <c r="AM54" s="18"/>
      <c r="AN54" s="18"/>
      <c r="AO54" s="18"/>
    </row>
    <row r="55" spans="2:41">
      <c r="B55" s="139"/>
      <c r="C55" s="130"/>
      <c r="D55" s="131">
        <v>0</v>
      </c>
      <c r="E55" s="137"/>
      <c r="F55" s="98"/>
      <c r="G55" s="139"/>
      <c r="H55" s="130"/>
      <c r="I55" s="131">
        <v>0</v>
      </c>
      <c r="J55" s="137"/>
      <c r="K55" s="98"/>
      <c r="L55" s="139"/>
      <c r="M55" s="130"/>
      <c r="N55" s="131">
        <v>0</v>
      </c>
      <c r="O55" s="137"/>
      <c r="P55" s="98"/>
      <c r="Q55" s="139"/>
      <c r="R55" s="130"/>
      <c r="S55" s="131">
        <v>0</v>
      </c>
      <c r="T55" s="137"/>
      <c r="U55" s="98"/>
      <c r="V55" s="139"/>
      <c r="W55" s="130"/>
      <c r="X55" s="131">
        <v>0</v>
      </c>
      <c r="Y55" s="137"/>
      <c r="Z55" s="98"/>
      <c r="AA55" s="139"/>
      <c r="AB55" s="130"/>
      <c r="AC55" s="131">
        <v>0</v>
      </c>
      <c r="AD55" s="137"/>
      <c r="AE55" s="98"/>
      <c r="AF55" s="139"/>
      <c r="AG55" s="130"/>
      <c r="AH55" s="131">
        <v>0</v>
      </c>
      <c r="AI55" s="137"/>
      <c r="AJ55" s="90"/>
      <c r="AK55" s="132"/>
    </row>
    <row r="56" spans="2:41">
      <c r="AK56" s="14"/>
    </row>
    <row r="57" spans="2:41">
      <c r="AK57" s="14"/>
    </row>
    <row r="67" spans="13:13">
      <c r="M67" s="30"/>
    </row>
  </sheetData>
  <sheetProtection algorithmName="SHA-512" hashValue="+z+BXDNjy3icHO41l2+Aw4SfU0czrWvSEz+CQcrK7nkJJSghOWSpHso3GpmcHkb5iOxwHb0NSTRGSul7gA8YMw==" saltValue="UTyouUr0zoEpi5GIXWjQ7g==" spinCount="100000" sheet="1" formatCells="0" formatColumns="0" formatRows="0" selectLockedCells="1" sort="0" autoFilter="0" pivotTables="0"/>
  <mergeCells count="229">
    <mergeCell ref="B2:G2"/>
    <mergeCell ref="AQ3:AR3"/>
    <mergeCell ref="B4:E4"/>
    <mergeCell ref="AQ4:AR4"/>
    <mergeCell ref="AQ5:AQ7"/>
    <mergeCell ref="AQ8:AR8"/>
    <mergeCell ref="AI17:AI18"/>
    <mergeCell ref="AQ9:AR9"/>
    <mergeCell ref="B13:E13"/>
    <mergeCell ref="G13:J13"/>
    <mergeCell ref="L13:O13"/>
    <mergeCell ref="Q13:T13"/>
    <mergeCell ref="V13:Y13"/>
    <mergeCell ref="AA13:AD13"/>
    <mergeCell ref="AF13:AI13"/>
    <mergeCell ref="AM11:AN11"/>
    <mergeCell ref="G10:J10"/>
    <mergeCell ref="AM10:AN10"/>
    <mergeCell ref="AQ10:AR10"/>
    <mergeCell ref="AM12:AN12"/>
    <mergeCell ref="G24:G25"/>
    <mergeCell ref="J24:J25"/>
    <mergeCell ref="L24:L25"/>
    <mergeCell ref="O24:O25"/>
    <mergeCell ref="AF15:AI15"/>
    <mergeCell ref="B17:B18"/>
    <mergeCell ref="E17:E18"/>
    <mergeCell ref="G17:G18"/>
    <mergeCell ref="J17:J18"/>
    <mergeCell ref="L17:L18"/>
    <mergeCell ref="O17:O18"/>
    <mergeCell ref="Q17:Q18"/>
    <mergeCell ref="T17:T18"/>
    <mergeCell ref="V17:V18"/>
    <mergeCell ref="B15:E15"/>
    <mergeCell ref="G15:J15"/>
    <mergeCell ref="L15:O15"/>
    <mergeCell ref="Q15:T15"/>
    <mergeCell ref="V15:Y15"/>
    <mergeCell ref="AA15:AD15"/>
    <mergeCell ref="Y17:Y18"/>
    <mergeCell ref="AA17:AA18"/>
    <mergeCell ref="AD17:AD18"/>
    <mergeCell ref="AF17:AF18"/>
    <mergeCell ref="AD19:AD20"/>
    <mergeCell ref="AF19:AF20"/>
    <mergeCell ref="AI19:AI20"/>
    <mergeCell ref="B22:E22"/>
    <mergeCell ref="G22:J22"/>
    <mergeCell ref="L22:O22"/>
    <mergeCell ref="Q22:T22"/>
    <mergeCell ref="V22:Y22"/>
    <mergeCell ref="AA22:AD22"/>
    <mergeCell ref="AF22:AI22"/>
    <mergeCell ref="O19:O20"/>
    <mergeCell ref="Q19:Q20"/>
    <mergeCell ref="T19:T20"/>
    <mergeCell ref="V19:V20"/>
    <mergeCell ref="Y19:Y20"/>
    <mergeCell ref="AA19:AA20"/>
    <mergeCell ref="B19:B20"/>
    <mergeCell ref="E19:E20"/>
    <mergeCell ref="G19:G20"/>
    <mergeCell ref="J19:J20"/>
    <mergeCell ref="L19:L20"/>
    <mergeCell ref="V26:V27"/>
    <mergeCell ref="Y26:Y27"/>
    <mergeCell ref="AA26:AA27"/>
    <mergeCell ref="AD26:AD27"/>
    <mergeCell ref="AF26:AF27"/>
    <mergeCell ref="AI26:AI27"/>
    <mergeCell ref="AF24:AF25"/>
    <mergeCell ref="AI24:AI25"/>
    <mergeCell ref="B26:B27"/>
    <mergeCell ref="E26:E27"/>
    <mergeCell ref="G26:G27"/>
    <mergeCell ref="J26:J27"/>
    <mergeCell ref="L26:L27"/>
    <mergeCell ref="O26:O27"/>
    <mergeCell ref="Q26:Q27"/>
    <mergeCell ref="T26:T27"/>
    <mergeCell ref="Q24:Q25"/>
    <mergeCell ref="T24:T25"/>
    <mergeCell ref="V24:V25"/>
    <mergeCell ref="Y24:Y25"/>
    <mergeCell ref="AA24:AA25"/>
    <mergeCell ref="AD24:AD25"/>
    <mergeCell ref="B24:B25"/>
    <mergeCell ref="E24:E25"/>
    <mergeCell ref="AF29:AI29"/>
    <mergeCell ref="B31:B32"/>
    <mergeCell ref="E31:E32"/>
    <mergeCell ref="G31:G32"/>
    <mergeCell ref="J31:J32"/>
    <mergeCell ref="L31:L32"/>
    <mergeCell ref="O31:O32"/>
    <mergeCell ref="Q31:Q32"/>
    <mergeCell ref="T31:T32"/>
    <mergeCell ref="V31:V32"/>
    <mergeCell ref="B29:E29"/>
    <mergeCell ref="G29:J29"/>
    <mergeCell ref="L29:O29"/>
    <mergeCell ref="Q29:T29"/>
    <mergeCell ref="V29:Y29"/>
    <mergeCell ref="AA29:AD29"/>
    <mergeCell ref="Y31:Y32"/>
    <mergeCell ref="AA31:AA32"/>
    <mergeCell ref="AD31:AD32"/>
    <mergeCell ref="AF31:AF32"/>
    <mergeCell ref="AI31:AI32"/>
    <mergeCell ref="AD33:AD34"/>
    <mergeCell ref="AF33:AF34"/>
    <mergeCell ref="AI33:AI34"/>
    <mergeCell ref="B36:E36"/>
    <mergeCell ref="G36:J36"/>
    <mergeCell ref="L36:O36"/>
    <mergeCell ref="Q36:T36"/>
    <mergeCell ref="V36:Y36"/>
    <mergeCell ref="AA36:AD36"/>
    <mergeCell ref="AF36:AI36"/>
    <mergeCell ref="O33:O34"/>
    <mergeCell ref="Q33:Q34"/>
    <mergeCell ref="T33:T34"/>
    <mergeCell ref="V33:V34"/>
    <mergeCell ref="Y33:Y34"/>
    <mergeCell ref="AA33:AA34"/>
    <mergeCell ref="B33:B34"/>
    <mergeCell ref="E33:E34"/>
    <mergeCell ref="G33:G34"/>
    <mergeCell ref="J33:J34"/>
    <mergeCell ref="L33:L34"/>
    <mergeCell ref="B40:B41"/>
    <mergeCell ref="E40:E41"/>
    <mergeCell ref="G40:G41"/>
    <mergeCell ref="J40:J41"/>
    <mergeCell ref="L40:L41"/>
    <mergeCell ref="O40:O41"/>
    <mergeCell ref="Q40:Q41"/>
    <mergeCell ref="T40:T41"/>
    <mergeCell ref="Q38:Q39"/>
    <mergeCell ref="T38:T39"/>
    <mergeCell ref="B38:B39"/>
    <mergeCell ref="E38:E39"/>
    <mergeCell ref="G38:G39"/>
    <mergeCell ref="J38:J39"/>
    <mergeCell ref="L38:L39"/>
    <mergeCell ref="O38:O39"/>
    <mergeCell ref="AI45:AI46"/>
    <mergeCell ref="V40:V41"/>
    <mergeCell ref="Y40:Y41"/>
    <mergeCell ref="AA40:AA41"/>
    <mergeCell ref="AD40:AD41"/>
    <mergeCell ref="AF40:AF41"/>
    <mergeCell ref="AI40:AI41"/>
    <mergeCell ref="AF38:AF39"/>
    <mergeCell ref="AI38:AI39"/>
    <mergeCell ref="V38:V39"/>
    <mergeCell ref="Y38:Y39"/>
    <mergeCell ref="AA38:AA39"/>
    <mergeCell ref="AD38:AD39"/>
    <mergeCell ref="G52:G53"/>
    <mergeCell ref="J52:J53"/>
    <mergeCell ref="L52:L53"/>
    <mergeCell ref="O52:O53"/>
    <mergeCell ref="AF43:AI43"/>
    <mergeCell ref="B45:B46"/>
    <mergeCell ref="E45:E46"/>
    <mergeCell ref="G45:G46"/>
    <mergeCell ref="J45:J46"/>
    <mergeCell ref="L45:L46"/>
    <mergeCell ref="O45:O46"/>
    <mergeCell ref="Q45:Q46"/>
    <mergeCell ref="T45:T46"/>
    <mergeCell ref="V45:V46"/>
    <mergeCell ref="B43:E43"/>
    <mergeCell ref="G43:J43"/>
    <mergeCell ref="L43:O43"/>
    <mergeCell ref="Q43:T43"/>
    <mergeCell ref="V43:Y43"/>
    <mergeCell ref="AA43:AD43"/>
    <mergeCell ref="Y45:Y46"/>
    <mergeCell ref="AA45:AA46"/>
    <mergeCell ref="AD45:AD46"/>
    <mergeCell ref="AF45:AF46"/>
    <mergeCell ref="AD47:AD48"/>
    <mergeCell ref="AF47:AF48"/>
    <mergeCell ref="AI47:AI48"/>
    <mergeCell ref="B50:E50"/>
    <mergeCell ref="G50:J50"/>
    <mergeCell ref="L50:O50"/>
    <mergeCell ref="Q50:T50"/>
    <mergeCell ref="V50:Y50"/>
    <mergeCell ref="AA50:AD50"/>
    <mergeCell ref="AF50:AI50"/>
    <mergeCell ref="O47:O48"/>
    <mergeCell ref="Q47:Q48"/>
    <mergeCell ref="T47:T48"/>
    <mergeCell ref="V47:V48"/>
    <mergeCell ref="Y47:Y48"/>
    <mergeCell ref="AA47:AA48"/>
    <mergeCell ref="B47:B48"/>
    <mergeCell ref="E47:E48"/>
    <mergeCell ref="G47:G48"/>
    <mergeCell ref="J47:J48"/>
    <mergeCell ref="L47:L48"/>
    <mergeCell ref="V54:V55"/>
    <mergeCell ref="Y54:Y55"/>
    <mergeCell ref="AA54:AA55"/>
    <mergeCell ref="AD54:AD55"/>
    <mergeCell ref="AF54:AF55"/>
    <mergeCell ref="AI54:AI55"/>
    <mergeCell ref="AF52:AF53"/>
    <mergeCell ref="AI52:AI53"/>
    <mergeCell ref="B54:B55"/>
    <mergeCell ref="E54:E55"/>
    <mergeCell ref="G54:G55"/>
    <mergeCell ref="J54:J55"/>
    <mergeCell ref="L54:L55"/>
    <mergeCell ref="O54:O55"/>
    <mergeCell ref="Q54:Q55"/>
    <mergeCell ref="T54:T55"/>
    <mergeCell ref="Q52:Q53"/>
    <mergeCell ref="T52:T53"/>
    <mergeCell ref="V52:V53"/>
    <mergeCell ref="Y52:Y53"/>
    <mergeCell ref="AA52:AA53"/>
    <mergeCell ref="AD52:AD53"/>
    <mergeCell ref="B52:B53"/>
    <mergeCell ref="E52:E53"/>
  </mergeCells>
  <phoneticPr fontId="4" type="noConversion"/>
  <conditionalFormatting sqref="B15:K15 B22:Y22 B36:U36 F43:Y43 B50:Y50 AK31 B29:Y29 AJ29 AJ50 AJ43 AJ36 AJ22 AJ15 P15:Y15">
    <cfRule type="cellIs" dxfId="453" priority="410" operator="equal">
      <formula>0</formula>
    </cfRule>
  </conditionalFormatting>
  <conditionalFormatting sqref="AK45">
    <cfRule type="cellIs" dxfId="452" priority="409" operator="equal">
      <formula>0</formula>
    </cfRule>
  </conditionalFormatting>
  <conditionalFormatting sqref="Z15:AI15 Z22:AI22 Z29:AI29 Z36:AI36 Z43:AI43 Z50:AI50">
    <cfRule type="cellIs" dxfId="451" priority="408" operator="equal">
      <formula>0</formula>
    </cfRule>
  </conditionalFormatting>
  <conditionalFormatting sqref="B19:B20">
    <cfRule type="containsText" dxfId="450" priority="403" operator="containsText" text="야간">
      <formula>NOT(ISERROR(SEARCH("야간",B19)))</formula>
    </cfRule>
    <cfRule type="containsText" dxfId="449" priority="406" operator="containsText" text="B(선택)">
      <formula>NOT(ISERROR(SEARCH("B(선택)",B19)))</formula>
    </cfRule>
    <cfRule type="containsText" dxfId="448" priority="407" operator="containsText" text="A(선택)">
      <formula>NOT(ISERROR(SEARCH("A(선택)",B19)))</formula>
    </cfRule>
  </conditionalFormatting>
  <conditionalFormatting sqref="AA19:AA20">
    <cfRule type="containsText" dxfId="447" priority="400" operator="containsText" text="야간">
      <formula>NOT(ISERROR(SEARCH("야간",AA19)))</formula>
    </cfRule>
    <cfRule type="containsText" dxfId="446" priority="401" operator="containsText" text="B(선택)">
      <formula>NOT(ISERROR(SEARCH("B(선택)",AA19)))</formula>
    </cfRule>
    <cfRule type="containsText" dxfId="445" priority="402" operator="containsText" text="A(선택)">
      <formula>NOT(ISERROR(SEARCH("A(선택)",AA19)))</formula>
    </cfRule>
  </conditionalFormatting>
  <conditionalFormatting sqref="AF19:AF20">
    <cfRule type="containsText" dxfId="444" priority="397" operator="containsText" text="야간">
      <formula>NOT(ISERROR(SEARCH("야간",AF19)))</formula>
    </cfRule>
    <cfRule type="containsText" dxfId="443" priority="398" operator="containsText" text="B(선택)">
      <formula>NOT(ISERROR(SEARCH("B(선택)",AF19)))</formula>
    </cfRule>
    <cfRule type="containsText" dxfId="442" priority="399" operator="containsText" text="A(선택)">
      <formula>NOT(ISERROR(SEARCH("A(선택)",AF19)))</formula>
    </cfRule>
  </conditionalFormatting>
  <conditionalFormatting sqref="AA26:AA27">
    <cfRule type="containsText" dxfId="441" priority="394" operator="containsText" text="야간">
      <formula>NOT(ISERROR(SEARCH("야간",AA26)))</formula>
    </cfRule>
    <cfRule type="containsText" dxfId="440" priority="395" operator="containsText" text="B(선택)">
      <formula>NOT(ISERROR(SEARCH("B(선택)",AA26)))</formula>
    </cfRule>
    <cfRule type="containsText" dxfId="439" priority="396" operator="containsText" text="A(선택)">
      <formula>NOT(ISERROR(SEARCH("A(선택)",AA26)))</formula>
    </cfRule>
  </conditionalFormatting>
  <conditionalFormatting sqref="AF26:AF27">
    <cfRule type="containsText" dxfId="438" priority="391" operator="containsText" text="야간">
      <formula>NOT(ISERROR(SEARCH("야간",AF26)))</formula>
    </cfRule>
    <cfRule type="containsText" dxfId="437" priority="392" operator="containsText" text="B(선택)">
      <formula>NOT(ISERROR(SEARCH("B(선택)",AF26)))</formula>
    </cfRule>
    <cfRule type="containsText" dxfId="436" priority="393" operator="containsText" text="A(선택)">
      <formula>NOT(ISERROR(SEARCH("A(선택)",AF26)))</formula>
    </cfRule>
  </conditionalFormatting>
  <conditionalFormatting sqref="G26:G27">
    <cfRule type="containsText" dxfId="435" priority="386" operator="containsText" text="야간">
      <formula>NOT(ISERROR(SEARCH("야간",G26)))</formula>
    </cfRule>
    <cfRule type="containsText" dxfId="434" priority="387" operator="containsText" text="B(선택)">
      <formula>NOT(ISERROR(SEARCH("B(선택)",G26)))</formula>
    </cfRule>
    <cfRule type="containsText" dxfId="433" priority="388" operator="containsText" text="A(선택)">
      <formula>NOT(ISERROR(SEARCH("A(선택)",G26)))</formula>
    </cfRule>
  </conditionalFormatting>
  <conditionalFormatting sqref="Q26:Q27">
    <cfRule type="containsText" dxfId="432" priority="383" operator="containsText" text="야간">
      <formula>NOT(ISERROR(SEARCH("야간",Q26)))</formula>
    </cfRule>
    <cfRule type="containsText" dxfId="431" priority="384" operator="containsText" text="B(선택)">
      <formula>NOT(ISERROR(SEARCH("B(선택)",Q26)))</formula>
    </cfRule>
    <cfRule type="containsText" dxfId="430" priority="385" operator="containsText" text="A(선택)">
      <formula>NOT(ISERROR(SEARCH("A(선택)",Q26)))</formula>
    </cfRule>
  </conditionalFormatting>
  <conditionalFormatting sqref="L26:L27">
    <cfRule type="containsText" dxfId="429" priority="380" operator="containsText" text="야간">
      <formula>NOT(ISERROR(SEARCH("야간",L26)))</formula>
    </cfRule>
    <cfRule type="containsText" dxfId="428" priority="381" operator="containsText" text="B(선택)">
      <formula>NOT(ISERROR(SEARCH("B(선택)",L26)))</formula>
    </cfRule>
    <cfRule type="containsText" dxfId="427" priority="382" operator="containsText" text="A(선택)">
      <formula>NOT(ISERROR(SEARCH("A(선택)",L26)))</formula>
    </cfRule>
  </conditionalFormatting>
  <conditionalFormatting sqref="G19:G20">
    <cfRule type="containsText" dxfId="426" priority="365" operator="containsText" text="야간">
      <formula>NOT(ISERROR(SEARCH("야간",G19)))</formula>
    </cfRule>
    <cfRule type="containsText" dxfId="425" priority="368" operator="containsText" text="B(선택)">
      <formula>NOT(ISERROR(SEARCH("B(선택)",G19)))</formula>
    </cfRule>
    <cfRule type="containsText" dxfId="424" priority="369" operator="containsText" text="A(선택)">
      <formula>NOT(ISERROR(SEARCH("A(선택)",G19)))</formula>
    </cfRule>
  </conditionalFormatting>
  <conditionalFormatting sqref="L19:L20">
    <cfRule type="containsText" dxfId="423" priority="360" operator="containsText" text="야간">
      <formula>NOT(ISERROR(SEARCH("야간",L19)))</formula>
    </cfRule>
    <cfRule type="containsText" dxfId="422" priority="363" operator="containsText" text="B(선택)">
      <formula>NOT(ISERROR(SEARCH("B(선택)",L19)))</formula>
    </cfRule>
    <cfRule type="containsText" dxfId="421" priority="364" operator="containsText" text="A(선택)">
      <formula>NOT(ISERROR(SEARCH("A(선택)",L19)))</formula>
    </cfRule>
  </conditionalFormatting>
  <conditionalFormatting sqref="Q19:Q20">
    <cfRule type="containsText" dxfId="420" priority="355" operator="containsText" text="야간">
      <formula>NOT(ISERROR(SEARCH("야간",Q19)))</formula>
    </cfRule>
    <cfRule type="containsText" dxfId="419" priority="358" operator="containsText" text="B(선택)">
      <formula>NOT(ISERROR(SEARCH("B(선택)",Q19)))</formula>
    </cfRule>
    <cfRule type="containsText" dxfId="418" priority="359" operator="containsText" text="A(선택)">
      <formula>NOT(ISERROR(SEARCH("A(선택)",Q19)))</formula>
    </cfRule>
  </conditionalFormatting>
  <conditionalFormatting sqref="V19:V20">
    <cfRule type="containsText" dxfId="417" priority="350" operator="containsText" text="야간">
      <formula>NOT(ISERROR(SEARCH("야간",V19)))</formula>
    </cfRule>
    <cfRule type="containsText" dxfId="416" priority="353" operator="containsText" text="B(선택)">
      <formula>NOT(ISERROR(SEARCH("B(선택)",V19)))</formula>
    </cfRule>
    <cfRule type="containsText" dxfId="415" priority="354" operator="containsText" text="A(선택)">
      <formula>NOT(ISERROR(SEARCH("A(선택)",V19)))</formula>
    </cfRule>
  </conditionalFormatting>
  <conditionalFormatting sqref="L15:O15">
    <cfRule type="cellIs" dxfId="414" priority="349" operator="equal">
      <formula>0</formula>
    </cfRule>
  </conditionalFormatting>
  <conditionalFormatting sqref="B26:B27">
    <cfRule type="containsText" dxfId="413" priority="346" operator="containsText" text="야간">
      <formula>NOT(ISERROR(SEARCH("야간",B26)))</formula>
    </cfRule>
    <cfRule type="containsText" dxfId="412" priority="347" operator="containsText" text="B(선택)">
      <formula>NOT(ISERROR(SEARCH("B(선택)",B26)))</formula>
    </cfRule>
    <cfRule type="containsText" dxfId="411" priority="348" operator="containsText" text="A(선택)">
      <formula>NOT(ISERROR(SEARCH("A(선택)",B26)))</formula>
    </cfRule>
  </conditionalFormatting>
  <conditionalFormatting sqref="V26:V27">
    <cfRule type="containsText" dxfId="410" priority="340" operator="containsText" text="야간">
      <formula>NOT(ISERROR(SEARCH("야간",V26)))</formula>
    </cfRule>
    <cfRule type="containsText" dxfId="409" priority="341" operator="containsText" text="B(선택)">
      <formula>NOT(ISERROR(SEARCH("B(선택)",V26)))</formula>
    </cfRule>
    <cfRule type="containsText" dxfId="408" priority="342" operator="containsText" text="A(선택)">
      <formula>NOT(ISERROR(SEARCH("A(선택)",V26)))</formula>
    </cfRule>
  </conditionalFormatting>
  <conditionalFormatting sqref="AA33:AA34">
    <cfRule type="containsText" dxfId="407" priority="334" operator="containsText" text="야간">
      <formula>NOT(ISERROR(SEARCH("야간",AA33)))</formula>
    </cfRule>
    <cfRule type="containsText" dxfId="406" priority="335" operator="containsText" text="B(선택)">
      <formula>NOT(ISERROR(SEARCH("B(선택)",AA33)))</formula>
    </cfRule>
    <cfRule type="containsText" dxfId="405" priority="336" operator="containsText" text="A(선택)">
      <formula>NOT(ISERROR(SEARCH("A(선택)",AA33)))</formula>
    </cfRule>
  </conditionalFormatting>
  <conditionalFormatting sqref="AF33:AF34">
    <cfRule type="containsText" dxfId="404" priority="331" operator="containsText" text="야간">
      <formula>NOT(ISERROR(SEARCH("야간",AF33)))</formula>
    </cfRule>
    <cfRule type="containsText" dxfId="403" priority="332" operator="containsText" text="B(선택)">
      <formula>NOT(ISERROR(SEARCH("B(선택)",AF33)))</formula>
    </cfRule>
    <cfRule type="containsText" dxfId="402" priority="333" operator="containsText" text="A(선택)">
      <formula>NOT(ISERROR(SEARCH("A(선택)",AF33)))</formula>
    </cfRule>
  </conditionalFormatting>
  <conditionalFormatting sqref="G33:G34">
    <cfRule type="containsText" dxfId="401" priority="328" operator="containsText" text="야간">
      <formula>NOT(ISERROR(SEARCH("야간",G33)))</formula>
    </cfRule>
    <cfRule type="containsText" dxfId="400" priority="329" operator="containsText" text="B(선택)">
      <formula>NOT(ISERROR(SEARCH("B(선택)",G33)))</formula>
    </cfRule>
    <cfRule type="containsText" dxfId="399" priority="330" operator="containsText" text="A(선택)">
      <formula>NOT(ISERROR(SEARCH("A(선택)",G33)))</formula>
    </cfRule>
  </conditionalFormatting>
  <conditionalFormatting sqref="Q33:Q34">
    <cfRule type="containsText" dxfId="398" priority="325" operator="containsText" text="야간">
      <formula>NOT(ISERROR(SEARCH("야간",Q33)))</formula>
    </cfRule>
    <cfRule type="containsText" dxfId="397" priority="326" operator="containsText" text="B(선택)">
      <formula>NOT(ISERROR(SEARCH("B(선택)",Q33)))</formula>
    </cfRule>
    <cfRule type="containsText" dxfId="396" priority="327" operator="containsText" text="A(선택)">
      <formula>NOT(ISERROR(SEARCH("A(선택)",Q33)))</formula>
    </cfRule>
  </conditionalFormatting>
  <conditionalFormatting sqref="L33:L34">
    <cfRule type="containsText" dxfId="395" priority="322" operator="containsText" text="야간">
      <formula>NOT(ISERROR(SEARCH("야간",L33)))</formula>
    </cfRule>
    <cfRule type="containsText" dxfId="394" priority="323" operator="containsText" text="B(선택)">
      <formula>NOT(ISERROR(SEARCH("B(선택)",L33)))</formula>
    </cfRule>
    <cfRule type="containsText" dxfId="393" priority="324" operator="containsText" text="A(선택)">
      <formula>NOT(ISERROR(SEARCH("A(선택)",L33)))</formula>
    </cfRule>
  </conditionalFormatting>
  <conditionalFormatting sqref="B33:B34">
    <cfRule type="containsText" dxfId="392" priority="310" operator="containsText" text="야간">
      <formula>NOT(ISERROR(SEARCH("야간",B33)))</formula>
    </cfRule>
    <cfRule type="containsText" dxfId="391" priority="311" operator="containsText" text="B(선택)">
      <formula>NOT(ISERROR(SEARCH("B(선택)",B33)))</formula>
    </cfRule>
    <cfRule type="containsText" dxfId="390" priority="312" operator="containsText" text="A(선택)">
      <formula>NOT(ISERROR(SEARCH("A(선택)",B33)))</formula>
    </cfRule>
  </conditionalFormatting>
  <conditionalFormatting sqref="V33:V34">
    <cfRule type="containsText" dxfId="389" priority="304" operator="containsText" text="야간">
      <formula>NOT(ISERROR(SEARCH("야간",V33)))</formula>
    </cfRule>
    <cfRule type="containsText" dxfId="388" priority="305" operator="containsText" text="B(선택)">
      <formula>NOT(ISERROR(SEARCH("B(선택)",V33)))</formula>
    </cfRule>
    <cfRule type="containsText" dxfId="387" priority="306" operator="containsText" text="A(선택)">
      <formula>NOT(ISERROR(SEARCH("A(선택)",V33)))</formula>
    </cfRule>
  </conditionalFormatting>
  <conditionalFormatting sqref="AA40:AA41">
    <cfRule type="containsText" dxfId="386" priority="298" operator="containsText" text="야간">
      <formula>NOT(ISERROR(SEARCH("야간",AA40)))</formula>
    </cfRule>
    <cfRule type="containsText" dxfId="385" priority="299" operator="containsText" text="B(선택)">
      <formula>NOT(ISERROR(SEARCH("B(선택)",AA40)))</formula>
    </cfRule>
    <cfRule type="containsText" dxfId="384" priority="300" operator="containsText" text="A(선택)">
      <formula>NOT(ISERROR(SEARCH("A(선택)",AA40)))</formula>
    </cfRule>
  </conditionalFormatting>
  <conditionalFormatting sqref="AF40:AF41">
    <cfRule type="containsText" dxfId="383" priority="295" operator="containsText" text="야간">
      <formula>NOT(ISERROR(SEARCH("야간",AF40)))</formula>
    </cfRule>
    <cfRule type="containsText" dxfId="382" priority="296" operator="containsText" text="B(선택)">
      <formula>NOT(ISERROR(SEARCH("B(선택)",AF40)))</formula>
    </cfRule>
    <cfRule type="containsText" dxfId="381" priority="297" operator="containsText" text="A(선택)">
      <formula>NOT(ISERROR(SEARCH("A(선택)",AF40)))</formula>
    </cfRule>
  </conditionalFormatting>
  <conditionalFormatting sqref="G40:G41">
    <cfRule type="containsText" dxfId="380" priority="292" operator="containsText" text="야간">
      <formula>NOT(ISERROR(SEARCH("야간",G40)))</formula>
    </cfRule>
    <cfRule type="containsText" dxfId="379" priority="293" operator="containsText" text="B(선택)">
      <formula>NOT(ISERROR(SEARCH("B(선택)",G40)))</formula>
    </cfRule>
    <cfRule type="containsText" dxfId="378" priority="294" operator="containsText" text="A(선택)">
      <formula>NOT(ISERROR(SEARCH("A(선택)",G40)))</formula>
    </cfRule>
  </conditionalFormatting>
  <conditionalFormatting sqref="Q40:Q41">
    <cfRule type="containsText" dxfId="377" priority="289" operator="containsText" text="야간">
      <formula>NOT(ISERROR(SEARCH("야간",Q40)))</formula>
    </cfRule>
    <cfRule type="containsText" dxfId="376" priority="290" operator="containsText" text="B(선택)">
      <formula>NOT(ISERROR(SEARCH("B(선택)",Q40)))</formula>
    </cfRule>
    <cfRule type="containsText" dxfId="375" priority="291" operator="containsText" text="A(선택)">
      <formula>NOT(ISERROR(SEARCH("A(선택)",Q40)))</formula>
    </cfRule>
  </conditionalFormatting>
  <conditionalFormatting sqref="L40:L41">
    <cfRule type="containsText" dxfId="374" priority="286" operator="containsText" text="야간">
      <formula>NOT(ISERROR(SEARCH("야간",L40)))</formula>
    </cfRule>
    <cfRule type="containsText" dxfId="373" priority="287" operator="containsText" text="B(선택)">
      <formula>NOT(ISERROR(SEARCH("B(선택)",L40)))</formula>
    </cfRule>
    <cfRule type="containsText" dxfId="372" priority="288" operator="containsText" text="A(선택)">
      <formula>NOT(ISERROR(SEARCH("A(선택)",L40)))</formula>
    </cfRule>
  </conditionalFormatting>
  <conditionalFormatting sqref="B40:B41">
    <cfRule type="containsText" dxfId="371" priority="274" operator="containsText" text="야간">
      <formula>NOT(ISERROR(SEARCH("야간",B40)))</formula>
    </cfRule>
    <cfRule type="containsText" dxfId="370" priority="275" operator="containsText" text="B(선택)">
      <formula>NOT(ISERROR(SEARCH("B(선택)",B40)))</formula>
    </cfRule>
    <cfRule type="containsText" dxfId="369" priority="276" operator="containsText" text="A(선택)">
      <formula>NOT(ISERROR(SEARCH("A(선택)",B40)))</formula>
    </cfRule>
  </conditionalFormatting>
  <conditionalFormatting sqref="V40:V41">
    <cfRule type="containsText" dxfId="368" priority="268" operator="containsText" text="야간">
      <formula>NOT(ISERROR(SEARCH("야간",V40)))</formula>
    </cfRule>
    <cfRule type="containsText" dxfId="367" priority="269" operator="containsText" text="B(선택)">
      <formula>NOT(ISERROR(SEARCH("B(선택)",V40)))</formula>
    </cfRule>
    <cfRule type="containsText" dxfId="366" priority="270" operator="containsText" text="A(선택)">
      <formula>NOT(ISERROR(SEARCH("A(선택)",V40)))</formula>
    </cfRule>
  </conditionalFormatting>
  <conditionalFormatting sqref="AA47:AA48">
    <cfRule type="containsText" dxfId="365" priority="262" operator="containsText" text="야간">
      <formula>NOT(ISERROR(SEARCH("야간",AA47)))</formula>
    </cfRule>
    <cfRule type="containsText" dxfId="364" priority="263" operator="containsText" text="B(선택)">
      <formula>NOT(ISERROR(SEARCH("B(선택)",AA47)))</formula>
    </cfRule>
    <cfRule type="containsText" dxfId="363" priority="264" operator="containsText" text="A(선택)">
      <formula>NOT(ISERROR(SEARCH("A(선택)",AA47)))</formula>
    </cfRule>
  </conditionalFormatting>
  <conditionalFormatting sqref="AF47:AF48">
    <cfRule type="containsText" dxfId="362" priority="259" operator="containsText" text="야간">
      <formula>NOT(ISERROR(SEARCH("야간",AF47)))</formula>
    </cfRule>
    <cfRule type="containsText" dxfId="361" priority="260" operator="containsText" text="B(선택)">
      <formula>NOT(ISERROR(SEARCH("B(선택)",AF47)))</formula>
    </cfRule>
    <cfRule type="containsText" dxfId="360" priority="261" operator="containsText" text="A(선택)">
      <formula>NOT(ISERROR(SEARCH("A(선택)",AF47)))</formula>
    </cfRule>
  </conditionalFormatting>
  <conditionalFormatting sqref="G47:G48">
    <cfRule type="containsText" dxfId="359" priority="256" operator="containsText" text="야간">
      <formula>NOT(ISERROR(SEARCH("야간",G47)))</formula>
    </cfRule>
    <cfRule type="containsText" dxfId="358" priority="257" operator="containsText" text="B(선택)">
      <formula>NOT(ISERROR(SEARCH("B(선택)",G47)))</formula>
    </cfRule>
    <cfRule type="containsText" dxfId="357" priority="258" operator="containsText" text="A(선택)">
      <formula>NOT(ISERROR(SEARCH("A(선택)",G47)))</formula>
    </cfRule>
  </conditionalFormatting>
  <conditionalFormatting sqref="Q47:Q48">
    <cfRule type="containsText" dxfId="356" priority="253" operator="containsText" text="야간">
      <formula>NOT(ISERROR(SEARCH("야간",Q47)))</formula>
    </cfRule>
    <cfRule type="containsText" dxfId="355" priority="254" operator="containsText" text="B(선택)">
      <formula>NOT(ISERROR(SEARCH("B(선택)",Q47)))</formula>
    </cfRule>
    <cfRule type="containsText" dxfId="354" priority="255" operator="containsText" text="A(선택)">
      <formula>NOT(ISERROR(SEARCH("A(선택)",Q47)))</formula>
    </cfRule>
  </conditionalFormatting>
  <conditionalFormatting sqref="L47:L48">
    <cfRule type="containsText" dxfId="353" priority="250" operator="containsText" text="야간">
      <formula>NOT(ISERROR(SEARCH("야간",L47)))</formula>
    </cfRule>
    <cfRule type="containsText" dxfId="352" priority="251" operator="containsText" text="B(선택)">
      <formula>NOT(ISERROR(SEARCH("B(선택)",L47)))</formula>
    </cfRule>
    <cfRule type="containsText" dxfId="351" priority="252" operator="containsText" text="A(선택)">
      <formula>NOT(ISERROR(SEARCH("A(선택)",L47)))</formula>
    </cfRule>
  </conditionalFormatting>
  <conditionalFormatting sqref="B47:B48">
    <cfRule type="containsText" dxfId="350" priority="238" operator="containsText" text="야간">
      <formula>NOT(ISERROR(SEARCH("야간",B47)))</formula>
    </cfRule>
    <cfRule type="containsText" dxfId="349" priority="239" operator="containsText" text="B(선택)">
      <formula>NOT(ISERROR(SEARCH("B(선택)",B47)))</formula>
    </cfRule>
    <cfRule type="containsText" dxfId="348" priority="240" operator="containsText" text="A(선택)">
      <formula>NOT(ISERROR(SEARCH("A(선택)",B47)))</formula>
    </cfRule>
  </conditionalFormatting>
  <conditionalFormatting sqref="V47:V48">
    <cfRule type="containsText" dxfId="347" priority="232" operator="containsText" text="야간">
      <formula>NOT(ISERROR(SEARCH("야간",V47)))</formula>
    </cfRule>
    <cfRule type="containsText" dxfId="346" priority="233" operator="containsText" text="B(선택)">
      <formula>NOT(ISERROR(SEARCH("B(선택)",V47)))</formula>
    </cfRule>
    <cfRule type="containsText" dxfId="345" priority="234" operator="containsText" text="A(선택)">
      <formula>NOT(ISERROR(SEARCH("A(선택)",V47)))</formula>
    </cfRule>
  </conditionalFormatting>
  <conditionalFormatting sqref="AA54:AA55">
    <cfRule type="containsText" dxfId="344" priority="226" operator="containsText" text="야간">
      <formula>NOT(ISERROR(SEARCH("야간",AA54)))</formula>
    </cfRule>
    <cfRule type="containsText" dxfId="343" priority="227" operator="containsText" text="B(선택)">
      <formula>NOT(ISERROR(SEARCH("B(선택)",AA54)))</formula>
    </cfRule>
    <cfRule type="containsText" dxfId="342" priority="228" operator="containsText" text="A(선택)">
      <formula>NOT(ISERROR(SEARCH("A(선택)",AA54)))</formula>
    </cfRule>
  </conditionalFormatting>
  <conditionalFormatting sqref="AF54:AF55">
    <cfRule type="containsText" dxfId="341" priority="223" operator="containsText" text="야간">
      <formula>NOT(ISERROR(SEARCH("야간",AF54)))</formula>
    </cfRule>
    <cfRule type="containsText" dxfId="340" priority="224" operator="containsText" text="B(선택)">
      <formula>NOT(ISERROR(SEARCH("B(선택)",AF54)))</formula>
    </cfRule>
    <cfRule type="containsText" dxfId="339" priority="225" operator="containsText" text="A(선택)">
      <formula>NOT(ISERROR(SEARCH("A(선택)",AF54)))</formula>
    </cfRule>
  </conditionalFormatting>
  <conditionalFormatting sqref="G54:G55">
    <cfRule type="containsText" dxfId="338" priority="220" operator="containsText" text="야간">
      <formula>NOT(ISERROR(SEARCH("야간",G54)))</formula>
    </cfRule>
    <cfRule type="containsText" dxfId="337" priority="221" operator="containsText" text="B(선택)">
      <formula>NOT(ISERROR(SEARCH("B(선택)",G54)))</formula>
    </cfRule>
    <cfRule type="containsText" dxfId="336" priority="222" operator="containsText" text="A(선택)">
      <formula>NOT(ISERROR(SEARCH("A(선택)",G54)))</formula>
    </cfRule>
  </conditionalFormatting>
  <conditionalFormatting sqref="Q54:Q55">
    <cfRule type="containsText" dxfId="335" priority="217" operator="containsText" text="야간">
      <formula>NOT(ISERROR(SEARCH("야간",Q54)))</formula>
    </cfRule>
    <cfRule type="containsText" dxfId="334" priority="218" operator="containsText" text="B(선택)">
      <formula>NOT(ISERROR(SEARCH("B(선택)",Q54)))</formula>
    </cfRule>
    <cfRule type="containsText" dxfId="333" priority="219" operator="containsText" text="A(선택)">
      <formula>NOT(ISERROR(SEARCH("A(선택)",Q54)))</formula>
    </cfRule>
  </conditionalFormatting>
  <conditionalFormatting sqref="L54:L55">
    <cfRule type="containsText" dxfId="332" priority="214" operator="containsText" text="야간">
      <formula>NOT(ISERROR(SEARCH("야간",L54)))</formula>
    </cfRule>
    <cfRule type="containsText" dxfId="331" priority="215" operator="containsText" text="B(선택)">
      <formula>NOT(ISERROR(SEARCH("B(선택)",L54)))</formula>
    </cfRule>
    <cfRule type="containsText" dxfId="330" priority="216" operator="containsText" text="A(선택)">
      <formula>NOT(ISERROR(SEARCH("A(선택)",L54)))</formula>
    </cfRule>
  </conditionalFormatting>
  <conditionalFormatting sqref="B54:B55">
    <cfRule type="containsText" dxfId="329" priority="202" operator="containsText" text="야간">
      <formula>NOT(ISERROR(SEARCH("야간",B54)))</formula>
    </cfRule>
    <cfRule type="containsText" dxfId="328" priority="203" operator="containsText" text="B(선택)">
      <formula>NOT(ISERROR(SEARCH("B(선택)",B54)))</formula>
    </cfRule>
    <cfRule type="containsText" dxfId="327" priority="204" operator="containsText" text="A(선택)">
      <formula>NOT(ISERROR(SEARCH("A(선택)",B54)))</formula>
    </cfRule>
  </conditionalFormatting>
  <conditionalFormatting sqref="V54:V55">
    <cfRule type="containsText" dxfId="326" priority="196" operator="containsText" text="야간">
      <formula>NOT(ISERROR(SEARCH("야간",V54)))</formula>
    </cfRule>
    <cfRule type="containsText" dxfId="325" priority="197" operator="containsText" text="B(선택)">
      <formula>NOT(ISERROR(SEARCH("B(선택)",V54)))</formula>
    </cfRule>
    <cfRule type="containsText" dxfId="324" priority="198" operator="containsText" text="A(선택)">
      <formula>NOT(ISERROR(SEARCH("A(선택)",V54)))</formula>
    </cfRule>
  </conditionalFormatting>
  <conditionalFormatting sqref="B43:E43">
    <cfRule type="cellIs" dxfId="323" priority="191" operator="equal">
      <formula>0</formula>
    </cfRule>
  </conditionalFormatting>
  <conditionalFormatting sqref="AA17:AA18">
    <cfRule type="containsText" dxfId="322" priority="186" operator="containsText" text="휴일">
      <formula>NOT(ISERROR(SEARCH("휴일",AA17)))</formula>
    </cfRule>
    <cfRule type="containsText" dxfId="321" priority="187" operator="containsText" text="대체(평일)">
      <formula>NOT(ISERROR(SEARCH("대체(평일)",AA17)))</formula>
    </cfRule>
  </conditionalFormatting>
  <conditionalFormatting sqref="AF17:AF18">
    <cfRule type="containsText" dxfId="320" priority="184" operator="containsText" text="휴일">
      <formula>NOT(ISERROR(SEARCH("휴일",AF17)))</formula>
    </cfRule>
    <cfRule type="containsText" dxfId="319" priority="185" operator="containsText" text="대체(평일)">
      <formula>NOT(ISERROR(SEARCH("대체(평일)",AF17)))</formula>
    </cfRule>
  </conditionalFormatting>
  <conditionalFormatting sqref="AF24:AF25">
    <cfRule type="containsText" dxfId="318" priority="182" operator="containsText" text="휴일">
      <formula>NOT(ISERROR(SEARCH("휴일",AF24)))</formula>
    </cfRule>
    <cfRule type="containsText" dxfId="317" priority="183" operator="containsText" text="대체(평일)">
      <formula>NOT(ISERROR(SEARCH("대체(평일)",AF24)))</formula>
    </cfRule>
  </conditionalFormatting>
  <conditionalFormatting sqref="AA24:AA25">
    <cfRule type="containsText" dxfId="316" priority="180" operator="containsText" text="휴일">
      <formula>NOT(ISERROR(SEARCH("휴일",AA24)))</formula>
    </cfRule>
    <cfRule type="containsText" dxfId="315" priority="181" operator="containsText" text="대체(평일)">
      <formula>NOT(ISERROR(SEARCH("대체(평일)",AA24)))</formula>
    </cfRule>
  </conditionalFormatting>
  <conditionalFormatting sqref="AA31:AA32">
    <cfRule type="containsText" dxfId="314" priority="178" operator="containsText" text="휴일">
      <formula>NOT(ISERROR(SEARCH("휴일",AA31)))</formula>
    </cfRule>
    <cfRule type="containsText" dxfId="313" priority="179" operator="containsText" text="대체(평일)">
      <formula>NOT(ISERROR(SEARCH("대체(평일)",AA31)))</formula>
    </cfRule>
  </conditionalFormatting>
  <conditionalFormatting sqref="AF31:AF32">
    <cfRule type="containsText" dxfId="312" priority="176" operator="containsText" text="휴일">
      <formula>NOT(ISERROR(SEARCH("휴일",AF31)))</formula>
    </cfRule>
    <cfRule type="containsText" dxfId="311" priority="177" operator="containsText" text="대체(평일)">
      <formula>NOT(ISERROR(SEARCH("대체(평일)",AF31)))</formula>
    </cfRule>
  </conditionalFormatting>
  <conditionalFormatting sqref="AF38:AF39">
    <cfRule type="containsText" dxfId="310" priority="174" operator="containsText" text="휴일">
      <formula>NOT(ISERROR(SEARCH("휴일",AF38)))</formula>
    </cfRule>
    <cfRule type="containsText" dxfId="309" priority="175" operator="containsText" text="대체(평일)">
      <formula>NOT(ISERROR(SEARCH("대체(평일)",AF38)))</formula>
    </cfRule>
  </conditionalFormatting>
  <conditionalFormatting sqref="AA38:AA39">
    <cfRule type="containsText" dxfId="308" priority="172" operator="containsText" text="휴일">
      <formula>NOT(ISERROR(SEARCH("휴일",AA38)))</formula>
    </cfRule>
    <cfRule type="containsText" dxfId="307" priority="173" operator="containsText" text="대체(평일)">
      <formula>NOT(ISERROR(SEARCH("대체(평일)",AA38)))</formula>
    </cfRule>
  </conditionalFormatting>
  <conditionalFormatting sqref="AA45:AA46">
    <cfRule type="containsText" dxfId="306" priority="170" operator="containsText" text="휴일">
      <formula>NOT(ISERROR(SEARCH("휴일",AA45)))</formula>
    </cfRule>
    <cfRule type="containsText" dxfId="305" priority="171" operator="containsText" text="대체(평일)">
      <formula>NOT(ISERROR(SEARCH("대체(평일)",AA45)))</formula>
    </cfRule>
  </conditionalFormatting>
  <conditionalFormatting sqref="AF45:AF46">
    <cfRule type="containsText" dxfId="304" priority="168" operator="containsText" text="휴일">
      <formula>NOT(ISERROR(SEARCH("휴일",AF45)))</formula>
    </cfRule>
    <cfRule type="containsText" dxfId="303" priority="169" operator="containsText" text="대체(평일)">
      <formula>NOT(ISERROR(SEARCH("대체(평일)",AF45)))</formula>
    </cfRule>
  </conditionalFormatting>
  <conditionalFormatting sqref="AF52:AF53">
    <cfRule type="containsText" dxfId="302" priority="166" operator="containsText" text="휴일">
      <formula>NOT(ISERROR(SEARCH("휴일",AF52)))</formula>
    </cfRule>
    <cfRule type="containsText" dxfId="301" priority="167" operator="containsText" text="대체(평일)">
      <formula>NOT(ISERROR(SEARCH("대체(평일)",AF52)))</formula>
    </cfRule>
  </conditionalFormatting>
  <conditionalFormatting sqref="AA52:AA53">
    <cfRule type="containsText" dxfId="300" priority="164" operator="containsText" text="휴일">
      <formula>NOT(ISERROR(SEARCH("휴일",AA52)))</formula>
    </cfRule>
    <cfRule type="containsText" dxfId="299" priority="165" operator="containsText" text="대체(평일)">
      <formula>NOT(ISERROR(SEARCH("대체(평일)",AA52)))</formula>
    </cfRule>
  </conditionalFormatting>
  <conditionalFormatting sqref="V36:Y36">
    <cfRule type="cellIs" dxfId="298" priority="163" operator="equal">
      <formula>0</formula>
    </cfRule>
  </conditionalFormatting>
  <conditionalFormatting sqref="V38:V39">
    <cfRule type="containsText" dxfId="297" priority="146" operator="containsText" text="휴일">
      <formula>NOT(ISERROR(SEARCH("휴일",V38)))</formula>
    </cfRule>
    <cfRule type="containsText" dxfId="296" priority="147" operator="containsText" text="대체(평일)">
      <formula>NOT(ISERROR(SEARCH("대체(평일)",V38)))</formula>
    </cfRule>
  </conditionalFormatting>
  <conditionalFormatting sqref="AO13">
    <cfRule type="cellIs" dxfId="295" priority="141" operator="greaterThan">
      <formula>$AS$9</formula>
    </cfRule>
  </conditionalFormatting>
  <conditionalFormatting sqref="AN5:AO6 AO4">
    <cfRule type="cellIs" dxfId="294" priority="140" operator="greaterThan">
      <formula>$AS$9</formula>
    </cfRule>
  </conditionalFormatting>
  <conditionalFormatting sqref="AO7">
    <cfRule type="cellIs" dxfId="293" priority="139" operator="greaterThan">
      <formula>$AS$9</formula>
    </cfRule>
  </conditionalFormatting>
  <conditionalFormatting sqref="AN7">
    <cfRule type="cellIs" dxfId="292" priority="138" operator="greaterThan">
      <formula>$AS$9</formula>
    </cfRule>
  </conditionalFormatting>
  <conditionalFormatting sqref="AN4">
    <cfRule type="cellIs" dxfId="291" priority="137" operator="greaterThan">
      <formula>$AS$9</formula>
    </cfRule>
  </conditionalFormatting>
  <conditionalFormatting sqref="AO10">
    <cfRule type="cellIs" dxfId="290" priority="136" operator="greaterThan">
      <formula>$AS$9</formula>
    </cfRule>
  </conditionalFormatting>
  <conditionalFormatting sqref="AO10">
    <cfRule type="cellIs" dxfId="289" priority="135" operator="greaterThan">
      <formula>$AS$9</formula>
    </cfRule>
  </conditionalFormatting>
  <conditionalFormatting sqref="AO11">
    <cfRule type="cellIs" dxfId="288" priority="134" operator="greaterThan">
      <formula>$AS$9</formula>
    </cfRule>
  </conditionalFormatting>
  <conditionalFormatting sqref="AO12">
    <cfRule type="cellIs" dxfId="287" priority="133" operator="greaterThan">
      <formula>$AS$9</formula>
    </cfRule>
  </conditionalFormatting>
  <conditionalFormatting sqref="AN8">
    <cfRule type="cellIs" dxfId="286" priority="132" operator="greaterThan">
      <formula>$AS$10</formula>
    </cfRule>
  </conditionalFormatting>
  <conditionalFormatting sqref="B17:B18">
    <cfRule type="containsText" dxfId="285" priority="85" operator="containsText" text="대체(휴일)">
      <formula>NOT(ISERROR(SEARCH("대체(휴일)",B17)))</formula>
    </cfRule>
    <cfRule type="containsText" dxfId="284" priority="86" operator="containsText" text="외근">
      <formula>NOT(ISERROR(SEARCH("외근",B17)))</formula>
    </cfRule>
    <cfRule type="containsText" dxfId="283" priority="87" operator="containsText" text="선택">
      <formula>NOT(ISERROR(SEARCH("선택",B17)))</formula>
    </cfRule>
  </conditionalFormatting>
  <conditionalFormatting sqref="G17:G18">
    <cfRule type="containsText" dxfId="282" priority="82" operator="containsText" text="대체(휴일)">
      <formula>NOT(ISERROR(SEARCH("대체(휴일)",G17)))</formula>
    </cfRule>
    <cfRule type="containsText" dxfId="281" priority="83" operator="containsText" text="외근">
      <formula>NOT(ISERROR(SEARCH("외근",G17)))</formula>
    </cfRule>
    <cfRule type="containsText" dxfId="280" priority="84" operator="containsText" text="선택">
      <formula>NOT(ISERROR(SEARCH("선택",G17)))</formula>
    </cfRule>
  </conditionalFormatting>
  <conditionalFormatting sqref="L17:L18">
    <cfRule type="containsText" dxfId="279" priority="79" operator="containsText" text="대체(휴일)">
      <formula>NOT(ISERROR(SEARCH("대체(휴일)",L17)))</formula>
    </cfRule>
    <cfRule type="containsText" dxfId="278" priority="80" operator="containsText" text="외근">
      <formula>NOT(ISERROR(SEARCH("외근",L17)))</formula>
    </cfRule>
    <cfRule type="containsText" dxfId="277" priority="81" operator="containsText" text="선택">
      <formula>NOT(ISERROR(SEARCH("선택",L17)))</formula>
    </cfRule>
  </conditionalFormatting>
  <conditionalFormatting sqref="Q17:Q18">
    <cfRule type="containsText" dxfId="276" priority="76" operator="containsText" text="대체(휴일)">
      <formula>NOT(ISERROR(SEARCH("대체(휴일)",Q17)))</formula>
    </cfRule>
    <cfRule type="containsText" dxfId="275" priority="77" operator="containsText" text="외근">
      <formula>NOT(ISERROR(SEARCH("외근",Q17)))</formula>
    </cfRule>
    <cfRule type="containsText" dxfId="274" priority="78" operator="containsText" text="선택">
      <formula>NOT(ISERROR(SEARCH("선택",Q17)))</formula>
    </cfRule>
  </conditionalFormatting>
  <conditionalFormatting sqref="V17:V18">
    <cfRule type="containsText" dxfId="273" priority="73" operator="containsText" text="대체(휴일)">
      <formula>NOT(ISERROR(SEARCH("대체(휴일)",V17)))</formula>
    </cfRule>
    <cfRule type="containsText" dxfId="272" priority="74" operator="containsText" text="외근">
      <formula>NOT(ISERROR(SEARCH("외근",V17)))</formula>
    </cfRule>
    <cfRule type="containsText" dxfId="271" priority="75" operator="containsText" text="선택">
      <formula>NOT(ISERROR(SEARCH("선택",V17)))</formula>
    </cfRule>
  </conditionalFormatting>
  <conditionalFormatting sqref="V24:V25">
    <cfRule type="containsText" dxfId="270" priority="70" operator="containsText" text="대체(휴일)">
      <formula>NOT(ISERROR(SEARCH("대체(휴일)",V24)))</formula>
    </cfRule>
    <cfRule type="containsText" dxfId="269" priority="71" operator="containsText" text="외근">
      <formula>NOT(ISERROR(SEARCH("외근",V24)))</formula>
    </cfRule>
    <cfRule type="containsText" dxfId="268" priority="72" operator="containsText" text="선택">
      <formula>NOT(ISERROR(SEARCH("선택",V24)))</formula>
    </cfRule>
  </conditionalFormatting>
  <conditionalFormatting sqref="Q24:Q25">
    <cfRule type="containsText" dxfId="267" priority="67" operator="containsText" text="대체(휴일)">
      <formula>NOT(ISERROR(SEARCH("대체(휴일)",Q24)))</formula>
    </cfRule>
    <cfRule type="containsText" dxfId="266" priority="68" operator="containsText" text="외근">
      <formula>NOT(ISERROR(SEARCH("외근",Q24)))</formula>
    </cfRule>
    <cfRule type="containsText" dxfId="265" priority="69" operator="containsText" text="선택">
      <formula>NOT(ISERROR(SEARCH("선택",Q24)))</formula>
    </cfRule>
  </conditionalFormatting>
  <conditionalFormatting sqref="L24:L25">
    <cfRule type="containsText" dxfId="264" priority="64" operator="containsText" text="대체(휴일)">
      <formula>NOT(ISERROR(SEARCH("대체(휴일)",L24)))</formula>
    </cfRule>
    <cfRule type="containsText" dxfId="263" priority="65" operator="containsText" text="외근">
      <formula>NOT(ISERROR(SEARCH("외근",L24)))</formula>
    </cfRule>
    <cfRule type="containsText" dxfId="262" priority="66" operator="containsText" text="선택">
      <formula>NOT(ISERROR(SEARCH("선택",L24)))</formula>
    </cfRule>
  </conditionalFormatting>
  <conditionalFormatting sqref="G24:G25">
    <cfRule type="containsText" dxfId="261" priority="61" operator="containsText" text="대체(휴일)">
      <formula>NOT(ISERROR(SEARCH("대체(휴일)",G24)))</formula>
    </cfRule>
    <cfRule type="containsText" dxfId="260" priority="62" operator="containsText" text="외근">
      <formula>NOT(ISERROR(SEARCH("외근",G24)))</formula>
    </cfRule>
    <cfRule type="containsText" dxfId="259" priority="63" operator="containsText" text="선택">
      <formula>NOT(ISERROR(SEARCH("선택",G24)))</formula>
    </cfRule>
  </conditionalFormatting>
  <conditionalFormatting sqref="B24:B25">
    <cfRule type="containsText" dxfId="258" priority="58" operator="containsText" text="대체(휴일)">
      <formula>NOT(ISERROR(SEARCH("대체(휴일)",B24)))</formula>
    </cfRule>
    <cfRule type="containsText" dxfId="257" priority="59" operator="containsText" text="외근">
      <formula>NOT(ISERROR(SEARCH("외근",B24)))</formula>
    </cfRule>
    <cfRule type="containsText" dxfId="256" priority="60" operator="containsText" text="선택">
      <formula>NOT(ISERROR(SEARCH("선택",B24)))</formula>
    </cfRule>
  </conditionalFormatting>
  <conditionalFormatting sqref="B31:B32">
    <cfRule type="containsText" dxfId="255" priority="55" operator="containsText" text="대체(휴일)">
      <formula>NOT(ISERROR(SEARCH("대체(휴일)",B31)))</formula>
    </cfRule>
    <cfRule type="containsText" dxfId="254" priority="56" operator="containsText" text="외근">
      <formula>NOT(ISERROR(SEARCH("외근",B31)))</formula>
    </cfRule>
    <cfRule type="containsText" dxfId="253" priority="57" operator="containsText" text="선택">
      <formula>NOT(ISERROR(SEARCH("선택",B31)))</formula>
    </cfRule>
  </conditionalFormatting>
  <conditionalFormatting sqref="G31:G32">
    <cfRule type="containsText" dxfId="252" priority="52" operator="containsText" text="대체(휴일)">
      <formula>NOT(ISERROR(SEARCH("대체(휴일)",G31)))</formula>
    </cfRule>
    <cfRule type="containsText" dxfId="251" priority="53" operator="containsText" text="외근">
      <formula>NOT(ISERROR(SEARCH("외근",G31)))</formula>
    </cfRule>
    <cfRule type="containsText" dxfId="250" priority="54" operator="containsText" text="선택">
      <formula>NOT(ISERROR(SEARCH("선택",G31)))</formula>
    </cfRule>
  </conditionalFormatting>
  <conditionalFormatting sqref="L31:L32">
    <cfRule type="containsText" dxfId="249" priority="49" operator="containsText" text="대체(휴일)">
      <formula>NOT(ISERROR(SEARCH("대체(휴일)",L31)))</formula>
    </cfRule>
    <cfRule type="containsText" dxfId="248" priority="50" operator="containsText" text="외근">
      <formula>NOT(ISERROR(SEARCH("외근",L31)))</formula>
    </cfRule>
    <cfRule type="containsText" dxfId="247" priority="51" operator="containsText" text="선택">
      <formula>NOT(ISERROR(SEARCH("선택",L31)))</formula>
    </cfRule>
  </conditionalFormatting>
  <conditionalFormatting sqref="Q31:Q32">
    <cfRule type="containsText" dxfId="246" priority="46" operator="containsText" text="대체(휴일)">
      <formula>NOT(ISERROR(SEARCH("대체(휴일)",Q31)))</formula>
    </cfRule>
    <cfRule type="containsText" dxfId="245" priority="47" operator="containsText" text="외근">
      <formula>NOT(ISERROR(SEARCH("외근",Q31)))</formula>
    </cfRule>
    <cfRule type="containsText" dxfId="244" priority="48" operator="containsText" text="선택">
      <formula>NOT(ISERROR(SEARCH("선택",Q31)))</formula>
    </cfRule>
  </conditionalFormatting>
  <conditionalFormatting sqref="V31:V32">
    <cfRule type="containsText" dxfId="243" priority="43" operator="containsText" text="대체(휴일)">
      <formula>NOT(ISERROR(SEARCH("대체(휴일)",V31)))</formula>
    </cfRule>
    <cfRule type="containsText" dxfId="242" priority="44" operator="containsText" text="외근">
      <formula>NOT(ISERROR(SEARCH("외근",V31)))</formula>
    </cfRule>
    <cfRule type="containsText" dxfId="241" priority="45" operator="containsText" text="선택">
      <formula>NOT(ISERROR(SEARCH("선택",V31)))</formula>
    </cfRule>
  </conditionalFormatting>
  <conditionalFormatting sqref="B38:B39">
    <cfRule type="containsText" dxfId="240" priority="40" operator="containsText" text="대체(휴일)">
      <formula>NOT(ISERROR(SEARCH("대체(휴일)",B38)))</formula>
    </cfRule>
    <cfRule type="containsText" dxfId="239" priority="41" operator="containsText" text="외근">
      <formula>NOT(ISERROR(SEARCH("외근",B38)))</formula>
    </cfRule>
    <cfRule type="containsText" dxfId="238" priority="42" operator="containsText" text="선택">
      <formula>NOT(ISERROR(SEARCH("선택",B38)))</formula>
    </cfRule>
  </conditionalFormatting>
  <conditionalFormatting sqref="G38:G39">
    <cfRule type="containsText" dxfId="237" priority="37" operator="containsText" text="대체(휴일)">
      <formula>NOT(ISERROR(SEARCH("대체(휴일)",G38)))</formula>
    </cfRule>
    <cfRule type="containsText" dxfId="236" priority="38" operator="containsText" text="외근">
      <formula>NOT(ISERROR(SEARCH("외근",G38)))</formula>
    </cfRule>
    <cfRule type="containsText" dxfId="235" priority="39" operator="containsText" text="선택">
      <formula>NOT(ISERROR(SEARCH("선택",G38)))</formula>
    </cfRule>
  </conditionalFormatting>
  <conditionalFormatting sqref="L38:L39">
    <cfRule type="containsText" dxfId="234" priority="34" operator="containsText" text="대체(휴일)">
      <formula>NOT(ISERROR(SEARCH("대체(휴일)",L38)))</formula>
    </cfRule>
    <cfRule type="containsText" dxfId="233" priority="35" operator="containsText" text="외근">
      <formula>NOT(ISERROR(SEARCH("외근",L38)))</formula>
    </cfRule>
    <cfRule type="containsText" dxfId="232" priority="36" operator="containsText" text="선택">
      <formula>NOT(ISERROR(SEARCH("선택",L38)))</formula>
    </cfRule>
  </conditionalFormatting>
  <conditionalFormatting sqref="Q38:Q39">
    <cfRule type="containsText" dxfId="231" priority="31" operator="containsText" text="대체(휴일)">
      <formula>NOT(ISERROR(SEARCH("대체(휴일)",Q38)))</formula>
    </cfRule>
    <cfRule type="containsText" dxfId="230" priority="32" operator="containsText" text="외근">
      <formula>NOT(ISERROR(SEARCH("외근",Q38)))</formula>
    </cfRule>
    <cfRule type="containsText" dxfId="229" priority="33" operator="containsText" text="선택">
      <formula>NOT(ISERROR(SEARCH("선택",Q38)))</formula>
    </cfRule>
  </conditionalFormatting>
  <conditionalFormatting sqref="Q45:Q46">
    <cfRule type="containsText" dxfId="228" priority="28" operator="containsText" text="대체(휴일)">
      <formula>NOT(ISERROR(SEARCH("대체(휴일)",Q45)))</formula>
    </cfRule>
    <cfRule type="containsText" dxfId="227" priority="29" operator="containsText" text="외근">
      <formula>NOT(ISERROR(SEARCH("외근",Q45)))</formula>
    </cfRule>
    <cfRule type="containsText" dxfId="226" priority="30" operator="containsText" text="선택">
      <formula>NOT(ISERROR(SEARCH("선택",Q45)))</formula>
    </cfRule>
  </conditionalFormatting>
  <conditionalFormatting sqref="L45:L46">
    <cfRule type="containsText" dxfId="225" priority="25" operator="containsText" text="대체(휴일)">
      <formula>NOT(ISERROR(SEARCH("대체(휴일)",L45)))</formula>
    </cfRule>
    <cfRule type="containsText" dxfId="224" priority="26" operator="containsText" text="외근">
      <formula>NOT(ISERROR(SEARCH("외근",L45)))</formula>
    </cfRule>
    <cfRule type="containsText" dxfId="223" priority="27" operator="containsText" text="선택">
      <formula>NOT(ISERROR(SEARCH("선택",L45)))</formula>
    </cfRule>
  </conditionalFormatting>
  <conditionalFormatting sqref="G45:G46">
    <cfRule type="containsText" dxfId="222" priority="22" operator="containsText" text="대체(휴일)">
      <formula>NOT(ISERROR(SEARCH("대체(휴일)",G45)))</formula>
    </cfRule>
    <cfRule type="containsText" dxfId="221" priority="23" operator="containsText" text="외근">
      <formula>NOT(ISERROR(SEARCH("외근",G45)))</formula>
    </cfRule>
    <cfRule type="containsText" dxfId="220" priority="24" operator="containsText" text="선택">
      <formula>NOT(ISERROR(SEARCH("선택",G45)))</formula>
    </cfRule>
  </conditionalFormatting>
  <conditionalFormatting sqref="B45:B46">
    <cfRule type="containsText" dxfId="219" priority="19" operator="containsText" text="대체(휴일)">
      <formula>NOT(ISERROR(SEARCH("대체(휴일)",B45)))</formula>
    </cfRule>
    <cfRule type="containsText" dxfId="218" priority="20" operator="containsText" text="외근">
      <formula>NOT(ISERROR(SEARCH("외근",B45)))</formula>
    </cfRule>
    <cfRule type="containsText" dxfId="217" priority="21" operator="containsText" text="선택">
      <formula>NOT(ISERROR(SEARCH("선택",B45)))</formula>
    </cfRule>
  </conditionalFormatting>
  <conditionalFormatting sqref="V45:V46">
    <cfRule type="containsText" dxfId="216" priority="16" operator="containsText" text="대체(휴일)">
      <formula>NOT(ISERROR(SEARCH("대체(휴일)",V45)))</formula>
    </cfRule>
    <cfRule type="containsText" dxfId="215" priority="17" operator="containsText" text="외근">
      <formula>NOT(ISERROR(SEARCH("외근",V45)))</formula>
    </cfRule>
    <cfRule type="containsText" dxfId="214" priority="18" operator="containsText" text="선택">
      <formula>NOT(ISERROR(SEARCH("선택",V45)))</formula>
    </cfRule>
  </conditionalFormatting>
  <conditionalFormatting sqref="V52:V53">
    <cfRule type="containsText" dxfId="213" priority="13" operator="containsText" text="대체(휴일)">
      <formula>NOT(ISERROR(SEARCH("대체(휴일)",V52)))</formula>
    </cfRule>
    <cfRule type="containsText" dxfId="212" priority="14" operator="containsText" text="외근">
      <formula>NOT(ISERROR(SEARCH("외근",V52)))</formula>
    </cfRule>
    <cfRule type="containsText" dxfId="211" priority="15" operator="containsText" text="선택">
      <formula>NOT(ISERROR(SEARCH("선택",V52)))</formula>
    </cfRule>
  </conditionalFormatting>
  <conditionalFormatting sqref="Q52:Q53">
    <cfRule type="containsText" dxfId="210" priority="10" operator="containsText" text="대체(휴일)">
      <formula>NOT(ISERROR(SEARCH("대체(휴일)",Q52)))</formula>
    </cfRule>
    <cfRule type="containsText" dxfId="209" priority="11" operator="containsText" text="외근">
      <formula>NOT(ISERROR(SEARCH("외근",Q52)))</formula>
    </cfRule>
    <cfRule type="containsText" dxfId="208" priority="12" operator="containsText" text="선택">
      <formula>NOT(ISERROR(SEARCH("선택",Q52)))</formula>
    </cfRule>
  </conditionalFormatting>
  <conditionalFormatting sqref="L52:L53">
    <cfRule type="containsText" dxfId="207" priority="7" operator="containsText" text="대체(휴일)">
      <formula>NOT(ISERROR(SEARCH("대체(휴일)",L52)))</formula>
    </cfRule>
    <cfRule type="containsText" dxfId="206" priority="8" operator="containsText" text="외근">
      <formula>NOT(ISERROR(SEARCH("외근",L52)))</formula>
    </cfRule>
    <cfRule type="containsText" dxfId="205" priority="9" operator="containsText" text="선택">
      <formula>NOT(ISERROR(SEARCH("선택",L52)))</formula>
    </cfRule>
  </conditionalFormatting>
  <conditionalFormatting sqref="G52:G53">
    <cfRule type="containsText" dxfId="204" priority="4" operator="containsText" text="대체(휴일)">
      <formula>NOT(ISERROR(SEARCH("대체(휴일)",G52)))</formula>
    </cfRule>
    <cfRule type="containsText" dxfId="203" priority="5" operator="containsText" text="외근">
      <formula>NOT(ISERROR(SEARCH("외근",G52)))</formula>
    </cfRule>
    <cfRule type="containsText" dxfId="202" priority="6" operator="containsText" text="선택">
      <formula>NOT(ISERROR(SEARCH("선택",G52)))</formula>
    </cfRule>
  </conditionalFormatting>
  <conditionalFormatting sqref="B52:B53">
    <cfRule type="containsText" dxfId="201" priority="1" operator="containsText" text="대체(휴일)">
      <formula>NOT(ISERROR(SEARCH("대체(휴일)",B52)))</formula>
    </cfRule>
    <cfRule type="containsText" dxfId="200" priority="2" operator="containsText" text="외근">
      <formula>NOT(ISERROR(SEARCH("외근",B52)))</formula>
    </cfRule>
    <cfRule type="containsText" dxfId="199" priority="3" operator="containsText" text="선택">
      <formula>NOT(ISERROR(SEARCH("선택",B52)))</formula>
    </cfRule>
  </conditionalFormatting>
  <dataValidations count="10">
    <dataValidation type="list" allowBlank="1" showInputMessage="1" showErrorMessage="1" sqref="V52:V53 B45:B46 G52:G53 L52:L53 V45:V46 Q52:Q53 B17:B18 G17:G18 L17:L18 Q17:Q18 V17:V18 V24:V25 Q24:Q25 L24:L25 G24:G25 B24:B25 B31:B32 G31:G32 L31:L32 Q31:Q32 V31:V32 B38:B39 G38:G39 L38:L39 Q38:Q39 Q45:Q46 L45:L46 G45:G46 B52:B53" xr:uid="{B83B3068-2E2E-492A-9B83-B6E7FEDBCBB9}">
      <formula1>"통상,선택,외근,대체(휴일)"</formula1>
    </dataValidation>
    <dataValidation type="list" allowBlank="1" showInputMessage="1" showErrorMessage="1" sqref="D20 AC20 I20 AC34 N20 S20 AH20 AC48 AC27 AH27 AH34 AC41 I34 AH41 X20 I41 AH48 I27 S27 D27 N27 S41 S34 D34 I48 S48 D48 N48 N34 D41 N41 X27 X48 X41 X34 AC55 AH55 I55 S55 D55 N55 X55" xr:uid="{20F51F69-FE73-4551-A226-FA09ECD3B65D}">
      <formula1>"0.0,0.5,1.0,1.5,2.0,2.5,3.0,3.5,4.0,4.5,5.0,5.5,6.0"</formula1>
    </dataValidation>
    <dataValidation type="list" allowBlank="1" showInputMessage="1" showErrorMessage="1" sqref="C20 M61 AB20 H20 AB34 M20 R20 AG20 AB48 AB27 AG27 AG34 AB41 H34 AG41 W20 H41 AG48 H27 R27 C27 M27 R41 R34 C34 H48 R48 C48 M48 M34 C41 M41 W27 W48 W41 W34 AB55 AG55 H55 R55 C55 M55 W55" xr:uid="{C7949CBE-ECF5-42A9-9A43-C85041B78D58}">
      <formula1>"22:30,23:00,23:30,24:00,00:30,01:00,01:30,02:00,02:30,03:00,03:30,04:00,04:30,05:00,05:30,06:00"</formula1>
    </dataValidation>
    <dataValidation type="list" allowBlank="1" showInputMessage="1" showErrorMessage="1" sqref="C19 M60 AB19 H19 AB33 M19 R19 AG19 AB47 AB26 AG26 AG33 AB40 H33 AG40 W19 H40 AG47 H26 R26 C26 M26 R40 R33 C33 H47 R47 C47 M47 M33 C40 M40 W26 W47 W40 W33 AB54 AG54 H54 R54 C54 M54 W54" xr:uid="{5F85869B-6194-4A04-8F33-6EDDF2AF63F4}">
      <formula1>"22:00,22:30,23:00,23:30,24:00,00:30,01:00,01:30,02:00,02:30,03:00,03:30,04:00,04:30,05:00,05:30"</formula1>
    </dataValidation>
    <dataValidation type="list" allowBlank="1" showInputMessage="1" showErrorMessage="1" sqref="B19:B20 Q19:Q20 AA19:AA20 G19:G20 AA33:AA34 L19:L20 AF19:AF20 AA47:AA48 AF47:AF48 AA26:AA27 AF26:AF27 AF33:AF34 B47:B48 AA40:AA41 V19:V20 B26:B27 AF40:AF41 B40:B41 G26:G27 Q26:Q27 L26:L27 G47:G48 G40:G41 B33:B34 G33:G34 Q47:Q48 L47:L48 V47:V48 Q33:Q34 L33:L34 Q40:Q41 L40:L41 V40:V41 V26:V27 V33:V34 AA54:AA55 AF54:AF55 B54:B55 G54:G55 Q54:Q55 L54:L55 V54:V55" xr:uid="{42DBCFD8-3F32-44BD-B478-76B963EFCC3B}">
      <formula1>"야간"</formula1>
    </dataValidation>
    <dataValidation type="list" allowBlank="1" showInputMessage="1" showErrorMessage="1" sqref="D18 AC39 I18 AC32 N18 S18 AC18 AH18 AH32 AH39 I32 S53 D25 AC46 AH46 AC25 AH25 I25 S39 N32 N25 S32 I39 S46 X18 D53 S25 N53 X53 X32 N39 D39 X39 X46 X25 AC53 AH53 I53 D32 I46 N46 D46" xr:uid="{541A88CB-DE15-41CB-910C-0750885848B8}">
      <formula1>"외근,연차,반차,0.0,0.5,1.0,1.5,2.0,2.5,3.0,3.5,4.0,4.5,5.0,5.5,6.0"</formula1>
    </dataValidation>
    <dataValidation type="list" allowBlank="1" showInputMessage="1" showErrorMessage="1" sqref="AB17 AG38 AG45 H45 AG24 M52 W52 AB52 AG31 R31 H52 R38 C24 H17 M31 C17 AB38 H24 M38 C38 C52 M17 AB31 AB45 H38 AB24 W45 W17 W31 R17 AG17 R24 M24 W38 W24 AG52 R52 C31 H31 M45 C45 R45" xr:uid="{82490D68-8F85-4589-A2A6-086350F000B9}">
      <formula1>"06:00,06:30,07:00,07:30,08:00,08:30,09:00,09:30,10:00,10:30,11:00,11:30,12:00,12:30,13:00,13:30,14:00,14:30,15:00,15:30,16:00,16:30,17:00,17:30"</formula1>
    </dataValidation>
    <dataValidation type="list" allowBlank="1" showInputMessage="1" showErrorMessage="1" sqref="H53 AB53 H18 C25 AG53 H25 H46 R32 W53 R39 M18 M32 AB32 AG18 C18 M53 AG32 AB25 M39 AB18 AG25 AB39 C39 AB46 AG46 R18 AG39 W46 W39 H39 R25 W18 M25 W32 W25 R53 C53 C32 H32 M46 C46 R46" xr:uid="{042B4D75-9688-44C2-A058-A827067E0F61}">
      <formula1>"10:30,11:00,11:30,12:00,12:30,13:00,13:30,14:00,14:30,15:00,15:30,16:00,16:30,17:00,17:30,18:00,18:30,19:00,19:30,20:00,20:30,21:00,21:30,22:00"</formula1>
    </dataValidation>
    <dataValidation type="list" allowBlank="1" showInputMessage="1" showErrorMessage="1" sqref="AA17:AA18 AF17:AF18 AF24:AF25 AA24:AA25 AA31:AA32 AF31:AF32 AF38:AF39 AA38:AA39 AA45:AA46 AF45:AF46 AF52:AF53 AA52:AA53 V38:V39" xr:uid="{26084AE8-5AED-4410-943B-E9DD6EE298C1}">
      <formula1>"대체(평일),휴일"</formula1>
    </dataValidation>
    <dataValidation type="list" showInputMessage="1" showErrorMessage="1" sqref="G10:J10" xr:uid="{15BDAA99-4C43-4EA1-9FFC-900A5B8B0BED}">
      <formula1>"Comprehensive,Non-Comprehensive"</formula1>
    </dataValidation>
  </dataValidation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7D34F-F840-41A5-BD64-C21CD1EBD46F}">
  <sheetPr>
    <tabColor theme="8" tint="0.39997558519241921"/>
  </sheetPr>
  <dimension ref="B2:AW63"/>
  <sheetViews>
    <sheetView showGridLines="0" zoomScale="70" zoomScaleNormal="70" workbookViewId="0">
      <selection activeCell="V10" sqref="V10"/>
    </sheetView>
  </sheetViews>
  <sheetFormatPr defaultRowHeight="15"/>
  <cols>
    <col min="1" max="1" width="4.140625" customWidth="1"/>
    <col min="2" max="2" width="7.7109375" customWidth="1"/>
    <col min="3" max="3" width="9.7109375" customWidth="1"/>
    <col min="4" max="4" width="6.7109375" customWidth="1"/>
    <col min="5" max="5" width="7.42578125" customWidth="1"/>
    <col min="6" max="6" width="2.85546875" customWidth="1"/>
    <col min="7" max="7" width="7.7109375" customWidth="1"/>
    <col min="8" max="8" width="9.7109375" customWidth="1"/>
    <col min="9" max="10" width="6.7109375" customWidth="1"/>
    <col min="11" max="11" width="2.85546875" customWidth="1"/>
    <col min="12" max="12" width="7.7109375" customWidth="1"/>
    <col min="13" max="13" width="9.7109375" customWidth="1"/>
    <col min="14" max="15" width="6.7109375" customWidth="1"/>
    <col min="16" max="16" width="2.85546875" customWidth="1"/>
    <col min="17" max="17" width="8.7109375" customWidth="1"/>
    <col min="18" max="18" width="9.7109375" customWidth="1"/>
    <col min="19" max="20" width="6.7109375" customWidth="1"/>
    <col min="21" max="21" width="2.85546875" customWidth="1"/>
    <col min="22" max="22" width="8.7109375" customWidth="1"/>
    <col min="23" max="23" width="9.7109375" customWidth="1"/>
    <col min="24" max="25" width="6.7109375" customWidth="1"/>
    <col min="26" max="26" width="2.85546875" customWidth="1"/>
    <col min="27" max="27" width="7.7109375" customWidth="1"/>
    <col min="28" max="28" width="9.7109375" customWidth="1"/>
    <col min="29" max="30" width="6.7109375" customWidth="1"/>
    <col min="31" max="31" width="2.85546875" customWidth="1"/>
    <col min="32" max="32" width="8.7109375" customWidth="1"/>
    <col min="33" max="33" width="9.7109375" customWidth="1"/>
    <col min="34" max="35" width="6.7109375" customWidth="1"/>
    <col min="36" max="36" width="2.7109375" customWidth="1"/>
    <col min="37" max="38" width="1.7109375" customWidth="1"/>
    <col min="39" max="39" width="23.28515625" style="21" customWidth="1"/>
    <col min="40" max="40" width="8.5703125" style="21" customWidth="1"/>
    <col min="41" max="45" width="8.7109375" style="21" customWidth="1"/>
    <col min="46" max="46" width="9.7109375" customWidth="1"/>
    <col min="47" max="48" width="8.7109375" customWidth="1"/>
    <col min="49" max="49" width="10" customWidth="1"/>
  </cols>
  <sheetData>
    <row r="2" spans="2:49" ht="26.25" customHeight="1">
      <c r="B2" s="178"/>
      <c r="C2" s="178"/>
      <c r="D2" s="178"/>
      <c r="E2" s="178"/>
      <c r="F2" s="178"/>
      <c r="G2" s="178"/>
      <c r="H2" s="111"/>
      <c r="I2" s="111"/>
      <c r="J2" s="2"/>
      <c r="K2" s="2"/>
      <c r="L2" s="2"/>
      <c r="M2" s="111"/>
      <c r="N2" s="111"/>
      <c r="O2" s="2"/>
      <c r="P2" s="2"/>
      <c r="Q2" s="2"/>
      <c r="R2" s="111"/>
      <c r="S2" s="111"/>
      <c r="T2" s="2"/>
      <c r="U2" s="2"/>
      <c r="V2" s="2"/>
      <c r="W2" s="111"/>
      <c r="X2" s="111"/>
      <c r="Y2" s="2"/>
      <c r="Z2" s="2"/>
      <c r="AA2" s="2"/>
      <c r="AB2" s="111"/>
      <c r="AC2" s="111"/>
      <c r="AD2" s="2"/>
      <c r="AE2" s="2"/>
      <c r="AF2" s="2"/>
      <c r="AG2" s="111"/>
      <c r="AH2" s="111"/>
      <c r="AI2" s="2"/>
      <c r="AJ2" s="3"/>
      <c r="AT2" s="21"/>
      <c r="AU2" s="21"/>
    </row>
    <row r="3" spans="2:49" ht="17.25" customHeight="1">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T3" s="21"/>
      <c r="AU3" s="21"/>
    </row>
    <row r="4" spans="2:49" s="6" customFormat="1" ht="17.25" customHeight="1" thickBot="1">
      <c r="B4" s="164" t="s">
        <v>25</v>
      </c>
      <c r="C4" s="164"/>
      <c r="D4" s="164"/>
      <c r="E4" s="164"/>
      <c r="AM4" s="4" t="s">
        <v>42</v>
      </c>
      <c r="AN4" s="21"/>
      <c r="AO4" s="21"/>
      <c r="AP4"/>
      <c r="AQ4"/>
      <c r="AR4"/>
      <c r="AS4"/>
      <c r="AT4"/>
      <c r="AU4"/>
    </row>
    <row r="5" spans="2:49" s="6" customFormat="1" ht="17.25" customHeight="1">
      <c r="B5" s="127" t="s">
        <v>43</v>
      </c>
      <c r="C5" s="127"/>
      <c r="D5" s="127"/>
      <c r="E5" s="127"/>
      <c r="F5" s="127"/>
      <c r="G5" s="127"/>
      <c r="H5" s="127"/>
      <c r="I5" s="127"/>
      <c r="J5" s="127"/>
      <c r="K5" s="127"/>
      <c r="L5" s="127"/>
      <c r="M5" s="127"/>
      <c r="N5" s="127"/>
      <c r="O5" s="127"/>
      <c r="P5" s="127"/>
      <c r="Q5" s="127"/>
      <c r="R5" s="127"/>
      <c r="S5" s="127"/>
      <c r="T5" s="127"/>
      <c r="U5" s="127"/>
      <c r="V5" s="127"/>
      <c r="W5" s="127"/>
      <c r="X5" s="127"/>
      <c r="Y5" s="127"/>
      <c r="AM5" s="113" t="s">
        <v>20</v>
      </c>
      <c r="AN5" s="114"/>
      <c r="AO5"/>
      <c r="AP5"/>
      <c r="AQ5"/>
      <c r="AR5"/>
      <c r="AS5"/>
      <c r="AT5"/>
      <c r="AU5"/>
    </row>
    <row r="6" spans="2:49" s="6" customFormat="1" ht="17.25" customHeight="1">
      <c r="B6" s="127" t="s">
        <v>44</v>
      </c>
      <c r="C6" s="127"/>
      <c r="D6" s="127"/>
      <c r="E6" s="127"/>
      <c r="F6" s="127"/>
      <c r="G6" s="127"/>
      <c r="H6" s="127"/>
      <c r="I6" s="127"/>
      <c r="J6" s="127"/>
      <c r="K6" s="127"/>
      <c r="L6" s="127"/>
      <c r="M6" s="127"/>
      <c r="N6" s="127"/>
      <c r="O6" s="127"/>
      <c r="P6" s="127"/>
      <c r="Q6" s="127"/>
      <c r="R6" s="127"/>
      <c r="S6" s="127"/>
      <c r="T6" s="127"/>
      <c r="U6" s="127"/>
      <c r="V6" s="127"/>
      <c r="W6" s="127"/>
      <c r="X6" s="127"/>
      <c r="Y6" s="127"/>
      <c r="AM6" s="112" t="s">
        <v>45</v>
      </c>
      <c r="AN6" s="115"/>
      <c r="AO6"/>
      <c r="AP6"/>
      <c r="AQ6"/>
      <c r="AR6"/>
      <c r="AS6"/>
      <c r="AT6"/>
      <c r="AU6"/>
    </row>
    <row r="7" spans="2:49" s="6" customFormat="1" ht="17.25" customHeight="1">
      <c r="B7" s="127" t="s">
        <v>46</v>
      </c>
      <c r="C7" s="127"/>
      <c r="D7" s="127"/>
      <c r="E7" s="127"/>
      <c r="F7" s="127"/>
      <c r="G7" s="127"/>
      <c r="H7" s="127"/>
      <c r="I7" s="127"/>
      <c r="J7" s="127"/>
      <c r="K7" s="127"/>
      <c r="L7" s="127"/>
      <c r="M7" s="127"/>
      <c r="N7" s="127"/>
      <c r="O7" s="127"/>
      <c r="P7" s="127"/>
      <c r="Q7" s="127"/>
      <c r="R7" s="127"/>
      <c r="S7" s="127"/>
      <c r="T7" s="127"/>
      <c r="U7" s="127"/>
      <c r="V7" s="127"/>
      <c r="W7" s="127"/>
      <c r="X7" s="127"/>
      <c r="Y7" s="127"/>
      <c r="AM7" s="112" t="s">
        <v>24</v>
      </c>
      <c r="AN7" s="37"/>
      <c r="AO7"/>
      <c r="AP7"/>
      <c r="AQ7"/>
      <c r="AR7"/>
      <c r="AS7"/>
      <c r="AT7"/>
      <c r="AU7"/>
    </row>
    <row r="8" spans="2:49" s="6" customFormat="1" ht="17.25" customHeight="1">
      <c r="B8" s="127" t="s">
        <v>66</v>
      </c>
      <c r="C8" s="127"/>
      <c r="D8" s="127"/>
      <c r="E8" s="127"/>
      <c r="F8" s="127"/>
      <c r="G8" s="127"/>
      <c r="H8" s="127"/>
      <c r="I8" s="127"/>
      <c r="J8" s="127"/>
      <c r="K8" s="127"/>
      <c r="L8" s="127"/>
      <c r="M8" s="127"/>
      <c r="N8" s="127"/>
      <c r="O8" s="127"/>
      <c r="P8" s="127"/>
      <c r="Q8" s="127"/>
      <c r="R8" s="127"/>
      <c r="S8" s="127"/>
      <c r="T8" s="127"/>
      <c r="U8" s="127"/>
      <c r="V8" s="127"/>
      <c r="W8" s="127"/>
      <c r="X8" s="127"/>
      <c r="Y8" s="127"/>
      <c r="AM8" s="112" t="s">
        <v>22</v>
      </c>
      <c r="AN8" s="37"/>
      <c r="AO8"/>
      <c r="AP8"/>
      <c r="AQ8"/>
      <c r="AR8"/>
      <c r="AS8"/>
      <c r="AT8"/>
      <c r="AU8"/>
    </row>
    <row r="9" spans="2:49" s="6" customFormat="1" ht="17.25" customHeight="1" thickBot="1">
      <c r="B9" s="125" t="s">
        <v>67</v>
      </c>
      <c r="C9" s="126"/>
      <c r="D9" s="126"/>
      <c r="E9" s="126"/>
      <c r="F9" s="126"/>
      <c r="G9" s="169" t="s">
        <v>28</v>
      </c>
      <c r="H9" s="170"/>
      <c r="I9" s="170"/>
      <c r="J9" s="171"/>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c r="AM9" s="116" t="s">
        <v>23</v>
      </c>
      <c r="AN9" s="38"/>
      <c r="AO9"/>
      <c r="AP9"/>
      <c r="AQ9"/>
      <c r="AR9"/>
      <c r="AS9"/>
      <c r="AT9"/>
      <c r="AU9"/>
    </row>
    <row r="10" spans="2:49" s="6" customFormat="1" ht="17.25" customHeight="1">
      <c r="B10" s="92"/>
      <c r="C10" s="94"/>
      <c r="D10" s="94"/>
      <c r="E10" s="92"/>
      <c r="F10" s="92"/>
      <c r="G10" s="92"/>
      <c r="H10" s="92"/>
      <c r="I10" s="92"/>
      <c r="J10" s="92"/>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c r="AO10"/>
      <c r="AP10"/>
      <c r="AQ10"/>
      <c r="AR10"/>
      <c r="AS10"/>
      <c r="AT10"/>
      <c r="AU10"/>
    </row>
    <row r="11" spans="2:49" ht="17.25" customHeight="1">
      <c r="B11" s="90"/>
      <c r="C11" s="90"/>
      <c r="D11" s="90"/>
      <c r="E11" s="90"/>
      <c r="F11" s="90"/>
      <c r="G11" s="90"/>
      <c r="H11" s="90"/>
      <c r="I11" s="90"/>
      <c r="J11" s="90"/>
      <c r="K11" s="90"/>
      <c r="L11" s="90"/>
      <c r="M11" s="90"/>
      <c r="N11" s="90"/>
      <c r="O11" s="90"/>
      <c r="P11" s="90"/>
      <c r="Q11" s="90"/>
      <c r="R11" s="90"/>
      <c r="S11" s="90"/>
      <c r="T11" s="90"/>
      <c r="U11" s="90"/>
      <c r="V11" s="90"/>
      <c r="W11" s="90"/>
      <c r="X11" s="90"/>
      <c r="Y11" s="90"/>
      <c r="Z11" s="90"/>
      <c r="AA11" s="90"/>
      <c r="AB11" s="90"/>
      <c r="AC11" s="90"/>
      <c r="AD11" s="90"/>
      <c r="AE11" s="90"/>
      <c r="AF11" s="90"/>
      <c r="AG11" s="90"/>
      <c r="AH11" s="90"/>
      <c r="AI11" s="90"/>
      <c r="AJ11" s="90"/>
      <c r="AK11" s="92"/>
      <c r="AM11"/>
      <c r="AN11"/>
      <c r="AO11"/>
      <c r="AP11"/>
      <c r="AQ11"/>
      <c r="AR11"/>
      <c r="AS11"/>
    </row>
    <row r="12" spans="2:49" ht="17.25" customHeight="1">
      <c r="B12" s="162" t="s">
        <v>8</v>
      </c>
      <c r="C12" s="162"/>
      <c r="D12" s="162"/>
      <c r="E12" s="162"/>
      <c r="F12" s="95"/>
      <c r="G12" s="162" t="s">
        <v>9</v>
      </c>
      <c r="H12" s="162"/>
      <c r="I12" s="162"/>
      <c r="J12" s="162"/>
      <c r="K12" s="95"/>
      <c r="L12" s="162" t="s">
        <v>10</v>
      </c>
      <c r="M12" s="162"/>
      <c r="N12" s="162"/>
      <c r="O12" s="162"/>
      <c r="P12" s="95"/>
      <c r="Q12" s="162" t="s">
        <v>11</v>
      </c>
      <c r="R12" s="162"/>
      <c r="S12" s="162"/>
      <c r="T12" s="162"/>
      <c r="U12" s="95"/>
      <c r="V12" s="162" t="s">
        <v>12</v>
      </c>
      <c r="W12" s="162"/>
      <c r="X12" s="162"/>
      <c r="Y12" s="162"/>
      <c r="Z12" s="95"/>
      <c r="AA12" s="163" t="s">
        <v>16</v>
      </c>
      <c r="AB12" s="163"/>
      <c r="AC12" s="163"/>
      <c r="AD12" s="163"/>
      <c r="AE12" s="95"/>
      <c r="AF12" s="163" t="s">
        <v>17</v>
      </c>
      <c r="AG12" s="163"/>
      <c r="AH12" s="163"/>
      <c r="AI12" s="163"/>
      <c r="AJ12" s="95"/>
      <c r="AK12" s="90"/>
      <c r="AM12"/>
      <c r="AN12"/>
      <c r="AO12"/>
      <c r="AP12"/>
      <c r="AQ12"/>
      <c r="AR12"/>
      <c r="AS12"/>
    </row>
    <row r="13" spans="2:49" ht="17.25" customHeight="1">
      <c r="B13" s="134"/>
      <c r="C13" s="134"/>
      <c r="D13" s="134"/>
      <c r="E13" s="134"/>
      <c r="F13" s="95"/>
      <c r="G13" s="134"/>
      <c r="H13" s="134"/>
      <c r="I13" s="134"/>
      <c r="J13" s="134"/>
      <c r="K13" s="95"/>
      <c r="L13" s="134"/>
      <c r="M13" s="134"/>
      <c r="N13" s="134"/>
      <c r="O13" s="134"/>
      <c r="P13" s="95"/>
      <c r="Q13" s="134"/>
      <c r="R13" s="134"/>
      <c r="S13" s="134"/>
      <c r="T13" s="134"/>
      <c r="U13" s="95"/>
      <c r="V13" s="134"/>
      <c r="W13" s="134"/>
      <c r="X13" s="134"/>
      <c r="Y13" s="134"/>
      <c r="Z13" s="95"/>
      <c r="AA13" s="135"/>
      <c r="AB13" s="135"/>
      <c r="AC13" s="135"/>
      <c r="AD13" s="135"/>
      <c r="AE13" s="95"/>
      <c r="AF13" s="135"/>
      <c r="AG13" s="135"/>
      <c r="AH13" s="135"/>
      <c r="AI13" s="135"/>
      <c r="AJ13" s="95"/>
      <c r="AK13" s="90"/>
      <c r="AM13"/>
      <c r="AN13"/>
      <c r="AO13"/>
      <c r="AP13"/>
      <c r="AQ13"/>
      <c r="AR13"/>
      <c r="AS13"/>
    </row>
    <row r="14" spans="2:49" ht="17.25" customHeight="1" thickBot="1">
      <c r="B14" s="142"/>
      <c r="C14" s="142"/>
      <c r="D14" s="142"/>
      <c r="E14" s="142"/>
      <c r="F14" s="91"/>
      <c r="G14" s="142"/>
      <c r="H14" s="142"/>
      <c r="I14" s="142"/>
      <c r="J14" s="142"/>
      <c r="K14" s="91"/>
      <c r="L14" s="142"/>
      <c r="M14" s="142"/>
      <c r="N14" s="142"/>
      <c r="O14" s="142"/>
      <c r="P14" s="91"/>
      <c r="Q14" s="142"/>
      <c r="R14" s="142"/>
      <c r="S14" s="142"/>
      <c r="T14" s="142"/>
      <c r="U14" s="91"/>
      <c r="V14" s="142"/>
      <c r="W14" s="142"/>
      <c r="X14" s="142"/>
      <c r="Y14" s="142"/>
      <c r="Z14" s="91"/>
      <c r="AA14" s="145"/>
      <c r="AB14" s="145"/>
      <c r="AC14" s="145"/>
      <c r="AD14" s="145"/>
      <c r="AE14" s="91"/>
      <c r="AF14" s="145"/>
      <c r="AG14" s="145"/>
      <c r="AH14" s="145"/>
      <c r="AI14" s="145"/>
      <c r="AJ14" s="91"/>
      <c r="AK14" s="132"/>
      <c r="AM14" s="4" t="s">
        <v>47</v>
      </c>
      <c r="AN14"/>
      <c r="AO14"/>
      <c r="AP14"/>
      <c r="AQ14"/>
    </row>
    <row r="15" spans="2:49" ht="17.25" customHeight="1" thickTop="1">
      <c r="B15" s="91"/>
      <c r="C15" s="91"/>
      <c r="D15" s="91"/>
      <c r="E15" s="91"/>
      <c r="F15" s="91"/>
      <c r="G15" s="91"/>
      <c r="H15" s="91"/>
      <c r="I15" s="91"/>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91"/>
      <c r="AK15" s="132"/>
      <c r="AM15" s="117" t="s">
        <v>48</v>
      </c>
      <c r="AN15" s="118" t="s">
        <v>49</v>
      </c>
      <c r="AO15" s="118" t="s">
        <v>50</v>
      </c>
      <c r="AP15" s="118" t="s">
        <v>51</v>
      </c>
      <c r="AQ15" s="118" t="s">
        <v>52</v>
      </c>
      <c r="AR15" s="118" t="s">
        <v>53</v>
      </c>
      <c r="AS15" s="118" t="s">
        <v>54</v>
      </c>
      <c r="AT15" s="124" t="s">
        <v>55</v>
      </c>
      <c r="AU15" s="119"/>
    </row>
    <row r="16" spans="2:49" ht="17.25" customHeight="1">
      <c r="B16" s="143"/>
      <c r="C16" s="96"/>
      <c r="D16" s="97">
        <f>IF((C17-C16)*24&gt;=13,1.5,IF((C17-C16)*24&gt;=6,1,IF((C17-C16)*24&gt;=4,0.5,0)))</f>
        <v>0</v>
      </c>
      <c r="E16" s="140">
        <f>IF(OR(D17="연차",D17="외근"),8,IF(D17="반차",((C17-C16)*24)-D16+4,((C17-C16)*24)-D16-D17))</f>
        <v>0</v>
      </c>
      <c r="F16" s="98"/>
      <c r="G16" s="143"/>
      <c r="H16" s="96"/>
      <c r="I16" s="97">
        <f>IF((H17-H16)*24&gt;=13,1.5,IF((H17-H16)*24&gt;=6,1,IF((H17-H16)*24&gt;=4,0.5,0)))</f>
        <v>0</v>
      </c>
      <c r="J16" s="140">
        <f>IF(OR(I17="연차",I17="외근"),8,IF(I17="반차",((H17-H16)*24)-I16+4,((H17-H16)*24)-I16-I17))</f>
        <v>0</v>
      </c>
      <c r="K16" s="98"/>
      <c r="L16" s="143"/>
      <c r="M16" s="96"/>
      <c r="N16" s="97">
        <f>IF((M17-M16)*24&gt;=13,1.5,IF((M17-M16)*24&gt;=6,1,IF((M17-M16)*24&gt;=4,0.5,0)))</f>
        <v>0</v>
      </c>
      <c r="O16" s="140">
        <f>IF(OR(N17="연차",N17="외근"),8,IF(N17="반차",((M17-M16)*24)-N16+4,((M17-M16)*24)-N16-N17))</f>
        <v>0</v>
      </c>
      <c r="P16" s="98"/>
      <c r="Q16" s="143"/>
      <c r="R16" s="96"/>
      <c r="S16" s="97">
        <f>IF((R17-R16)*24&gt;=13,1.5,IF((R17-R16)*24&gt;=6,1,IF((R17-R16)*24&gt;=4,0.5,0)))</f>
        <v>0</v>
      </c>
      <c r="T16" s="140">
        <f>IF(OR(S17="연차",S17="외근"),8,IF(S17="반차",((R17-R16)*24)-S16+4,((R17-R16)*24)-S16-S17))</f>
        <v>0</v>
      </c>
      <c r="U16" s="98"/>
      <c r="V16" s="143"/>
      <c r="W16" s="96"/>
      <c r="X16" s="97">
        <f>IF((W17-W16)*24&gt;=13,1.5,IF((W17-W16)*24&gt;=6,1,IF((W17-W16)*24&gt;=4,0.5,0)))</f>
        <v>0</v>
      </c>
      <c r="Y16" s="140">
        <f>IF(OR(X17="연차",X17="외근"),8,IF(X17="반차",((W17-W16)*24)-X16+4,((W17-W16)*24)-X16-X17))</f>
        <v>0</v>
      </c>
      <c r="Z16" s="98"/>
      <c r="AA16" s="143"/>
      <c r="AB16" s="96"/>
      <c r="AC16" s="97">
        <f>IF((AB17-AB16)*24&gt;=13,1.5,IF((AB17-AB16)*24&gt;=6,1,IF((AB17-AB16)*24&gt;=4,0.5,0)))</f>
        <v>0</v>
      </c>
      <c r="AD16" s="140">
        <f>IF(OR(AC17="연차",AC17="외근"),8,IF(AC17="반차",((AB17-AB16)*24)-AC16+4,((AB17-AB16)*24)-AC16-AC17))</f>
        <v>0</v>
      </c>
      <c r="AE16" s="98"/>
      <c r="AF16" s="143"/>
      <c r="AG16" s="96"/>
      <c r="AH16" s="97">
        <f>IF((AG17-AG16)*24&gt;=13,1.5,IF((AG17-AG16)*24&gt;=6,1,IF((AG17-AG16)*24&gt;=4,0.5,0)))</f>
        <v>0</v>
      </c>
      <c r="AI16" s="140">
        <f>IF(OR(AH17="연차",AH17="외근"),8,IF(AH17="반차",((AG17-AG16)*24)-AH16+4,((AG17-AG16)*24)-AH16-AH17))</f>
        <v>0</v>
      </c>
      <c r="AJ16" s="91"/>
      <c r="AK16" s="132"/>
      <c r="AM16" s="120" t="s">
        <v>56</v>
      </c>
      <c r="AN16" s="120">
        <f>SUM(AN17:AN19)</f>
        <v>0</v>
      </c>
      <c r="AO16" s="120">
        <f t="shared" ref="AO16:AR16" si="0">SUM(AO17:AO19)</f>
        <v>0</v>
      </c>
      <c r="AP16" s="120">
        <f t="shared" si="0"/>
        <v>0</v>
      </c>
      <c r="AQ16" s="120">
        <f t="shared" si="0"/>
        <v>0</v>
      </c>
      <c r="AR16" s="120">
        <f t="shared" si="0"/>
        <v>0</v>
      </c>
      <c r="AS16" s="120">
        <f>SUM(AN16:AR16)</f>
        <v>0</v>
      </c>
      <c r="AT16" s="121" t="s">
        <v>56</v>
      </c>
      <c r="AU16" s="122">
        <f>AS16+AS21</f>
        <v>0</v>
      </c>
      <c r="AW16" s="20"/>
    </row>
    <row r="17" spans="2:49" ht="17.25" customHeight="1">
      <c r="B17" s="144"/>
      <c r="C17" s="99"/>
      <c r="D17" s="100">
        <v>0</v>
      </c>
      <c r="E17" s="141"/>
      <c r="F17" s="98"/>
      <c r="G17" s="144"/>
      <c r="H17" s="99"/>
      <c r="I17" s="100">
        <v>0</v>
      </c>
      <c r="J17" s="141"/>
      <c r="K17" s="98"/>
      <c r="L17" s="144"/>
      <c r="M17" s="99"/>
      <c r="N17" s="100"/>
      <c r="O17" s="141"/>
      <c r="P17" s="98"/>
      <c r="Q17" s="144"/>
      <c r="R17" s="99"/>
      <c r="S17" s="100">
        <v>0</v>
      </c>
      <c r="T17" s="141"/>
      <c r="U17" s="98"/>
      <c r="V17" s="144"/>
      <c r="W17" s="99"/>
      <c r="X17" s="100">
        <v>0</v>
      </c>
      <c r="Y17" s="141"/>
      <c r="Z17" s="98"/>
      <c r="AA17" s="144"/>
      <c r="AB17" s="99"/>
      <c r="AC17" s="100"/>
      <c r="AD17" s="141"/>
      <c r="AE17" s="98"/>
      <c r="AF17" s="144"/>
      <c r="AG17" s="99"/>
      <c r="AH17" s="100">
        <v>0</v>
      </c>
      <c r="AI17" s="141"/>
      <c r="AJ17" s="91"/>
      <c r="AK17" s="132"/>
      <c r="AM17" s="120" t="s">
        <v>57</v>
      </c>
      <c r="AN17" s="120"/>
      <c r="AO17" s="120"/>
      <c r="AP17" s="120"/>
      <c r="AQ17" s="120"/>
      <c r="AR17" s="120"/>
      <c r="AS17" s="120">
        <f t="shared" ref="AS17:AS19" si="1">SUM(AN17:AR17)</f>
        <v>0</v>
      </c>
      <c r="AT17" s="121" t="s">
        <v>57</v>
      </c>
      <c r="AU17" s="122">
        <f>AS17+AS22</f>
        <v>0</v>
      </c>
      <c r="AW17" s="21"/>
    </row>
    <row r="18" spans="2:49" ht="17.25" customHeight="1">
      <c r="B18" s="143"/>
      <c r="C18" s="96"/>
      <c r="D18" s="97">
        <f>IF((HOUR(24+C19-C18)+MINUTE(24+C19-C18)/60)&gt;=13,1.5,IF((HOUR(24+C19-C18)+MINUTE(24+C19-C18)/60)&gt;=8,1,IF((HOUR(24+C19-C18)+MINUTE(24+C19-C18)/60)&gt;=4,0.5,0)))</f>
        <v>0</v>
      </c>
      <c r="E18" s="140">
        <f>(HOUR(24+C19-C18)+MINUTE(24+C19-C18)/60)-D18-D19</f>
        <v>0</v>
      </c>
      <c r="F18" s="98"/>
      <c r="G18" s="143"/>
      <c r="H18" s="96"/>
      <c r="I18" s="97">
        <f>IF((HOUR(24+H19-H18)+MINUTE(24+H19-H18)/60)&gt;=13,1.5,IF((HOUR(24+H19-H18)+MINUTE(24+H19-H18)/60)&gt;=8,1,IF((HOUR(24+H19-H18)+MINUTE(24+H19-H18)/60)&gt;=4,0.5,0)))</f>
        <v>0</v>
      </c>
      <c r="J18" s="140">
        <f>(HOUR(24+H19-H18)+MINUTE(24+H19-H18)/60)-I18-I19</f>
        <v>0</v>
      </c>
      <c r="K18" s="98"/>
      <c r="L18" s="143"/>
      <c r="M18" s="96"/>
      <c r="N18" s="97">
        <f>IF((HOUR(24+M19-M18)+MINUTE(24+M19-M18)/60)&gt;=13,1.5,IF((HOUR(24+M19-M18)+MINUTE(24+M19-M18)/60)&gt;=8,1,IF((HOUR(24+M19-M18)+MINUTE(24+M19-M18)/60)&gt;=4,0.5,0)))</f>
        <v>0</v>
      </c>
      <c r="O18" s="140">
        <f>(HOUR(24+M19-M18)+MINUTE(24+M19-M18)/60)-N18-N19</f>
        <v>0</v>
      </c>
      <c r="P18" s="98"/>
      <c r="Q18" s="143"/>
      <c r="R18" s="96"/>
      <c r="S18" s="97">
        <f>IF((HOUR(24+R19-R18)+MINUTE(24+R19-R18)/60)&gt;=13,1.5,IF((HOUR(24+R19-R18)+MINUTE(24+R19-R18)/60)&gt;=8,1,IF((HOUR(24+R19-R18)+MINUTE(24+R19-R18)/60)&gt;=4,0.5,0)))</f>
        <v>0</v>
      </c>
      <c r="T18" s="140">
        <f>(HOUR(24+R19-R18)+MINUTE(24+R19-R18)/60)-S18-S19</f>
        <v>0</v>
      </c>
      <c r="U18" s="98"/>
      <c r="V18" s="143"/>
      <c r="W18" s="96"/>
      <c r="X18" s="97">
        <f>IF((HOUR(24+W19-W18)+MINUTE(24+W19-W18)/60)&gt;=13,1.5,IF((HOUR(24+W19-W18)+MINUTE(24+W19-W18)/60)&gt;=8,1,IF((HOUR(24+W19-W18)+MINUTE(24+W19-W18)/60)&gt;=4,0.5,0)))</f>
        <v>0</v>
      </c>
      <c r="Y18" s="140">
        <f>(HOUR(24+W19-W18)+MINUTE(24+W19-W18)/60)-X18-X19</f>
        <v>0</v>
      </c>
      <c r="Z18" s="98"/>
      <c r="AA18" s="143"/>
      <c r="AB18" s="96"/>
      <c r="AC18" s="97">
        <f>IF((HOUR(24+AB19-AB18)+MINUTE(24+AB19-AB18)/60)&gt;=13,1.5,IF((HOUR(24+AB19-AB18)+MINUTE(24+AB19-AB18)/60)&gt;=8,1,IF((HOUR(24+AB19-AB18)+MINUTE(24+AB19-AB18)/60)&gt;=4,0.5,0)))</f>
        <v>0</v>
      </c>
      <c r="AD18" s="140">
        <f>(HOUR(24+AB19-AB18)+MINUTE(24+AB19-AB18)/60)-AC18-AC19</f>
        <v>0</v>
      </c>
      <c r="AE18" s="98"/>
      <c r="AF18" s="143"/>
      <c r="AG18" s="96"/>
      <c r="AH18" s="97">
        <f>IF((HOUR(24+AG19-AG18)+MINUTE(24+AG19-AG18)/60)&gt;=13,1.5,IF((HOUR(24+AG19-AG18)+MINUTE(24+AG19-AG18)/60)&gt;=8,1,IF((HOUR(24+AG19-AG18)+MINUTE(24+AG19-AG18)/60)&gt;=4,0.5,0)))</f>
        <v>0</v>
      </c>
      <c r="AI18" s="140">
        <f>(HOUR(24+AG19-AG18)+MINUTE(24+AG19-AG18)/60)-AH18-AH19</f>
        <v>0</v>
      </c>
      <c r="AJ18" s="91"/>
      <c r="AK18" s="132"/>
      <c r="AM18" s="120" t="s">
        <v>58</v>
      </c>
      <c r="AN18" s="120"/>
      <c r="AO18" s="120"/>
      <c r="AP18" s="120"/>
      <c r="AQ18" s="120"/>
      <c r="AR18" s="120"/>
      <c r="AS18" s="120">
        <f t="shared" si="1"/>
        <v>0</v>
      </c>
      <c r="AT18" s="121" t="s">
        <v>58</v>
      </c>
      <c r="AU18" s="122">
        <f>AS18+AS23</f>
        <v>0</v>
      </c>
      <c r="AW18" s="21"/>
    </row>
    <row r="19" spans="2:49">
      <c r="B19" s="144"/>
      <c r="C19" s="99"/>
      <c r="D19" s="100">
        <v>0</v>
      </c>
      <c r="E19" s="141"/>
      <c r="F19" s="98"/>
      <c r="G19" s="144"/>
      <c r="H19" s="99"/>
      <c r="I19" s="100">
        <v>0</v>
      </c>
      <c r="J19" s="141"/>
      <c r="K19" s="98"/>
      <c r="L19" s="144"/>
      <c r="M19" s="99"/>
      <c r="N19" s="100">
        <v>0</v>
      </c>
      <c r="O19" s="141"/>
      <c r="P19" s="98"/>
      <c r="Q19" s="144"/>
      <c r="R19" s="99"/>
      <c r="S19" s="100">
        <v>0</v>
      </c>
      <c r="T19" s="141"/>
      <c r="U19" s="98"/>
      <c r="V19" s="144"/>
      <c r="W19" s="99"/>
      <c r="X19" s="100">
        <v>0</v>
      </c>
      <c r="Y19" s="141"/>
      <c r="Z19" s="98"/>
      <c r="AA19" s="144"/>
      <c r="AB19" s="99"/>
      <c r="AC19" s="100">
        <v>0</v>
      </c>
      <c r="AD19" s="141"/>
      <c r="AE19" s="98"/>
      <c r="AF19" s="144"/>
      <c r="AG19" s="99"/>
      <c r="AH19" s="100">
        <v>0</v>
      </c>
      <c r="AI19" s="141"/>
      <c r="AJ19" s="91"/>
      <c r="AK19" s="132"/>
      <c r="AM19" s="120" t="s">
        <v>59</v>
      </c>
      <c r="AN19" s="120"/>
      <c r="AO19" s="120"/>
      <c r="AP19" s="120"/>
      <c r="AQ19" s="120"/>
      <c r="AR19" s="120"/>
      <c r="AS19" s="120">
        <f t="shared" si="1"/>
        <v>0</v>
      </c>
      <c r="AT19" s="121" t="s">
        <v>59</v>
      </c>
      <c r="AU19" s="122">
        <f>AS19+AS24</f>
        <v>0</v>
      </c>
      <c r="AW19" s="21"/>
    </row>
    <row r="20" spans="2:49" ht="17.25">
      <c r="B20" s="91"/>
      <c r="C20" s="101"/>
      <c r="D20" s="91"/>
      <c r="E20" s="91"/>
      <c r="F20" s="91"/>
      <c r="G20" s="91"/>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91"/>
      <c r="AJ20" s="91"/>
      <c r="AK20" s="132"/>
      <c r="AM20" s="117" t="s">
        <v>60</v>
      </c>
      <c r="AN20" s="118" t="s">
        <v>49</v>
      </c>
      <c r="AO20" s="118" t="s">
        <v>50</v>
      </c>
      <c r="AP20" s="118" t="s">
        <v>51</v>
      </c>
      <c r="AQ20" s="118" t="s">
        <v>52</v>
      </c>
      <c r="AR20" s="118" t="s">
        <v>53</v>
      </c>
      <c r="AS20" s="118" t="s">
        <v>54</v>
      </c>
    </row>
    <row r="21" spans="2:49" ht="16.5" thickBot="1">
      <c r="B21" s="142"/>
      <c r="C21" s="142"/>
      <c r="D21" s="142"/>
      <c r="E21" s="142"/>
      <c r="F21" s="91"/>
      <c r="G21" s="142"/>
      <c r="H21" s="142"/>
      <c r="I21" s="142"/>
      <c r="J21" s="142"/>
      <c r="K21" s="91"/>
      <c r="L21" s="142"/>
      <c r="M21" s="142"/>
      <c r="N21" s="142"/>
      <c r="O21" s="142"/>
      <c r="P21" s="91"/>
      <c r="Q21" s="142"/>
      <c r="R21" s="142"/>
      <c r="S21" s="142"/>
      <c r="T21" s="142"/>
      <c r="U21" s="91"/>
      <c r="V21" s="142"/>
      <c r="W21" s="142"/>
      <c r="X21" s="142"/>
      <c r="Y21" s="142"/>
      <c r="Z21" s="91"/>
      <c r="AA21" s="145"/>
      <c r="AB21" s="145"/>
      <c r="AC21" s="145"/>
      <c r="AD21" s="145"/>
      <c r="AE21" s="91"/>
      <c r="AF21" s="145"/>
      <c r="AG21" s="145"/>
      <c r="AH21" s="145"/>
      <c r="AI21" s="145"/>
      <c r="AJ21" s="91"/>
      <c r="AK21" s="132"/>
      <c r="AM21" s="120" t="s">
        <v>56</v>
      </c>
      <c r="AN21" s="120">
        <f>SUM(AN22:AN24)</f>
        <v>0</v>
      </c>
      <c r="AO21" s="120">
        <f t="shared" ref="AO21:AQ21" si="2">SUM(AO22:AO24)</f>
        <v>0</v>
      </c>
      <c r="AP21" s="120">
        <f t="shared" si="2"/>
        <v>0</v>
      </c>
      <c r="AQ21" s="120">
        <f t="shared" si="2"/>
        <v>0</v>
      </c>
      <c r="AR21" s="120">
        <f>SUM(AR22:AR24)</f>
        <v>0</v>
      </c>
      <c r="AS21" s="120">
        <f>SUM(AN21:AR21)</f>
        <v>0</v>
      </c>
    </row>
    <row r="22" spans="2:49" ht="15.75" thickTop="1">
      <c r="B22" s="91"/>
      <c r="C22" s="91"/>
      <c r="D22" s="91"/>
      <c r="E22" s="91"/>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132"/>
      <c r="AM22" s="120" t="s">
        <v>57</v>
      </c>
      <c r="AN22" s="120"/>
      <c r="AO22" s="120"/>
      <c r="AP22" s="120"/>
      <c r="AQ22" s="120"/>
      <c r="AR22" s="120"/>
      <c r="AS22" s="120">
        <f t="shared" ref="AS22:AS24" si="3">SUM(AN22:AR22)</f>
        <v>0</v>
      </c>
    </row>
    <row r="23" spans="2:49">
      <c r="B23" s="143"/>
      <c r="C23" s="96"/>
      <c r="D23" s="97">
        <f>IF((C24-C23)*24&gt;=13,1.5,IF((C24-C23)*24&gt;=6,1,IF((C24-C23)*24&gt;=4,0.5,0)))</f>
        <v>0</v>
      </c>
      <c r="E23" s="140">
        <f>IF(OR(D24="연차",D24="외근"),8,IF(D24="반차",((C24-C23)*24)-D23+4,((C24-C23)*24)-D23-D24))</f>
        <v>0</v>
      </c>
      <c r="F23" s="98"/>
      <c r="G23" s="143"/>
      <c r="H23" s="96"/>
      <c r="I23" s="97">
        <f>IF((H24-H23)*24&gt;=13,1.5,IF((H24-H23)*24&gt;=6,1,IF((H24-H23)*24&gt;=4,0.5,0)))</f>
        <v>0</v>
      </c>
      <c r="J23" s="140">
        <f>IF(OR(I24="연차",I24="외근"),8,IF(I24="반차",((H24-H23)*24)-I23+4,((H24-H23)*24)-I23-I24))</f>
        <v>0</v>
      </c>
      <c r="K23" s="98"/>
      <c r="L23" s="143"/>
      <c r="M23" s="96"/>
      <c r="N23" s="97">
        <f>IF((M24-M23)*24&gt;=13,1.5,IF((M24-M23)*24&gt;=6,1,IF((M24-M23)*24&gt;=4,0.5,0)))</f>
        <v>0</v>
      </c>
      <c r="O23" s="140">
        <f>IF(OR(N24="연차",N24="외근"),8,IF(N24="반차",((M24-M23)*24)-N23+4,((M24-M23)*24)-N23-N24))</f>
        <v>0</v>
      </c>
      <c r="P23" s="98"/>
      <c r="Q23" s="143"/>
      <c r="R23" s="96"/>
      <c r="S23" s="97">
        <f>IF((R24-R23)*24&gt;=13,1.5,IF((R24-R23)*24&gt;=6,1,IF((R24-R23)*24&gt;=4,0.5,0)))</f>
        <v>0</v>
      </c>
      <c r="T23" s="140">
        <f>IF(OR(S24="연차",S24="외근"),8,IF(S24="반차",((R24-R23)*24)-S23+4,((R24-R23)*24)-S23-S24))</f>
        <v>0</v>
      </c>
      <c r="U23" s="98"/>
      <c r="V23" s="143"/>
      <c r="W23" s="96"/>
      <c r="X23" s="97">
        <f>IF((W24-W23)*24&gt;=13,1.5,IF((W24-W23)*24&gt;=6,1,IF((W24-W23)*24&gt;=4,0.5,0)))</f>
        <v>0</v>
      </c>
      <c r="Y23" s="140">
        <f>IF(OR(X24="연차",X24="외근"),8,IF(X24="반차",((W24-W23)*24)-X23+4,((W24-W23)*24)-X23-X24))</f>
        <v>0</v>
      </c>
      <c r="Z23" s="98"/>
      <c r="AA23" s="143"/>
      <c r="AB23" s="96"/>
      <c r="AC23" s="97">
        <f>IF((AB24-AB23)*24&gt;=13,1.5,IF((AB24-AB23)*24&gt;=6,1,IF((AB24-AB23)*24&gt;=4,0.5,0)))</f>
        <v>0</v>
      </c>
      <c r="AD23" s="140">
        <f>IF(OR(AC24="연차",AC24="외근"),8,IF(AC24="반차",((AB24-AB23)*24)-AC23+4,((AB24-AB23)*24)-AC23-AC24))</f>
        <v>0</v>
      </c>
      <c r="AE23" s="98"/>
      <c r="AF23" s="143"/>
      <c r="AG23" s="96"/>
      <c r="AH23" s="97">
        <f>IF((AG24-AG23)*24&gt;=13,1.5,IF((AG24-AG23)*24&gt;=6,1,IF((AG24-AG23)*24&gt;=4,0.5,0)))</f>
        <v>0</v>
      </c>
      <c r="AI23" s="140">
        <f>IF(OR(AH24="연차",AH24="외근"),8,IF(AH24="반차",((AG24-AG23)*24)-AH23+4,((AG24-AG23)*24)-AH23-AH24))</f>
        <v>0</v>
      </c>
      <c r="AJ23" s="91"/>
      <c r="AK23" s="132"/>
      <c r="AM23" s="120" t="s">
        <v>58</v>
      </c>
      <c r="AN23" s="120"/>
      <c r="AO23" s="120"/>
      <c r="AP23" s="120"/>
      <c r="AQ23" s="120"/>
      <c r="AR23" s="120"/>
      <c r="AS23" s="120">
        <f t="shared" si="3"/>
        <v>0</v>
      </c>
    </row>
    <row r="24" spans="2:49">
      <c r="B24" s="144"/>
      <c r="C24" s="99"/>
      <c r="D24" s="100">
        <v>0</v>
      </c>
      <c r="E24" s="141"/>
      <c r="F24" s="98"/>
      <c r="G24" s="144"/>
      <c r="H24" s="99"/>
      <c r="I24" s="100">
        <v>0</v>
      </c>
      <c r="J24" s="141"/>
      <c r="K24" s="98"/>
      <c r="L24" s="144"/>
      <c r="M24" s="99"/>
      <c r="N24" s="100">
        <v>0</v>
      </c>
      <c r="O24" s="141"/>
      <c r="P24" s="98"/>
      <c r="Q24" s="144"/>
      <c r="R24" s="99"/>
      <c r="S24" s="100">
        <v>0</v>
      </c>
      <c r="T24" s="141"/>
      <c r="U24" s="98"/>
      <c r="V24" s="144"/>
      <c r="W24" s="99"/>
      <c r="X24" s="100">
        <v>0</v>
      </c>
      <c r="Y24" s="141"/>
      <c r="Z24" s="98"/>
      <c r="AA24" s="144"/>
      <c r="AB24" s="99"/>
      <c r="AC24" s="100"/>
      <c r="AD24" s="141"/>
      <c r="AE24" s="98"/>
      <c r="AF24" s="144"/>
      <c r="AG24" s="99"/>
      <c r="AH24" s="100">
        <v>0</v>
      </c>
      <c r="AI24" s="141"/>
      <c r="AJ24" s="91"/>
      <c r="AK24" s="132"/>
      <c r="AM24" s="120" t="s">
        <v>59</v>
      </c>
      <c r="AN24" s="120"/>
      <c r="AO24" s="120"/>
      <c r="AP24" s="120"/>
      <c r="AQ24" s="120"/>
      <c r="AR24" s="120"/>
      <c r="AS24" s="120">
        <f t="shared" si="3"/>
        <v>0</v>
      </c>
    </row>
    <row r="25" spans="2:49">
      <c r="B25" s="143"/>
      <c r="C25" s="96"/>
      <c r="D25" s="97">
        <f>IF((HOUR(24+C26-C25)+MINUTE(24+C26-C25)/60)&gt;=13,1.5,IF((HOUR(24+C26-C25)+MINUTE(24+C26-C25)/60)&gt;=8,1,IF((HOUR(24+C26-C25)+MINUTE(24+C26-C25)/60)&gt;=4,0.5,0)))</f>
        <v>0</v>
      </c>
      <c r="E25" s="140">
        <f>(HOUR(24+C26-C25)+MINUTE(24+C26-C25)/60)-D25-D26</f>
        <v>0</v>
      </c>
      <c r="F25" s="98"/>
      <c r="G25" s="143"/>
      <c r="H25" s="96"/>
      <c r="I25" s="97">
        <f>IF((HOUR(24+H26-H25)+MINUTE(24+H26-H25)/60)&gt;=13,1.5,IF((HOUR(24+H26-H25)+MINUTE(24+H26-H25)/60)&gt;=8,1,IF((HOUR(24+H26-H25)+MINUTE(24+H26-H25)/60)&gt;=4,0.5,0)))</f>
        <v>0</v>
      </c>
      <c r="J25" s="140">
        <f>(HOUR(24+H26-H25)+MINUTE(24+H26-H25)/60)-I25-I26</f>
        <v>0</v>
      </c>
      <c r="K25" s="98"/>
      <c r="L25" s="143"/>
      <c r="M25" s="96"/>
      <c r="N25" s="97">
        <f>IF((HOUR(24+M26-M25)+MINUTE(24+M26-M25)/60)&gt;=13,1.5,IF((HOUR(24+M26-M25)+MINUTE(24+M26-M25)/60)&gt;=8,1,IF((HOUR(24+M26-M25)+MINUTE(24+M26-M25)/60)&gt;=4,0.5,0)))</f>
        <v>0</v>
      </c>
      <c r="O25" s="140">
        <f>(HOUR(24+M26-M25)+MINUTE(24+M26-M25)/60)-N25-N26</f>
        <v>0</v>
      </c>
      <c r="P25" s="98"/>
      <c r="Q25" s="143"/>
      <c r="R25" s="96"/>
      <c r="S25" s="97">
        <f>IF((HOUR(24+R26-R25)+MINUTE(24+R26-R25)/60)&gt;=13,1.5,IF((HOUR(24+R26-R25)+MINUTE(24+R26-R25)/60)&gt;=8,1,IF((HOUR(24+R26-R25)+MINUTE(24+R26-R25)/60)&gt;=4,0.5,0)))</f>
        <v>0</v>
      </c>
      <c r="T25" s="140">
        <f>(HOUR(24+R26-R25)+MINUTE(24+R26-R25)/60)-S25-S26</f>
        <v>0</v>
      </c>
      <c r="U25" s="98"/>
      <c r="V25" s="143"/>
      <c r="W25" s="96"/>
      <c r="X25" s="97">
        <f>IF((HOUR(24+W26-W25)+MINUTE(24+W26-W25)/60)&gt;=13,1.5,IF((HOUR(24+W26-W25)+MINUTE(24+W26-W25)/60)&gt;=8,1,IF((HOUR(24+W26-W25)+MINUTE(24+W26-W25)/60)&gt;=4,0.5,0)))</f>
        <v>0</v>
      </c>
      <c r="Y25" s="140">
        <f>(HOUR(24+W26-W25)+MINUTE(24+W26-W25)/60)-X25-X26</f>
        <v>0</v>
      </c>
      <c r="Z25" s="98"/>
      <c r="AA25" s="143"/>
      <c r="AB25" s="96"/>
      <c r="AC25" s="97">
        <f>IF((HOUR(24+AB26-AB25)+MINUTE(24+AB26-AB25)/60)&gt;=13,1.5,IF((HOUR(24+AB26-AB25)+MINUTE(24+AB26-AB25)/60)&gt;=8,1,IF((HOUR(24+AB26-AB25)+MINUTE(24+AB26-AB25)/60)&gt;=4,0.5,0)))</f>
        <v>0</v>
      </c>
      <c r="AD25" s="140">
        <f>(HOUR(24+AB26-AB25)+MINUTE(24+AB26-AB25)/60)-AC25-AC26</f>
        <v>0</v>
      </c>
      <c r="AE25" s="98"/>
      <c r="AF25" s="143"/>
      <c r="AG25" s="96"/>
      <c r="AH25" s="97">
        <f>IF((HOUR(24+AG26-AG25)+MINUTE(24+AG26-AG25)/60)&gt;=13,1.5,IF((HOUR(24+AG26-AG25)+MINUTE(24+AG26-AG25)/60)&gt;=8,1,IF((HOUR(24+AG26-AG25)+MINUTE(24+AG26-AG25)/60)&gt;=4,0.5,0)))</f>
        <v>0</v>
      </c>
      <c r="AI25" s="140">
        <f>(HOUR(24+AG26-AG25)+MINUTE(24+AG26-AG25)/60)-AH25-AH26</f>
        <v>0</v>
      </c>
      <c r="AJ25" s="91"/>
      <c r="AK25" s="132"/>
    </row>
    <row r="26" spans="2:49">
      <c r="B26" s="144"/>
      <c r="C26" s="99"/>
      <c r="D26" s="100">
        <v>0</v>
      </c>
      <c r="E26" s="141"/>
      <c r="F26" s="98"/>
      <c r="G26" s="144"/>
      <c r="H26" s="99"/>
      <c r="I26" s="100">
        <v>0</v>
      </c>
      <c r="J26" s="141"/>
      <c r="K26" s="98"/>
      <c r="L26" s="144"/>
      <c r="M26" s="99"/>
      <c r="N26" s="100">
        <v>0</v>
      </c>
      <c r="O26" s="141"/>
      <c r="P26" s="98"/>
      <c r="Q26" s="144"/>
      <c r="R26" s="99"/>
      <c r="S26" s="100">
        <v>0</v>
      </c>
      <c r="T26" s="141"/>
      <c r="U26" s="98"/>
      <c r="V26" s="144"/>
      <c r="W26" s="99"/>
      <c r="X26" s="100">
        <v>0</v>
      </c>
      <c r="Y26" s="141"/>
      <c r="Z26" s="98"/>
      <c r="AA26" s="144"/>
      <c r="AB26" s="99"/>
      <c r="AC26" s="100">
        <v>0</v>
      </c>
      <c r="AD26" s="141"/>
      <c r="AE26" s="98"/>
      <c r="AF26" s="144"/>
      <c r="AG26" s="99"/>
      <c r="AH26" s="100">
        <v>0</v>
      </c>
      <c r="AI26" s="141"/>
      <c r="AJ26" s="91"/>
      <c r="AK26" s="132"/>
      <c r="AT26" s="21"/>
      <c r="AU26" s="21"/>
    </row>
    <row r="27" spans="2:49">
      <c r="B27" s="91"/>
      <c r="C27" s="91"/>
      <c r="D27" s="91"/>
      <c r="E27" s="91"/>
      <c r="F27" s="91"/>
      <c r="G27" s="91"/>
      <c r="H27" s="91"/>
      <c r="I27" s="91"/>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132"/>
      <c r="AT27" s="21"/>
      <c r="AU27" s="21"/>
    </row>
    <row r="28" spans="2:49" ht="16.5" thickBot="1">
      <c r="B28" s="142"/>
      <c r="C28" s="142"/>
      <c r="D28" s="142"/>
      <c r="E28" s="142"/>
      <c r="F28" s="91"/>
      <c r="G28" s="142"/>
      <c r="H28" s="142"/>
      <c r="I28" s="142"/>
      <c r="J28" s="142"/>
      <c r="K28" s="91"/>
      <c r="L28" s="142"/>
      <c r="M28" s="142"/>
      <c r="N28" s="142"/>
      <c r="O28" s="142"/>
      <c r="P28" s="91"/>
      <c r="Q28" s="142"/>
      <c r="R28" s="142"/>
      <c r="S28" s="142"/>
      <c r="T28" s="142"/>
      <c r="U28" s="91"/>
      <c r="V28" s="142"/>
      <c r="W28" s="142"/>
      <c r="X28" s="142"/>
      <c r="Y28" s="142"/>
      <c r="Z28" s="91"/>
      <c r="AA28" s="145"/>
      <c r="AB28" s="145"/>
      <c r="AC28" s="145"/>
      <c r="AD28" s="145"/>
      <c r="AE28" s="91"/>
      <c r="AF28" s="145"/>
      <c r="AG28" s="145"/>
      <c r="AH28" s="145"/>
      <c r="AI28" s="145"/>
      <c r="AJ28" s="91"/>
      <c r="AK28" s="132"/>
      <c r="AM28" s="192" t="s">
        <v>61</v>
      </c>
      <c r="AN28" s="192"/>
      <c r="AO28" s="192"/>
      <c r="AT28" s="21"/>
      <c r="AU28" s="21"/>
    </row>
    <row r="29" spans="2:49" ht="15.75" thickTop="1">
      <c r="B29" s="91"/>
      <c r="C29" s="91"/>
      <c r="D29" s="91"/>
      <c r="E29" s="91"/>
      <c r="F29" s="91"/>
      <c r="G29" s="91"/>
      <c r="H29" s="91"/>
      <c r="I29" s="91"/>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91"/>
      <c r="AJ29" s="91"/>
      <c r="AK29" s="132"/>
      <c r="AM29" s="193" t="s">
        <v>45</v>
      </c>
      <c r="AN29" s="194"/>
      <c r="AO29" s="114">
        <f>AN6+AU18</f>
        <v>0</v>
      </c>
      <c r="AT29" s="21"/>
      <c r="AU29" s="21"/>
    </row>
    <row r="30" spans="2:49">
      <c r="B30" s="143"/>
      <c r="C30" s="96"/>
      <c r="D30" s="97">
        <f>IF((C31-C30)*24&gt;=13,1.5,IF((C31-C30)*24&gt;=6,1,IF((C31-C30)*24&gt;=4,0.5,0)))</f>
        <v>0</v>
      </c>
      <c r="E30" s="140">
        <f>IF(OR(D31="연차",D31="외근"),8,IF(D31="반차",((C31-C30)*24)-D30+4,((C31-C30)*24)-D30-D31))</f>
        <v>0</v>
      </c>
      <c r="F30" s="98"/>
      <c r="G30" s="143"/>
      <c r="H30" s="96"/>
      <c r="I30" s="97">
        <f>IF((H31-H30)*24&gt;=13,1.5,IF((H31-H30)*24&gt;=6,1,IF((H31-H30)*24&gt;=4,0.5,0)))</f>
        <v>0</v>
      </c>
      <c r="J30" s="140">
        <f>IF(OR(I31="연차",I31="외근"),8,IF(I31="반차",((H31-H30)*24)-I30+4,((H31-H30)*24)-I30-I31))</f>
        <v>0</v>
      </c>
      <c r="K30" s="98"/>
      <c r="L30" s="143"/>
      <c r="M30" s="96"/>
      <c r="N30" s="97">
        <f>IF((M31-M30)*24&gt;=13,1.5,IF((M31-M30)*24&gt;=6,1,IF((M31-M30)*24&gt;=4,0.5,0)))</f>
        <v>0</v>
      </c>
      <c r="O30" s="140">
        <f>IF(OR(N31="연차",N31="외근"),8,IF(N31="반차",((M31-M30)*24)-N30+4,((M31-M30)*24)-N30-N31))</f>
        <v>0</v>
      </c>
      <c r="P30" s="98"/>
      <c r="Q30" s="143"/>
      <c r="R30" s="96"/>
      <c r="S30" s="97">
        <f>IF((R31-R30)*24&gt;=13,1.5,IF((R31-R30)*24&gt;=6,1,IF((R31-R30)*24&gt;=4,0.5,0)))</f>
        <v>0</v>
      </c>
      <c r="T30" s="140">
        <f>IF(OR(S31="연차",S31="외근"),8,IF(S31="반차",((R31-R30)*24)-S30+4,((R31-R30)*24)-S30-S31))</f>
        <v>0</v>
      </c>
      <c r="U30" s="98"/>
      <c r="V30" s="143"/>
      <c r="W30" s="96"/>
      <c r="X30" s="97">
        <f>IF((W31-W30)*24&gt;=13,1.5,IF((W31-W30)*24&gt;=6,1,IF((W31-W30)*24&gt;=4,0.5,0)))</f>
        <v>0</v>
      </c>
      <c r="Y30" s="140">
        <f>IF(OR(X31="연차",X31="외근"),8,IF(X31="반차",((W31-W30)*24)-X30+4,((W31-W30)*24)-X30-X31))</f>
        <v>0</v>
      </c>
      <c r="Z30" s="98"/>
      <c r="AA30" s="143"/>
      <c r="AB30" s="96"/>
      <c r="AC30" s="97">
        <f>IF((AB31-AB30)*24&gt;=13,1.5,IF((AB31-AB30)*24&gt;=6,1,IF((AB31-AB30)*24&gt;=4,0.5,0)))</f>
        <v>0</v>
      </c>
      <c r="AD30" s="140">
        <f>IF(OR(AC31="연차",AC31="외근"),8,IF(AC31="반차",((AB31-AB30)*24)-AC30+4,((AB31-AB30)*24)-AC30-AC31))</f>
        <v>0</v>
      </c>
      <c r="AE30" s="98"/>
      <c r="AF30" s="143"/>
      <c r="AG30" s="96"/>
      <c r="AH30" s="97">
        <f>IF((AG31-AG30)*24&gt;=13,1.5,IF((AG31-AG30)*24&gt;=6,1,IF((AG31-AG30)*24&gt;=4,0.5,0)))</f>
        <v>0</v>
      </c>
      <c r="AI30" s="140">
        <f>IF(OR(AH31="연차",AH31="외근"),8,IF(AH31="반차",((AG31-AG30)*24)-AH30+4,((AG31-AG30)*24)-AH30-AH31))</f>
        <v>0</v>
      </c>
      <c r="AJ30" s="91"/>
      <c r="AK30" s="132"/>
      <c r="AM30" s="188" t="str">
        <f>IF(G9="Comprehensive","임금에 포함된 연장(야간제외)","-")</f>
        <v>임금에 포함된 연장(야간제외)</v>
      </c>
      <c r="AN30" s="189"/>
      <c r="AO30" s="115" t="str">
        <f>IF(G9="Comprehensive","15.5","-")</f>
        <v>15.5</v>
      </c>
      <c r="AT30" s="21"/>
      <c r="AU30" s="21"/>
    </row>
    <row r="31" spans="2:49">
      <c r="B31" s="144"/>
      <c r="C31" s="99"/>
      <c r="D31" s="100">
        <v>0</v>
      </c>
      <c r="E31" s="141"/>
      <c r="F31" s="98"/>
      <c r="G31" s="144"/>
      <c r="H31" s="99"/>
      <c r="I31" s="100">
        <v>0</v>
      </c>
      <c r="J31" s="141"/>
      <c r="K31" s="98"/>
      <c r="L31" s="144"/>
      <c r="M31" s="99"/>
      <c r="N31" s="100">
        <v>0</v>
      </c>
      <c r="O31" s="141"/>
      <c r="P31" s="98"/>
      <c r="Q31" s="144"/>
      <c r="R31" s="99"/>
      <c r="S31" s="100">
        <v>0</v>
      </c>
      <c r="T31" s="141"/>
      <c r="U31" s="98"/>
      <c r="V31" s="144"/>
      <c r="W31" s="99"/>
      <c r="X31" s="100">
        <v>0</v>
      </c>
      <c r="Y31" s="141"/>
      <c r="Z31" s="98"/>
      <c r="AA31" s="144"/>
      <c r="AB31" s="99"/>
      <c r="AC31" s="100"/>
      <c r="AD31" s="141"/>
      <c r="AE31" s="98"/>
      <c r="AF31" s="144"/>
      <c r="AG31" s="99"/>
      <c r="AH31" s="100">
        <v>0</v>
      </c>
      <c r="AI31" s="141"/>
      <c r="AJ31" s="91"/>
      <c r="AK31" s="132"/>
      <c r="AM31" s="188" t="str">
        <f>IF(G9="Comprehensive","15.5시간초과 연장(야간제외)","-")</f>
        <v>15.5시간초과 연장(야간제외)</v>
      </c>
      <c r="AN31" s="189"/>
      <c r="AO31" s="37">
        <f>IF(G9="Comprehensive",IF((AO29-AO30)&gt;0,AO29-AO30,0),AO10)</f>
        <v>0</v>
      </c>
      <c r="AT31" s="21"/>
      <c r="AU31" s="21"/>
    </row>
    <row r="32" spans="2:49">
      <c r="B32" s="143"/>
      <c r="C32" s="96"/>
      <c r="D32" s="97">
        <f>IF((HOUR(24+C33-C32)+MINUTE(24+C33-C32)/60)&gt;=13,1.5,IF((HOUR(24+C33-C32)+MINUTE(24+C33-C32)/60)&gt;=8,1,IF((HOUR(24+C33-C32)+MINUTE(24+C33-C32)/60)&gt;=4,0.5,0)))</f>
        <v>0</v>
      </c>
      <c r="E32" s="140">
        <f>(HOUR(24+C33-C32)+MINUTE(24+C33-C32)/60)-D32-D33</f>
        <v>0</v>
      </c>
      <c r="F32" s="98"/>
      <c r="G32" s="143"/>
      <c r="H32" s="96"/>
      <c r="I32" s="97">
        <f>IF((HOUR(24+H33-H32)+MINUTE(24+H33-H32)/60)&gt;=13,1.5,IF((HOUR(24+H33-H32)+MINUTE(24+H33-H32)/60)&gt;=8,1,IF((HOUR(24+H33-H32)+MINUTE(24+H33-H32)/60)&gt;=4,0.5,0)))</f>
        <v>0</v>
      </c>
      <c r="J32" s="140">
        <f>(HOUR(24+H33-H32)+MINUTE(24+H33-H32)/60)-I32-I33</f>
        <v>0</v>
      </c>
      <c r="K32" s="98"/>
      <c r="L32" s="143"/>
      <c r="M32" s="96"/>
      <c r="N32" s="97">
        <f>IF((HOUR(24+M33-M32)+MINUTE(24+M33-M32)/60)&gt;=13,1.5,IF((HOUR(24+M33-M32)+MINUTE(24+M33-M32)/60)&gt;=8,1,IF((HOUR(24+M33-M32)+MINUTE(24+M33-M32)/60)&gt;=4,0.5,0)))</f>
        <v>0</v>
      </c>
      <c r="O32" s="140">
        <f>(HOUR(24+M33-M32)+MINUTE(24+M33-M32)/60)-N32-N33</f>
        <v>0</v>
      </c>
      <c r="P32" s="98"/>
      <c r="Q32" s="143"/>
      <c r="R32" s="96"/>
      <c r="S32" s="97">
        <f>IF((HOUR(24+R33-R32)+MINUTE(24+R33-R32)/60)&gt;=13,1.5,IF((HOUR(24+R33-R32)+MINUTE(24+R33-R32)/60)&gt;=8,1,IF((HOUR(24+R33-R32)+MINUTE(24+R33-R32)/60)&gt;=4,0.5,0)))</f>
        <v>0</v>
      </c>
      <c r="T32" s="140">
        <f>(HOUR(24+R33-R32)+MINUTE(24+R33-R32)/60)-S32-S33</f>
        <v>0</v>
      </c>
      <c r="U32" s="98"/>
      <c r="V32" s="143"/>
      <c r="W32" s="96"/>
      <c r="X32" s="97">
        <f>IF((HOUR(24+W33-W32)+MINUTE(24+W33-W32)/60)&gt;=13,1.5,IF((HOUR(24+W33-W32)+MINUTE(24+W33-W32)/60)&gt;=8,1,IF((HOUR(24+W33-W32)+MINUTE(24+W33-W32)/60)&gt;=4,0.5,0)))</f>
        <v>0</v>
      </c>
      <c r="Y32" s="140">
        <f>(HOUR(24+W33-W32)+MINUTE(24+W33-W32)/60)-X32-X33</f>
        <v>0</v>
      </c>
      <c r="Z32" s="98"/>
      <c r="AA32" s="143"/>
      <c r="AB32" s="96"/>
      <c r="AC32" s="97">
        <f>IF((HOUR(24+AB33-AB32)+MINUTE(24+AB33-AB32)/60)&gt;=13,1.5,IF((HOUR(24+AB33-AB32)+MINUTE(24+AB33-AB32)/60)&gt;=8,1,IF((HOUR(24+AB33-AB32)+MINUTE(24+AB33-AB32)/60)&gt;=4,0.5,0)))</f>
        <v>0</v>
      </c>
      <c r="AD32" s="140">
        <f>(HOUR(24+AB33-AB32)+MINUTE(24+AB33-AB32)/60)-AC32-AC33</f>
        <v>0</v>
      </c>
      <c r="AE32" s="98"/>
      <c r="AF32" s="143"/>
      <c r="AG32" s="96"/>
      <c r="AH32" s="97">
        <f>IF((HOUR(24+AG33-AG32)+MINUTE(24+AG33-AG32)/60)&gt;=13,1.5,IF((HOUR(24+AG33-AG32)+MINUTE(24+AG33-AG32)/60)&gt;=8,1,IF((HOUR(24+AG33-AG32)+MINUTE(24+AG33-AG32)/60)&gt;=4,0.5,0)))</f>
        <v>0</v>
      </c>
      <c r="AI32" s="140">
        <f>(HOUR(24+AG33-AG32)+MINUTE(24+AG33-AG32)/60)-AH32-AH33</f>
        <v>0</v>
      </c>
      <c r="AJ32" s="91"/>
      <c r="AK32" s="132"/>
      <c r="AM32" s="188" t="s">
        <v>24</v>
      </c>
      <c r="AN32" s="189"/>
      <c r="AO32" s="37">
        <f>AN7+AU19</f>
        <v>0</v>
      </c>
      <c r="AT32" s="21"/>
      <c r="AU32" s="21"/>
    </row>
    <row r="33" spans="2:47">
      <c r="B33" s="144"/>
      <c r="C33" s="99"/>
      <c r="D33" s="100">
        <v>0</v>
      </c>
      <c r="E33" s="141"/>
      <c r="F33" s="98"/>
      <c r="G33" s="144"/>
      <c r="H33" s="99"/>
      <c r="I33" s="100">
        <v>0</v>
      </c>
      <c r="J33" s="141"/>
      <c r="K33" s="98"/>
      <c r="L33" s="144"/>
      <c r="M33" s="99"/>
      <c r="N33" s="100">
        <v>0</v>
      </c>
      <c r="O33" s="141"/>
      <c r="P33" s="98"/>
      <c r="Q33" s="144"/>
      <c r="R33" s="99"/>
      <c r="S33" s="100">
        <v>0</v>
      </c>
      <c r="T33" s="141"/>
      <c r="U33" s="98"/>
      <c r="V33" s="144"/>
      <c r="W33" s="99"/>
      <c r="X33" s="100">
        <v>0</v>
      </c>
      <c r="Y33" s="141"/>
      <c r="Z33" s="98"/>
      <c r="AA33" s="144"/>
      <c r="AB33" s="99"/>
      <c r="AC33" s="100">
        <v>0</v>
      </c>
      <c r="AD33" s="141"/>
      <c r="AE33" s="98"/>
      <c r="AF33" s="144"/>
      <c r="AG33" s="99"/>
      <c r="AH33" s="100">
        <v>0</v>
      </c>
      <c r="AI33" s="141"/>
      <c r="AJ33" s="91"/>
      <c r="AK33" s="132"/>
      <c r="AM33" s="188" t="s">
        <v>22</v>
      </c>
      <c r="AN33" s="189"/>
      <c r="AO33" s="37">
        <f>AN8</f>
        <v>0</v>
      </c>
      <c r="AT33" s="21"/>
      <c r="AU33" s="21"/>
    </row>
    <row r="34" spans="2:47" ht="15.75" thickBot="1">
      <c r="B34" s="91"/>
      <c r="C34" s="91"/>
      <c r="D34" s="91"/>
      <c r="E34" s="91"/>
      <c r="F34" s="91"/>
      <c r="G34" s="91"/>
      <c r="H34" s="91"/>
      <c r="I34" s="91"/>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91"/>
      <c r="AJ34" s="91"/>
      <c r="AK34" s="132"/>
      <c r="AM34" s="190" t="s">
        <v>23</v>
      </c>
      <c r="AN34" s="191"/>
      <c r="AO34" s="123">
        <f>AN9</f>
        <v>0</v>
      </c>
      <c r="AT34" s="21"/>
      <c r="AU34" s="21"/>
    </row>
    <row r="35" spans="2:47" ht="16.5" thickBot="1">
      <c r="B35" s="142"/>
      <c r="C35" s="142"/>
      <c r="D35" s="142"/>
      <c r="E35" s="142"/>
      <c r="F35" s="91"/>
      <c r="G35" s="142"/>
      <c r="H35" s="142"/>
      <c r="I35" s="142"/>
      <c r="J35" s="142"/>
      <c r="K35" s="91"/>
      <c r="L35" s="142"/>
      <c r="M35" s="142"/>
      <c r="N35" s="142"/>
      <c r="O35" s="142"/>
      <c r="P35" s="91"/>
      <c r="Q35" s="142"/>
      <c r="R35" s="142"/>
      <c r="S35" s="142"/>
      <c r="T35" s="142"/>
      <c r="U35" s="91"/>
      <c r="V35" s="142"/>
      <c r="W35" s="142"/>
      <c r="X35" s="142"/>
      <c r="Y35" s="142"/>
      <c r="Z35" s="91"/>
      <c r="AA35" s="145"/>
      <c r="AB35" s="145"/>
      <c r="AC35" s="145"/>
      <c r="AD35" s="145"/>
      <c r="AE35" s="91"/>
      <c r="AF35" s="145"/>
      <c r="AG35" s="145"/>
      <c r="AH35" s="145"/>
      <c r="AI35" s="145"/>
      <c r="AJ35" s="91"/>
      <c r="AK35" s="132"/>
      <c r="AT35" s="21"/>
      <c r="AU35" s="21"/>
    </row>
    <row r="36" spans="2:47" ht="15.75" thickTop="1">
      <c r="B36" s="91"/>
      <c r="C36" s="91"/>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132"/>
      <c r="AT36" s="21"/>
      <c r="AU36" s="21"/>
    </row>
    <row r="37" spans="2:47">
      <c r="B37" s="143"/>
      <c r="C37" s="96"/>
      <c r="D37" s="97">
        <f>IF((C38-C37)*24&gt;=13,1.5,IF((C38-C37)*24&gt;=6,1,IF((C38-C37)*24&gt;=4,0.5,0)))</f>
        <v>0</v>
      </c>
      <c r="E37" s="140">
        <f>IF(OR(D38="연차",D38="외근"),8,IF(D38="반차",((C38-C37)*24)-D37+4,((C38-C37)*24)-D37-D38))</f>
        <v>0</v>
      </c>
      <c r="F37" s="98"/>
      <c r="G37" s="143"/>
      <c r="H37" s="96"/>
      <c r="I37" s="97">
        <f>IF((H38-H37)*24&gt;=13,1.5,IF((H38-H37)*24&gt;=6,1,IF((H38-H37)*24&gt;=4,0.5,0)))</f>
        <v>0</v>
      </c>
      <c r="J37" s="140">
        <f>IF(OR(I38="연차",I38="외근"),8,IF(I38="반차",((H38-H37)*24)-I37+4,((H38-H37)*24)-I37-I38))</f>
        <v>0</v>
      </c>
      <c r="K37" s="98"/>
      <c r="L37" s="143"/>
      <c r="M37" s="96"/>
      <c r="N37" s="97">
        <f>IF((M38-M37)*24&gt;=13,1.5,IF((M38-M37)*24&gt;=6,1,IF((M38-M37)*24&gt;=4,0.5,0)))</f>
        <v>0</v>
      </c>
      <c r="O37" s="140">
        <f>IF(OR(N38="연차",N38="외근"),8,IF(N38="반차",((M38-M37)*24)-N37+4,((M38-M37)*24)-N37-N38))</f>
        <v>0</v>
      </c>
      <c r="P37" s="98"/>
      <c r="Q37" s="143"/>
      <c r="R37" s="96"/>
      <c r="S37" s="97">
        <f>IF((R38-R37)*24&gt;=13,1.5,IF((R38-R37)*24&gt;=6,1,IF((R38-R37)*24&gt;=4,0.5,0)))</f>
        <v>0</v>
      </c>
      <c r="T37" s="140">
        <f>IF(OR(S38="연차",S38="외근"),8,IF(S38="반차",((R38-R37)*24)-S37+4,((R38-R37)*24)-S37-S38))</f>
        <v>0</v>
      </c>
      <c r="U37" s="98"/>
      <c r="V37" s="143"/>
      <c r="W37" s="96"/>
      <c r="X37" s="97">
        <f>IF((W38-W37)*24&gt;=13,1.5,IF((W38-W37)*24&gt;=6,1,IF((W38-W37)*24&gt;=4,0.5,0)))</f>
        <v>0</v>
      </c>
      <c r="Y37" s="140">
        <f>IF(OR(X38="연차",X38="외근"),8,IF(X38="반차",((W38-W37)*24)-X37+4,((W38-W37)*24)-X37-X38))</f>
        <v>0</v>
      </c>
      <c r="Z37" s="98"/>
      <c r="AA37" s="143"/>
      <c r="AB37" s="96"/>
      <c r="AC37" s="97">
        <f>IF((AB38-AB37)*24&gt;=13,1.5,IF((AB38-AB37)*24&gt;=6,1,IF((AB38-AB37)*24&gt;=4,0.5,0)))</f>
        <v>0</v>
      </c>
      <c r="AD37" s="140">
        <f>IF(OR(AC38="연차",AC38="외근"),8,IF(AC38="반차",((AB38-AB37)*24)-AC37+4,((AB38-AB37)*24)-AC37-AC38))</f>
        <v>0</v>
      </c>
      <c r="AE37" s="98"/>
      <c r="AF37" s="143"/>
      <c r="AG37" s="96"/>
      <c r="AH37" s="97">
        <f>IF((AG38-AG37)*24&gt;=13,1.5,IF((AG38-AG37)*24&gt;=6,1,IF((AG38-AG37)*24&gt;=4,0.5,0)))</f>
        <v>0</v>
      </c>
      <c r="AI37" s="140">
        <f>IF(OR(AH38="연차",AH38="외근"),8,IF(AH38="반차",((AG38-AG37)*24)-AH37+4,((AG38-AG37)*24)-AH37-AH38))</f>
        <v>0</v>
      </c>
      <c r="AJ37" s="91"/>
      <c r="AK37" s="132"/>
      <c r="AT37" s="21"/>
      <c r="AU37" s="21"/>
    </row>
    <row r="38" spans="2:47">
      <c r="B38" s="144"/>
      <c r="C38" s="99"/>
      <c r="D38" s="100">
        <v>0</v>
      </c>
      <c r="E38" s="141"/>
      <c r="F38" s="98"/>
      <c r="G38" s="144"/>
      <c r="H38" s="99"/>
      <c r="I38" s="100">
        <v>0</v>
      </c>
      <c r="J38" s="141"/>
      <c r="K38" s="98"/>
      <c r="L38" s="144"/>
      <c r="M38" s="99"/>
      <c r="N38" s="100">
        <v>0</v>
      </c>
      <c r="O38" s="141"/>
      <c r="P38" s="98"/>
      <c r="Q38" s="144"/>
      <c r="R38" s="99"/>
      <c r="S38" s="100">
        <v>0</v>
      </c>
      <c r="T38" s="141"/>
      <c r="U38" s="98"/>
      <c r="V38" s="144"/>
      <c r="W38" s="99"/>
      <c r="X38" s="100">
        <v>0</v>
      </c>
      <c r="Y38" s="141"/>
      <c r="Z38" s="98"/>
      <c r="AA38" s="144"/>
      <c r="AB38" s="99"/>
      <c r="AC38" s="100"/>
      <c r="AD38" s="141"/>
      <c r="AE38" s="98"/>
      <c r="AF38" s="144"/>
      <c r="AG38" s="99"/>
      <c r="AH38" s="100">
        <v>0</v>
      </c>
      <c r="AI38" s="141"/>
      <c r="AJ38" s="91"/>
      <c r="AK38" s="132"/>
      <c r="AT38" s="21"/>
      <c r="AU38" s="21"/>
    </row>
    <row r="39" spans="2:47">
      <c r="B39" s="143"/>
      <c r="C39" s="96"/>
      <c r="D39" s="97">
        <f>IF((HOUR(24+C40-C39)+MINUTE(24+C40-C39)/60)&gt;=13,1.5,IF((HOUR(24+C40-C39)+MINUTE(24+C40-C39)/60)&gt;=8,1,IF((HOUR(24+C40-C39)+MINUTE(24+C40-C39)/60)&gt;=4,0.5,0)))</f>
        <v>0</v>
      </c>
      <c r="E39" s="140">
        <f>(HOUR(24+C40-C39)+MINUTE(24+C40-C39)/60)-D39-D40</f>
        <v>0</v>
      </c>
      <c r="F39" s="98"/>
      <c r="G39" s="143"/>
      <c r="H39" s="96"/>
      <c r="I39" s="97">
        <f>IF((HOUR(24+H40-H39)+MINUTE(24+H40-H39)/60)&gt;=13,1.5,IF((HOUR(24+H40-H39)+MINUTE(24+H40-H39)/60)&gt;=8,1,IF((HOUR(24+H40-H39)+MINUTE(24+H40-H39)/60)&gt;=4,0.5,0)))</f>
        <v>0</v>
      </c>
      <c r="J39" s="140">
        <f>(HOUR(24+H40-H39)+MINUTE(24+H40-H39)/60)-I39-I40</f>
        <v>0</v>
      </c>
      <c r="K39" s="98"/>
      <c r="L39" s="143"/>
      <c r="M39" s="96"/>
      <c r="N39" s="97">
        <f>IF((HOUR(24+M40-M39)+MINUTE(24+M40-M39)/60)&gt;=13,1.5,IF((HOUR(24+M40-M39)+MINUTE(24+M40-M39)/60)&gt;=8,1,IF((HOUR(24+M40-M39)+MINUTE(24+M40-M39)/60)&gt;=4,0.5,0)))</f>
        <v>0</v>
      </c>
      <c r="O39" s="140">
        <f>(HOUR(24+M40-M39)+MINUTE(24+M40-M39)/60)-N39-N40</f>
        <v>0</v>
      </c>
      <c r="P39" s="98"/>
      <c r="Q39" s="143"/>
      <c r="R39" s="96"/>
      <c r="S39" s="97">
        <f>IF((HOUR(24+R40-R39)+MINUTE(24+R40-R39)/60)&gt;=13,1.5,IF((HOUR(24+R40-R39)+MINUTE(24+R40-R39)/60)&gt;=8,1,IF((HOUR(24+R40-R39)+MINUTE(24+R40-R39)/60)&gt;=4,0.5,0)))</f>
        <v>0</v>
      </c>
      <c r="T39" s="140">
        <f>(HOUR(24+R40-R39)+MINUTE(24+R40-R39)/60)-S39-S40</f>
        <v>0</v>
      </c>
      <c r="U39" s="98"/>
      <c r="V39" s="143"/>
      <c r="W39" s="96"/>
      <c r="X39" s="97">
        <f>IF((HOUR(24+W40-W39)+MINUTE(24+W40-W39)/60)&gt;=13,1.5,IF((HOUR(24+W40-W39)+MINUTE(24+W40-W39)/60)&gt;=8,1,IF((HOUR(24+W40-W39)+MINUTE(24+W40-W39)/60)&gt;=4,0.5,0)))</f>
        <v>0</v>
      </c>
      <c r="Y39" s="140">
        <f>(HOUR(24+W40-W39)+MINUTE(24+W40-W39)/60)-X39-X40</f>
        <v>0</v>
      </c>
      <c r="Z39" s="98"/>
      <c r="AA39" s="143"/>
      <c r="AB39" s="96"/>
      <c r="AC39" s="97">
        <f>IF((HOUR(24+AB40-AB39)+MINUTE(24+AB40-AB39)/60)&gt;=13,1.5,IF((HOUR(24+AB40-AB39)+MINUTE(24+AB40-AB39)/60)&gt;=8,1,IF((HOUR(24+AB40-AB39)+MINUTE(24+AB40-AB39)/60)&gt;=4,0.5,0)))</f>
        <v>0</v>
      </c>
      <c r="AD39" s="140">
        <f>(HOUR(24+AB40-AB39)+MINUTE(24+AB40-AB39)/60)-AC39-AC40</f>
        <v>0</v>
      </c>
      <c r="AE39" s="98"/>
      <c r="AF39" s="143"/>
      <c r="AG39" s="96"/>
      <c r="AH39" s="97">
        <f>IF((HOUR(24+AG40-AG39)+MINUTE(24+AG40-AG39)/60)&gt;=13,1.5,IF((HOUR(24+AG40-AG39)+MINUTE(24+AG40-AG39)/60)&gt;=8,1,IF((HOUR(24+AG40-AG39)+MINUTE(24+AG40-AG39)/60)&gt;=4,0.5,0)))</f>
        <v>0</v>
      </c>
      <c r="AI39" s="140">
        <f>(HOUR(24+AG40-AG39)+MINUTE(24+AG40-AG39)/60)-AH39-AH40</f>
        <v>0</v>
      </c>
      <c r="AJ39" s="91"/>
      <c r="AK39" s="132"/>
      <c r="AT39" s="21"/>
      <c r="AU39" s="21"/>
    </row>
    <row r="40" spans="2:47">
      <c r="B40" s="144"/>
      <c r="C40" s="99"/>
      <c r="D40" s="100">
        <v>0</v>
      </c>
      <c r="E40" s="141"/>
      <c r="F40" s="98"/>
      <c r="G40" s="144"/>
      <c r="H40" s="99"/>
      <c r="I40" s="100">
        <v>0</v>
      </c>
      <c r="J40" s="141"/>
      <c r="K40" s="98"/>
      <c r="L40" s="144"/>
      <c r="M40" s="99"/>
      <c r="N40" s="100">
        <v>0</v>
      </c>
      <c r="O40" s="141"/>
      <c r="P40" s="98"/>
      <c r="Q40" s="144"/>
      <c r="R40" s="99"/>
      <c r="S40" s="100">
        <v>0</v>
      </c>
      <c r="T40" s="141"/>
      <c r="U40" s="98"/>
      <c r="V40" s="144"/>
      <c r="W40" s="99"/>
      <c r="X40" s="100">
        <v>0</v>
      </c>
      <c r="Y40" s="141"/>
      <c r="Z40" s="98"/>
      <c r="AA40" s="144"/>
      <c r="AB40" s="99"/>
      <c r="AC40" s="100">
        <v>0</v>
      </c>
      <c r="AD40" s="141"/>
      <c r="AE40" s="98"/>
      <c r="AF40" s="144"/>
      <c r="AG40" s="99"/>
      <c r="AH40" s="100">
        <v>0</v>
      </c>
      <c r="AI40" s="141"/>
      <c r="AJ40" s="91"/>
      <c r="AK40" s="132"/>
      <c r="AT40" s="21"/>
      <c r="AU40" s="21"/>
    </row>
    <row r="41" spans="2:47">
      <c r="B41" s="91"/>
      <c r="C41" s="91"/>
      <c r="D41" s="91"/>
      <c r="E41" s="91"/>
      <c r="F41" s="91"/>
      <c r="G41" s="91"/>
      <c r="H41" s="91"/>
      <c r="I41" s="91"/>
      <c r="J41" s="91"/>
      <c r="K41" s="91"/>
      <c r="L41" s="91"/>
      <c r="M41" s="91"/>
      <c r="N41" s="91"/>
      <c r="O41" s="91"/>
      <c r="P41" s="91"/>
      <c r="Q41" s="91"/>
      <c r="R41" s="91"/>
      <c r="S41" s="91"/>
      <c r="T41" s="91"/>
      <c r="U41" s="91"/>
      <c r="V41" s="91"/>
      <c r="W41" s="91"/>
      <c r="X41" s="91"/>
      <c r="Y41" s="91"/>
      <c r="Z41" s="91"/>
      <c r="AA41" s="91"/>
      <c r="AB41" s="91"/>
      <c r="AC41" s="91"/>
      <c r="AD41" s="91"/>
      <c r="AE41" s="91"/>
      <c r="AF41" s="91"/>
      <c r="AG41" s="91"/>
      <c r="AH41" s="91"/>
      <c r="AI41" s="91"/>
      <c r="AJ41" s="91"/>
      <c r="AK41" s="132"/>
      <c r="AT41" s="21"/>
      <c r="AU41" s="21"/>
    </row>
    <row r="42" spans="2:47" ht="16.5" thickBot="1">
      <c r="B42" s="142"/>
      <c r="C42" s="142"/>
      <c r="D42" s="142"/>
      <c r="E42" s="142"/>
      <c r="F42" s="91"/>
      <c r="G42" s="142"/>
      <c r="H42" s="142"/>
      <c r="I42" s="142"/>
      <c r="J42" s="142"/>
      <c r="K42" s="91"/>
      <c r="L42" s="142"/>
      <c r="M42" s="142"/>
      <c r="N42" s="142"/>
      <c r="O42" s="142"/>
      <c r="P42" s="91"/>
      <c r="Q42" s="142"/>
      <c r="R42" s="142"/>
      <c r="S42" s="142"/>
      <c r="T42" s="142"/>
      <c r="U42" s="91"/>
      <c r="V42" s="142"/>
      <c r="W42" s="142"/>
      <c r="X42" s="142"/>
      <c r="Y42" s="142"/>
      <c r="Z42" s="91"/>
      <c r="AA42" s="145"/>
      <c r="AB42" s="145"/>
      <c r="AC42" s="145"/>
      <c r="AD42" s="145"/>
      <c r="AE42" s="91"/>
      <c r="AF42" s="145"/>
      <c r="AG42" s="145"/>
      <c r="AH42" s="145"/>
      <c r="AI42" s="145"/>
      <c r="AJ42" s="91"/>
      <c r="AK42" s="132"/>
      <c r="AT42" s="21"/>
      <c r="AU42" s="21"/>
    </row>
    <row r="43" spans="2:47" ht="15.75" thickTop="1">
      <c r="B43" s="91"/>
      <c r="C43" s="91"/>
      <c r="D43" s="91"/>
      <c r="E43" s="91"/>
      <c r="F43" s="91"/>
      <c r="G43" s="91"/>
      <c r="H43" s="91"/>
      <c r="I43" s="91"/>
      <c r="J43" s="91"/>
      <c r="K43" s="91"/>
      <c r="L43" s="91"/>
      <c r="M43" s="91"/>
      <c r="N43" s="91"/>
      <c r="O43" s="91"/>
      <c r="P43" s="91"/>
      <c r="Q43" s="91"/>
      <c r="R43" s="91"/>
      <c r="S43" s="91"/>
      <c r="T43" s="91"/>
      <c r="U43" s="91"/>
      <c r="V43" s="91"/>
      <c r="W43" s="91"/>
      <c r="X43" s="91"/>
      <c r="Y43" s="91"/>
      <c r="Z43" s="91"/>
      <c r="AA43" s="91"/>
      <c r="AB43" s="91"/>
      <c r="AC43" s="91"/>
      <c r="AD43" s="91"/>
      <c r="AE43" s="91"/>
      <c r="AF43" s="91"/>
      <c r="AG43" s="91"/>
      <c r="AH43" s="91"/>
      <c r="AI43" s="91"/>
      <c r="AJ43" s="91"/>
      <c r="AK43" s="132"/>
      <c r="AT43" s="21"/>
      <c r="AU43" s="21"/>
    </row>
    <row r="44" spans="2:47">
      <c r="B44" s="143"/>
      <c r="C44" s="96"/>
      <c r="D44" s="97">
        <f>IF((C45-C44)*24&gt;=13,1.5,IF((C45-C44)*24&gt;=6,1,IF((C45-C44)*24&gt;=4,0.5,0)))</f>
        <v>0</v>
      </c>
      <c r="E44" s="140">
        <f>IF(OR(D45="연차",D45="외근"),8,IF(D45="반차",((C45-C44)*24)-D44+4,((C45-C44)*24)-D44-D45))</f>
        <v>0</v>
      </c>
      <c r="F44" s="98"/>
      <c r="G44" s="143"/>
      <c r="H44" s="96"/>
      <c r="I44" s="97">
        <f>IF((H45-H44)*24&gt;=13,1.5,IF((H45-H44)*24&gt;=6,1,IF((H45-H44)*24&gt;=4,0.5,0)))</f>
        <v>0</v>
      </c>
      <c r="J44" s="140">
        <f>IF(OR(I45="연차",I45="외근"),8,IF(I45="반차",((H45-H44)*24)-I44+4,((H45-H44)*24)-I44-I45))</f>
        <v>0</v>
      </c>
      <c r="K44" s="98"/>
      <c r="L44" s="143"/>
      <c r="M44" s="96"/>
      <c r="N44" s="97">
        <f>IF((M45-M44)*24&gt;=13,1.5,IF((M45-M44)*24&gt;=6,1,IF((M45-M44)*24&gt;=4,0.5,0)))</f>
        <v>0</v>
      </c>
      <c r="O44" s="140">
        <f>IF(OR(N45="연차",N45="외근"),8,IF(N45="반차",((M45-M44)*24)-N44+4,((M45-M44)*24)-N44-N45))</f>
        <v>0</v>
      </c>
      <c r="P44" s="98"/>
      <c r="Q44" s="143"/>
      <c r="R44" s="96"/>
      <c r="S44" s="97">
        <f>IF((R45-R44)*24&gt;=13,1.5,IF((R45-R44)*24&gt;=6,1,IF((R45-R44)*24&gt;=4,0.5,0)))</f>
        <v>0</v>
      </c>
      <c r="T44" s="140">
        <f>IF(OR(S45="연차",S45="외근"),8,IF(S45="반차",((R45-R44)*24)-S44+4,((R45-R44)*24)-S44-S45))</f>
        <v>0</v>
      </c>
      <c r="U44" s="98"/>
      <c r="V44" s="143"/>
      <c r="W44" s="96"/>
      <c r="X44" s="97">
        <f>IF((W45-W44)*24&gt;=13,1.5,IF((W45-W44)*24&gt;=6,1,IF((W45-W44)*24&gt;=4,0.5,0)))</f>
        <v>0</v>
      </c>
      <c r="Y44" s="140">
        <f>IF(OR(X45="연차",X45="외근"),8,IF(X45="반차",((W45-W44)*24)-X44+4,((W45-W44)*24)-X44-X45))</f>
        <v>0</v>
      </c>
      <c r="Z44" s="98"/>
      <c r="AA44" s="143"/>
      <c r="AB44" s="96"/>
      <c r="AC44" s="97">
        <f>IF((AB45-AB44)*24&gt;=13,1.5,IF((AB45-AB44)*24&gt;=6,1,IF((AB45-AB44)*24&gt;=4,0.5,0)))</f>
        <v>0</v>
      </c>
      <c r="AD44" s="140">
        <f>IF(OR(AC45="연차",AC45="외근"),8,IF(AC45="반차",((AB45-AB44)*24)-AC44+4,((AB45-AB44)*24)-AC44-AC45))</f>
        <v>0</v>
      </c>
      <c r="AE44" s="98"/>
      <c r="AF44" s="143"/>
      <c r="AG44" s="96"/>
      <c r="AH44" s="97">
        <f>IF((AG45-AG44)*24&gt;=13,1.5,IF((AG45-AG44)*24&gt;=6,1,IF((AG45-AG44)*24&gt;=4,0.5,0)))</f>
        <v>0</v>
      </c>
      <c r="AI44" s="140">
        <f>IF(OR(AH45="연차",AH45="외근"),8,IF(AH45="반차",((AG45-AG44)*24)-AH44+4,((AG45-AG44)*24)-AH44-AH45))</f>
        <v>0</v>
      </c>
      <c r="AJ44" s="91"/>
      <c r="AK44" s="132"/>
      <c r="AT44" s="21"/>
      <c r="AU44" s="21"/>
    </row>
    <row r="45" spans="2:47">
      <c r="B45" s="144"/>
      <c r="C45" s="99"/>
      <c r="D45" s="100">
        <v>0</v>
      </c>
      <c r="E45" s="141"/>
      <c r="F45" s="98"/>
      <c r="G45" s="144"/>
      <c r="H45" s="99"/>
      <c r="I45" s="100">
        <v>0</v>
      </c>
      <c r="J45" s="141"/>
      <c r="K45" s="98"/>
      <c r="L45" s="144"/>
      <c r="M45" s="99"/>
      <c r="N45" s="100">
        <v>0</v>
      </c>
      <c r="O45" s="141"/>
      <c r="P45" s="98"/>
      <c r="Q45" s="144"/>
      <c r="R45" s="99"/>
      <c r="S45" s="100">
        <v>0</v>
      </c>
      <c r="T45" s="141"/>
      <c r="U45" s="98"/>
      <c r="V45" s="144"/>
      <c r="W45" s="99"/>
      <c r="X45" s="100">
        <v>0</v>
      </c>
      <c r="Y45" s="141"/>
      <c r="Z45" s="98"/>
      <c r="AA45" s="144"/>
      <c r="AB45" s="99"/>
      <c r="AC45" s="100"/>
      <c r="AD45" s="141"/>
      <c r="AE45" s="98"/>
      <c r="AF45" s="144"/>
      <c r="AG45" s="99"/>
      <c r="AH45" s="100">
        <v>0</v>
      </c>
      <c r="AI45" s="141"/>
      <c r="AJ45" s="91"/>
      <c r="AK45" s="132"/>
      <c r="AT45" s="21"/>
      <c r="AU45" s="21"/>
    </row>
    <row r="46" spans="2:47">
      <c r="B46" s="143"/>
      <c r="C46" s="96"/>
      <c r="D46" s="97">
        <f>IF((HOUR(24+C47-C46)+MINUTE(24+C47-C46)/60)&gt;=13,1.5,IF((HOUR(24+C47-C46)+MINUTE(24+C47-C46)/60)&gt;=8,1,IF((HOUR(24+C47-C46)+MINUTE(24+C47-C46)/60)&gt;=4,0.5,0)))</f>
        <v>0</v>
      </c>
      <c r="E46" s="140">
        <f>(HOUR(24+C47-C46)+MINUTE(24+C47-C46)/60)-D46-D47</f>
        <v>0</v>
      </c>
      <c r="F46" s="98"/>
      <c r="G46" s="143"/>
      <c r="H46" s="96"/>
      <c r="I46" s="97">
        <f>IF((HOUR(24+H47-H46)+MINUTE(24+H47-H46)/60)&gt;=13,1.5,IF((HOUR(24+H47-H46)+MINUTE(24+H47-H46)/60)&gt;=8,1,IF((HOUR(24+H47-H46)+MINUTE(24+H47-H46)/60)&gt;=4,0.5,0)))</f>
        <v>0</v>
      </c>
      <c r="J46" s="140">
        <f>(HOUR(24+H47-H46)+MINUTE(24+H47-H46)/60)-I46-I47</f>
        <v>0</v>
      </c>
      <c r="K46" s="98"/>
      <c r="L46" s="143"/>
      <c r="M46" s="96"/>
      <c r="N46" s="97">
        <f>IF((HOUR(24+M47-M46)+MINUTE(24+M47-M46)/60)&gt;=13,1.5,IF((HOUR(24+M47-M46)+MINUTE(24+M47-M46)/60)&gt;=8,1,IF((HOUR(24+M47-M46)+MINUTE(24+M47-M46)/60)&gt;=4,0.5,0)))</f>
        <v>0</v>
      </c>
      <c r="O46" s="140">
        <f>(HOUR(24+M47-M46)+MINUTE(24+M47-M46)/60)-N46-N47</f>
        <v>0</v>
      </c>
      <c r="P46" s="98"/>
      <c r="Q46" s="143"/>
      <c r="R46" s="96"/>
      <c r="S46" s="97">
        <f>IF((HOUR(24+R47-R46)+MINUTE(24+R47-R46)/60)&gt;=13,1.5,IF((HOUR(24+R47-R46)+MINUTE(24+R47-R46)/60)&gt;=8,1,IF((HOUR(24+R47-R46)+MINUTE(24+R47-R46)/60)&gt;=4,0.5,0)))</f>
        <v>0</v>
      </c>
      <c r="T46" s="140">
        <f>(HOUR(24+R47-R46)+MINUTE(24+R47-R46)/60)-S46-S47</f>
        <v>0</v>
      </c>
      <c r="U46" s="98"/>
      <c r="V46" s="143"/>
      <c r="W46" s="96"/>
      <c r="X46" s="97">
        <f>IF((HOUR(24+W47-W46)+MINUTE(24+W47-W46)/60)&gt;=13,1.5,IF((HOUR(24+W47-W46)+MINUTE(24+W47-W46)/60)&gt;=8,1,IF((HOUR(24+W47-W46)+MINUTE(24+W47-W46)/60)&gt;=4,0.5,0)))</f>
        <v>0</v>
      </c>
      <c r="Y46" s="140">
        <f>(HOUR(24+W47-W46)+MINUTE(24+W47-W46)/60)-X46-X47</f>
        <v>0</v>
      </c>
      <c r="Z46" s="98"/>
      <c r="AA46" s="143"/>
      <c r="AB46" s="96"/>
      <c r="AC46" s="97">
        <f>IF((HOUR(24+AB47-AB46)+MINUTE(24+AB47-AB46)/60)&gt;=13,1.5,IF((HOUR(24+AB47-AB46)+MINUTE(24+AB47-AB46)/60)&gt;=8,1,IF((HOUR(24+AB47-AB46)+MINUTE(24+AB47-AB46)/60)&gt;=4,0.5,0)))</f>
        <v>0</v>
      </c>
      <c r="AD46" s="140">
        <f>(HOUR(24+AB47-AB46)+MINUTE(24+AB47-AB46)/60)-AC46-AC47</f>
        <v>0</v>
      </c>
      <c r="AE46" s="98"/>
      <c r="AF46" s="143"/>
      <c r="AG46" s="96"/>
      <c r="AH46" s="97">
        <f>IF((HOUR(24+AG47-AG46)+MINUTE(24+AG47-AG46)/60)&gt;=13,1.5,IF((HOUR(24+AG47-AG46)+MINUTE(24+AG47-AG46)/60)&gt;=8,1,IF((HOUR(24+AG47-AG46)+MINUTE(24+AG47-AG46)/60)&gt;=4,0.5,0)))</f>
        <v>0</v>
      </c>
      <c r="AI46" s="140">
        <f>(HOUR(24+AG47-AG46)+MINUTE(24+AG47-AG46)/60)-AH46-AH47</f>
        <v>0</v>
      </c>
      <c r="AJ46" s="91"/>
      <c r="AK46" s="132"/>
      <c r="AT46" s="21"/>
      <c r="AU46" s="21"/>
    </row>
    <row r="47" spans="2:47">
      <c r="B47" s="144"/>
      <c r="C47" s="99"/>
      <c r="D47" s="100">
        <v>0</v>
      </c>
      <c r="E47" s="141"/>
      <c r="F47" s="98"/>
      <c r="G47" s="144"/>
      <c r="H47" s="99"/>
      <c r="I47" s="100">
        <v>0</v>
      </c>
      <c r="J47" s="141"/>
      <c r="K47" s="98"/>
      <c r="L47" s="144"/>
      <c r="M47" s="99"/>
      <c r="N47" s="100">
        <v>0</v>
      </c>
      <c r="O47" s="141"/>
      <c r="P47" s="98"/>
      <c r="Q47" s="144"/>
      <c r="R47" s="99"/>
      <c r="S47" s="100">
        <v>0</v>
      </c>
      <c r="T47" s="141"/>
      <c r="U47" s="98"/>
      <c r="V47" s="144"/>
      <c r="W47" s="99"/>
      <c r="X47" s="100">
        <v>0</v>
      </c>
      <c r="Y47" s="141"/>
      <c r="Z47" s="98"/>
      <c r="AA47" s="144"/>
      <c r="AB47" s="99"/>
      <c r="AC47" s="100">
        <v>0</v>
      </c>
      <c r="AD47" s="141"/>
      <c r="AE47" s="98"/>
      <c r="AF47" s="144"/>
      <c r="AG47" s="99"/>
      <c r="AH47" s="100">
        <v>0</v>
      </c>
      <c r="AI47" s="141"/>
      <c r="AJ47" s="91"/>
      <c r="AK47" s="132"/>
      <c r="AT47" s="21"/>
      <c r="AU47" s="21"/>
    </row>
    <row r="48" spans="2:47">
      <c r="B48" s="91"/>
      <c r="C48" s="91"/>
      <c r="D48" s="91"/>
      <c r="E48" s="91"/>
      <c r="F48" s="91"/>
      <c r="G48" s="91"/>
      <c r="H48" s="91"/>
      <c r="I48" s="91"/>
      <c r="J48" s="91"/>
      <c r="K48" s="91"/>
      <c r="L48" s="91"/>
      <c r="M48" s="91"/>
      <c r="N48" s="91"/>
      <c r="O48" s="91"/>
      <c r="P48" s="91"/>
      <c r="Q48" s="91"/>
      <c r="R48" s="91"/>
      <c r="S48" s="91"/>
      <c r="T48" s="91"/>
      <c r="U48" s="91"/>
      <c r="V48" s="91"/>
      <c r="W48" s="91"/>
      <c r="X48" s="91"/>
      <c r="Y48" s="91"/>
      <c r="Z48" s="91"/>
      <c r="AA48" s="91"/>
      <c r="AB48" s="91"/>
      <c r="AC48" s="91"/>
      <c r="AD48" s="91"/>
      <c r="AE48" s="91"/>
      <c r="AF48" s="91"/>
      <c r="AG48" s="91"/>
      <c r="AH48" s="91"/>
      <c r="AI48" s="91"/>
      <c r="AJ48" s="90"/>
      <c r="AK48" s="132"/>
      <c r="AT48" s="21"/>
      <c r="AU48" s="21"/>
    </row>
    <row r="49" spans="2:47" ht="16.5" thickBot="1">
      <c r="B49" s="142"/>
      <c r="C49" s="142"/>
      <c r="D49" s="142"/>
      <c r="E49" s="142"/>
      <c r="F49" s="91"/>
      <c r="G49" s="142"/>
      <c r="H49" s="142"/>
      <c r="I49" s="142"/>
      <c r="J49" s="142"/>
      <c r="K49" s="91"/>
      <c r="L49" s="142"/>
      <c r="M49" s="142"/>
      <c r="N49" s="142"/>
      <c r="O49" s="142"/>
      <c r="P49" s="91"/>
      <c r="Q49" s="142"/>
      <c r="R49" s="142"/>
      <c r="S49" s="142"/>
      <c r="T49" s="142"/>
      <c r="U49" s="91"/>
      <c r="V49" s="142"/>
      <c r="W49" s="142"/>
      <c r="X49" s="142"/>
      <c r="Y49" s="142"/>
      <c r="Z49" s="91"/>
      <c r="AA49" s="145"/>
      <c r="AB49" s="145"/>
      <c r="AC49" s="145"/>
      <c r="AD49" s="145"/>
      <c r="AE49" s="91"/>
      <c r="AF49" s="145"/>
      <c r="AG49" s="145"/>
      <c r="AH49" s="145"/>
      <c r="AI49" s="145"/>
      <c r="AJ49" s="91"/>
      <c r="AK49" s="132"/>
      <c r="AT49" s="21"/>
      <c r="AU49" s="21"/>
    </row>
    <row r="50" spans="2:47" ht="15.75" thickTop="1">
      <c r="B50" s="91"/>
      <c r="C50" s="91"/>
      <c r="D50" s="91"/>
      <c r="E50" s="91"/>
      <c r="F50" s="91"/>
      <c r="G50" s="91"/>
      <c r="H50" s="91"/>
      <c r="I50" s="91"/>
      <c r="J50" s="91"/>
      <c r="K50" s="91"/>
      <c r="L50" s="91"/>
      <c r="M50" s="91"/>
      <c r="N50" s="91"/>
      <c r="O50" s="91"/>
      <c r="P50" s="91"/>
      <c r="Q50" s="91"/>
      <c r="R50" s="91"/>
      <c r="S50" s="91"/>
      <c r="T50" s="91"/>
      <c r="U50" s="91"/>
      <c r="V50" s="91"/>
      <c r="W50" s="91"/>
      <c r="X50" s="91"/>
      <c r="Y50" s="91"/>
      <c r="Z50" s="91"/>
      <c r="AA50" s="91"/>
      <c r="AB50" s="91"/>
      <c r="AC50" s="91"/>
      <c r="AD50" s="91"/>
      <c r="AE50" s="91"/>
      <c r="AF50" s="91"/>
      <c r="AG50" s="91"/>
      <c r="AH50" s="91"/>
      <c r="AI50" s="91"/>
      <c r="AJ50" s="90"/>
      <c r="AK50" s="132"/>
      <c r="AT50" s="21"/>
      <c r="AU50" s="21"/>
    </row>
    <row r="51" spans="2:47">
      <c r="B51" s="143"/>
      <c r="C51" s="96"/>
      <c r="D51" s="97">
        <f>IF((C52-C51)*24&gt;=13,1.5,IF((C52-C51)*24&gt;=6,1,IF((C52-C51)*24&gt;=4,0.5,0)))</f>
        <v>0</v>
      </c>
      <c r="E51" s="140">
        <f>IF(OR(D52="연차",D52="외근"),8,IF(D52="반차",((C52-C51)*24)-D51+4,((C52-C51)*24)-D51-D52))</f>
        <v>0</v>
      </c>
      <c r="F51" s="98"/>
      <c r="G51" s="143"/>
      <c r="H51" s="96"/>
      <c r="I51" s="97">
        <f>IF((H52-H51)*24&gt;=13,1.5,IF((H52-H51)*24&gt;=6,1,IF((H52-H51)*24&gt;=4,0.5,0)))</f>
        <v>0</v>
      </c>
      <c r="J51" s="140">
        <f>IF(OR(I52="연차",I52="외근"),8,IF(I52="반차",((H52-H51)*24)-I51+4,((H52-H51)*24)-I51-I52))</f>
        <v>0</v>
      </c>
      <c r="K51" s="98"/>
      <c r="L51" s="143"/>
      <c r="M51" s="96"/>
      <c r="N51" s="97">
        <f>IF((M52-M51)*24&gt;=13,1.5,IF((M52-M51)*24&gt;=6,1,IF((M52-M51)*24&gt;=4,0.5,0)))</f>
        <v>0</v>
      </c>
      <c r="O51" s="140">
        <f>IF(OR(N52="연차",N52="외근"),8,IF(N52="반차",((M52-M51)*24)-N51+4,((M52-M51)*24)-N51-N52))</f>
        <v>0</v>
      </c>
      <c r="P51" s="98"/>
      <c r="Q51" s="143"/>
      <c r="R51" s="96"/>
      <c r="S51" s="97">
        <f>IF((R52-R51)*24&gt;=13,1.5,IF((R52-R51)*24&gt;=6,1,IF((R52-R51)*24&gt;=4,0.5,0)))</f>
        <v>0</v>
      </c>
      <c r="T51" s="140">
        <f>IF(OR(S52="연차",S52="외근"),8,IF(S52="반차",((R52-R51)*24)-S51+4,((R52-R51)*24)-S51-S52))</f>
        <v>0</v>
      </c>
      <c r="U51" s="98"/>
      <c r="V51" s="143"/>
      <c r="W51" s="96"/>
      <c r="X51" s="97">
        <f>IF((W52-W51)*24&gt;=13,1.5,IF((W52-W51)*24&gt;=6,1,IF((W52-W51)*24&gt;=4,0.5,0)))</f>
        <v>0</v>
      </c>
      <c r="Y51" s="140">
        <f>IF(OR(X52="연차",X52="외근"),8,IF(X52="반차",((W52-W51)*24)-X51+4,((W52-W51)*24)-X51-X52))</f>
        <v>0</v>
      </c>
      <c r="Z51" s="98"/>
      <c r="AA51" s="143"/>
      <c r="AB51" s="96"/>
      <c r="AC51" s="97">
        <f>IF((AB52-AB51)*24&gt;=13,1.5,IF((AB52-AB51)*24&gt;=6,1,IF((AB52-AB51)*24&gt;=4,0.5,0)))</f>
        <v>0</v>
      </c>
      <c r="AD51" s="140">
        <f>IF(OR(AC52="연차",AC52="외근"),8,IF(AC52="반차",((AB52-AB51)*24)-AC51+4,((AB52-AB51)*24)-AC51-AC52))</f>
        <v>0</v>
      </c>
      <c r="AE51" s="98"/>
      <c r="AF51" s="143"/>
      <c r="AG51" s="96"/>
      <c r="AH51" s="97">
        <f>IF((AG52-AG51)*24&gt;=13,1.5,IF((AG52-AG51)*24&gt;=6,1,IF((AG52-AG51)*24&gt;=4,0.5,0)))</f>
        <v>0</v>
      </c>
      <c r="AI51" s="140">
        <f>IF(OR(AH52="연차",AH52="외근"),8,IF(AH52="반차",((AG52-AG51)*24)-AH51+4,((AG52-AG51)*24)-AH51-AH52))</f>
        <v>0</v>
      </c>
      <c r="AJ51" s="90"/>
      <c r="AK51" s="132"/>
      <c r="AT51" s="21"/>
      <c r="AU51" s="21"/>
    </row>
    <row r="52" spans="2:47">
      <c r="B52" s="144"/>
      <c r="C52" s="99"/>
      <c r="D52" s="100">
        <v>0</v>
      </c>
      <c r="E52" s="141"/>
      <c r="F52" s="98"/>
      <c r="G52" s="144"/>
      <c r="H52" s="99"/>
      <c r="I52" s="100">
        <v>0</v>
      </c>
      <c r="J52" s="141"/>
      <c r="K52" s="98"/>
      <c r="L52" s="144"/>
      <c r="M52" s="99"/>
      <c r="N52" s="100">
        <v>0</v>
      </c>
      <c r="O52" s="141"/>
      <c r="P52" s="98"/>
      <c r="Q52" s="144"/>
      <c r="R52" s="99"/>
      <c r="S52" s="100">
        <v>0</v>
      </c>
      <c r="T52" s="141"/>
      <c r="U52" s="98"/>
      <c r="V52" s="144"/>
      <c r="W52" s="99"/>
      <c r="X52" s="100">
        <v>0</v>
      </c>
      <c r="Y52" s="141"/>
      <c r="Z52" s="98"/>
      <c r="AA52" s="144"/>
      <c r="AB52" s="99"/>
      <c r="AC52" s="100"/>
      <c r="AD52" s="141"/>
      <c r="AE52" s="98"/>
      <c r="AF52" s="144"/>
      <c r="AG52" s="99"/>
      <c r="AH52" s="100">
        <v>0</v>
      </c>
      <c r="AI52" s="141"/>
      <c r="AJ52" s="90"/>
      <c r="AK52" s="132"/>
      <c r="AT52" s="21"/>
      <c r="AU52" s="21"/>
    </row>
    <row r="53" spans="2:47">
      <c r="B53" s="143"/>
      <c r="C53" s="96"/>
      <c r="D53" s="97">
        <f>IF((HOUR(24+C54-C53)+MINUTE(24+C54-C53)/60)&gt;=13,1.5,IF((HOUR(24+C54-C53)+MINUTE(24+C54-C53)/60)&gt;=8,1,IF((HOUR(24+C54-C53)+MINUTE(24+C54-C53)/60)&gt;=4,0.5,0)))</f>
        <v>0</v>
      </c>
      <c r="E53" s="140">
        <f>(HOUR(24+C54-C53)+MINUTE(24+C54-C53)/60)-D53-D54</f>
        <v>0</v>
      </c>
      <c r="F53" s="98"/>
      <c r="G53" s="143"/>
      <c r="H53" s="96"/>
      <c r="I53" s="97">
        <f>IF((HOUR(24+H54-H53)+MINUTE(24+H54-H53)/60)&gt;=13,1.5,IF((HOUR(24+H54-H53)+MINUTE(24+H54-H53)/60)&gt;=8,1,IF((HOUR(24+H54-H53)+MINUTE(24+H54-H53)/60)&gt;=4,0.5,0)))</f>
        <v>0</v>
      </c>
      <c r="J53" s="140">
        <f>(HOUR(24+H54-H53)+MINUTE(24+H54-H53)/60)-I53-I54</f>
        <v>0</v>
      </c>
      <c r="K53" s="98"/>
      <c r="L53" s="143"/>
      <c r="M53" s="96"/>
      <c r="N53" s="97">
        <f>IF((HOUR(24+M54-M53)+MINUTE(24+M54-M53)/60)&gt;=13,1.5,IF((HOUR(24+M54-M53)+MINUTE(24+M54-M53)/60)&gt;=8,1,IF((HOUR(24+M54-M53)+MINUTE(24+M54-M53)/60)&gt;=4,0.5,0)))</f>
        <v>0</v>
      </c>
      <c r="O53" s="140">
        <f>(HOUR(24+M54-M53)+MINUTE(24+M54-M53)/60)-N53-N54</f>
        <v>0</v>
      </c>
      <c r="P53" s="98"/>
      <c r="Q53" s="143"/>
      <c r="R53" s="96"/>
      <c r="S53" s="97">
        <f>IF((HOUR(24+R54-R53)+MINUTE(24+R54-R53)/60)&gt;=13,1.5,IF((HOUR(24+R54-R53)+MINUTE(24+R54-R53)/60)&gt;=8,1,IF((HOUR(24+R54-R53)+MINUTE(24+R54-R53)/60)&gt;=4,0.5,0)))</f>
        <v>0</v>
      </c>
      <c r="T53" s="140">
        <f>(HOUR(24+R54-R53)+MINUTE(24+R54-R53)/60)-S53-S54</f>
        <v>0</v>
      </c>
      <c r="U53" s="98"/>
      <c r="V53" s="143"/>
      <c r="W53" s="96"/>
      <c r="X53" s="97">
        <f>IF((HOUR(24+W54-W53)+MINUTE(24+W54-W53)/60)&gt;=13,1.5,IF((HOUR(24+W54-W53)+MINUTE(24+W54-W53)/60)&gt;=8,1,IF((HOUR(24+W54-W53)+MINUTE(24+W54-W53)/60)&gt;=4,0.5,0)))</f>
        <v>0</v>
      </c>
      <c r="Y53" s="140">
        <f>(HOUR(24+W54-W53)+MINUTE(24+W54-W53)/60)-X53-X54</f>
        <v>0</v>
      </c>
      <c r="Z53" s="98"/>
      <c r="AA53" s="143"/>
      <c r="AB53" s="96"/>
      <c r="AC53" s="97">
        <f>IF((HOUR(24+AB54-AB53)+MINUTE(24+AB54-AB53)/60)&gt;=13,1.5,IF((HOUR(24+AB54-AB53)+MINUTE(24+AB54-AB53)/60)&gt;=8,1,IF((HOUR(24+AB54-AB53)+MINUTE(24+AB54-AB53)/60)&gt;=4,0.5,0)))</f>
        <v>0</v>
      </c>
      <c r="AD53" s="140">
        <f>(HOUR(24+AB54-AB53)+MINUTE(24+AB54-AB53)/60)-AC53-AC54</f>
        <v>0</v>
      </c>
      <c r="AE53" s="98"/>
      <c r="AF53" s="143"/>
      <c r="AG53" s="96"/>
      <c r="AH53" s="97">
        <f>IF((HOUR(24+AG54-AG53)+MINUTE(24+AG54-AG53)/60)&gt;=13,1.5,IF((HOUR(24+AG54-AG53)+MINUTE(24+AG54-AG53)/60)&gt;=8,1,IF((HOUR(24+AG54-AG53)+MINUTE(24+AG54-AG53)/60)&gt;=4,0.5,0)))</f>
        <v>0</v>
      </c>
      <c r="AI53" s="140">
        <f>(HOUR(24+AG54-AG53)+MINUTE(24+AG54-AG53)/60)-AH53-AH54</f>
        <v>0</v>
      </c>
      <c r="AJ53" s="90"/>
      <c r="AK53" s="132"/>
      <c r="AT53" s="21"/>
      <c r="AU53" s="21"/>
    </row>
    <row r="54" spans="2:47">
      <c r="B54" s="144"/>
      <c r="C54" s="99"/>
      <c r="D54" s="100">
        <v>0</v>
      </c>
      <c r="E54" s="141"/>
      <c r="F54" s="98"/>
      <c r="G54" s="144"/>
      <c r="H54" s="99"/>
      <c r="I54" s="100">
        <v>0</v>
      </c>
      <c r="J54" s="141"/>
      <c r="K54" s="98"/>
      <c r="L54" s="144"/>
      <c r="M54" s="99"/>
      <c r="N54" s="100">
        <v>0</v>
      </c>
      <c r="O54" s="141"/>
      <c r="P54" s="98"/>
      <c r="Q54" s="144"/>
      <c r="R54" s="99"/>
      <c r="S54" s="100">
        <v>0</v>
      </c>
      <c r="T54" s="141"/>
      <c r="U54" s="98"/>
      <c r="V54" s="144"/>
      <c r="W54" s="99"/>
      <c r="X54" s="100">
        <v>0</v>
      </c>
      <c r="Y54" s="141"/>
      <c r="Z54" s="98"/>
      <c r="AA54" s="144"/>
      <c r="AB54" s="99"/>
      <c r="AC54" s="100">
        <v>0</v>
      </c>
      <c r="AD54" s="141"/>
      <c r="AE54" s="98"/>
      <c r="AF54" s="144"/>
      <c r="AG54" s="99"/>
      <c r="AH54" s="100">
        <v>0</v>
      </c>
      <c r="AI54" s="141"/>
      <c r="AJ54" s="90"/>
      <c r="AK54" s="132"/>
    </row>
    <row r="55" spans="2:47">
      <c r="AK55" s="14"/>
    </row>
    <row r="56" spans="2:47">
      <c r="AK56" s="14"/>
    </row>
    <row r="57" spans="2:47">
      <c r="AM57"/>
      <c r="AN57"/>
      <c r="AO57"/>
      <c r="AP57"/>
      <c r="AQ57"/>
      <c r="AR57"/>
      <c r="AS57"/>
    </row>
    <row r="58" spans="2:47">
      <c r="AM58"/>
      <c r="AN58"/>
      <c r="AO58"/>
      <c r="AP58"/>
      <c r="AQ58"/>
      <c r="AR58"/>
      <c r="AS58"/>
    </row>
    <row r="59" spans="2:47">
      <c r="AM59"/>
      <c r="AN59"/>
      <c r="AO59"/>
      <c r="AP59"/>
      <c r="AQ59"/>
      <c r="AR59"/>
      <c r="AS59"/>
    </row>
    <row r="60" spans="2:47">
      <c r="AM60"/>
      <c r="AN60"/>
      <c r="AO60"/>
      <c r="AP60"/>
      <c r="AQ60"/>
      <c r="AR60"/>
      <c r="AS60"/>
    </row>
    <row r="61" spans="2:47">
      <c r="AM61"/>
      <c r="AN61"/>
      <c r="AO61"/>
      <c r="AP61"/>
      <c r="AQ61"/>
      <c r="AR61"/>
      <c r="AS61"/>
    </row>
    <row r="62" spans="2:47">
      <c r="AM62"/>
      <c r="AN62"/>
      <c r="AO62"/>
      <c r="AP62"/>
      <c r="AQ62"/>
      <c r="AR62"/>
      <c r="AS62"/>
    </row>
    <row r="63" spans="2:47">
      <c r="AM63"/>
      <c r="AN63"/>
      <c r="AO63"/>
      <c r="AP63"/>
      <c r="AQ63"/>
      <c r="AR63"/>
      <c r="AS63"/>
    </row>
  </sheetData>
  <sheetProtection algorithmName="SHA-512" hashValue="1ed9Cu/a+HZpsXQAn7BiHVX4ROtipgVRG+5CM10GJEXIXKy3WT7KR27HsAMo89/cfwEJL1QE4PgUgwAEKow7wg==" saltValue="NrqW5FYXmtyj+l+1PIjPuA==" spinCount="100000" sheet="1" formatCells="0" formatColumns="0" formatRows="0" selectLockedCells="1" sort="0" autoFilter="0" pivotTables="0"/>
  <mergeCells count="227">
    <mergeCell ref="B53:B54"/>
    <mergeCell ref="E53:E54"/>
    <mergeCell ref="G53:G54"/>
    <mergeCell ref="J53:J54"/>
    <mergeCell ref="L53:L54"/>
    <mergeCell ref="AD53:AD54"/>
    <mergeCell ref="AF53:AF54"/>
    <mergeCell ref="AI53:AI54"/>
    <mergeCell ref="O53:O54"/>
    <mergeCell ref="Q53:Q54"/>
    <mergeCell ref="T53:T54"/>
    <mergeCell ref="V53:V54"/>
    <mergeCell ref="Y53:Y54"/>
    <mergeCell ref="AA53:AA54"/>
    <mergeCell ref="AF49:AI49"/>
    <mergeCell ref="B51:B52"/>
    <mergeCell ref="E51:E52"/>
    <mergeCell ref="G51:G52"/>
    <mergeCell ref="J51:J52"/>
    <mergeCell ref="L51:L52"/>
    <mergeCell ref="O51:O52"/>
    <mergeCell ref="Q51:Q52"/>
    <mergeCell ref="T51:T52"/>
    <mergeCell ref="V51:V52"/>
    <mergeCell ref="B49:E49"/>
    <mergeCell ref="G49:J49"/>
    <mergeCell ref="L49:O49"/>
    <mergeCell ref="Q49:T49"/>
    <mergeCell ref="V49:Y49"/>
    <mergeCell ref="AA49:AD49"/>
    <mergeCell ref="Y51:Y52"/>
    <mergeCell ref="AA51:AA52"/>
    <mergeCell ref="AD51:AD52"/>
    <mergeCell ref="AF51:AF52"/>
    <mergeCell ref="AI51:AI52"/>
    <mergeCell ref="V46:V47"/>
    <mergeCell ref="Y46:Y47"/>
    <mergeCell ref="AA46:AA47"/>
    <mergeCell ref="AD46:AD47"/>
    <mergeCell ref="AF46:AF47"/>
    <mergeCell ref="AI46:AI47"/>
    <mergeCell ref="AF44:AF45"/>
    <mergeCell ref="AI44:AI45"/>
    <mergeCell ref="B46:B47"/>
    <mergeCell ref="E46:E47"/>
    <mergeCell ref="G46:G47"/>
    <mergeCell ref="J46:J47"/>
    <mergeCell ref="L46:L47"/>
    <mergeCell ref="O46:O47"/>
    <mergeCell ref="Q46:Q47"/>
    <mergeCell ref="T46:T47"/>
    <mergeCell ref="Q44:Q45"/>
    <mergeCell ref="T44:T45"/>
    <mergeCell ref="V44:V45"/>
    <mergeCell ref="Y44:Y45"/>
    <mergeCell ref="AA44:AA45"/>
    <mergeCell ref="AD44:AD45"/>
    <mergeCell ref="B44:B45"/>
    <mergeCell ref="E44:E45"/>
    <mergeCell ref="G44:G45"/>
    <mergeCell ref="J44:J45"/>
    <mergeCell ref="L44:L45"/>
    <mergeCell ref="O44:O45"/>
    <mergeCell ref="AD39:AD40"/>
    <mergeCell ref="AF39:AF40"/>
    <mergeCell ref="AI39:AI40"/>
    <mergeCell ref="B42:E42"/>
    <mergeCell ref="G42:J42"/>
    <mergeCell ref="L42:O42"/>
    <mergeCell ref="Q42:T42"/>
    <mergeCell ref="V42:Y42"/>
    <mergeCell ref="AA42:AD42"/>
    <mergeCell ref="AF42:AI42"/>
    <mergeCell ref="O39:O40"/>
    <mergeCell ref="Q39:Q40"/>
    <mergeCell ref="T39:T40"/>
    <mergeCell ref="V39:V40"/>
    <mergeCell ref="Y39:Y40"/>
    <mergeCell ref="AA39:AA40"/>
    <mergeCell ref="Y37:Y38"/>
    <mergeCell ref="AA37:AA38"/>
    <mergeCell ref="AD37:AD38"/>
    <mergeCell ref="AF37:AF38"/>
    <mergeCell ref="AI37:AI38"/>
    <mergeCell ref="B39:B40"/>
    <mergeCell ref="E39:E40"/>
    <mergeCell ref="G39:G40"/>
    <mergeCell ref="J39:J40"/>
    <mergeCell ref="L39:L40"/>
    <mergeCell ref="B37:B38"/>
    <mergeCell ref="E37:E38"/>
    <mergeCell ref="G37:G38"/>
    <mergeCell ref="J37:J38"/>
    <mergeCell ref="L37:L38"/>
    <mergeCell ref="O37:O38"/>
    <mergeCell ref="Q37:Q38"/>
    <mergeCell ref="T37:T38"/>
    <mergeCell ref="V37:V38"/>
    <mergeCell ref="AI32:AI33"/>
    <mergeCell ref="AM32:AN32"/>
    <mergeCell ref="AM33:AN33"/>
    <mergeCell ref="AM34:AN34"/>
    <mergeCell ref="B35:E35"/>
    <mergeCell ref="G35:J35"/>
    <mergeCell ref="L35:O35"/>
    <mergeCell ref="Q35:T35"/>
    <mergeCell ref="V35:Y35"/>
    <mergeCell ref="AA35:AD35"/>
    <mergeCell ref="T32:T33"/>
    <mergeCell ref="V32:V33"/>
    <mergeCell ref="Y32:Y33"/>
    <mergeCell ref="AA32:AA33"/>
    <mergeCell ref="AD32:AD33"/>
    <mergeCell ref="AF32:AF33"/>
    <mergeCell ref="AF35:AI35"/>
    <mergeCell ref="B32:B33"/>
    <mergeCell ref="E32:E33"/>
    <mergeCell ref="G32:G33"/>
    <mergeCell ref="J32:J33"/>
    <mergeCell ref="L32:L33"/>
    <mergeCell ref="O32:O33"/>
    <mergeCell ref="Q32:Q33"/>
    <mergeCell ref="T30:T31"/>
    <mergeCell ref="V30:V31"/>
    <mergeCell ref="AF28:AI28"/>
    <mergeCell ref="AM28:AO28"/>
    <mergeCell ref="AM29:AN29"/>
    <mergeCell ref="B30:B31"/>
    <mergeCell ref="E30:E31"/>
    <mergeCell ref="G30:G31"/>
    <mergeCell ref="J30:J31"/>
    <mergeCell ref="L30:L31"/>
    <mergeCell ref="O30:O31"/>
    <mergeCell ref="Q30:Q31"/>
    <mergeCell ref="B28:E28"/>
    <mergeCell ref="G28:J28"/>
    <mergeCell ref="L28:O28"/>
    <mergeCell ref="Q28:T28"/>
    <mergeCell ref="V28:Y28"/>
    <mergeCell ref="AA28:AD28"/>
    <mergeCell ref="AI30:AI31"/>
    <mergeCell ref="AM30:AN30"/>
    <mergeCell ref="AM31:AN31"/>
    <mergeCell ref="Y30:Y31"/>
    <mergeCell ref="AA30:AA31"/>
    <mergeCell ref="AD30:AD31"/>
    <mergeCell ref="AF30:AF31"/>
    <mergeCell ref="V25:V26"/>
    <mergeCell ref="Y25:Y26"/>
    <mergeCell ref="AA25:AA26"/>
    <mergeCell ref="AD25:AD26"/>
    <mergeCell ref="AF25:AF26"/>
    <mergeCell ref="AI25:AI26"/>
    <mergeCell ref="AF23:AF24"/>
    <mergeCell ref="AI23:AI24"/>
    <mergeCell ref="V23:V24"/>
    <mergeCell ref="Y23:Y24"/>
    <mergeCell ref="AA23:AA24"/>
    <mergeCell ref="AD23:AD24"/>
    <mergeCell ref="B25:B26"/>
    <mergeCell ref="E25:E26"/>
    <mergeCell ref="G25:G26"/>
    <mergeCell ref="J25:J26"/>
    <mergeCell ref="L25:L26"/>
    <mergeCell ref="O25:O26"/>
    <mergeCell ref="Q25:Q26"/>
    <mergeCell ref="T25:T26"/>
    <mergeCell ref="Q23:Q24"/>
    <mergeCell ref="T23:T24"/>
    <mergeCell ref="B23:B24"/>
    <mergeCell ref="E23:E24"/>
    <mergeCell ref="G23:G24"/>
    <mergeCell ref="J23:J24"/>
    <mergeCell ref="L23:L24"/>
    <mergeCell ref="O23:O24"/>
    <mergeCell ref="AD18:AD19"/>
    <mergeCell ref="AF18:AF19"/>
    <mergeCell ref="AI18:AI19"/>
    <mergeCell ref="B21:E21"/>
    <mergeCell ref="G21:J21"/>
    <mergeCell ref="L21:O21"/>
    <mergeCell ref="Q21:T21"/>
    <mergeCell ref="V21:Y21"/>
    <mergeCell ref="AA21:AD21"/>
    <mergeCell ref="AF21:AI21"/>
    <mergeCell ref="O18:O19"/>
    <mergeCell ref="Q18:Q19"/>
    <mergeCell ref="T18:T19"/>
    <mergeCell ref="V18:V19"/>
    <mergeCell ref="Y18:Y19"/>
    <mergeCell ref="AA18:AA19"/>
    <mergeCell ref="B18:B19"/>
    <mergeCell ref="E18:E19"/>
    <mergeCell ref="G18:G19"/>
    <mergeCell ref="J18:J19"/>
    <mergeCell ref="L18:L19"/>
    <mergeCell ref="AF12:AI12"/>
    <mergeCell ref="B14:E14"/>
    <mergeCell ref="G14:J14"/>
    <mergeCell ref="L14:O14"/>
    <mergeCell ref="Q14:T14"/>
    <mergeCell ref="V14:Y14"/>
    <mergeCell ref="AA14:AD14"/>
    <mergeCell ref="AF14:AI14"/>
    <mergeCell ref="B16:B17"/>
    <mergeCell ref="E16:E17"/>
    <mergeCell ref="G16:G17"/>
    <mergeCell ref="J16:J17"/>
    <mergeCell ref="L16:L17"/>
    <mergeCell ref="O16:O17"/>
    <mergeCell ref="Q16:Q17"/>
    <mergeCell ref="T16:T17"/>
    <mergeCell ref="V16:V17"/>
    <mergeCell ref="Y16:Y17"/>
    <mergeCell ref="AA16:AA17"/>
    <mergeCell ref="AD16:AD17"/>
    <mergeCell ref="AF16:AF17"/>
    <mergeCell ref="AI16:AI17"/>
    <mergeCell ref="B2:G2"/>
    <mergeCell ref="B4:E4"/>
    <mergeCell ref="G9:J9"/>
    <mergeCell ref="B12:E12"/>
    <mergeCell ref="G12:J12"/>
    <mergeCell ref="L12:O12"/>
    <mergeCell ref="Q12:T12"/>
    <mergeCell ref="V12:Y12"/>
    <mergeCell ref="AA12:AD12"/>
  </mergeCells>
  <phoneticPr fontId="4" type="noConversion"/>
  <conditionalFormatting sqref="B14:K14 AK30 AJ28 AJ49 AJ42 AJ35 AJ21 AJ14 P14:Y14">
    <cfRule type="cellIs" dxfId="198" priority="287" operator="equal">
      <formula>0</formula>
    </cfRule>
  </conditionalFormatting>
  <conditionalFormatting sqref="AK44">
    <cfRule type="cellIs" dxfId="197" priority="286" operator="equal">
      <formula>0</formula>
    </cfRule>
  </conditionalFormatting>
  <conditionalFormatting sqref="Z14:AI14">
    <cfRule type="cellIs" dxfId="196" priority="285" operator="equal">
      <formula>0</formula>
    </cfRule>
  </conditionalFormatting>
  <conditionalFormatting sqref="B18:B19">
    <cfRule type="containsText" dxfId="195" priority="281" operator="containsText" text="야간">
      <formula>NOT(ISERROR(SEARCH("야간",B18)))</formula>
    </cfRule>
    <cfRule type="containsText" dxfId="194" priority="283" operator="containsText" text="B(선택)">
      <formula>NOT(ISERROR(SEARCH("B(선택)",B18)))</formula>
    </cfRule>
    <cfRule type="containsText" dxfId="193" priority="284" operator="containsText" text="A(선택)">
      <formula>NOT(ISERROR(SEARCH("A(선택)",B18)))</formula>
    </cfRule>
  </conditionalFormatting>
  <conditionalFormatting sqref="B16:B17">
    <cfRule type="containsText" dxfId="192" priority="282" operator="containsText" text="탄력">
      <formula>NOT(ISERROR(SEARCH("탄력",B16)))</formula>
    </cfRule>
  </conditionalFormatting>
  <conditionalFormatting sqref="AA18:AA19">
    <cfRule type="containsText" dxfId="191" priority="278" operator="containsText" text="야간">
      <formula>NOT(ISERROR(SEARCH("야간",AA18)))</formula>
    </cfRule>
    <cfRule type="containsText" dxfId="190" priority="279" operator="containsText" text="B(선택)">
      <formula>NOT(ISERROR(SEARCH("B(선택)",AA18)))</formula>
    </cfRule>
    <cfRule type="containsText" dxfId="189" priority="280" operator="containsText" text="A(선택)">
      <formula>NOT(ISERROR(SEARCH("A(선택)",AA18)))</formula>
    </cfRule>
  </conditionalFormatting>
  <conditionalFormatting sqref="AF18:AF19">
    <cfRule type="containsText" dxfId="188" priority="275" operator="containsText" text="야간">
      <formula>NOT(ISERROR(SEARCH("야간",AF18)))</formula>
    </cfRule>
    <cfRule type="containsText" dxfId="187" priority="276" operator="containsText" text="B(선택)">
      <formula>NOT(ISERROR(SEARCH("B(선택)",AF18)))</formula>
    </cfRule>
    <cfRule type="containsText" dxfId="186" priority="277" operator="containsText" text="A(선택)">
      <formula>NOT(ISERROR(SEARCH("A(선택)",AF18)))</formula>
    </cfRule>
  </conditionalFormatting>
  <conditionalFormatting sqref="G18:G19">
    <cfRule type="containsText" dxfId="185" priority="272" operator="containsText" text="야간">
      <formula>NOT(ISERROR(SEARCH("야간",G18)))</formula>
    </cfRule>
    <cfRule type="containsText" dxfId="184" priority="273" operator="containsText" text="B(선택)">
      <formula>NOT(ISERROR(SEARCH("B(선택)",G18)))</formula>
    </cfRule>
    <cfRule type="containsText" dxfId="183" priority="274" operator="containsText" text="A(선택)">
      <formula>NOT(ISERROR(SEARCH("A(선택)",G18)))</formula>
    </cfRule>
  </conditionalFormatting>
  <conditionalFormatting sqref="L18:L19">
    <cfRule type="containsText" dxfId="182" priority="269" operator="containsText" text="야간">
      <formula>NOT(ISERROR(SEARCH("야간",L18)))</formula>
    </cfRule>
    <cfRule type="containsText" dxfId="181" priority="270" operator="containsText" text="B(선택)">
      <formula>NOT(ISERROR(SEARCH("B(선택)",L18)))</formula>
    </cfRule>
    <cfRule type="containsText" dxfId="180" priority="271" operator="containsText" text="A(선택)">
      <formula>NOT(ISERROR(SEARCH("A(선택)",L18)))</formula>
    </cfRule>
  </conditionalFormatting>
  <conditionalFormatting sqref="Q18:Q19">
    <cfRule type="containsText" dxfId="179" priority="266" operator="containsText" text="야간">
      <formula>NOT(ISERROR(SEARCH("야간",Q18)))</formula>
    </cfRule>
    <cfRule type="containsText" dxfId="178" priority="267" operator="containsText" text="B(선택)">
      <formula>NOT(ISERROR(SEARCH("B(선택)",Q18)))</formula>
    </cfRule>
    <cfRule type="containsText" dxfId="177" priority="268" operator="containsText" text="A(선택)">
      <formula>NOT(ISERROR(SEARCH("A(선택)",Q18)))</formula>
    </cfRule>
  </conditionalFormatting>
  <conditionalFormatting sqref="V18:V19">
    <cfRule type="containsText" dxfId="176" priority="263" operator="containsText" text="야간">
      <formula>NOT(ISERROR(SEARCH("야간",V18)))</formula>
    </cfRule>
    <cfRule type="containsText" dxfId="175" priority="264" operator="containsText" text="B(선택)">
      <formula>NOT(ISERROR(SEARCH("B(선택)",V18)))</formula>
    </cfRule>
    <cfRule type="containsText" dxfId="174" priority="265" operator="containsText" text="A(선택)">
      <formula>NOT(ISERROR(SEARCH("A(선택)",V18)))</formula>
    </cfRule>
  </conditionalFormatting>
  <conditionalFormatting sqref="L14:O14">
    <cfRule type="cellIs" dxfId="173" priority="262" operator="equal">
      <formula>0</formula>
    </cfRule>
  </conditionalFormatting>
  <conditionalFormatting sqref="AA16:AA17">
    <cfRule type="containsText" dxfId="172" priority="260" operator="containsText" text="휴일">
      <formula>NOT(ISERROR(SEARCH("휴일",AA16)))</formula>
    </cfRule>
    <cfRule type="containsText" dxfId="171" priority="261" operator="containsText" text="대체(평일)">
      <formula>NOT(ISERROR(SEARCH("대체(평일)",AA16)))</formula>
    </cfRule>
  </conditionalFormatting>
  <conditionalFormatting sqref="AF16:AF17">
    <cfRule type="containsText" dxfId="170" priority="258" operator="containsText" text="휴일">
      <formula>NOT(ISERROR(SEARCH("휴일",AF16)))</formula>
    </cfRule>
    <cfRule type="containsText" dxfId="169" priority="259" operator="containsText" text="대체(평일)">
      <formula>NOT(ISERROR(SEARCH("대체(평일)",AF16)))</formula>
    </cfRule>
  </conditionalFormatting>
  <conditionalFormatting sqref="B21:K21 P21:Y21">
    <cfRule type="cellIs" dxfId="168" priority="257" operator="equal">
      <formula>0</formula>
    </cfRule>
  </conditionalFormatting>
  <conditionalFormatting sqref="Z21:AI21">
    <cfRule type="cellIs" dxfId="167" priority="256" operator="equal">
      <formula>0</formula>
    </cfRule>
  </conditionalFormatting>
  <conditionalFormatting sqref="AA25:AA26">
    <cfRule type="containsText" dxfId="166" priority="253" operator="containsText" text="야간">
      <formula>NOT(ISERROR(SEARCH("야간",AA25)))</formula>
    </cfRule>
    <cfRule type="containsText" dxfId="165" priority="254" operator="containsText" text="B(선택)">
      <formula>NOT(ISERROR(SEARCH("B(선택)",AA25)))</formula>
    </cfRule>
    <cfRule type="containsText" dxfId="164" priority="255" operator="containsText" text="A(선택)">
      <formula>NOT(ISERROR(SEARCH("A(선택)",AA25)))</formula>
    </cfRule>
  </conditionalFormatting>
  <conditionalFormatting sqref="AF25:AF26">
    <cfRule type="containsText" dxfId="163" priority="250" operator="containsText" text="야간">
      <formula>NOT(ISERROR(SEARCH("야간",AF25)))</formula>
    </cfRule>
    <cfRule type="containsText" dxfId="162" priority="251" operator="containsText" text="B(선택)">
      <formula>NOT(ISERROR(SEARCH("B(선택)",AF25)))</formula>
    </cfRule>
    <cfRule type="containsText" dxfId="161" priority="252" operator="containsText" text="A(선택)">
      <formula>NOT(ISERROR(SEARCH("A(선택)",AF25)))</formula>
    </cfRule>
  </conditionalFormatting>
  <conditionalFormatting sqref="L21:O21">
    <cfRule type="cellIs" dxfId="160" priority="249" operator="equal">
      <formula>0</formula>
    </cfRule>
  </conditionalFormatting>
  <conditionalFormatting sqref="AA23:AA24">
    <cfRule type="containsText" dxfId="159" priority="247" operator="containsText" text="휴일">
      <formula>NOT(ISERROR(SEARCH("휴일",AA23)))</formula>
    </cfRule>
    <cfRule type="containsText" dxfId="158" priority="248" operator="containsText" text="대체(평일)">
      <formula>NOT(ISERROR(SEARCH("대체(평일)",AA23)))</formula>
    </cfRule>
  </conditionalFormatting>
  <conditionalFormatting sqref="AF23:AF24">
    <cfRule type="containsText" dxfId="157" priority="245" operator="containsText" text="휴일">
      <formula>NOT(ISERROR(SEARCH("휴일",AF23)))</formula>
    </cfRule>
    <cfRule type="containsText" dxfId="156" priority="246" operator="containsText" text="대체(평일)">
      <formula>NOT(ISERROR(SEARCH("대체(평일)",AF23)))</formula>
    </cfRule>
  </conditionalFormatting>
  <conditionalFormatting sqref="B28:K28 P28:Y28">
    <cfRule type="cellIs" dxfId="155" priority="244" operator="equal">
      <formula>0</formula>
    </cfRule>
  </conditionalFormatting>
  <conditionalFormatting sqref="Z28:AI28">
    <cfRule type="cellIs" dxfId="154" priority="243" operator="equal">
      <formula>0</formula>
    </cfRule>
  </conditionalFormatting>
  <conditionalFormatting sqref="AA32:AA33">
    <cfRule type="containsText" dxfId="153" priority="240" operator="containsText" text="야간">
      <formula>NOT(ISERROR(SEARCH("야간",AA32)))</formula>
    </cfRule>
    <cfRule type="containsText" dxfId="152" priority="241" operator="containsText" text="B(선택)">
      <formula>NOT(ISERROR(SEARCH("B(선택)",AA32)))</formula>
    </cfRule>
    <cfRule type="containsText" dxfId="151" priority="242" operator="containsText" text="A(선택)">
      <formula>NOT(ISERROR(SEARCH("A(선택)",AA32)))</formula>
    </cfRule>
  </conditionalFormatting>
  <conditionalFormatting sqref="AF32:AF33">
    <cfRule type="containsText" dxfId="150" priority="237" operator="containsText" text="야간">
      <formula>NOT(ISERROR(SEARCH("야간",AF32)))</formula>
    </cfRule>
    <cfRule type="containsText" dxfId="149" priority="238" operator="containsText" text="B(선택)">
      <formula>NOT(ISERROR(SEARCH("B(선택)",AF32)))</formula>
    </cfRule>
    <cfRule type="containsText" dxfId="148" priority="239" operator="containsText" text="A(선택)">
      <formula>NOT(ISERROR(SEARCH("A(선택)",AF32)))</formula>
    </cfRule>
  </conditionalFormatting>
  <conditionalFormatting sqref="L28:O28">
    <cfRule type="cellIs" dxfId="147" priority="236" operator="equal">
      <formula>0</formula>
    </cfRule>
  </conditionalFormatting>
  <conditionalFormatting sqref="AA30:AA31">
    <cfRule type="containsText" dxfId="146" priority="234" operator="containsText" text="휴일">
      <formula>NOT(ISERROR(SEARCH("휴일",AA30)))</formula>
    </cfRule>
    <cfRule type="containsText" dxfId="145" priority="235" operator="containsText" text="대체(평일)">
      <formula>NOT(ISERROR(SEARCH("대체(평일)",AA30)))</formula>
    </cfRule>
  </conditionalFormatting>
  <conditionalFormatting sqref="AF30:AF31">
    <cfRule type="containsText" dxfId="144" priority="232" operator="containsText" text="휴일">
      <formula>NOT(ISERROR(SEARCH("휴일",AF30)))</formula>
    </cfRule>
    <cfRule type="containsText" dxfId="143" priority="233" operator="containsText" text="대체(평일)">
      <formula>NOT(ISERROR(SEARCH("대체(평일)",AF30)))</formula>
    </cfRule>
  </conditionalFormatting>
  <conditionalFormatting sqref="B35:K35 P35:Y35">
    <cfRule type="cellIs" dxfId="142" priority="231" operator="equal">
      <formula>0</formula>
    </cfRule>
  </conditionalFormatting>
  <conditionalFormatting sqref="Z35:AI35">
    <cfRule type="cellIs" dxfId="141" priority="230" operator="equal">
      <formula>0</formula>
    </cfRule>
  </conditionalFormatting>
  <conditionalFormatting sqref="AA39:AA40">
    <cfRule type="containsText" dxfId="140" priority="227" operator="containsText" text="야간">
      <formula>NOT(ISERROR(SEARCH("야간",AA39)))</formula>
    </cfRule>
    <cfRule type="containsText" dxfId="139" priority="228" operator="containsText" text="B(선택)">
      <formula>NOT(ISERROR(SEARCH("B(선택)",AA39)))</formula>
    </cfRule>
    <cfRule type="containsText" dxfId="138" priority="229" operator="containsText" text="A(선택)">
      <formula>NOT(ISERROR(SEARCH("A(선택)",AA39)))</formula>
    </cfRule>
  </conditionalFormatting>
  <conditionalFormatting sqref="AF39:AF40">
    <cfRule type="containsText" dxfId="137" priority="224" operator="containsText" text="야간">
      <formula>NOT(ISERROR(SEARCH("야간",AF39)))</formula>
    </cfRule>
    <cfRule type="containsText" dxfId="136" priority="225" operator="containsText" text="B(선택)">
      <formula>NOT(ISERROR(SEARCH("B(선택)",AF39)))</formula>
    </cfRule>
    <cfRule type="containsText" dxfId="135" priority="226" operator="containsText" text="A(선택)">
      <formula>NOT(ISERROR(SEARCH("A(선택)",AF39)))</formula>
    </cfRule>
  </conditionalFormatting>
  <conditionalFormatting sqref="L35:O35">
    <cfRule type="cellIs" dxfId="134" priority="223" operator="equal">
      <formula>0</formula>
    </cfRule>
  </conditionalFormatting>
  <conditionalFormatting sqref="AA37:AA38">
    <cfRule type="containsText" dxfId="133" priority="221" operator="containsText" text="휴일">
      <formula>NOT(ISERROR(SEARCH("휴일",AA37)))</formula>
    </cfRule>
    <cfRule type="containsText" dxfId="132" priority="222" operator="containsText" text="대체(평일)">
      <formula>NOT(ISERROR(SEARCH("대체(평일)",AA37)))</formula>
    </cfRule>
  </conditionalFormatting>
  <conditionalFormatting sqref="AF37:AF38">
    <cfRule type="containsText" dxfId="131" priority="219" operator="containsText" text="휴일">
      <formula>NOT(ISERROR(SEARCH("휴일",AF37)))</formula>
    </cfRule>
    <cfRule type="containsText" dxfId="130" priority="220" operator="containsText" text="대체(평일)">
      <formula>NOT(ISERROR(SEARCH("대체(평일)",AF37)))</formula>
    </cfRule>
  </conditionalFormatting>
  <conditionalFormatting sqref="B42:K42 P42:Y42">
    <cfRule type="cellIs" dxfId="129" priority="218" operator="equal">
      <formula>0</formula>
    </cfRule>
  </conditionalFormatting>
  <conditionalFormatting sqref="Z42:AI42">
    <cfRule type="cellIs" dxfId="128" priority="217" operator="equal">
      <formula>0</formula>
    </cfRule>
  </conditionalFormatting>
  <conditionalFormatting sqref="AA46:AA47">
    <cfRule type="containsText" dxfId="127" priority="214" operator="containsText" text="야간">
      <formula>NOT(ISERROR(SEARCH("야간",AA46)))</formula>
    </cfRule>
    <cfRule type="containsText" dxfId="126" priority="215" operator="containsText" text="B(선택)">
      <formula>NOT(ISERROR(SEARCH("B(선택)",AA46)))</formula>
    </cfRule>
    <cfRule type="containsText" dxfId="125" priority="216" operator="containsText" text="A(선택)">
      <formula>NOT(ISERROR(SEARCH("A(선택)",AA46)))</formula>
    </cfRule>
  </conditionalFormatting>
  <conditionalFormatting sqref="AF46:AF47">
    <cfRule type="containsText" dxfId="124" priority="211" operator="containsText" text="야간">
      <formula>NOT(ISERROR(SEARCH("야간",AF46)))</formula>
    </cfRule>
    <cfRule type="containsText" dxfId="123" priority="212" operator="containsText" text="B(선택)">
      <formula>NOT(ISERROR(SEARCH("B(선택)",AF46)))</formula>
    </cfRule>
    <cfRule type="containsText" dxfId="122" priority="213" operator="containsText" text="A(선택)">
      <formula>NOT(ISERROR(SEARCH("A(선택)",AF46)))</formula>
    </cfRule>
  </conditionalFormatting>
  <conditionalFormatting sqref="L42:O42">
    <cfRule type="cellIs" dxfId="121" priority="210" operator="equal">
      <formula>0</formula>
    </cfRule>
  </conditionalFormatting>
  <conditionalFormatting sqref="AA44:AA45">
    <cfRule type="containsText" dxfId="120" priority="208" operator="containsText" text="휴일">
      <formula>NOT(ISERROR(SEARCH("휴일",AA44)))</formula>
    </cfRule>
    <cfRule type="containsText" dxfId="119" priority="209" operator="containsText" text="대체(평일)">
      <formula>NOT(ISERROR(SEARCH("대체(평일)",AA44)))</formula>
    </cfRule>
  </conditionalFormatting>
  <conditionalFormatting sqref="AF44:AF45">
    <cfRule type="containsText" dxfId="118" priority="206" operator="containsText" text="휴일">
      <formula>NOT(ISERROR(SEARCH("휴일",AF44)))</formula>
    </cfRule>
    <cfRule type="containsText" dxfId="117" priority="207" operator="containsText" text="대체(평일)">
      <formula>NOT(ISERROR(SEARCH("대체(평일)",AF44)))</formula>
    </cfRule>
  </conditionalFormatting>
  <conditionalFormatting sqref="B49:K49 P49:Y49">
    <cfRule type="cellIs" dxfId="116" priority="205" operator="equal">
      <formula>0</formula>
    </cfRule>
  </conditionalFormatting>
  <conditionalFormatting sqref="Z49:AI49">
    <cfRule type="cellIs" dxfId="115" priority="204" operator="equal">
      <formula>0</formula>
    </cfRule>
  </conditionalFormatting>
  <conditionalFormatting sqref="AA53:AA54">
    <cfRule type="containsText" dxfId="114" priority="201" operator="containsText" text="야간">
      <formula>NOT(ISERROR(SEARCH("야간",AA53)))</formula>
    </cfRule>
    <cfRule type="containsText" dxfId="113" priority="202" operator="containsText" text="B(선택)">
      <formula>NOT(ISERROR(SEARCH("B(선택)",AA53)))</formula>
    </cfRule>
    <cfRule type="containsText" dxfId="112" priority="203" operator="containsText" text="A(선택)">
      <formula>NOT(ISERROR(SEARCH("A(선택)",AA53)))</formula>
    </cfRule>
  </conditionalFormatting>
  <conditionalFormatting sqref="AF53:AF54">
    <cfRule type="containsText" dxfId="111" priority="198" operator="containsText" text="야간">
      <formula>NOT(ISERROR(SEARCH("야간",AF53)))</formula>
    </cfRule>
    <cfRule type="containsText" dxfId="110" priority="199" operator="containsText" text="B(선택)">
      <formula>NOT(ISERROR(SEARCH("B(선택)",AF53)))</formula>
    </cfRule>
    <cfRule type="containsText" dxfId="109" priority="200" operator="containsText" text="A(선택)">
      <formula>NOT(ISERROR(SEARCH("A(선택)",AF53)))</formula>
    </cfRule>
  </conditionalFormatting>
  <conditionalFormatting sqref="L49:O49">
    <cfRule type="cellIs" dxfId="108" priority="197" operator="equal">
      <formula>0</formula>
    </cfRule>
  </conditionalFormatting>
  <conditionalFormatting sqref="AA51:AA52">
    <cfRule type="containsText" dxfId="107" priority="195" operator="containsText" text="휴일">
      <formula>NOT(ISERROR(SEARCH("휴일",AA51)))</formula>
    </cfRule>
    <cfRule type="containsText" dxfId="106" priority="196" operator="containsText" text="대체(평일)">
      <formula>NOT(ISERROR(SEARCH("대체(평일)",AA51)))</formula>
    </cfRule>
  </conditionalFormatting>
  <conditionalFormatting sqref="AF51:AF52">
    <cfRule type="containsText" dxfId="105" priority="193" operator="containsText" text="휴일">
      <formula>NOT(ISERROR(SEARCH("휴일",AF51)))</formula>
    </cfRule>
    <cfRule type="containsText" dxfId="104" priority="194" operator="containsText" text="대체(평일)">
      <formula>NOT(ISERROR(SEARCH("대체(평일)",AF51)))</formula>
    </cfRule>
  </conditionalFormatting>
  <conditionalFormatting sqref="G16:G17">
    <cfRule type="containsText" dxfId="103" priority="192" operator="containsText" text="탄력">
      <formula>NOT(ISERROR(SEARCH("탄력",G16)))</formula>
    </cfRule>
  </conditionalFormatting>
  <conditionalFormatting sqref="L16:L17">
    <cfRule type="containsText" dxfId="102" priority="191" operator="containsText" text="탄력">
      <formula>NOT(ISERROR(SEARCH("탄력",L16)))</formula>
    </cfRule>
  </conditionalFormatting>
  <conditionalFormatting sqref="Q16:Q17">
    <cfRule type="containsText" dxfId="101" priority="190" operator="containsText" text="탄력">
      <formula>NOT(ISERROR(SEARCH("탄력",Q16)))</formula>
    </cfRule>
  </conditionalFormatting>
  <conditionalFormatting sqref="V16:V17">
    <cfRule type="containsText" dxfId="100" priority="189" operator="containsText" text="탄력">
      <formula>NOT(ISERROR(SEARCH("탄력",V16)))</formula>
    </cfRule>
  </conditionalFormatting>
  <conditionalFormatting sqref="B25:B26">
    <cfRule type="containsText" dxfId="99" priority="185" operator="containsText" text="야간">
      <formula>NOT(ISERROR(SEARCH("야간",B25)))</formula>
    </cfRule>
    <cfRule type="containsText" dxfId="98" priority="187" operator="containsText" text="B(선택)">
      <formula>NOT(ISERROR(SEARCH("B(선택)",B25)))</formula>
    </cfRule>
    <cfRule type="containsText" dxfId="97" priority="188" operator="containsText" text="A(선택)">
      <formula>NOT(ISERROR(SEARCH("A(선택)",B25)))</formula>
    </cfRule>
  </conditionalFormatting>
  <conditionalFormatting sqref="B23:B24">
    <cfRule type="containsText" dxfId="96" priority="186" operator="containsText" text="탄력">
      <formula>NOT(ISERROR(SEARCH("탄력",B23)))</formula>
    </cfRule>
  </conditionalFormatting>
  <conditionalFormatting sqref="G25:G26">
    <cfRule type="containsText" dxfId="95" priority="182" operator="containsText" text="야간">
      <formula>NOT(ISERROR(SEARCH("야간",G25)))</formula>
    </cfRule>
    <cfRule type="containsText" dxfId="94" priority="183" operator="containsText" text="B(선택)">
      <formula>NOT(ISERROR(SEARCH("B(선택)",G25)))</formula>
    </cfRule>
    <cfRule type="containsText" dxfId="93" priority="184" operator="containsText" text="A(선택)">
      <formula>NOT(ISERROR(SEARCH("A(선택)",G25)))</formula>
    </cfRule>
  </conditionalFormatting>
  <conditionalFormatting sqref="L25:L26">
    <cfRule type="containsText" dxfId="92" priority="179" operator="containsText" text="야간">
      <formula>NOT(ISERROR(SEARCH("야간",L25)))</formula>
    </cfRule>
    <cfRule type="containsText" dxfId="91" priority="180" operator="containsText" text="B(선택)">
      <formula>NOT(ISERROR(SEARCH("B(선택)",L25)))</formula>
    </cfRule>
    <cfRule type="containsText" dxfId="90" priority="181" operator="containsText" text="A(선택)">
      <formula>NOT(ISERROR(SEARCH("A(선택)",L25)))</formula>
    </cfRule>
  </conditionalFormatting>
  <conditionalFormatting sqref="Q25:Q26">
    <cfRule type="containsText" dxfId="89" priority="176" operator="containsText" text="야간">
      <formula>NOT(ISERROR(SEARCH("야간",Q25)))</formula>
    </cfRule>
    <cfRule type="containsText" dxfId="88" priority="177" operator="containsText" text="B(선택)">
      <formula>NOT(ISERROR(SEARCH("B(선택)",Q25)))</formula>
    </cfRule>
    <cfRule type="containsText" dxfId="87" priority="178" operator="containsText" text="A(선택)">
      <formula>NOT(ISERROR(SEARCH("A(선택)",Q25)))</formula>
    </cfRule>
  </conditionalFormatting>
  <conditionalFormatting sqref="V25:V26">
    <cfRule type="containsText" dxfId="86" priority="173" operator="containsText" text="야간">
      <formula>NOT(ISERROR(SEARCH("야간",V25)))</formula>
    </cfRule>
    <cfRule type="containsText" dxfId="85" priority="174" operator="containsText" text="B(선택)">
      <formula>NOT(ISERROR(SEARCH("B(선택)",V25)))</formula>
    </cfRule>
    <cfRule type="containsText" dxfId="84" priority="175" operator="containsText" text="A(선택)">
      <formula>NOT(ISERROR(SEARCH("A(선택)",V25)))</formula>
    </cfRule>
  </conditionalFormatting>
  <conditionalFormatting sqref="G23:G24">
    <cfRule type="containsText" dxfId="83" priority="172" operator="containsText" text="탄력">
      <formula>NOT(ISERROR(SEARCH("탄력",G23)))</formula>
    </cfRule>
  </conditionalFormatting>
  <conditionalFormatting sqref="L23:L24">
    <cfRule type="containsText" dxfId="82" priority="171" operator="containsText" text="탄력">
      <formula>NOT(ISERROR(SEARCH("탄력",L23)))</formula>
    </cfRule>
  </conditionalFormatting>
  <conditionalFormatting sqref="Q23:Q24">
    <cfRule type="containsText" dxfId="81" priority="170" operator="containsText" text="탄력">
      <formula>NOT(ISERROR(SEARCH("탄력",Q23)))</formula>
    </cfRule>
  </conditionalFormatting>
  <conditionalFormatting sqref="V23:V24">
    <cfRule type="containsText" dxfId="80" priority="169" operator="containsText" text="탄력">
      <formula>NOT(ISERROR(SEARCH("탄력",V23)))</formula>
    </cfRule>
  </conditionalFormatting>
  <conditionalFormatting sqref="B32:B33">
    <cfRule type="containsText" dxfId="79" priority="165" operator="containsText" text="야간">
      <formula>NOT(ISERROR(SEARCH("야간",B32)))</formula>
    </cfRule>
    <cfRule type="containsText" dxfId="78" priority="167" operator="containsText" text="B(선택)">
      <formula>NOT(ISERROR(SEARCH("B(선택)",B32)))</formula>
    </cfRule>
    <cfRule type="containsText" dxfId="77" priority="168" operator="containsText" text="A(선택)">
      <formula>NOT(ISERROR(SEARCH("A(선택)",B32)))</formula>
    </cfRule>
  </conditionalFormatting>
  <conditionalFormatting sqref="B30:B31">
    <cfRule type="containsText" dxfId="76" priority="166" operator="containsText" text="탄력">
      <formula>NOT(ISERROR(SEARCH("탄력",B30)))</formula>
    </cfRule>
  </conditionalFormatting>
  <conditionalFormatting sqref="G32:G33">
    <cfRule type="containsText" dxfId="75" priority="162" operator="containsText" text="야간">
      <formula>NOT(ISERROR(SEARCH("야간",G32)))</formula>
    </cfRule>
    <cfRule type="containsText" dxfId="74" priority="163" operator="containsText" text="B(선택)">
      <formula>NOT(ISERROR(SEARCH("B(선택)",G32)))</formula>
    </cfRule>
    <cfRule type="containsText" dxfId="73" priority="164" operator="containsText" text="A(선택)">
      <formula>NOT(ISERROR(SEARCH("A(선택)",G32)))</formula>
    </cfRule>
  </conditionalFormatting>
  <conditionalFormatting sqref="L32:L33">
    <cfRule type="containsText" dxfId="72" priority="159" operator="containsText" text="야간">
      <formula>NOT(ISERROR(SEARCH("야간",L32)))</formula>
    </cfRule>
    <cfRule type="containsText" dxfId="71" priority="160" operator="containsText" text="B(선택)">
      <formula>NOT(ISERROR(SEARCH("B(선택)",L32)))</formula>
    </cfRule>
    <cfRule type="containsText" dxfId="70" priority="161" operator="containsText" text="A(선택)">
      <formula>NOT(ISERROR(SEARCH("A(선택)",L32)))</formula>
    </cfRule>
  </conditionalFormatting>
  <conditionalFormatting sqref="Q32:Q33">
    <cfRule type="containsText" dxfId="69" priority="156" operator="containsText" text="야간">
      <formula>NOT(ISERROR(SEARCH("야간",Q32)))</formula>
    </cfRule>
    <cfRule type="containsText" dxfId="68" priority="157" operator="containsText" text="B(선택)">
      <formula>NOT(ISERROR(SEARCH("B(선택)",Q32)))</formula>
    </cfRule>
    <cfRule type="containsText" dxfId="67" priority="158" operator="containsText" text="A(선택)">
      <formula>NOT(ISERROR(SEARCH("A(선택)",Q32)))</formula>
    </cfRule>
  </conditionalFormatting>
  <conditionalFormatting sqref="V32:V33">
    <cfRule type="containsText" dxfId="66" priority="153" operator="containsText" text="야간">
      <formula>NOT(ISERROR(SEARCH("야간",V32)))</formula>
    </cfRule>
    <cfRule type="containsText" dxfId="65" priority="154" operator="containsText" text="B(선택)">
      <formula>NOT(ISERROR(SEARCH("B(선택)",V32)))</formula>
    </cfRule>
    <cfRule type="containsText" dxfId="64" priority="155" operator="containsText" text="A(선택)">
      <formula>NOT(ISERROR(SEARCH("A(선택)",V32)))</formula>
    </cfRule>
  </conditionalFormatting>
  <conditionalFormatting sqref="G30:G31">
    <cfRule type="containsText" dxfId="63" priority="152" operator="containsText" text="탄력">
      <formula>NOT(ISERROR(SEARCH("탄력",G30)))</formula>
    </cfRule>
  </conditionalFormatting>
  <conditionalFormatting sqref="L30:L31">
    <cfRule type="containsText" dxfId="62" priority="151" operator="containsText" text="탄력">
      <formula>NOT(ISERROR(SEARCH("탄력",L30)))</formula>
    </cfRule>
  </conditionalFormatting>
  <conditionalFormatting sqref="Q30:Q31">
    <cfRule type="containsText" dxfId="61" priority="150" operator="containsText" text="탄력">
      <formula>NOT(ISERROR(SEARCH("탄력",Q30)))</formula>
    </cfRule>
  </conditionalFormatting>
  <conditionalFormatting sqref="V30:V31">
    <cfRule type="containsText" dxfId="60" priority="149" operator="containsText" text="탄력">
      <formula>NOT(ISERROR(SEARCH("탄력",V30)))</formula>
    </cfRule>
  </conditionalFormatting>
  <conditionalFormatting sqref="B39:B40">
    <cfRule type="containsText" dxfId="59" priority="145" operator="containsText" text="야간">
      <formula>NOT(ISERROR(SEARCH("야간",B39)))</formula>
    </cfRule>
    <cfRule type="containsText" dxfId="58" priority="147" operator="containsText" text="B(선택)">
      <formula>NOT(ISERROR(SEARCH("B(선택)",B39)))</formula>
    </cfRule>
    <cfRule type="containsText" dxfId="57" priority="148" operator="containsText" text="A(선택)">
      <formula>NOT(ISERROR(SEARCH("A(선택)",B39)))</formula>
    </cfRule>
  </conditionalFormatting>
  <conditionalFormatting sqref="B37:B38">
    <cfRule type="containsText" dxfId="56" priority="146" operator="containsText" text="탄력">
      <formula>NOT(ISERROR(SEARCH("탄력",B37)))</formula>
    </cfRule>
  </conditionalFormatting>
  <conditionalFormatting sqref="G39:G40">
    <cfRule type="containsText" dxfId="55" priority="142" operator="containsText" text="야간">
      <formula>NOT(ISERROR(SEARCH("야간",G39)))</formula>
    </cfRule>
    <cfRule type="containsText" dxfId="54" priority="143" operator="containsText" text="B(선택)">
      <formula>NOT(ISERROR(SEARCH("B(선택)",G39)))</formula>
    </cfRule>
    <cfRule type="containsText" dxfId="53" priority="144" operator="containsText" text="A(선택)">
      <formula>NOT(ISERROR(SEARCH("A(선택)",G39)))</formula>
    </cfRule>
  </conditionalFormatting>
  <conditionalFormatting sqref="L39:L40">
    <cfRule type="containsText" dxfId="52" priority="139" operator="containsText" text="야간">
      <formula>NOT(ISERROR(SEARCH("야간",L39)))</formula>
    </cfRule>
    <cfRule type="containsText" dxfId="51" priority="140" operator="containsText" text="B(선택)">
      <formula>NOT(ISERROR(SEARCH("B(선택)",L39)))</formula>
    </cfRule>
    <cfRule type="containsText" dxfId="50" priority="141" operator="containsText" text="A(선택)">
      <formula>NOT(ISERROR(SEARCH("A(선택)",L39)))</formula>
    </cfRule>
  </conditionalFormatting>
  <conditionalFormatting sqref="Q39:Q40">
    <cfRule type="containsText" dxfId="49" priority="136" operator="containsText" text="야간">
      <formula>NOT(ISERROR(SEARCH("야간",Q39)))</formula>
    </cfRule>
    <cfRule type="containsText" dxfId="48" priority="137" operator="containsText" text="B(선택)">
      <formula>NOT(ISERROR(SEARCH("B(선택)",Q39)))</formula>
    </cfRule>
    <cfRule type="containsText" dxfId="47" priority="138" operator="containsText" text="A(선택)">
      <formula>NOT(ISERROR(SEARCH("A(선택)",Q39)))</formula>
    </cfRule>
  </conditionalFormatting>
  <conditionalFormatting sqref="V39:V40">
    <cfRule type="containsText" dxfId="46" priority="133" operator="containsText" text="야간">
      <formula>NOT(ISERROR(SEARCH("야간",V39)))</formula>
    </cfRule>
    <cfRule type="containsText" dxfId="45" priority="134" operator="containsText" text="B(선택)">
      <formula>NOT(ISERROR(SEARCH("B(선택)",V39)))</formula>
    </cfRule>
    <cfRule type="containsText" dxfId="44" priority="135" operator="containsText" text="A(선택)">
      <formula>NOT(ISERROR(SEARCH("A(선택)",V39)))</formula>
    </cfRule>
  </conditionalFormatting>
  <conditionalFormatting sqref="G37:G38">
    <cfRule type="containsText" dxfId="43" priority="132" operator="containsText" text="탄력">
      <formula>NOT(ISERROR(SEARCH("탄력",G37)))</formula>
    </cfRule>
  </conditionalFormatting>
  <conditionalFormatting sqref="L37:L38">
    <cfRule type="containsText" dxfId="42" priority="131" operator="containsText" text="탄력">
      <formula>NOT(ISERROR(SEARCH("탄력",L37)))</formula>
    </cfRule>
  </conditionalFormatting>
  <conditionalFormatting sqref="Q37:Q38">
    <cfRule type="containsText" dxfId="41" priority="130" operator="containsText" text="탄력">
      <formula>NOT(ISERROR(SEARCH("탄력",Q37)))</formula>
    </cfRule>
  </conditionalFormatting>
  <conditionalFormatting sqref="V37:V38">
    <cfRule type="containsText" dxfId="40" priority="129" operator="containsText" text="탄력">
      <formula>NOT(ISERROR(SEARCH("탄력",V37)))</formula>
    </cfRule>
  </conditionalFormatting>
  <conditionalFormatting sqref="B46:B47">
    <cfRule type="containsText" dxfId="39" priority="125" operator="containsText" text="야간">
      <formula>NOT(ISERROR(SEARCH("야간",B46)))</formula>
    </cfRule>
    <cfRule type="containsText" dxfId="38" priority="127" operator="containsText" text="B(선택)">
      <formula>NOT(ISERROR(SEARCH("B(선택)",B46)))</formula>
    </cfRule>
    <cfRule type="containsText" dxfId="37" priority="128" operator="containsText" text="A(선택)">
      <formula>NOT(ISERROR(SEARCH("A(선택)",B46)))</formula>
    </cfRule>
  </conditionalFormatting>
  <conditionalFormatting sqref="B44:B45">
    <cfRule type="containsText" dxfId="36" priority="126" operator="containsText" text="탄력">
      <formula>NOT(ISERROR(SEARCH("탄력",B44)))</formula>
    </cfRule>
  </conditionalFormatting>
  <conditionalFormatting sqref="G46:G47">
    <cfRule type="containsText" dxfId="35" priority="122" operator="containsText" text="야간">
      <formula>NOT(ISERROR(SEARCH("야간",G46)))</formula>
    </cfRule>
    <cfRule type="containsText" dxfId="34" priority="123" operator="containsText" text="B(선택)">
      <formula>NOT(ISERROR(SEARCH("B(선택)",G46)))</formula>
    </cfRule>
    <cfRule type="containsText" dxfId="33" priority="124" operator="containsText" text="A(선택)">
      <formula>NOT(ISERROR(SEARCH("A(선택)",G46)))</formula>
    </cfRule>
  </conditionalFormatting>
  <conditionalFormatting sqref="L46:L47">
    <cfRule type="containsText" dxfId="32" priority="119" operator="containsText" text="야간">
      <formula>NOT(ISERROR(SEARCH("야간",L46)))</formula>
    </cfRule>
    <cfRule type="containsText" dxfId="31" priority="120" operator="containsText" text="B(선택)">
      <formula>NOT(ISERROR(SEARCH("B(선택)",L46)))</formula>
    </cfRule>
    <cfRule type="containsText" dxfId="30" priority="121" operator="containsText" text="A(선택)">
      <formula>NOT(ISERROR(SEARCH("A(선택)",L46)))</formula>
    </cfRule>
  </conditionalFormatting>
  <conditionalFormatting sqref="Q46:Q47">
    <cfRule type="containsText" dxfId="29" priority="116" operator="containsText" text="야간">
      <formula>NOT(ISERROR(SEARCH("야간",Q46)))</formula>
    </cfRule>
    <cfRule type="containsText" dxfId="28" priority="117" operator="containsText" text="B(선택)">
      <formula>NOT(ISERROR(SEARCH("B(선택)",Q46)))</formula>
    </cfRule>
    <cfRule type="containsText" dxfId="27" priority="118" operator="containsText" text="A(선택)">
      <formula>NOT(ISERROR(SEARCH("A(선택)",Q46)))</formula>
    </cfRule>
  </conditionalFormatting>
  <conditionalFormatting sqref="V46:V47">
    <cfRule type="containsText" dxfId="26" priority="113" operator="containsText" text="야간">
      <formula>NOT(ISERROR(SEARCH("야간",V46)))</formula>
    </cfRule>
    <cfRule type="containsText" dxfId="25" priority="114" operator="containsText" text="B(선택)">
      <formula>NOT(ISERROR(SEARCH("B(선택)",V46)))</formula>
    </cfRule>
    <cfRule type="containsText" dxfId="24" priority="115" operator="containsText" text="A(선택)">
      <formula>NOT(ISERROR(SEARCH("A(선택)",V46)))</formula>
    </cfRule>
  </conditionalFormatting>
  <conditionalFormatting sqref="G44:G45">
    <cfRule type="containsText" dxfId="23" priority="112" operator="containsText" text="탄력">
      <formula>NOT(ISERROR(SEARCH("탄력",G44)))</formula>
    </cfRule>
  </conditionalFormatting>
  <conditionalFormatting sqref="L44:L45">
    <cfRule type="containsText" dxfId="22" priority="111" operator="containsText" text="탄력">
      <formula>NOT(ISERROR(SEARCH("탄력",L44)))</formula>
    </cfRule>
  </conditionalFormatting>
  <conditionalFormatting sqref="Q44:Q45">
    <cfRule type="containsText" dxfId="21" priority="110" operator="containsText" text="탄력">
      <formula>NOT(ISERROR(SEARCH("탄력",Q44)))</formula>
    </cfRule>
  </conditionalFormatting>
  <conditionalFormatting sqref="V44:V45">
    <cfRule type="containsText" dxfId="20" priority="109" operator="containsText" text="탄력">
      <formula>NOT(ISERROR(SEARCH("탄력",V44)))</formula>
    </cfRule>
  </conditionalFormatting>
  <conditionalFormatting sqref="B53:B54">
    <cfRule type="containsText" dxfId="19" priority="105" operator="containsText" text="야간">
      <formula>NOT(ISERROR(SEARCH("야간",B53)))</formula>
    </cfRule>
    <cfRule type="containsText" dxfId="18" priority="107" operator="containsText" text="B(선택)">
      <formula>NOT(ISERROR(SEARCH("B(선택)",B53)))</formula>
    </cfRule>
    <cfRule type="containsText" dxfId="17" priority="108" operator="containsText" text="A(선택)">
      <formula>NOT(ISERROR(SEARCH("A(선택)",B53)))</formula>
    </cfRule>
  </conditionalFormatting>
  <conditionalFormatting sqref="B51:B52">
    <cfRule type="containsText" dxfId="16" priority="106" operator="containsText" text="탄력">
      <formula>NOT(ISERROR(SEARCH("탄력",B51)))</formula>
    </cfRule>
  </conditionalFormatting>
  <conditionalFormatting sqref="G53:G54">
    <cfRule type="containsText" dxfId="15" priority="102" operator="containsText" text="야간">
      <formula>NOT(ISERROR(SEARCH("야간",G53)))</formula>
    </cfRule>
    <cfRule type="containsText" dxfId="14" priority="103" operator="containsText" text="B(선택)">
      <formula>NOT(ISERROR(SEARCH("B(선택)",G53)))</formula>
    </cfRule>
    <cfRule type="containsText" dxfId="13" priority="104" operator="containsText" text="A(선택)">
      <formula>NOT(ISERROR(SEARCH("A(선택)",G53)))</formula>
    </cfRule>
  </conditionalFormatting>
  <conditionalFormatting sqref="L53:L54">
    <cfRule type="containsText" dxfId="12" priority="99" operator="containsText" text="야간">
      <formula>NOT(ISERROR(SEARCH("야간",L53)))</formula>
    </cfRule>
    <cfRule type="containsText" dxfId="11" priority="100" operator="containsText" text="B(선택)">
      <formula>NOT(ISERROR(SEARCH("B(선택)",L53)))</formula>
    </cfRule>
    <cfRule type="containsText" dxfId="10" priority="101" operator="containsText" text="A(선택)">
      <formula>NOT(ISERROR(SEARCH("A(선택)",L53)))</formula>
    </cfRule>
  </conditionalFormatting>
  <conditionalFormatting sqref="Q53:Q54">
    <cfRule type="containsText" dxfId="9" priority="96" operator="containsText" text="야간">
      <formula>NOT(ISERROR(SEARCH("야간",Q53)))</formula>
    </cfRule>
    <cfRule type="containsText" dxfId="8" priority="97" operator="containsText" text="B(선택)">
      <formula>NOT(ISERROR(SEARCH("B(선택)",Q53)))</formula>
    </cfRule>
    <cfRule type="containsText" dxfId="7" priority="98" operator="containsText" text="A(선택)">
      <formula>NOT(ISERROR(SEARCH("A(선택)",Q53)))</formula>
    </cfRule>
  </conditionalFormatting>
  <conditionalFormatting sqref="V53:V54">
    <cfRule type="containsText" dxfId="6" priority="93" operator="containsText" text="야간">
      <formula>NOT(ISERROR(SEARCH("야간",V53)))</formula>
    </cfRule>
    <cfRule type="containsText" dxfId="5" priority="94" operator="containsText" text="B(선택)">
      <formula>NOT(ISERROR(SEARCH("B(선택)",V53)))</formula>
    </cfRule>
    <cfRule type="containsText" dxfId="4" priority="95" operator="containsText" text="A(선택)">
      <formula>NOT(ISERROR(SEARCH("A(선택)",V53)))</formula>
    </cfRule>
  </conditionalFormatting>
  <conditionalFormatting sqref="G51:G52">
    <cfRule type="containsText" dxfId="3" priority="92" operator="containsText" text="탄력">
      <formula>NOT(ISERROR(SEARCH("탄력",G51)))</formula>
    </cfRule>
  </conditionalFormatting>
  <conditionalFormatting sqref="L51:L52">
    <cfRule type="containsText" dxfId="2" priority="91" operator="containsText" text="탄력">
      <formula>NOT(ISERROR(SEARCH("탄력",L51)))</formula>
    </cfRule>
  </conditionalFormatting>
  <conditionalFormatting sqref="Q51:Q52">
    <cfRule type="containsText" dxfId="1" priority="90" operator="containsText" text="탄력">
      <formula>NOT(ISERROR(SEARCH("탄력",Q51)))</formula>
    </cfRule>
  </conditionalFormatting>
  <conditionalFormatting sqref="V51:V52">
    <cfRule type="containsText" dxfId="0" priority="89" operator="containsText" text="탄력">
      <formula>NOT(ISERROR(SEARCH("탄력",V51)))</formula>
    </cfRule>
  </conditionalFormatting>
  <dataValidations count="10">
    <dataValidation type="list" showInputMessage="1" showErrorMessage="1" sqref="G9:J9" xr:uid="{64380DF7-8E59-4643-8451-4666B205C07A}">
      <formula1>"Comprehensive,Non-Comprehensive"</formula1>
    </dataValidation>
    <dataValidation type="list" allowBlank="1" showInputMessage="1" showErrorMessage="1" sqref="AA16:AA17 AF16:AF17 AA44:AA45 AF44:AF45 AA23:AA24 AF23:AF24 AA30:AA31 AF30:AF31 AA37:AA38 AF37:AF38 AA51:AA52 AF51:AF52" xr:uid="{BE2BB95A-A11C-4E8C-9719-0BBF0A76F82A}">
      <formula1>"대체(평일),휴일"</formula1>
    </dataValidation>
    <dataValidation type="list" allowBlank="1" showInputMessage="1" showErrorMessage="1" sqref="M24 M38 M17 R38 R24 H24 H38 C38 M31 M45 R17 AB45 R45 H17 C17 W38 AB52 R31 H45 AB17 H31 C24 AB24 C31 AB38 W17 AB31 AG52 AG45 AG24 W31 AG17 W24 AG38 AG31 C45 W45 M52 R52 H52 C52 W52" xr:uid="{5FEB9FCB-15CE-4149-A13F-6F9625C41A33}">
      <formula1>"10:30,11:00,11:30,12:00,12:30,13:00,13:30,14:00,14:30,15:00,15:30,16:00,16:30,17:00,17:30,18:00,18:30,19:00,19:30,20:00,20:30,21:00,21:30,22:00"</formula1>
    </dataValidation>
    <dataValidation type="list" allowBlank="1" showInputMessage="1" showErrorMessage="1" sqref="AB16 AB30 AB37 AB44 M37 C37 AG44 M30 AB23 R37 M23 M44 C23 M16 W37 C16 AG30 R23 AG51 AG23 AG16 R16 C44 C30 R44 AG37 W44 W23 H37 W16 H16 R30 W30 H30 H23 AB51 H44 M51 C51 R51 W51 H51" xr:uid="{5DEB76DB-D78B-4E13-81F9-1ED4EF78E034}">
      <formula1>"06:00,06:30,07:00,07:30,08:00,08:30,09:00,09:30,10:00,10:30,11:00,11:30,12:00,12:30,13:00,13:30,14:00,14:30,15:00,15:30,16:00,16:30,17:00,17:30"</formula1>
    </dataValidation>
    <dataValidation type="list" allowBlank="1" showInputMessage="1" showErrorMessage="1" sqref="D17 D24 I17 D45 N17 S17 AC17 AH17 I45 I24 D38 I38 N24 D31 I31 N38 S38 X52 AC45 AH45 AC31 N31 AC52 AH52 X17 X38 S31 AH31 AC38 AH38 AC24 AH24 N45 X24 X31 S45 X45 D52 I52 N52 S52 S24" xr:uid="{5F6248DD-D30B-4A6C-B6F0-4325FE8C9979}">
      <formula1>"외근,연차,반차,0.0,0.5,1.0,1.5,2.0,2.5,3.0,3.5,4.0,4.5,5.0,5.5,6.0"</formula1>
    </dataValidation>
    <dataValidation type="list" allowBlank="1" showInputMessage="1" showErrorMessage="1" sqref="B18:B19 Q18:Q19 AA18:AA19 G18:G19 AA53:AA54 L18:L19 AF18:AF19 B32:B33 Q32:Q33 B39:B40 Q39:Q40 B46:B47 AA39:AA40 B25:B26 V18:V19 AA46:AA47 Q25:Q26 AA32:AA33 G39:G40 L39:L40 AF46:AF47 G32:G33 G25:G26 AA25:AA26 Q46:Q47 L32:L33 AF39:AF40 V32:V33 AF53:AF54 AF25:AF26 L25:L26 AF32:AF33 V25:V26 V39:V40 G46:G47 L46:L47 V46:V47 B53:B54 Q53:Q54 G53:G54 L53:L54 V53:V54" xr:uid="{D672EBF6-AB1F-40CD-B3EE-F9E6B5124BEE}">
      <formula1>"야간"</formula1>
    </dataValidation>
    <dataValidation type="list" allowBlank="1" showInputMessage="1" showErrorMessage="1" sqref="C18 AB18 H18 C46 M18 R18 AG18 C32 C39 AB46 AB25 C25 H46 AB32 W18 H25 AB39 H39 M39 R39 AG46 M25 M46 AG53 H32 M32 R32 AG39 AG25 R25 AG32 W39 W32 W25 R46 W46 AB53 C53 H53 M53 R53 W53" xr:uid="{ECD3F736-243B-47F9-983B-ADC849BD2C5F}">
      <formula1>"22:00,22:30,23:00,23:30,24:00,00:30,01:00,01:30,02:00,02:30,03:00,03:30,04:00,04:30,05:00,05:30"</formula1>
    </dataValidation>
    <dataValidation type="list" allowBlank="1" showInputMessage="1" showErrorMessage="1" sqref="C19 AB19 H19 C47 M19 R19 AG19 C33 C40 AB47 AB26 C26 H47 AB33 W19 H26 AB40 H40 M40 R40 AG47 M26 M47 AG54 H33 M33 R33 AG40 AG26 R26 AG33 W40 W33 W26 R47 W47 AB54 C54 H54 M54 R54 W54" xr:uid="{C34A88FA-C5ED-4D6A-85D4-6552D963C942}">
      <formula1>"22:30,23:00,23:30,24:00,00:30,01:00,01:30,02:00,02:30,03:00,03:30,04:00,04:30,05:00,05:30,06:00"</formula1>
    </dataValidation>
    <dataValidation type="list" allowBlank="1" showInputMessage="1" showErrorMessage="1" sqref="D19 AC19 I19 D47 N19 S19 AH19 D33 D40 AC47 AC26 D26 I47 AC33 X19 I26 AC40 I40 N40 S40 AH47 N26 N47 AH54 I33 N33 S33 AH40 AH26 S26 AH33 X40 X33 X26 S47 X47 AC54 D54 I54 N54 S54 X54" xr:uid="{FF5908E2-94C2-4907-8A59-DAC545F636C1}">
      <formula1>"0.0,0.5,1.0,1.5,2.0,2.5,3.0,3.5,4.0,4.5,5.0,5.5,6.0"</formula1>
    </dataValidation>
    <dataValidation type="list" allowBlank="1" showInputMessage="1" showErrorMessage="1" sqref="B16:B17 G16:G17 L16:L17 Q16:Q17 V16:V17 B23:B24 G23:G24 L23:L24 Q23:Q24 V23:V24 B30:B31 G30:G31 L30:L31 Q30:Q31 V30:V31 B37:B38 G37:G38 L37:L38 Q37:Q38 V37:V38 B44:B45 G44:G45 L44:L45 Q44:Q45 V44:V45 B51:B52 G51:G52 L51:L52 Q51:Q52 V51:V52" xr:uid="{0E64DB6A-E299-40C7-A920-565D6BB0232A}">
      <formula1>"통상,탄력"</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A285A-C8DD-4A71-B867-375E2B984080}">
  <dimension ref="B2:AW65"/>
  <sheetViews>
    <sheetView showGridLines="0" zoomScale="70" zoomScaleNormal="70" workbookViewId="0">
      <selection activeCell="AC10" sqref="AC10"/>
    </sheetView>
  </sheetViews>
  <sheetFormatPr defaultRowHeight="15"/>
  <cols>
    <col min="1" max="1" width="4.140625" customWidth="1"/>
    <col min="2" max="2" width="7.7109375" customWidth="1"/>
    <col min="3" max="3" width="9.7109375" customWidth="1"/>
    <col min="4" max="4" width="6.7109375" customWidth="1"/>
    <col min="5" max="5" width="7.42578125" customWidth="1"/>
    <col min="6" max="6" width="2.85546875" customWidth="1"/>
    <col min="7" max="7" width="7.7109375" customWidth="1"/>
    <col min="8" max="8" width="9.7109375" customWidth="1"/>
    <col min="9" max="10" width="6.7109375" customWidth="1"/>
    <col min="11" max="11" width="2.85546875" customWidth="1"/>
    <col min="12" max="12" width="7.7109375" customWidth="1"/>
    <col min="13" max="13" width="9.7109375" customWidth="1"/>
    <col min="14" max="15" width="6.7109375" customWidth="1"/>
    <col min="16" max="16" width="2.85546875" customWidth="1"/>
    <col min="17" max="17" width="8.7109375" customWidth="1"/>
    <col min="18" max="18" width="9.7109375" customWidth="1"/>
    <col min="19" max="20" width="6.7109375" customWidth="1"/>
    <col min="21" max="21" width="2.85546875" customWidth="1"/>
    <col min="22" max="22" width="8.7109375" customWidth="1"/>
    <col min="23" max="23" width="9.7109375" customWidth="1"/>
    <col min="24" max="25" width="6.7109375" customWidth="1"/>
    <col min="26" max="26" width="2.85546875" customWidth="1"/>
    <col min="27" max="27" width="7.7109375" customWidth="1"/>
    <col min="28" max="28" width="9.7109375" customWidth="1"/>
    <col min="29" max="30" width="6.7109375" customWidth="1"/>
    <col min="31" max="31" width="2.85546875" customWidth="1"/>
    <col min="32" max="32" width="8.7109375" customWidth="1"/>
    <col min="33" max="33" width="9.7109375" customWidth="1"/>
    <col min="34" max="35" width="6.7109375" customWidth="1"/>
    <col min="36" max="36" width="2.7109375" customWidth="1"/>
    <col min="37" max="38" width="1.7109375" customWidth="1"/>
    <col min="39" max="39" width="36.140625" customWidth="1"/>
    <col min="40" max="40" width="15.7109375" customWidth="1"/>
    <col min="41" max="41" width="6.7109375" customWidth="1"/>
    <col min="42" max="42" width="3.7109375" customWidth="1"/>
    <col min="43" max="43" width="5.140625" customWidth="1"/>
    <col min="44" max="44" width="18.85546875" customWidth="1"/>
    <col min="45" max="45" width="13.42578125" customWidth="1"/>
    <col min="46" max="48" width="8.7109375" customWidth="1"/>
    <col min="49" max="49" width="10" customWidth="1"/>
  </cols>
  <sheetData>
    <row r="2" spans="2:49" ht="26.25" customHeight="1" thickBot="1">
      <c r="B2" s="178">
        <v>43862</v>
      </c>
      <c r="C2" s="178"/>
      <c r="D2" s="178"/>
      <c r="E2" s="178"/>
      <c r="F2" s="178"/>
      <c r="G2" s="178"/>
      <c r="H2" s="1"/>
      <c r="I2" s="1"/>
      <c r="J2" s="2"/>
      <c r="K2" s="2"/>
      <c r="L2" s="2"/>
      <c r="M2" s="1"/>
      <c r="N2" s="1"/>
      <c r="O2" s="2"/>
      <c r="P2" s="2"/>
      <c r="Q2" s="2"/>
      <c r="R2" s="1"/>
      <c r="S2" s="1"/>
      <c r="T2" s="2"/>
      <c r="U2" s="2"/>
      <c r="V2" s="2"/>
      <c r="W2" s="1"/>
      <c r="X2" s="1"/>
      <c r="Y2" s="2"/>
      <c r="Z2" s="2"/>
      <c r="AA2" s="2"/>
      <c r="AB2" s="1"/>
      <c r="AC2" s="1"/>
      <c r="AD2" s="2"/>
      <c r="AE2" s="2"/>
      <c r="AF2" s="2"/>
      <c r="AG2" s="1"/>
      <c r="AH2" s="1"/>
      <c r="AI2" s="2"/>
      <c r="AJ2" s="3"/>
      <c r="AM2" s="4" t="s">
        <v>0</v>
      </c>
      <c r="AQ2" s="4" t="s">
        <v>1</v>
      </c>
      <c r="AR2" s="5"/>
    </row>
    <row r="3" spans="2:49" ht="17.25" customHeight="1">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M3" s="7"/>
      <c r="AN3" s="8" t="s">
        <v>2</v>
      </c>
      <c r="AO3" s="39" t="s">
        <v>3</v>
      </c>
      <c r="AQ3" s="179" t="s">
        <v>4</v>
      </c>
      <c r="AR3" s="180"/>
      <c r="AS3" s="9">
        <f>B2</f>
        <v>43862</v>
      </c>
    </row>
    <row r="4" spans="2:49" s="6" customFormat="1" ht="17.25" customHeight="1">
      <c r="B4" s="164" t="s">
        <v>25</v>
      </c>
      <c r="C4" s="164"/>
      <c r="D4" s="164"/>
      <c r="E4" s="164"/>
      <c r="AM4" s="34" t="s">
        <v>20</v>
      </c>
      <c r="AN4" s="35">
        <f>AN17+AN24+AN31+AN38+AN45+AN52</f>
        <v>160</v>
      </c>
      <c r="AO4" s="106">
        <f>$AS$9-AN4</f>
        <v>0</v>
      </c>
      <c r="AP4"/>
      <c r="AQ4" s="181" t="s">
        <v>5</v>
      </c>
      <c r="AR4" s="182"/>
      <c r="AS4" s="10">
        <f>EOMONTH(B2,0)</f>
        <v>43890</v>
      </c>
    </row>
    <row r="5" spans="2:49" s="6" customFormat="1" ht="17.25" customHeight="1">
      <c r="B5" s="127" t="s">
        <v>26</v>
      </c>
      <c r="C5" s="127"/>
      <c r="D5" s="127"/>
      <c r="E5" s="127"/>
      <c r="F5" s="127"/>
      <c r="G5" s="127"/>
      <c r="H5" s="127"/>
      <c r="I5" s="127"/>
      <c r="J5" s="127"/>
      <c r="K5" s="127"/>
      <c r="L5" s="127"/>
      <c r="M5" s="127"/>
      <c r="N5" s="127"/>
      <c r="O5" s="127"/>
      <c r="P5" s="127"/>
      <c r="Q5" s="127"/>
      <c r="R5" s="127"/>
      <c r="S5" s="127"/>
      <c r="T5" s="127"/>
      <c r="U5" s="127"/>
      <c r="V5" s="127"/>
      <c r="W5" s="127"/>
      <c r="X5" s="127"/>
      <c r="Y5" s="127"/>
      <c r="AM5" s="34" t="s">
        <v>24</v>
      </c>
      <c r="AN5" s="35">
        <f>AN18+AN25+AN32+AN39+AN46+AN53</f>
        <v>0</v>
      </c>
      <c r="AO5" s="34"/>
      <c r="AP5"/>
      <c r="AQ5" s="183" t="s">
        <v>6</v>
      </c>
      <c r="AR5" s="11"/>
      <c r="AS5" s="10"/>
    </row>
    <row r="6" spans="2:49" s="6" customFormat="1" ht="17.25" customHeight="1">
      <c r="B6" s="127" t="s">
        <v>63</v>
      </c>
      <c r="C6" s="127"/>
      <c r="D6" s="127"/>
      <c r="E6" s="127"/>
      <c r="F6" s="127"/>
      <c r="G6" s="127"/>
      <c r="H6" s="127"/>
      <c r="I6" s="127"/>
      <c r="J6" s="127"/>
      <c r="K6" s="127"/>
      <c r="L6" s="127"/>
      <c r="M6" s="127"/>
      <c r="N6" s="127"/>
      <c r="O6" s="127"/>
      <c r="P6" s="127"/>
      <c r="Q6" s="127"/>
      <c r="R6" s="127"/>
      <c r="S6" s="127"/>
      <c r="T6" s="127"/>
      <c r="U6" s="127"/>
      <c r="V6" s="127"/>
      <c r="W6" s="127"/>
      <c r="X6" s="127"/>
      <c r="Y6" s="127"/>
      <c r="AM6" s="34" t="s">
        <v>22</v>
      </c>
      <c r="AN6" s="35">
        <f>AO17+AO24+AO31+AO38+AO45+AO52</f>
        <v>0</v>
      </c>
      <c r="AO6" s="34"/>
      <c r="AP6"/>
      <c r="AQ6" s="184"/>
      <c r="AR6" s="11"/>
      <c r="AS6" s="10"/>
    </row>
    <row r="7" spans="2:49" s="6" customFormat="1" ht="17.25" customHeight="1" thickBot="1">
      <c r="B7" s="127" t="s">
        <v>27</v>
      </c>
      <c r="C7" s="127"/>
      <c r="D7" s="127"/>
      <c r="E7" s="127"/>
      <c r="F7" s="127"/>
      <c r="G7" s="127"/>
      <c r="H7" s="127"/>
      <c r="I7" s="127"/>
      <c r="J7" s="127"/>
      <c r="K7" s="127"/>
      <c r="L7" s="127"/>
      <c r="M7" s="127"/>
      <c r="N7" s="127"/>
      <c r="O7" s="127"/>
      <c r="P7" s="127"/>
      <c r="Q7" s="127"/>
      <c r="R7" s="127"/>
      <c r="S7" s="127"/>
      <c r="T7" s="127"/>
      <c r="U7" s="127"/>
      <c r="V7" s="127"/>
      <c r="W7" s="127"/>
      <c r="X7" s="127"/>
      <c r="Y7" s="127"/>
      <c r="AM7" s="40" t="s">
        <v>23</v>
      </c>
      <c r="AN7" s="36">
        <f>AO18+AO25+AO32+AO39+AO46+AO53</f>
        <v>0</v>
      </c>
      <c r="AO7" s="40"/>
      <c r="AP7"/>
      <c r="AQ7" s="185"/>
      <c r="AR7" s="11"/>
      <c r="AS7" s="10"/>
    </row>
    <row r="8" spans="2:49" s="6" customFormat="1" ht="17.25" customHeight="1" thickBot="1">
      <c r="B8" s="127" t="s">
        <v>69</v>
      </c>
      <c r="C8" s="127"/>
      <c r="D8" s="127"/>
      <c r="E8" s="127"/>
      <c r="F8" s="127"/>
      <c r="G8" s="127"/>
      <c r="H8" s="127"/>
      <c r="I8" s="127"/>
      <c r="J8" s="127"/>
      <c r="K8" s="127"/>
      <c r="L8" s="127"/>
      <c r="M8" s="127"/>
      <c r="N8" s="127"/>
      <c r="O8" s="127"/>
      <c r="P8" s="127"/>
      <c r="Q8" s="127"/>
      <c r="R8" s="127"/>
      <c r="S8" s="127"/>
      <c r="T8" s="127"/>
      <c r="U8" s="127"/>
      <c r="V8" s="127"/>
      <c r="W8" s="127"/>
      <c r="X8" s="127"/>
      <c r="Y8" s="127"/>
      <c r="AM8" s="60" t="s">
        <v>40</v>
      </c>
      <c r="AN8" s="44">
        <f>(AN4-AS9)+AN5+AN6+AN7</f>
        <v>0</v>
      </c>
      <c r="AO8" s="45">
        <f>AS10-AN8</f>
        <v>49.714285714285715</v>
      </c>
      <c r="AP8"/>
      <c r="AQ8" s="186" t="s">
        <v>7</v>
      </c>
      <c r="AR8" s="187"/>
      <c r="AS8" s="12">
        <f>NETWORKDAYS(AS3,AS4,AS5:AS7)</f>
        <v>20</v>
      </c>
    </row>
    <row r="9" spans="2:49" s="6" customFormat="1" ht="17.25" customHeight="1" thickBot="1">
      <c r="B9" s="127" t="s">
        <v>64</v>
      </c>
      <c r="C9" s="127"/>
      <c r="D9" s="127"/>
      <c r="E9" s="127"/>
      <c r="F9" s="127"/>
      <c r="G9" s="127"/>
      <c r="H9" s="127"/>
      <c r="I9" s="127"/>
      <c r="J9" s="127"/>
      <c r="K9" s="127"/>
      <c r="L9" s="127"/>
      <c r="M9" s="127"/>
      <c r="N9" s="127"/>
      <c r="O9" s="127"/>
      <c r="P9" s="127"/>
      <c r="Q9" s="127"/>
      <c r="R9" s="127"/>
      <c r="S9" s="127"/>
      <c r="T9" s="127"/>
      <c r="U9" s="127"/>
      <c r="V9" s="127"/>
      <c r="W9" s="127"/>
      <c r="X9" s="127"/>
      <c r="Y9" s="127"/>
      <c r="AP9"/>
      <c r="AQ9" s="176" t="s">
        <v>62</v>
      </c>
      <c r="AR9" s="177"/>
      <c r="AS9" s="42">
        <f>AS8*8</f>
        <v>160</v>
      </c>
    </row>
    <row r="10" spans="2:49" s="6" customFormat="1" ht="17.25" customHeight="1" thickBot="1">
      <c r="B10" s="125" t="s">
        <v>65</v>
      </c>
      <c r="C10" s="126"/>
      <c r="D10" s="126"/>
      <c r="E10" s="126"/>
      <c r="F10" s="126"/>
      <c r="G10" s="169" t="s">
        <v>28</v>
      </c>
      <c r="H10" s="170"/>
      <c r="I10" s="170"/>
      <c r="J10" s="171"/>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c r="AM10" s="165" t="s">
        <v>39</v>
      </c>
      <c r="AN10" s="166"/>
      <c r="AO10" s="41">
        <f>(AN4-AS9)</f>
        <v>0</v>
      </c>
      <c r="AP10"/>
      <c r="AQ10" s="172" t="s">
        <v>41</v>
      </c>
      <c r="AR10" s="173"/>
      <c r="AS10" s="43">
        <f>(_xlfn.DAYS(AS4,AS3)+1)*12/7</f>
        <v>49.714285714285715</v>
      </c>
    </row>
    <row r="11" spans="2:49" ht="17.25" customHeight="1">
      <c r="B11" s="92"/>
      <c r="C11" s="94"/>
      <c r="D11" s="94"/>
      <c r="E11" s="92"/>
      <c r="F11" s="92"/>
      <c r="G11" s="92"/>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M11" s="188" t="str">
        <f>IF(G10="Comprehensive","임금에포함된월고정평일연장근로시간(야간제외)","-")</f>
        <v>임금에포함된월고정평일연장근로시간(야간제외)</v>
      </c>
      <c r="AN11" s="189"/>
      <c r="AO11" s="37">
        <f>IF(G10="Comprehensive",15.5,0)</f>
        <v>15.5</v>
      </c>
    </row>
    <row r="12" spans="2:49" ht="17.25" customHeight="1" thickBot="1">
      <c r="B12" s="92"/>
      <c r="C12" s="94"/>
      <c r="D12" s="94"/>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M12" s="190" t="str">
        <f>IF(G10="Comprehensive","15.5시간초과 평일연장근로시간(야간제외)","평일연장근로시간 합계(야간제외)")</f>
        <v>15.5시간초과 평일연장근로시간(야간제외)</v>
      </c>
      <c r="AN12" s="191"/>
      <c r="AO12" s="38">
        <f>IF(G10="Comprehensive",IF((AO10-AO11)&gt;0,AO10-AO11,0),AO10)</f>
        <v>0</v>
      </c>
    </row>
    <row r="13" spans="2:49" ht="17.25" customHeight="1">
      <c r="B13" s="162" t="s">
        <v>8</v>
      </c>
      <c r="C13" s="162"/>
      <c r="D13" s="162"/>
      <c r="E13" s="162"/>
      <c r="F13" s="95"/>
      <c r="G13" s="162" t="s">
        <v>9</v>
      </c>
      <c r="H13" s="162"/>
      <c r="I13" s="162"/>
      <c r="J13" s="162"/>
      <c r="K13" s="95"/>
      <c r="L13" s="162" t="s">
        <v>10</v>
      </c>
      <c r="M13" s="162"/>
      <c r="N13" s="162"/>
      <c r="O13" s="162"/>
      <c r="P13" s="95"/>
      <c r="Q13" s="162" t="s">
        <v>11</v>
      </c>
      <c r="R13" s="162"/>
      <c r="S13" s="162"/>
      <c r="T13" s="162"/>
      <c r="U13" s="95"/>
      <c r="V13" s="162" t="s">
        <v>12</v>
      </c>
      <c r="W13" s="162"/>
      <c r="X13" s="162"/>
      <c r="Y13" s="162"/>
      <c r="Z13" s="95"/>
      <c r="AA13" s="163" t="s">
        <v>16</v>
      </c>
      <c r="AB13" s="163"/>
      <c r="AC13" s="163"/>
      <c r="AD13" s="163"/>
      <c r="AE13" s="95"/>
      <c r="AF13" s="163" t="s">
        <v>17</v>
      </c>
      <c r="AG13" s="163"/>
      <c r="AH13" s="163"/>
      <c r="AI13" s="163"/>
      <c r="AJ13" s="95"/>
      <c r="AK13" s="92"/>
    </row>
    <row r="14" spans="2:49" ht="17.25" customHeight="1">
      <c r="B14" s="90"/>
      <c r="C14" s="90"/>
      <c r="D14" s="90"/>
      <c r="E14" s="90"/>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c r="AE14" s="90"/>
      <c r="AF14" s="90"/>
      <c r="AG14" s="90"/>
      <c r="AH14" s="90"/>
      <c r="AI14" s="90"/>
      <c r="AJ14" s="90"/>
      <c r="AK14" s="90"/>
    </row>
    <row r="15" spans="2:49" ht="17.25" customHeight="1" thickBot="1">
      <c r="B15" s="142">
        <f>IF(WEEKDAY($B2)=2, 1, IF(A15=0, 0, A15+1))</f>
        <v>0</v>
      </c>
      <c r="C15" s="142"/>
      <c r="D15" s="142"/>
      <c r="E15" s="142"/>
      <c r="F15" s="91"/>
      <c r="G15" s="142">
        <f>IF(WEEKDAY($B2)=3, 1, IF(B15=0, 0, B15+1))</f>
        <v>0</v>
      </c>
      <c r="H15" s="142"/>
      <c r="I15" s="142"/>
      <c r="J15" s="142"/>
      <c r="K15" s="91"/>
      <c r="L15" s="142">
        <f>IF(WEEKDAY($B2)=4, 1, IF(G15=0, 0, G15+1))</f>
        <v>0</v>
      </c>
      <c r="M15" s="142"/>
      <c r="N15" s="142"/>
      <c r="O15" s="142"/>
      <c r="P15" s="91"/>
      <c r="Q15" s="142">
        <f>IF(WEEKDAY($B2)=5, 1, IF(L15=0, 0, L15+1))</f>
        <v>0</v>
      </c>
      <c r="R15" s="142"/>
      <c r="S15" s="142"/>
      <c r="T15" s="142"/>
      <c r="U15" s="91"/>
      <c r="V15" s="142">
        <f>IF(WEEKDAY($B2)=6, 1, IF(Q15=0, 0, Q15+1))</f>
        <v>0</v>
      </c>
      <c r="W15" s="142"/>
      <c r="X15" s="142"/>
      <c r="Y15" s="142"/>
      <c r="Z15" s="91"/>
      <c r="AA15" s="145">
        <f>IF(WEEKDAY($B2)=7, 1, IF(V15=0, 0, V15+1))</f>
        <v>1</v>
      </c>
      <c r="AB15" s="145"/>
      <c r="AC15" s="145"/>
      <c r="AD15" s="145"/>
      <c r="AE15" s="91"/>
      <c r="AF15" s="145">
        <f>IF(WEEKDAY($B2)=1, 1, IF(AA15=0, 0, AA15+1))</f>
        <v>2</v>
      </c>
      <c r="AG15" s="145"/>
      <c r="AH15" s="145"/>
      <c r="AI15" s="145"/>
      <c r="AJ15" s="91"/>
      <c r="AK15" s="132"/>
      <c r="AM15" s="15" t="s">
        <v>13</v>
      </c>
      <c r="AN15" s="5"/>
      <c r="AO15" s="5"/>
      <c r="AW15" s="20"/>
    </row>
    <row r="16" spans="2:49" ht="17.25" customHeight="1" thickTop="1" thickBot="1">
      <c r="B16" s="91"/>
      <c r="C16" s="91"/>
      <c r="D16" s="91"/>
      <c r="E16" s="91"/>
      <c r="F16" s="91"/>
      <c r="G16" s="91"/>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132"/>
      <c r="AM16" s="23"/>
      <c r="AN16" s="24" t="s">
        <v>18</v>
      </c>
      <c r="AO16" s="25" t="s">
        <v>22</v>
      </c>
      <c r="AW16" s="21"/>
    </row>
    <row r="17" spans="2:49" ht="17.25" customHeight="1">
      <c r="B17" s="138"/>
      <c r="C17" s="128"/>
      <c r="D17" s="129">
        <f>IF((C18-C17)*24&gt;=13,1.5,IF((C18-C17)*24&gt;=6,1,IF((C18-C17)*24&gt;=4,0.5,0)))</f>
        <v>0</v>
      </c>
      <c r="E17" s="140">
        <f>IF((AND(B17="외근",D18="반차")),8,IF(OR(D18="연차",D18="외근"),8,IF(D18="반차",((C18-C17)*24)-D17+4,((C18-C17)*24)-D17-D18)))</f>
        <v>0</v>
      </c>
      <c r="F17" s="98"/>
      <c r="G17" s="138"/>
      <c r="H17" s="128"/>
      <c r="I17" s="129">
        <f>IF((H18-H17)*24&gt;=13,1.5,IF((H18-H17)*24&gt;=6,1,IF((H18-H17)*24&gt;=4,0.5,0)))</f>
        <v>0</v>
      </c>
      <c r="J17" s="140">
        <f>IF((AND(G17="외근",I18="반차")),8,IF(OR(I18="연차",I18="외근"),8,IF(I18="반차",((H18-H17)*24)-I17+4,((H18-H17)*24)-I17-I18)))</f>
        <v>0</v>
      </c>
      <c r="K17" s="98"/>
      <c r="L17" s="138"/>
      <c r="M17" s="128"/>
      <c r="N17" s="129">
        <f>IF((M18-M17)*24&gt;=13,1.5,IF((M18-M17)*24&gt;=6,1,IF((M18-M17)*24&gt;=4,0.5,0)))</f>
        <v>0</v>
      </c>
      <c r="O17" s="140">
        <f>IF((AND(L17="외근",N18="반차")),8,IF(OR(N18="연차",N18="외근"),8,IF(N18="반차",((M18-M17)*24)-N17+4,((M18-M17)*24)-N17-N18)))</f>
        <v>0</v>
      </c>
      <c r="P17" s="98"/>
      <c r="Q17" s="138"/>
      <c r="R17" s="128"/>
      <c r="S17" s="129">
        <f>IF((R18-R17)*24&gt;=13,1.5,IF((R18-R17)*24&gt;=6,1,IF((R18-R17)*24&gt;=4,0.5,0)))</f>
        <v>0</v>
      </c>
      <c r="T17" s="140">
        <f>IF((AND(Q17="외근",S18="반차")),8,IF(OR(S18="연차",S18="외근"),8,IF(S18="반차",((R18-R17)*24)-S17+4,((R18-R17)*24)-S17-S18)))</f>
        <v>0</v>
      </c>
      <c r="U17" s="98"/>
      <c r="V17" s="138"/>
      <c r="W17" s="128"/>
      <c r="X17" s="129">
        <f>IF((W18-W17)*24&gt;=13,1.5,IF((W18-W17)*24&gt;=6,1,IF((W18-W17)*24&gt;=4,0.5,0)))</f>
        <v>0</v>
      </c>
      <c r="Y17" s="140">
        <f>IF((AND(V17="외근",X18="반차")),8,IF(OR(X18="연차",X18="외근"),8,IF(X18="반차",((W18-W17)*24)-X17+4,((W18-W17)*24)-X17-X18)))</f>
        <v>0</v>
      </c>
      <c r="Z17" s="98"/>
      <c r="AA17" s="143"/>
      <c r="AB17" s="96"/>
      <c r="AC17" s="97">
        <f>IF((AB18-AB17)*24&gt;=13,1.5,IF((AB18-AB17)*24&gt;=6,1,IF((AB18-AB17)*24&gt;=4,0.5,0)))</f>
        <v>0</v>
      </c>
      <c r="AD17" s="140">
        <f>IF(OR(AC18="연차",AC18="외근"),8,IF(AC18="반차",((AB18-AB17)*24)-AC17+4,((AB18-AB17)*24)-AC17-AC18))</f>
        <v>0</v>
      </c>
      <c r="AE17" s="98"/>
      <c r="AF17" s="143"/>
      <c r="AG17" s="96"/>
      <c r="AH17" s="97">
        <f>IF((AG18-AG17)*24&gt;=13,1.5,IF((AG18-AG17)*24&gt;=6,1,IF((AG18-AG17)*24&gt;=4,0.5,0)))</f>
        <v>0</v>
      </c>
      <c r="AI17" s="140">
        <f>IF(OR(AH18="연차",AH18="외근"),8,IF(AH18="반차",((AG18-AG17)*24)-AH17+4,((AG18-AG17)*24)-AH17-AH18))</f>
        <v>0</v>
      </c>
      <c r="AJ17" s="91"/>
      <c r="AK17" s="132"/>
      <c r="AM17" s="16" t="s">
        <v>20</v>
      </c>
      <c r="AN17" s="26">
        <f>E17+J17+O17+T17+Y17+IF(AA17="대체(평일)",AD17,0)+IF(AF17="대체(평일)",AI17,0)</f>
        <v>0</v>
      </c>
      <c r="AO17" s="17">
        <f>IF(AA17="휴일",AD17,0)+IF(AF17="휴일",AI17,0)</f>
        <v>0</v>
      </c>
      <c r="AW17" s="21"/>
    </row>
    <row r="18" spans="2:49" ht="15.75" thickBot="1">
      <c r="B18" s="139"/>
      <c r="C18" s="130"/>
      <c r="D18" s="131">
        <v>0</v>
      </c>
      <c r="E18" s="141"/>
      <c r="F18" s="98"/>
      <c r="G18" s="139"/>
      <c r="H18" s="130"/>
      <c r="I18" s="131">
        <v>0</v>
      </c>
      <c r="J18" s="141"/>
      <c r="K18" s="98"/>
      <c r="L18" s="139"/>
      <c r="M18" s="130"/>
      <c r="N18" s="131">
        <v>0</v>
      </c>
      <c r="O18" s="141"/>
      <c r="P18" s="98"/>
      <c r="Q18" s="139"/>
      <c r="R18" s="130"/>
      <c r="S18" s="131">
        <v>0</v>
      </c>
      <c r="T18" s="141"/>
      <c r="U18" s="98"/>
      <c r="V18" s="139"/>
      <c r="W18" s="130"/>
      <c r="X18" s="131">
        <v>0</v>
      </c>
      <c r="Y18" s="141"/>
      <c r="Z18" s="98"/>
      <c r="AA18" s="144"/>
      <c r="AB18" s="99"/>
      <c r="AC18" s="100">
        <v>0</v>
      </c>
      <c r="AD18" s="141"/>
      <c r="AE18" s="98"/>
      <c r="AF18" s="144"/>
      <c r="AG18" s="99"/>
      <c r="AH18" s="100">
        <v>0</v>
      </c>
      <c r="AI18" s="141"/>
      <c r="AJ18" s="91"/>
      <c r="AK18" s="132"/>
      <c r="AM18" s="31" t="s">
        <v>21</v>
      </c>
      <c r="AN18" s="32">
        <f>E19+J19+O19+T19+Y19+IF(AA17="대체(평일)",AD19,0)+IF(AF17="대체(평일)",AI19,0)</f>
        <v>0</v>
      </c>
      <c r="AO18" s="33">
        <f>IF(AA17="휴일",AD19,0)+IF(AF17="휴일",AI19,0)</f>
        <v>0</v>
      </c>
      <c r="AW18" s="21"/>
    </row>
    <row r="19" spans="2:49">
      <c r="B19" s="138"/>
      <c r="C19" s="128"/>
      <c r="D19" s="129">
        <f>IF((HOUR(24+C20-C19)+MINUTE(24+C20-C19)/60)&gt;=13,1.5,IF((HOUR(24+C20-C19)+MINUTE(24+C20-C19)/60)&gt;=8,1,IF((HOUR(24+C20-C19)+MINUTE(24+C20-C19)/60)&gt;=4,0.5,0)))</f>
        <v>0</v>
      </c>
      <c r="E19" s="136">
        <f>(HOUR(24+C20-C19)+MINUTE(24+C20-C19)/60)-D19-D20</f>
        <v>0</v>
      </c>
      <c r="F19" s="98"/>
      <c r="G19" s="138"/>
      <c r="H19" s="128"/>
      <c r="I19" s="129">
        <f>IF((HOUR(24+H20-H19)+MINUTE(24+H20-H19)/60)&gt;=13,1.5,IF((HOUR(24+H20-H19)+MINUTE(24+H20-H19)/60)&gt;=8,1,IF((HOUR(24+H20-H19)+MINUTE(24+H20-H19)/60)&gt;=4,0.5,0)))</f>
        <v>0</v>
      </c>
      <c r="J19" s="136">
        <f>(HOUR(24+H20-H19)+MINUTE(24+H20-H19)/60)-I19-I20</f>
        <v>0</v>
      </c>
      <c r="K19" s="98"/>
      <c r="L19" s="138"/>
      <c r="M19" s="128"/>
      <c r="N19" s="129">
        <f>IF((HOUR(24+M20-M19)+MINUTE(24+M20-M19)/60)&gt;=13,1.5,IF((HOUR(24+M20-M19)+MINUTE(24+M20-M19)/60)&gt;=8,1,IF((HOUR(24+M20-M19)+MINUTE(24+M20-M19)/60)&gt;=4,0.5,0)))</f>
        <v>0</v>
      </c>
      <c r="O19" s="136">
        <f>(HOUR(24+M20-M19)+MINUTE(24+M20-M19)/60)-N19-N20</f>
        <v>0</v>
      </c>
      <c r="P19" s="98"/>
      <c r="Q19" s="138"/>
      <c r="R19" s="128"/>
      <c r="S19" s="129">
        <f>IF((HOUR(24+R20-R19)+MINUTE(24+R20-R19)/60)&gt;=13,1.5,IF((HOUR(24+R20-R19)+MINUTE(24+R20-R19)/60)&gt;=8,1,IF((HOUR(24+R20-R19)+MINUTE(24+R20-R19)/60)&gt;=4,0.5,0)))</f>
        <v>0</v>
      </c>
      <c r="T19" s="136">
        <f>(HOUR(24+R20-R19)+MINUTE(24+R20-R19)/60)-S19-S20</f>
        <v>0</v>
      </c>
      <c r="U19" s="98"/>
      <c r="V19" s="138"/>
      <c r="W19" s="128"/>
      <c r="X19" s="129">
        <f>IF((HOUR(24+W20-W19)+MINUTE(24+W20-W19)/60)&gt;=13,1.5,IF((HOUR(24+W20-W19)+MINUTE(24+W20-W19)/60)&gt;=8,1,IF((HOUR(24+W20-W19)+MINUTE(24+W20-W19)/60)&gt;=4,0.5,0)))</f>
        <v>0</v>
      </c>
      <c r="Y19" s="136">
        <f>(HOUR(24+W20-W19)+MINUTE(24+W20-W19)/60)-X19-X20</f>
        <v>0</v>
      </c>
      <c r="Z19" s="98"/>
      <c r="AA19" s="143"/>
      <c r="AB19" s="96"/>
      <c r="AC19" s="97">
        <f>IF((HOUR(24+AB20-AB19)+MINUTE(24+AB20-AB19)/60)&gt;=13,1.5,IF((HOUR(24+AB20-AB19)+MINUTE(24+AB20-AB19)/60)&gt;=8,1,IF((HOUR(24+AB20-AB19)+MINUTE(24+AB20-AB19)/60)&gt;=4,0.5,0)))</f>
        <v>0</v>
      </c>
      <c r="AD19" s="136">
        <f>(HOUR(24+AB20-AB19)+MINUTE(24+AB20-AB19)/60)-AC19-AC20</f>
        <v>0</v>
      </c>
      <c r="AE19" s="98"/>
      <c r="AF19" s="143"/>
      <c r="AG19" s="96"/>
      <c r="AH19" s="97">
        <f>IF((HOUR(24+AG20-AG19)+MINUTE(24+AG20-AG19)/60)&gt;=13,1.5,IF((HOUR(24+AG20-AG19)+MINUTE(24+AG20-AG19)/60)&gt;=8,1,IF((HOUR(24+AG20-AG19)+MINUTE(24+AG20-AG19)/60)&gt;=4,0.5,0)))</f>
        <v>0</v>
      </c>
      <c r="AI19" s="136">
        <f>(HOUR(24+AG20-AG19)+MINUTE(24+AG20-AG19)/60)-AH19-AH20</f>
        <v>0</v>
      </c>
      <c r="AJ19" s="91"/>
      <c r="AK19" s="132"/>
      <c r="AM19" s="18"/>
      <c r="AN19" s="18"/>
      <c r="AO19" s="18"/>
    </row>
    <row r="20" spans="2:49">
      <c r="B20" s="139"/>
      <c r="C20" s="130"/>
      <c r="D20" s="131">
        <v>0</v>
      </c>
      <c r="E20" s="137"/>
      <c r="F20" s="98"/>
      <c r="G20" s="139"/>
      <c r="H20" s="130"/>
      <c r="I20" s="131">
        <v>0</v>
      </c>
      <c r="J20" s="137"/>
      <c r="K20" s="98"/>
      <c r="L20" s="139"/>
      <c r="M20" s="130"/>
      <c r="N20" s="131">
        <v>0</v>
      </c>
      <c r="O20" s="137"/>
      <c r="P20" s="98"/>
      <c r="Q20" s="139"/>
      <c r="R20" s="130"/>
      <c r="S20" s="131">
        <v>0</v>
      </c>
      <c r="T20" s="137"/>
      <c r="U20" s="98"/>
      <c r="V20" s="139"/>
      <c r="W20" s="130"/>
      <c r="X20" s="131">
        <v>0</v>
      </c>
      <c r="Y20" s="137"/>
      <c r="Z20" s="98"/>
      <c r="AA20" s="144"/>
      <c r="AB20" s="99"/>
      <c r="AC20" s="100">
        <v>0</v>
      </c>
      <c r="AD20" s="137"/>
      <c r="AE20" s="98"/>
      <c r="AF20" s="144"/>
      <c r="AG20" s="99"/>
      <c r="AH20" s="100">
        <v>0</v>
      </c>
      <c r="AI20" s="137"/>
      <c r="AJ20" s="91"/>
      <c r="AK20" s="132"/>
    </row>
    <row r="21" spans="2:49">
      <c r="B21" s="91"/>
      <c r="C21" s="101"/>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132"/>
      <c r="AP21" s="13"/>
    </row>
    <row r="22" spans="2:49" ht="16.5" thickBot="1">
      <c r="B22" s="149">
        <f>AF15+1</f>
        <v>3</v>
      </c>
      <c r="C22" s="149"/>
      <c r="D22" s="149"/>
      <c r="E22" s="149"/>
      <c r="F22" s="102"/>
      <c r="G22" s="142">
        <f>B22+1</f>
        <v>4</v>
      </c>
      <c r="H22" s="142"/>
      <c r="I22" s="142"/>
      <c r="J22" s="142"/>
      <c r="K22" s="102"/>
      <c r="L22" s="142">
        <f>G22+1</f>
        <v>5</v>
      </c>
      <c r="M22" s="142"/>
      <c r="N22" s="142"/>
      <c r="O22" s="142"/>
      <c r="P22" s="91"/>
      <c r="Q22" s="142">
        <f>L22+1</f>
        <v>6</v>
      </c>
      <c r="R22" s="142"/>
      <c r="S22" s="142"/>
      <c r="T22" s="142"/>
      <c r="U22" s="91"/>
      <c r="V22" s="142">
        <f>Q22+1</f>
        <v>7</v>
      </c>
      <c r="W22" s="142"/>
      <c r="X22" s="142"/>
      <c r="Y22" s="142"/>
      <c r="Z22" s="102"/>
      <c r="AA22" s="145">
        <f>V22+1</f>
        <v>8</v>
      </c>
      <c r="AB22" s="145"/>
      <c r="AC22" s="145"/>
      <c r="AD22" s="145"/>
      <c r="AE22" s="91"/>
      <c r="AF22" s="145">
        <f>AA22+1</f>
        <v>9</v>
      </c>
      <c r="AG22" s="145"/>
      <c r="AH22" s="145"/>
      <c r="AI22" s="145"/>
      <c r="AJ22" s="91"/>
      <c r="AK22" s="132"/>
      <c r="AM22" s="15" t="s">
        <v>13</v>
      </c>
      <c r="AN22" s="5"/>
      <c r="AO22" s="5"/>
    </row>
    <row r="23" spans="2:49" ht="16.5" thickTop="1" thickBot="1">
      <c r="B23" s="91"/>
      <c r="C23" s="101"/>
      <c r="D23" s="91"/>
      <c r="E23" s="91"/>
      <c r="F23" s="91"/>
      <c r="G23" s="91"/>
      <c r="H23" s="91"/>
      <c r="I23" s="91"/>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132"/>
      <c r="AM23" s="23"/>
      <c r="AN23" s="24" t="s">
        <v>18</v>
      </c>
      <c r="AO23" s="25" t="s">
        <v>22</v>
      </c>
    </row>
    <row r="24" spans="2:49">
      <c r="B24" s="143" t="s">
        <v>19</v>
      </c>
      <c r="C24" s="96">
        <v>0.375</v>
      </c>
      <c r="D24" s="97">
        <f>IF((C25-C24)*24&gt;=13,1.5,IF((C25-C24)*24&gt;=6,1,IF((C25-C24)*24&gt;=4,0.5,0)))</f>
        <v>1</v>
      </c>
      <c r="E24" s="140">
        <f>IF((AND(B24="외근",D25="반차")),8,IF(OR(D25="연차",D25="외근"),8,IF(D25="반차",((C25-C24)*24)-D24+4,((C25-C24)*24)-D24-D25)))</f>
        <v>8</v>
      </c>
      <c r="F24" s="98"/>
      <c r="G24" s="143" t="s">
        <v>19</v>
      </c>
      <c r="H24" s="96">
        <v>0.375</v>
      </c>
      <c r="I24" s="97">
        <f>IF((H25-H24)*24&gt;=13,1.5,IF((H25-H24)*24&gt;=6,1,IF((H25-H24)*24&gt;=4,0.5,0)))</f>
        <v>1</v>
      </c>
      <c r="J24" s="140">
        <f>IF((AND(G24="외근",I25="반차")),8,IF(OR(I25="연차",I25="외근"),8,IF(I25="반차",((H25-H24)*24)-I24+4,((H25-H24)*24)-I24-I25)))</f>
        <v>8</v>
      </c>
      <c r="K24" s="98"/>
      <c r="L24" s="143" t="s">
        <v>19</v>
      </c>
      <c r="M24" s="96">
        <v>0.375</v>
      </c>
      <c r="N24" s="97">
        <f>IF((M25-M24)*24&gt;=13,1.5,IF((M25-M24)*24&gt;=6,1,IF((M25-M24)*24&gt;=4,0.5,0)))</f>
        <v>1</v>
      </c>
      <c r="O24" s="140">
        <f>IF((AND(L24="외근",N25="반차")),8,IF(OR(N25="연차",N25="외근"),8,IF(N25="반차",((M25-M24)*24)-N24+4,((M25-M24)*24)-N24-N25)))</f>
        <v>8</v>
      </c>
      <c r="P24" s="98"/>
      <c r="Q24" s="143" t="s">
        <v>19</v>
      </c>
      <c r="R24" s="96">
        <v>0.375</v>
      </c>
      <c r="S24" s="97">
        <f>IF((R25-R24)*24&gt;=13,1.5,IF((R25-R24)*24&gt;=6,1,IF((R25-R24)*24&gt;=4,0.5,0)))</f>
        <v>1</v>
      </c>
      <c r="T24" s="140">
        <f>IF((AND(Q24="외근",S25="반차")),8,IF(OR(S25="연차",S25="외근"),8,IF(S25="반차",((R25-R24)*24)-S24+4,((R25-R24)*24)-S24-S25)))</f>
        <v>8</v>
      </c>
      <c r="U24" s="98"/>
      <c r="V24" s="143" t="s">
        <v>19</v>
      </c>
      <c r="W24" s="96">
        <v>0.375</v>
      </c>
      <c r="X24" s="97">
        <f>IF((W25-W24)*24&gt;=13,1.5,IF((W25-W24)*24&gt;=6,1,IF((W25-W24)*24&gt;=4,0.5,0)))</f>
        <v>1</v>
      </c>
      <c r="Y24" s="140">
        <f>IF((AND(V24="외근",X25="반차")),8,IF(OR(X25="연차",X25="외근"),8,IF(X25="반차",((W25-W24)*24)-X24+4,((W25-W24)*24)-X24-X25)))</f>
        <v>8</v>
      </c>
      <c r="Z24" s="98"/>
      <c r="AA24" s="143"/>
      <c r="AB24" s="96"/>
      <c r="AC24" s="97">
        <f>IF((AB25-AB24)*24&gt;=13,1.5,IF((AB25-AB24)*24&gt;=6,1,IF((AB25-AB24)*24&gt;=4,0.5,0)))</f>
        <v>0</v>
      </c>
      <c r="AD24" s="140">
        <f>IF(OR(AC25="연차",AC25="외근"),8,IF(AC25="반차",((AB25-AB24)*24)-AC24+4,((AB25-AB24)*24)-AC24-AC25))</f>
        <v>0</v>
      </c>
      <c r="AE24" s="98"/>
      <c r="AF24" s="143"/>
      <c r="AG24" s="96"/>
      <c r="AH24" s="97">
        <f>IF((AG25-AG24)*24&gt;=13,1.5,IF((AG25-AG24)*24&gt;=6,1,IF((AG25-AG24)*24&gt;=4,0.5,0)))</f>
        <v>0</v>
      </c>
      <c r="AI24" s="140">
        <f>IF(OR(AH25="연차",AH25="외근"),8,IF(AH25="반차",((AG25-AG24)*24)-AH24+4,((AG25-AG24)*24)-AH24-AH25))</f>
        <v>0</v>
      </c>
      <c r="AJ24" s="91"/>
      <c r="AK24" s="132"/>
      <c r="AM24" s="16" t="s">
        <v>20</v>
      </c>
      <c r="AN24" s="26">
        <f>E24+J24+O24+T24+Y24+IF(AA24="대체(평일)",AD24,0)+IF(AF24="대체(평일)",AI24,0)</f>
        <v>40</v>
      </c>
      <c r="AO24" s="17">
        <f>IF(AA24="휴일",AD24,0)+IF(AF24="휴일",AI24,0)</f>
        <v>0</v>
      </c>
    </row>
    <row r="25" spans="2:49" ht="15.75" thickBot="1">
      <c r="B25" s="144"/>
      <c r="C25" s="99">
        <v>0.75</v>
      </c>
      <c r="D25" s="100">
        <v>0</v>
      </c>
      <c r="E25" s="141"/>
      <c r="F25" s="98"/>
      <c r="G25" s="144"/>
      <c r="H25" s="99">
        <v>0.75</v>
      </c>
      <c r="I25" s="100">
        <v>0</v>
      </c>
      <c r="J25" s="141"/>
      <c r="K25" s="98"/>
      <c r="L25" s="144"/>
      <c r="M25" s="99">
        <v>0.75</v>
      </c>
      <c r="N25" s="100">
        <v>0</v>
      </c>
      <c r="O25" s="141"/>
      <c r="P25" s="98"/>
      <c r="Q25" s="144"/>
      <c r="R25" s="99">
        <v>0.75</v>
      </c>
      <c r="S25" s="100">
        <v>0</v>
      </c>
      <c r="T25" s="141"/>
      <c r="U25" s="98"/>
      <c r="V25" s="144"/>
      <c r="W25" s="99">
        <v>0.75</v>
      </c>
      <c r="X25" s="100">
        <v>0</v>
      </c>
      <c r="Y25" s="141"/>
      <c r="Z25" s="98"/>
      <c r="AA25" s="144"/>
      <c r="AB25" s="99"/>
      <c r="AC25" s="100">
        <v>0</v>
      </c>
      <c r="AD25" s="141"/>
      <c r="AE25" s="98"/>
      <c r="AF25" s="144"/>
      <c r="AG25" s="99"/>
      <c r="AH25" s="100">
        <v>0</v>
      </c>
      <c r="AI25" s="141"/>
      <c r="AJ25" s="91"/>
      <c r="AK25" s="132"/>
      <c r="AM25" s="31" t="s">
        <v>21</v>
      </c>
      <c r="AN25" s="27">
        <f>E26+J26+O26+T26+Y26+IF(AA24="대체(평일)",AD26,0)+IF(AF24="대체(평일)",AI26,0)</f>
        <v>0</v>
      </c>
      <c r="AO25" s="19">
        <f>IF(AA24="휴일",AD26,0)+IF(AF24="휴일",AI26,0)</f>
        <v>0</v>
      </c>
    </row>
    <row r="26" spans="2:49">
      <c r="B26" s="143"/>
      <c r="C26" s="96"/>
      <c r="D26" s="97">
        <f>IF((HOUR(24+C27-C26)+MINUTE(24+C27-C26)/60)&gt;=13,1.5,IF((HOUR(24+C27-C26)+MINUTE(24+C27-C26)/60)&gt;=8,1,IF((HOUR(24+C27-C26)+MINUTE(24+C27-C26)/60)&gt;=4,0.5,0)))</f>
        <v>0</v>
      </c>
      <c r="E26" s="136">
        <f>(HOUR(24+C27-C26)+MINUTE(24+C27-C26)/60)-D26-D27</f>
        <v>0</v>
      </c>
      <c r="F26" s="98"/>
      <c r="G26" s="143"/>
      <c r="H26" s="96"/>
      <c r="I26" s="97">
        <f>IF((HOUR(24+H27-H26)+MINUTE(24+H27-H26)/60)&gt;=13,1.5,IF((HOUR(24+H27-H26)+MINUTE(24+H27-H26)/60)&gt;=8,1,IF((HOUR(24+H27-H26)+MINUTE(24+H27-H26)/60)&gt;=4,0.5,0)))</f>
        <v>0</v>
      </c>
      <c r="J26" s="136">
        <f>(HOUR(24+H27-H26)+MINUTE(24+H27-H26)/60)-I26-I27</f>
        <v>0</v>
      </c>
      <c r="K26" s="98"/>
      <c r="L26" s="143"/>
      <c r="M26" s="96"/>
      <c r="N26" s="97">
        <f>IF((HOUR(24+M27-M26)+MINUTE(24+M27-M26)/60)&gt;=13,1.5,IF((HOUR(24+M27-M26)+MINUTE(24+M27-M26)/60)&gt;=8,1,IF((HOUR(24+M27-M26)+MINUTE(24+M27-M26)/60)&gt;=4,0.5,0)))</f>
        <v>0</v>
      </c>
      <c r="O26" s="136">
        <f>(HOUR(24+M27-M26)+MINUTE(24+M27-M26)/60)-N26-N27</f>
        <v>0</v>
      </c>
      <c r="P26" s="98"/>
      <c r="Q26" s="143"/>
      <c r="R26" s="96"/>
      <c r="S26" s="97">
        <f>IF((HOUR(24+R27-R26)+MINUTE(24+R27-R26)/60)&gt;=13,1.5,IF((HOUR(24+R27-R26)+MINUTE(24+R27-R26)/60)&gt;=8,1,IF((HOUR(24+R27-R26)+MINUTE(24+R27-R26)/60)&gt;=4,0.5,0)))</f>
        <v>0</v>
      </c>
      <c r="T26" s="136">
        <f>(HOUR(24+R27-R26)+MINUTE(24+R27-R26)/60)-S26-S27</f>
        <v>0</v>
      </c>
      <c r="U26" s="98"/>
      <c r="V26" s="143"/>
      <c r="W26" s="107"/>
      <c r="X26" s="108">
        <f>IF((HOUR(24+W27-W26)+MINUTE(24+W27-W26)/60)&gt;=13,1.5,IF((HOUR(24+W27-W26)+MINUTE(24+W27-W26)/60)&gt;=8,1,IF((HOUR(24+W27-W26)+MINUTE(24+W27-W26)/60)&gt;=4,0.5,0)))</f>
        <v>0</v>
      </c>
      <c r="Y26" s="150">
        <f>(HOUR(24+W27-W26)+MINUTE(24+W27-W26)/60)-X26-X27</f>
        <v>0</v>
      </c>
      <c r="Z26" s="98"/>
      <c r="AA26" s="143"/>
      <c r="AB26" s="96"/>
      <c r="AC26" s="97">
        <f>IF((HOUR(24+AB27-AB26)+MINUTE(24+AB27-AB26)/60)&gt;=13,1.5,IF((HOUR(24+AB27-AB26)+MINUTE(24+AB27-AB26)/60)&gt;=8,1,IF((HOUR(24+AB27-AB26)+MINUTE(24+AB27-AB26)/60)&gt;=4,0.5,0)))</f>
        <v>0</v>
      </c>
      <c r="AD26" s="136">
        <f>(HOUR(24+AB27-AB26)+MINUTE(24+AB27-AB26)/60)-AC26-AC27</f>
        <v>0</v>
      </c>
      <c r="AE26" s="98"/>
      <c r="AF26" s="143"/>
      <c r="AG26" s="96"/>
      <c r="AH26" s="97">
        <f>IF((HOUR(24+AG27-AG26)+MINUTE(24+AG27-AG26)/60)&gt;=13,1.5,IF((HOUR(24+AG27-AG26)+MINUTE(24+AG27-AG26)/60)&gt;=8,1,IF((HOUR(24+AG27-AG26)+MINUTE(24+AG27-AG26)/60)&gt;=4,0.5,0)))</f>
        <v>0</v>
      </c>
      <c r="AI26" s="136">
        <f>(HOUR(24+AG27-AG26)+MINUTE(24+AG27-AG26)/60)-AH26-AH27</f>
        <v>0</v>
      </c>
      <c r="AJ26" s="91"/>
      <c r="AK26" s="132"/>
      <c r="AM26" s="18"/>
      <c r="AN26" s="18"/>
      <c r="AO26" s="18"/>
    </row>
    <row r="27" spans="2:49">
      <c r="B27" s="144"/>
      <c r="C27" s="99"/>
      <c r="D27" s="100">
        <v>0</v>
      </c>
      <c r="E27" s="137"/>
      <c r="F27" s="98"/>
      <c r="G27" s="144"/>
      <c r="H27" s="99"/>
      <c r="I27" s="100">
        <v>0</v>
      </c>
      <c r="J27" s="137"/>
      <c r="K27" s="98"/>
      <c r="L27" s="144"/>
      <c r="M27" s="99"/>
      <c r="N27" s="100">
        <v>0</v>
      </c>
      <c r="O27" s="137"/>
      <c r="P27" s="98"/>
      <c r="Q27" s="144"/>
      <c r="R27" s="99"/>
      <c r="S27" s="100">
        <v>0</v>
      </c>
      <c r="T27" s="137"/>
      <c r="U27" s="98"/>
      <c r="V27" s="144"/>
      <c r="W27" s="109"/>
      <c r="X27" s="110">
        <v>0</v>
      </c>
      <c r="Y27" s="151"/>
      <c r="Z27" s="98"/>
      <c r="AA27" s="144"/>
      <c r="AB27" s="99"/>
      <c r="AC27" s="100">
        <v>0</v>
      </c>
      <c r="AD27" s="137"/>
      <c r="AE27" s="98"/>
      <c r="AF27" s="144"/>
      <c r="AG27" s="99"/>
      <c r="AH27" s="100">
        <v>0</v>
      </c>
      <c r="AI27" s="137"/>
      <c r="AJ27" s="91"/>
      <c r="AK27" s="132"/>
    </row>
    <row r="28" spans="2:49">
      <c r="B28" s="91"/>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132"/>
    </row>
    <row r="29" spans="2:49" ht="16.5" thickBot="1">
      <c r="B29" s="142">
        <f>AF22+1</f>
        <v>10</v>
      </c>
      <c r="C29" s="142"/>
      <c r="D29" s="142"/>
      <c r="E29" s="142"/>
      <c r="F29" s="91"/>
      <c r="G29" s="142">
        <f>B29+1</f>
        <v>11</v>
      </c>
      <c r="H29" s="142"/>
      <c r="I29" s="142"/>
      <c r="J29" s="142"/>
      <c r="K29" s="91"/>
      <c r="L29" s="142">
        <f>G29+1</f>
        <v>12</v>
      </c>
      <c r="M29" s="142"/>
      <c r="N29" s="142"/>
      <c r="O29" s="142"/>
      <c r="P29" s="91"/>
      <c r="Q29" s="149">
        <f>L29+1</f>
        <v>13</v>
      </c>
      <c r="R29" s="149"/>
      <c r="S29" s="149"/>
      <c r="T29" s="149"/>
      <c r="U29" s="91"/>
      <c r="V29" s="142">
        <f>Q29+1</f>
        <v>14</v>
      </c>
      <c r="W29" s="142"/>
      <c r="X29" s="142"/>
      <c r="Y29" s="142"/>
      <c r="Z29" s="91"/>
      <c r="AA29" s="145">
        <f>V29+1</f>
        <v>15</v>
      </c>
      <c r="AB29" s="145"/>
      <c r="AC29" s="145"/>
      <c r="AD29" s="145"/>
      <c r="AE29" s="91"/>
      <c r="AF29" s="145">
        <f>AA29+1</f>
        <v>16</v>
      </c>
      <c r="AG29" s="145"/>
      <c r="AH29" s="145"/>
      <c r="AI29" s="145"/>
      <c r="AJ29" s="91"/>
      <c r="AK29" s="132"/>
      <c r="AM29" s="15" t="s">
        <v>13</v>
      </c>
      <c r="AN29" s="5"/>
      <c r="AO29" s="5"/>
    </row>
    <row r="30" spans="2:49" ht="16.5" thickTop="1" thickBot="1">
      <c r="B30" s="91"/>
      <c r="C30" s="91"/>
      <c r="D30" s="91"/>
      <c r="E30" s="91"/>
      <c r="F30" s="91"/>
      <c r="G30" s="91"/>
      <c r="H30" s="91"/>
      <c r="I30" s="91"/>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132"/>
      <c r="AM30" s="23"/>
      <c r="AN30" s="24" t="s">
        <v>18</v>
      </c>
      <c r="AO30" s="25" t="s">
        <v>22</v>
      </c>
    </row>
    <row r="31" spans="2:49">
      <c r="B31" s="143" t="s">
        <v>19</v>
      </c>
      <c r="C31" s="96">
        <v>0.375</v>
      </c>
      <c r="D31" s="97">
        <f>IF((C32-C31)*24&gt;=13,1.5,IF((C32-C31)*24&gt;=6,1,IF((C32-C31)*24&gt;=4,0.5,0)))</f>
        <v>1</v>
      </c>
      <c r="E31" s="140">
        <f>IF((AND(B31="외근",D32="반차")),8,IF(OR(D32="연차",D32="외근"),8,IF(D32="반차",((C32-C31)*24)-D31+4,((C32-C31)*24)-D31-D32)))</f>
        <v>8</v>
      </c>
      <c r="F31" s="98"/>
      <c r="G31" s="143" t="s">
        <v>19</v>
      </c>
      <c r="H31" s="96">
        <v>0.375</v>
      </c>
      <c r="I31" s="97">
        <f>IF((H32-H31)*24&gt;=13,1.5,IF((H32-H31)*24&gt;=6,1,IF((H32-H31)*24&gt;=4,0.5,0)))</f>
        <v>1</v>
      </c>
      <c r="J31" s="140">
        <f>IF((AND(G31="외근",I32="반차")),8,IF(OR(I32="연차",I32="외근"),8,IF(I32="반차",((H32-H31)*24)-I31+4,((H32-H31)*24)-I31-I32)))</f>
        <v>8</v>
      </c>
      <c r="K31" s="98"/>
      <c r="L31" s="143" t="s">
        <v>19</v>
      </c>
      <c r="M31" s="96">
        <v>0.375</v>
      </c>
      <c r="N31" s="97">
        <f>IF((M32-M31)*24&gt;=13,1.5,IF((M32-M31)*24&gt;=6,1,IF((M32-M31)*24&gt;=4,0.5,0)))</f>
        <v>1</v>
      </c>
      <c r="O31" s="140">
        <f>IF((AND(L31="외근",N32="반차")),8,IF(OR(N32="연차",N32="외근"),8,IF(N32="반차",((M32-M31)*24)-N31+4,((M32-M31)*24)-N31-N32)))</f>
        <v>8</v>
      </c>
      <c r="P31" s="98"/>
      <c r="Q31" s="143" t="s">
        <v>19</v>
      </c>
      <c r="R31" s="96">
        <v>0.375</v>
      </c>
      <c r="S31" s="97">
        <f>IF((R32-R31)*24&gt;=13,1.5,IF((R32-R31)*24&gt;=6,1,IF((R32-R31)*24&gt;=4,0.5,0)))</f>
        <v>1</v>
      </c>
      <c r="T31" s="140">
        <f>IF((AND(Q31="외근",S32="반차")),8,IF(OR(S32="연차",S32="외근"),8,IF(S32="반차",((R32-R31)*24)-S31+4,((R32-R31)*24)-S31-S32)))</f>
        <v>8</v>
      </c>
      <c r="U31" s="98"/>
      <c r="V31" s="143" t="s">
        <v>19</v>
      </c>
      <c r="W31" s="96">
        <v>0.375</v>
      </c>
      <c r="X31" s="97">
        <f>IF((W32-W31)*24&gt;=13,1.5,IF((W32-W31)*24&gt;=6,1,IF((W32-W31)*24&gt;=4,0.5,0)))</f>
        <v>1</v>
      </c>
      <c r="Y31" s="140">
        <f>IF((AND(V31="외근",X32="반차")),8,IF(OR(X32="연차",X32="외근"),8,IF(X32="반차",((W32-W31)*24)-X31+4,((W32-W31)*24)-X31-X32)))</f>
        <v>8</v>
      </c>
      <c r="Z31" s="98"/>
      <c r="AA31" s="143"/>
      <c r="AB31" s="96"/>
      <c r="AC31" s="97">
        <f>IF((AB32-AB31)*24&gt;=13,1.5,IF((AB32-AB31)*24&gt;=6,1,IF((AB32-AB31)*24&gt;=4,0.5,0)))</f>
        <v>0</v>
      </c>
      <c r="AD31" s="140">
        <f>IF(OR(AC32="연차",AC32="외근"),8,IF(AC32="반차",((AB32-AB31)*24)-AC31+4,((AB32-AB31)*24)-AC31-AC32))</f>
        <v>0</v>
      </c>
      <c r="AE31" s="98"/>
      <c r="AF31" s="143"/>
      <c r="AG31" s="96"/>
      <c r="AH31" s="97">
        <f>IF((AG32-AG31)*24&gt;=13,1.5,IF((AG32-AG31)*24&gt;=6,1,IF((AG32-AG31)*24&gt;=4,0.5,0)))</f>
        <v>0</v>
      </c>
      <c r="AI31" s="140">
        <f>IF(OR(AH32="연차",AH32="외근"),8,IF(AH32="반차",((AG32-AG31)*24)-AH31+4,((AG32-AG31)*24)-AH31-AH32))</f>
        <v>0</v>
      </c>
      <c r="AJ31" s="91"/>
      <c r="AK31" s="132"/>
      <c r="AM31" s="16" t="s">
        <v>20</v>
      </c>
      <c r="AN31" s="26">
        <f>E31+J31+O31+T31+Y31+IF(AA31="대체(평일)",AD31,0)+IF(AF31="대체(평일)",AI31,0)</f>
        <v>40</v>
      </c>
      <c r="AO31" s="17">
        <f>IF(AA31="휴일",AD31,0)+IF(AF31="휴일",AI31,0)</f>
        <v>0</v>
      </c>
      <c r="AS31" s="29"/>
    </row>
    <row r="32" spans="2:49" ht="15.75" thickBot="1">
      <c r="B32" s="144"/>
      <c r="C32" s="99">
        <v>0.75</v>
      </c>
      <c r="D32" s="100">
        <v>0</v>
      </c>
      <c r="E32" s="141"/>
      <c r="F32" s="98"/>
      <c r="G32" s="144"/>
      <c r="H32" s="99">
        <v>0.75</v>
      </c>
      <c r="I32" s="100">
        <v>0</v>
      </c>
      <c r="J32" s="141"/>
      <c r="K32" s="98"/>
      <c r="L32" s="144"/>
      <c r="M32" s="99">
        <v>0.75</v>
      </c>
      <c r="N32" s="100">
        <v>0</v>
      </c>
      <c r="O32" s="141"/>
      <c r="P32" s="98"/>
      <c r="Q32" s="144"/>
      <c r="R32" s="99">
        <v>0.75</v>
      </c>
      <c r="S32" s="100">
        <v>0</v>
      </c>
      <c r="T32" s="141"/>
      <c r="U32" s="98"/>
      <c r="V32" s="144"/>
      <c r="W32" s="99">
        <v>0.75</v>
      </c>
      <c r="X32" s="100">
        <v>0</v>
      </c>
      <c r="Y32" s="141"/>
      <c r="Z32" s="98"/>
      <c r="AA32" s="144"/>
      <c r="AB32" s="99"/>
      <c r="AC32" s="100">
        <v>0</v>
      </c>
      <c r="AD32" s="141"/>
      <c r="AE32" s="98"/>
      <c r="AF32" s="144"/>
      <c r="AG32" s="99"/>
      <c r="AH32" s="100">
        <v>0</v>
      </c>
      <c r="AI32" s="141"/>
      <c r="AJ32" s="91"/>
      <c r="AK32" s="132"/>
      <c r="AM32" s="31" t="s">
        <v>21</v>
      </c>
      <c r="AN32" s="27">
        <f>E33+J33+O33+T33+Y33+IF(AA31="대체(통상)",AD33,0)+IF(AF31="대체(통상)",AI33,0)</f>
        <v>0</v>
      </c>
      <c r="AO32" s="19">
        <f>IF(AA31="휴일",AD33,0)+IF(AF31="휴일",AI33,0)</f>
        <v>0</v>
      </c>
      <c r="AS32" s="29"/>
    </row>
    <row r="33" spans="2:46">
      <c r="B33" s="143"/>
      <c r="C33" s="96"/>
      <c r="D33" s="97">
        <f>IF((HOUR(24+C34-C33)+MINUTE(24+C34-C33)/60)&gt;=13,1.5,IF((HOUR(24+C34-C33)+MINUTE(24+C34-C33)/60)&gt;=8,1,IF((HOUR(24+C34-C33)+MINUTE(24+C34-C33)/60)&gt;=4,0.5,0)))</f>
        <v>0</v>
      </c>
      <c r="E33" s="136">
        <f>(HOUR(24+C34-C33)+MINUTE(24+C34-C33)/60)-D33-D34</f>
        <v>0</v>
      </c>
      <c r="F33" s="98"/>
      <c r="G33" s="143"/>
      <c r="H33" s="96"/>
      <c r="I33" s="97">
        <f>IF((HOUR(24+H34-H33)+MINUTE(24+H34-H33)/60)&gt;=13,1.5,IF((HOUR(24+H34-H33)+MINUTE(24+H34-H33)/60)&gt;=8,1,IF((HOUR(24+H34-H33)+MINUTE(24+H34-H33)/60)&gt;=4,0.5,0)))</f>
        <v>0</v>
      </c>
      <c r="J33" s="136">
        <f>(HOUR(24+H34-H33)+MINUTE(24+H34-H33)/60)-I33-I34</f>
        <v>0</v>
      </c>
      <c r="K33" s="98"/>
      <c r="L33" s="143"/>
      <c r="M33" s="96"/>
      <c r="N33" s="97">
        <f>IF((HOUR(24+M34-M33)+MINUTE(24+M34-M33)/60)&gt;=13,1.5,IF((HOUR(24+M34-M33)+MINUTE(24+M34-M33)/60)&gt;=8,1,IF((HOUR(24+M34-M33)+MINUTE(24+M34-M33)/60)&gt;=4,0.5,0)))</f>
        <v>0</v>
      </c>
      <c r="O33" s="136">
        <f>(HOUR(24+M34-M33)+MINUTE(24+M34-M33)/60)-N33-N34</f>
        <v>0</v>
      </c>
      <c r="P33" s="98"/>
      <c r="Q33" s="143"/>
      <c r="R33" s="96"/>
      <c r="S33" s="97">
        <f>IF((HOUR(24+R34-R33)+MINUTE(24+R34-R33)/60)&gt;=13,1.5,IF((HOUR(24+R34-R33)+MINUTE(24+R34-R33)/60)&gt;=8,1,IF((HOUR(24+R34-R33)+MINUTE(24+R34-R33)/60)&gt;=4,0.5,0)))</f>
        <v>0</v>
      </c>
      <c r="T33" s="136">
        <f>(HOUR(24+R34-R33)+MINUTE(24+R34-R33)/60)-S33-S34</f>
        <v>0</v>
      </c>
      <c r="U33" s="98"/>
      <c r="V33" s="143"/>
      <c r="W33" s="96"/>
      <c r="X33" s="97">
        <f>IF((HOUR(24+W34-W33)+MINUTE(24+W34-W33)/60)&gt;=13,1.5,IF((HOUR(24+W34-W33)+MINUTE(24+W34-W33)/60)&gt;=8,1,IF((HOUR(24+W34-W33)+MINUTE(24+W34-W33)/60)&gt;=4,0.5,0)))</f>
        <v>0</v>
      </c>
      <c r="Y33" s="136">
        <f>(HOUR(24+W34-W33)+MINUTE(24+W34-W33)/60)-X33-X34</f>
        <v>0</v>
      </c>
      <c r="Z33" s="98"/>
      <c r="AA33" s="143"/>
      <c r="AB33" s="96"/>
      <c r="AC33" s="97">
        <f>IF((HOUR(24+AB34-AB33)+MINUTE(24+AB34-AB33)/60)&gt;=13,1.5,IF((HOUR(24+AB34-AB33)+MINUTE(24+AB34-AB33)/60)&gt;=8,1,IF((HOUR(24+AB34-AB33)+MINUTE(24+AB34-AB33)/60)&gt;=4,0.5,0)))</f>
        <v>0</v>
      </c>
      <c r="AD33" s="136">
        <f>(HOUR(24+AB34-AB33)+MINUTE(24+AB34-AB33)/60)-AC33-AC34</f>
        <v>0</v>
      </c>
      <c r="AE33" s="98"/>
      <c r="AF33" s="143"/>
      <c r="AG33" s="96"/>
      <c r="AH33" s="97">
        <f>IF((HOUR(24+AG34-AG33)+MINUTE(24+AG34-AG33)/60)&gt;=13,1.5,IF((HOUR(24+AG34-AG33)+MINUTE(24+AG34-AG33)/60)&gt;=8,1,IF((HOUR(24+AG34-AG33)+MINUTE(24+AG34-AG33)/60)&gt;=4,0.5,0)))</f>
        <v>0</v>
      </c>
      <c r="AI33" s="136">
        <f>(HOUR(24+AG34-AG33)+MINUTE(24+AG34-AG33)/60)-AH33-AH34</f>
        <v>0</v>
      </c>
      <c r="AJ33" s="91"/>
      <c r="AK33" s="132"/>
      <c r="AM33" s="18"/>
      <c r="AN33" s="18"/>
      <c r="AO33" s="18"/>
    </row>
    <row r="34" spans="2:46">
      <c r="B34" s="144"/>
      <c r="C34" s="99"/>
      <c r="D34" s="100">
        <v>0</v>
      </c>
      <c r="E34" s="137"/>
      <c r="F34" s="98"/>
      <c r="G34" s="144"/>
      <c r="H34" s="99"/>
      <c r="I34" s="100">
        <v>0</v>
      </c>
      <c r="J34" s="137"/>
      <c r="K34" s="98"/>
      <c r="L34" s="144"/>
      <c r="M34" s="99"/>
      <c r="N34" s="100">
        <v>0</v>
      </c>
      <c r="O34" s="137"/>
      <c r="P34" s="98"/>
      <c r="Q34" s="144"/>
      <c r="R34" s="99"/>
      <c r="S34" s="100">
        <v>0</v>
      </c>
      <c r="T34" s="137"/>
      <c r="U34" s="98"/>
      <c r="V34" s="144"/>
      <c r="W34" s="99"/>
      <c r="X34" s="100">
        <v>0</v>
      </c>
      <c r="Y34" s="137"/>
      <c r="Z34" s="98"/>
      <c r="AA34" s="144"/>
      <c r="AB34" s="99"/>
      <c r="AC34" s="100">
        <v>0</v>
      </c>
      <c r="AD34" s="137"/>
      <c r="AE34" s="98"/>
      <c r="AF34" s="144"/>
      <c r="AG34" s="99"/>
      <c r="AH34" s="100">
        <v>0</v>
      </c>
      <c r="AI34" s="137"/>
      <c r="AJ34" s="91"/>
      <c r="AK34" s="132"/>
    </row>
    <row r="35" spans="2:46">
      <c r="B35" s="91"/>
      <c r="C35" s="91"/>
      <c r="D35" s="91"/>
      <c r="E35" s="91"/>
      <c r="F35" s="91"/>
      <c r="G35" s="91"/>
      <c r="H35" s="91"/>
      <c r="I35" s="91"/>
      <c r="J35" s="91"/>
      <c r="K35" s="91"/>
      <c r="L35" s="91"/>
      <c r="M35" s="91"/>
      <c r="N35" s="91"/>
      <c r="O35" s="91"/>
      <c r="P35" s="91"/>
      <c r="Q35" s="91"/>
      <c r="R35" s="91"/>
      <c r="S35" s="91"/>
      <c r="T35" s="91"/>
      <c r="U35" s="91"/>
      <c r="V35" s="91"/>
      <c r="W35" s="91"/>
      <c r="X35" s="91"/>
      <c r="Y35" s="91"/>
      <c r="Z35" s="91"/>
      <c r="AA35" s="91"/>
      <c r="AB35" s="91"/>
      <c r="AC35" s="91"/>
      <c r="AD35" s="91"/>
      <c r="AE35" s="91"/>
      <c r="AF35" s="91"/>
      <c r="AG35" s="91"/>
      <c r="AH35" s="91"/>
      <c r="AI35" s="91"/>
      <c r="AJ35" s="91"/>
      <c r="AK35" s="132"/>
    </row>
    <row r="36" spans="2:46" ht="16.5" thickBot="1">
      <c r="B36" s="142">
        <f>AF29+1</f>
        <v>17</v>
      </c>
      <c r="C36" s="142"/>
      <c r="D36" s="142"/>
      <c r="E36" s="142"/>
      <c r="F36" s="91"/>
      <c r="G36" s="142">
        <f>B36+1</f>
        <v>18</v>
      </c>
      <c r="H36" s="142"/>
      <c r="I36" s="142"/>
      <c r="J36" s="142"/>
      <c r="K36" s="91"/>
      <c r="L36" s="142">
        <f>G36+1</f>
        <v>19</v>
      </c>
      <c r="M36" s="142"/>
      <c r="N36" s="142"/>
      <c r="O36" s="142"/>
      <c r="P36" s="91"/>
      <c r="Q36" s="142">
        <f>L36+1</f>
        <v>20</v>
      </c>
      <c r="R36" s="142"/>
      <c r="S36" s="142"/>
      <c r="T36" s="142"/>
      <c r="U36" s="91"/>
      <c r="V36" s="142">
        <f>Q36+1</f>
        <v>21</v>
      </c>
      <c r="W36" s="142"/>
      <c r="X36" s="142"/>
      <c r="Y36" s="142"/>
      <c r="Z36" s="91"/>
      <c r="AA36" s="145">
        <f>V36+1</f>
        <v>22</v>
      </c>
      <c r="AB36" s="145"/>
      <c r="AC36" s="145"/>
      <c r="AD36" s="145"/>
      <c r="AE36" s="91"/>
      <c r="AF36" s="145">
        <f>AA36+1</f>
        <v>23</v>
      </c>
      <c r="AG36" s="145"/>
      <c r="AH36" s="145"/>
      <c r="AI36" s="145"/>
      <c r="AJ36" s="91"/>
      <c r="AK36" s="132"/>
      <c r="AM36" s="15" t="s">
        <v>13</v>
      </c>
      <c r="AN36" s="5"/>
      <c r="AO36" s="5"/>
      <c r="AS36" s="29"/>
    </row>
    <row r="37" spans="2:46" ht="16.5" thickTop="1" thickBot="1">
      <c r="B37" s="91"/>
      <c r="C37" s="91"/>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132"/>
      <c r="AM37" s="23"/>
      <c r="AN37" s="24" t="s">
        <v>18</v>
      </c>
      <c r="AO37" s="25" t="s">
        <v>22</v>
      </c>
      <c r="AS37" s="29"/>
      <c r="AT37" s="29"/>
    </row>
    <row r="38" spans="2:46">
      <c r="B38" s="143" t="s">
        <v>19</v>
      </c>
      <c r="C38" s="96">
        <v>0.375</v>
      </c>
      <c r="D38" s="97">
        <f>IF((C39-C38)*24&gt;=13,1.5,IF((C39-C38)*24&gt;=6,1,IF((C39-C38)*24&gt;=4,0.5,0)))</f>
        <v>1</v>
      </c>
      <c r="E38" s="140">
        <f>IF((AND(B38="외근",D39="반차")),8,IF(OR(D39="연차",D39="외근"),8,IF(D39="반차",((C39-C38)*24)-D38+4,((C39-C38)*24)-D38-D39)))</f>
        <v>8</v>
      </c>
      <c r="F38" s="98"/>
      <c r="G38" s="143" t="s">
        <v>19</v>
      </c>
      <c r="H38" s="96">
        <v>0.375</v>
      </c>
      <c r="I38" s="97">
        <f>IF((H39-H38)*24&gt;=13,1.5,IF((H39-H38)*24&gt;=6,1,IF((H39-H38)*24&gt;=4,0.5,0)))</f>
        <v>1</v>
      </c>
      <c r="J38" s="140">
        <f>IF((AND(G38="외근",I39="반차")),8,IF(OR(I39="연차",I39="외근"),8,IF(I39="반차",((H39-H38)*24)-I38+4,((H39-H38)*24)-I38-I39)))</f>
        <v>8</v>
      </c>
      <c r="K38" s="98"/>
      <c r="L38" s="143" t="s">
        <v>19</v>
      </c>
      <c r="M38" s="96">
        <v>0.375</v>
      </c>
      <c r="N38" s="97">
        <f>IF((M39-M38)*24&gt;=13,1.5,IF((M39-M38)*24&gt;=6,1,IF((M39-M38)*24&gt;=4,0.5,0)))</f>
        <v>1</v>
      </c>
      <c r="O38" s="140">
        <f>IF((AND(L38="외근",N39="반차")),8,IF(OR(N39="연차",N39="외근"),8,IF(N39="반차",((M39-M38)*24)-N38+4,((M39-M38)*24)-N38-N39)))</f>
        <v>8</v>
      </c>
      <c r="P38" s="98"/>
      <c r="Q38" s="143" t="s">
        <v>19</v>
      </c>
      <c r="R38" s="96">
        <v>0.375</v>
      </c>
      <c r="S38" s="97">
        <f>IF((R39-R38)*24&gt;=13,1.5,IF((R39-R38)*24&gt;=6,1,IF((R39-R38)*24&gt;=4,0.5,0)))</f>
        <v>1</v>
      </c>
      <c r="T38" s="140">
        <f>IF((AND(Q38="외근",S39="반차")),8,IF(OR(S39="연차",S39="외근"),8,IF(S39="반차",((R39-R38)*24)-S38+4,((R39-R38)*24)-S38-S39)))</f>
        <v>8</v>
      </c>
      <c r="U38" s="98"/>
      <c r="V38" s="143" t="s">
        <v>19</v>
      </c>
      <c r="W38" s="96">
        <v>0.375</v>
      </c>
      <c r="X38" s="97">
        <f>IF((W39-W38)*24&gt;=13,1.5,IF((W39-W38)*24&gt;=6,1,IF((W39-W38)*24&gt;=4,0.5,0)))</f>
        <v>1</v>
      </c>
      <c r="Y38" s="140">
        <f>IF((AND(V38="외근",X39="반차")),8,IF(OR(X39="연차",X39="외근"),8,IF(X39="반차",((W39-W38)*24)-X38+4,((W39-W38)*24)-X38-X39)))</f>
        <v>8</v>
      </c>
      <c r="Z38" s="98"/>
      <c r="AA38" s="143"/>
      <c r="AB38" s="96"/>
      <c r="AC38" s="97">
        <f>IF((AB39-AB38)*24&gt;=13,1.5,IF((AB39-AB38)*24&gt;=6,1,IF((AB39-AB38)*24&gt;=4,0.5,0)))</f>
        <v>0</v>
      </c>
      <c r="AD38" s="140">
        <f>IF(OR(AC39="연차",AC39="외근"),8,IF(AC39="반차",((AB39-AB38)*24)-AC38+4,((AB39-AB38)*24)-AC38-AC39))</f>
        <v>0</v>
      </c>
      <c r="AE38" s="98"/>
      <c r="AF38" s="143"/>
      <c r="AG38" s="96"/>
      <c r="AH38" s="97">
        <f>IF((AG39-AG38)*24&gt;=13,1.5,IF((AG39-AG38)*24&gt;=6,1,IF((AG39-AG38)*24&gt;=4,0.5,0)))</f>
        <v>0</v>
      </c>
      <c r="AI38" s="140">
        <f>IF(OR(AH39="연차",AH39="외근"),8,IF(AH39="반차",((AG39-AG38)*24)-AH38+4,((AG39-AG38)*24)-AH38-AH39))</f>
        <v>0</v>
      </c>
      <c r="AJ38" s="91"/>
      <c r="AK38" s="132"/>
      <c r="AM38" s="16" t="s">
        <v>20</v>
      </c>
      <c r="AN38" s="26">
        <f>E38+J38+O38+T38+Y38+IF(AA38="대체(평일)",AD38,0)+IF(AF38="대체(평일)",AI38,0)</f>
        <v>40</v>
      </c>
      <c r="AO38" s="17">
        <f>IF(AA38="휴일",AD38,0)+IF(AF38="휴일",AI38,0)</f>
        <v>0</v>
      </c>
      <c r="AS38" s="28"/>
      <c r="AT38" s="30"/>
    </row>
    <row r="39" spans="2:46" ht="15.75" thickBot="1">
      <c r="B39" s="144"/>
      <c r="C39" s="99">
        <v>0.75</v>
      </c>
      <c r="D39" s="100">
        <v>0</v>
      </c>
      <c r="E39" s="141"/>
      <c r="F39" s="98"/>
      <c r="G39" s="144"/>
      <c r="H39" s="99">
        <v>0.75</v>
      </c>
      <c r="I39" s="100">
        <v>0</v>
      </c>
      <c r="J39" s="141"/>
      <c r="K39" s="98"/>
      <c r="L39" s="144"/>
      <c r="M39" s="99">
        <v>0.75</v>
      </c>
      <c r="N39" s="100">
        <v>0</v>
      </c>
      <c r="O39" s="141"/>
      <c r="P39" s="98"/>
      <c r="Q39" s="144"/>
      <c r="R39" s="99">
        <v>0.75</v>
      </c>
      <c r="S39" s="100">
        <v>0</v>
      </c>
      <c r="T39" s="141"/>
      <c r="U39" s="98"/>
      <c r="V39" s="144"/>
      <c r="W39" s="99">
        <v>0.75</v>
      </c>
      <c r="X39" s="100">
        <v>0</v>
      </c>
      <c r="Y39" s="141"/>
      <c r="Z39" s="98"/>
      <c r="AA39" s="144"/>
      <c r="AB39" s="99"/>
      <c r="AC39" s="100">
        <v>0</v>
      </c>
      <c r="AD39" s="141"/>
      <c r="AE39" s="98"/>
      <c r="AF39" s="144"/>
      <c r="AG39" s="99"/>
      <c r="AH39" s="100">
        <v>0</v>
      </c>
      <c r="AI39" s="141"/>
      <c r="AJ39" s="91"/>
      <c r="AK39" s="132"/>
      <c r="AM39" s="31" t="s">
        <v>21</v>
      </c>
      <c r="AN39" s="27">
        <f>E40+J40+O40+T40+Y40+IF(AA38="대체(평일)",AD40,0)+IF(AF38="대체(평일)",AI40,0)</f>
        <v>0</v>
      </c>
      <c r="AO39" s="19">
        <f>IF(AA38="휴일",AD40,0)+IF(AF38="휴일",AI40,0)</f>
        <v>0</v>
      </c>
      <c r="AS39" s="28"/>
    </row>
    <row r="40" spans="2:46">
      <c r="B40" s="143"/>
      <c r="C40" s="96"/>
      <c r="D40" s="97">
        <f>IF((HOUR(24+C41-C40)+MINUTE(24+C41-C40)/60)&gt;=13,1.5,IF((HOUR(24+C41-C40)+MINUTE(24+C41-C40)/60)&gt;=8,1,IF((HOUR(24+C41-C40)+MINUTE(24+C41-C40)/60)&gt;=4,0.5,0)))</f>
        <v>0</v>
      </c>
      <c r="E40" s="136">
        <f>(HOUR(24+C41-C40)+MINUTE(24+C41-C40)/60)-D40-D41</f>
        <v>0</v>
      </c>
      <c r="F40" s="98"/>
      <c r="G40" s="143"/>
      <c r="H40" s="96"/>
      <c r="I40" s="97">
        <f>IF((HOUR(24+H41-H40)+MINUTE(24+H41-H40)/60)&gt;=13,1.5,IF((HOUR(24+H41-H40)+MINUTE(24+H41-H40)/60)&gt;=8,1,IF((HOUR(24+H41-H40)+MINUTE(24+H41-H40)/60)&gt;=4,0.5,0)))</f>
        <v>0</v>
      </c>
      <c r="J40" s="136">
        <f>(HOUR(24+H41-H40)+MINUTE(24+H41-H40)/60)-I40-I41</f>
        <v>0</v>
      </c>
      <c r="K40" s="98"/>
      <c r="L40" s="143"/>
      <c r="M40" s="96"/>
      <c r="N40" s="97">
        <f>IF((HOUR(24+M41-M40)+MINUTE(24+M41-M40)/60)&gt;=13,1.5,IF((HOUR(24+M41-M40)+MINUTE(24+M41-M40)/60)&gt;=8,1,IF((HOUR(24+M41-M40)+MINUTE(24+M41-M40)/60)&gt;=4,0.5,0)))</f>
        <v>0</v>
      </c>
      <c r="O40" s="136">
        <f>(HOUR(24+M41-M40)+MINUTE(24+M41-M40)/60)-N40-N41</f>
        <v>0</v>
      </c>
      <c r="P40" s="98"/>
      <c r="Q40" s="143"/>
      <c r="R40" s="96"/>
      <c r="S40" s="97">
        <f>IF((HOUR(24+R41-R40)+MINUTE(24+R41-R40)/60)&gt;=13,1.5,IF((HOUR(24+R41-R40)+MINUTE(24+R41-R40)/60)&gt;=8,1,IF((HOUR(24+R41-R40)+MINUTE(24+R41-R40)/60)&gt;=4,0.5,0)))</f>
        <v>0</v>
      </c>
      <c r="T40" s="136">
        <f>(HOUR(24+R41-R40)+MINUTE(24+R41-R40)/60)-S40-S41</f>
        <v>0</v>
      </c>
      <c r="U40" s="98"/>
      <c r="V40" s="143"/>
      <c r="W40" s="96"/>
      <c r="X40" s="97">
        <f>IF((HOUR(24+W41-W40)+MINUTE(24+W41-W40)/60)&gt;=13,1.5,IF((HOUR(24+W41-W40)+MINUTE(24+W41-W40)/60)&gt;=8,1,IF((HOUR(24+W41-W40)+MINUTE(24+W41-W40)/60)&gt;=4,0.5,0)))</f>
        <v>0</v>
      </c>
      <c r="Y40" s="136">
        <f>(HOUR(24+W41-W40)+MINUTE(24+W41-W40)/60)-X40-X41</f>
        <v>0</v>
      </c>
      <c r="Z40" s="98"/>
      <c r="AA40" s="143"/>
      <c r="AB40" s="96"/>
      <c r="AC40" s="97">
        <f>IF((HOUR(24+AB41-AB40)+MINUTE(24+AB41-AB40)/60)&gt;=13,1.5,IF((HOUR(24+AB41-AB40)+MINUTE(24+AB41-AB40)/60)&gt;=8,1,IF((HOUR(24+AB41-AB40)+MINUTE(24+AB41-AB40)/60)&gt;=4,0.5,0)))</f>
        <v>0</v>
      </c>
      <c r="AD40" s="136">
        <f>(HOUR(24+AB41-AB40)+MINUTE(24+AB41-AB40)/60)-AC40-AC41</f>
        <v>0</v>
      </c>
      <c r="AE40" s="98"/>
      <c r="AF40" s="143"/>
      <c r="AG40" s="96"/>
      <c r="AH40" s="97">
        <f>IF((HOUR(24+AG41-AG40)+MINUTE(24+AG41-AG40)/60)&gt;=13,1.5,IF((HOUR(24+AG41-AG40)+MINUTE(24+AG41-AG40)/60)&gt;=8,1,IF((HOUR(24+AG41-AG40)+MINUTE(24+AG41-AG40)/60)&gt;=4,0.5,0)))</f>
        <v>0</v>
      </c>
      <c r="AI40" s="136">
        <f>(HOUR(24+AG41-AG40)+MINUTE(24+AG41-AG40)/60)-AH40-AH41</f>
        <v>0</v>
      </c>
      <c r="AJ40" s="91"/>
      <c r="AK40" s="132"/>
      <c r="AM40" s="18"/>
      <c r="AN40" s="18"/>
      <c r="AO40" s="18"/>
    </row>
    <row r="41" spans="2:46">
      <c r="B41" s="144"/>
      <c r="C41" s="99"/>
      <c r="D41" s="100">
        <v>0</v>
      </c>
      <c r="E41" s="137"/>
      <c r="F41" s="98"/>
      <c r="G41" s="144"/>
      <c r="H41" s="99"/>
      <c r="I41" s="100">
        <v>0</v>
      </c>
      <c r="J41" s="137"/>
      <c r="K41" s="98"/>
      <c r="L41" s="144"/>
      <c r="M41" s="99"/>
      <c r="N41" s="100">
        <v>0</v>
      </c>
      <c r="O41" s="137"/>
      <c r="P41" s="98"/>
      <c r="Q41" s="144"/>
      <c r="R41" s="99"/>
      <c r="S41" s="100">
        <v>0</v>
      </c>
      <c r="T41" s="137"/>
      <c r="U41" s="98"/>
      <c r="V41" s="144"/>
      <c r="W41" s="99"/>
      <c r="X41" s="100">
        <v>0</v>
      </c>
      <c r="Y41" s="137"/>
      <c r="Z41" s="98"/>
      <c r="AA41" s="144"/>
      <c r="AB41" s="99"/>
      <c r="AC41" s="100">
        <v>0</v>
      </c>
      <c r="AD41" s="137"/>
      <c r="AE41" s="98"/>
      <c r="AF41" s="144"/>
      <c r="AG41" s="99"/>
      <c r="AH41" s="100">
        <v>0</v>
      </c>
      <c r="AI41" s="137"/>
      <c r="AJ41" s="91"/>
      <c r="AK41" s="132"/>
    </row>
    <row r="42" spans="2:46">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132"/>
    </row>
    <row r="43" spans="2:46" ht="16.5" thickBot="1">
      <c r="B43" s="142">
        <f>IF(OR(AF36=0, AF36+1&gt;DAY(EOMONTH($B$2, 0))), 0, AF36+1)</f>
        <v>24</v>
      </c>
      <c r="C43" s="142"/>
      <c r="D43" s="142"/>
      <c r="E43" s="142"/>
      <c r="F43" s="91"/>
      <c r="G43" s="149">
        <f>IF(OR(B43=0, B43+1&gt;DAY(EOMONTH($B$2, 0))), 0, B43+1)</f>
        <v>25</v>
      </c>
      <c r="H43" s="149"/>
      <c r="I43" s="149"/>
      <c r="J43" s="149"/>
      <c r="K43" s="91"/>
      <c r="L43" s="142">
        <f>IF(OR(G43=0, G43+1&gt;DAY(EOMONTH($B$2, 0))), 0, G43+1)</f>
        <v>26</v>
      </c>
      <c r="M43" s="142"/>
      <c r="N43" s="142"/>
      <c r="O43" s="142"/>
      <c r="P43" s="91"/>
      <c r="Q43" s="142">
        <f>IF(OR(L43=0, L43+1&gt;DAY(EOMONTH($B$2, 0))), 0, L43+1)</f>
        <v>27</v>
      </c>
      <c r="R43" s="142"/>
      <c r="S43" s="142"/>
      <c r="T43" s="142"/>
      <c r="U43" s="91"/>
      <c r="V43" s="142">
        <f>IF(OR(Q43=0, Q43+1&gt;DAY(EOMONTH($B$2, 0))), 0, Q43+1)</f>
        <v>28</v>
      </c>
      <c r="W43" s="142"/>
      <c r="X43" s="142"/>
      <c r="Y43" s="142"/>
      <c r="Z43" s="91"/>
      <c r="AA43" s="145">
        <f>IF(OR(V43=0, V43+1&gt;DAY(EOMONTH($B$2, 0))), 0, V43+1)</f>
        <v>29</v>
      </c>
      <c r="AB43" s="145"/>
      <c r="AC43" s="145"/>
      <c r="AD43" s="145"/>
      <c r="AE43" s="91"/>
      <c r="AF43" s="145">
        <f>IF(OR(AA43=0, AA43+1&gt;DAY(EOMONTH($B$2, 0))), 0, AA43+1)</f>
        <v>0</v>
      </c>
      <c r="AG43" s="145"/>
      <c r="AH43" s="145"/>
      <c r="AI43" s="145"/>
      <c r="AJ43" s="91"/>
      <c r="AK43" s="132"/>
      <c r="AM43" s="15" t="s">
        <v>13</v>
      </c>
      <c r="AN43" s="5"/>
      <c r="AO43" s="5"/>
    </row>
    <row r="44" spans="2:46" ht="16.5" thickTop="1" thickBot="1">
      <c r="B44" s="91"/>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132"/>
      <c r="AM44" s="23"/>
      <c r="AN44" s="24" t="s">
        <v>18</v>
      </c>
      <c r="AO44" s="25" t="s">
        <v>22</v>
      </c>
    </row>
    <row r="45" spans="2:46">
      <c r="B45" s="143" t="s">
        <v>19</v>
      </c>
      <c r="C45" s="96">
        <v>0.375</v>
      </c>
      <c r="D45" s="97">
        <f>IF((C46-C45)*24&gt;=13,1.5,IF((C46-C45)*24&gt;=6,1,IF((C46-C45)*24&gt;=4,0.5,0)))</f>
        <v>1</v>
      </c>
      <c r="E45" s="140">
        <f>IF((AND(B45="외근",D46="반차")),8,IF(OR(D46="연차",D46="외근"),8,IF(D46="반차",((C46-C45)*24)-D45+4,((C46-C45)*24)-D45-D46)))</f>
        <v>8</v>
      </c>
      <c r="F45" s="98"/>
      <c r="G45" s="143" t="s">
        <v>19</v>
      </c>
      <c r="H45" s="96">
        <v>0.375</v>
      </c>
      <c r="I45" s="97">
        <f>IF((H46-H45)*24&gt;=13,1.5,IF((H46-H45)*24&gt;=6,1,IF((H46-H45)*24&gt;=4,0.5,0)))</f>
        <v>1</v>
      </c>
      <c r="J45" s="140">
        <f>IF((AND(G45="외근",I46="반차")),8,IF(OR(I46="연차",I46="외근"),8,IF(I46="반차",((H46-H45)*24)-I45+4,((H46-H45)*24)-I45-I46)))</f>
        <v>8</v>
      </c>
      <c r="K45" s="98"/>
      <c r="L45" s="143" t="s">
        <v>19</v>
      </c>
      <c r="M45" s="96">
        <v>0.375</v>
      </c>
      <c r="N45" s="97">
        <f>IF((M46-M45)*24&gt;=13,1.5,IF((M46-M45)*24&gt;=6,1,IF((M46-M45)*24&gt;=4,0.5,0)))</f>
        <v>1</v>
      </c>
      <c r="O45" s="140">
        <f>IF((AND(L45="외근",N46="반차")),8,IF(OR(N46="연차",N46="외근"),8,IF(N46="반차",((M46-M45)*24)-N45+4,((M46-M45)*24)-N45-N46)))</f>
        <v>8</v>
      </c>
      <c r="P45" s="98"/>
      <c r="Q45" s="143" t="s">
        <v>19</v>
      </c>
      <c r="R45" s="96">
        <v>0.375</v>
      </c>
      <c r="S45" s="97">
        <f>IF((R46-R45)*24&gt;=13,1.5,IF((R46-R45)*24&gt;=6,1,IF((R46-R45)*24&gt;=4,0.5,0)))</f>
        <v>1</v>
      </c>
      <c r="T45" s="140">
        <f>IF((AND(Q45="외근",S46="반차")),8,IF(OR(S46="연차",S46="외근"),8,IF(S46="반차",((R46-R45)*24)-S45+4,((R46-R45)*24)-S45-S46)))</f>
        <v>8</v>
      </c>
      <c r="U45" s="98"/>
      <c r="V45" s="143" t="s">
        <v>19</v>
      </c>
      <c r="W45" s="96">
        <v>0.375</v>
      </c>
      <c r="X45" s="97">
        <f>IF((W46-W45)*24&gt;=13,1.5,IF((W46-W45)*24&gt;=6,1,IF((W46-W45)*24&gt;=4,0.5,0)))</f>
        <v>1</v>
      </c>
      <c r="Y45" s="140">
        <f>IF((AND(V45="외근",X46="반차")),8,IF(OR(X46="연차",X46="외근"),8,IF(X46="반차",((W46-W45)*24)-X45+4,((W46-W45)*24)-X45-X46)))</f>
        <v>8</v>
      </c>
      <c r="Z45" s="98"/>
      <c r="AA45" s="143"/>
      <c r="AB45" s="96"/>
      <c r="AC45" s="97">
        <f>IF((AB46-AB45)*24&gt;=13,1.5,IF((AB46-AB45)*24&gt;=6,1,IF((AB46-AB45)*24&gt;=4,0.5,0)))</f>
        <v>0</v>
      </c>
      <c r="AD45" s="140">
        <f>IF(OR(AC46="연차",AC46="외근"),8,IF(AC46="반차",((AB46-AB45)*24)-AC45+4,((AB46-AB45)*24)-AC45-AC46))</f>
        <v>0</v>
      </c>
      <c r="AE45" s="98"/>
      <c r="AF45" s="138"/>
      <c r="AG45" s="128"/>
      <c r="AH45" s="129">
        <f>IF((AG46-AG45)*24&gt;=13,1.5,IF((AG46-AG45)*24&gt;=6,1,IF((AG46-AG45)*24&gt;=4,0.5,0)))</f>
        <v>0</v>
      </c>
      <c r="AI45" s="140">
        <f>IF(OR(AH46="연차",AH46="외근"),8,IF(AH46="반차",((AG46-AG45)*24)-AH45+4,((AG46-AG45)*24)-AH45-AH46))</f>
        <v>0</v>
      </c>
      <c r="AJ45" s="91"/>
      <c r="AK45" s="132"/>
      <c r="AM45" s="16" t="s">
        <v>20</v>
      </c>
      <c r="AN45" s="26">
        <f>E45+J45+O45+T45+Y45+IF(AA45="대체(평일)",AD45,0)+IF(AF45="대체(평일)",AI45,0)</f>
        <v>40</v>
      </c>
      <c r="AO45" s="17">
        <f>IF(AA45="휴일",AD45,0)+IF(AF45="휴일",AI45,0)</f>
        <v>0</v>
      </c>
    </row>
    <row r="46" spans="2:46" ht="15.75" thickBot="1">
      <c r="B46" s="144"/>
      <c r="C46" s="99">
        <v>0.75</v>
      </c>
      <c r="D46" s="100">
        <v>0</v>
      </c>
      <c r="E46" s="141"/>
      <c r="F46" s="98"/>
      <c r="G46" s="144"/>
      <c r="H46" s="99">
        <v>0.75</v>
      </c>
      <c r="I46" s="100">
        <v>0</v>
      </c>
      <c r="J46" s="141"/>
      <c r="K46" s="98"/>
      <c r="L46" s="144"/>
      <c r="M46" s="99">
        <v>0.75</v>
      </c>
      <c r="N46" s="100">
        <v>0</v>
      </c>
      <c r="O46" s="141"/>
      <c r="P46" s="98"/>
      <c r="Q46" s="144"/>
      <c r="R46" s="99">
        <v>0.75</v>
      </c>
      <c r="S46" s="100">
        <v>0</v>
      </c>
      <c r="T46" s="141"/>
      <c r="U46" s="98"/>
      <c r="V46" s="144"/>
      <c r="W46" s="99">
        <v>0.75</v>
      </c>
      <c r="X46" s="100">
        <v>0</v>
      </c>
      <c r="Y46" s="141"/>
      <c r="Z46" s="98"/>
      <c r="AA46" s="144"/>
      <c r="AB46" s="99"/>
      <c r="AC46" s="100">
        <v>0</v>
      </c>
      <c r="AD46" s="141"/>
      <c r="AE46" s="98"/>
      <c r="AF46" s="139"/>
      <c r="AG46" s="130"/>
      <c r="AH46" s="131">
        <v>0</v>
      </c>
      <c r="AI46" s="141"/>
      <c r="AJ46" s="91"/>
      <c r="AK46" s="132"/>
      <c r="AM46" s="31" t="s">
        <v>21</v>
      </c>
      <c r="AN46" s="27">
        <f>E47+J47+O47+T47+Y47+IF(AA45="대체(평일)",AD47,0)+IF(AF45="대체(평일)",AI47,0)</f>
        <v>0</v>
      </c>
      <c r="AO46" s="19">
        <f>IF(AA45="휴일",AD47,0)+IF(AF45="휴일",AI47,0)</f>
        <v>0</v>
      </c>
    </row>
    <row r="47" spans="2:46">
      <c r="B47" s="143"/>
      <c r="C47" s="96"/>
      <c r="D47" s="97">
        <f>IF((HOUR(24+C48-C47)+MINUTE(24+C48-C47)/60)&gt;=13,1.5,IF((HOUR(24+C48-C47)+MINUTE(24+C48-C47)/60)&gt;=8,1,IF((HOUR(24+C48-C47)+MINUTE(24+C48-C47)/60)&gt;=4,0.5,0)))</f>
        <v>0</v>
      </c>
      <c r="E47" s="136">
        <f>(HOUR(24+C48-C47)+MINUTE(24+C48-C47)/60)-D47-D48</f>
        <v>0</v>
      </c>
      <c r="F47" s="98"/>
      <c r="G47" s="143"/>
      <c r="H47" s="96"/>
      <c r="I47" s="97">
        <f>IF((HOUR(24+H48-H47)+MINUTE(24+H48-H47)/60)&gt;=13,1.5,IF((HOUR(24+H48-H47)+MINUTE(24+H48-H47)/60)&gt;=8,1,IF((HOUR(24+H48-H47)+MINUTE(24+H48-H47)/60)&gt;=4,0.5,0)))</f>
        <v>0</v>
      </c>
      <c r="J47" s="136">
        <f>(HOUR(24+H48-H47)+MINUTE(24+H48-H47)/60)-I47-I48</f>
        <v>0</v>
      </c>
      <c r="K47" s="98"/>
      <c r="L47" s="143"/>
      <c r="M47" s="96"/>
      <c r="N47" s="97">
        <f>IF((HOUR(24+M48-M47)+MINUTE(24+M48-M47)/60)&gt;=13,1.5,IF((HOUR(24+M48-M47)+MINUTE(24+M48-M47)/60)&gt;=8,1,IF((HOUR(24+M48-M47)+MINUTE(24+M48-M47)/60)&gt;=4,0.5,0)))</f>
        <v>0</v>
      </c>
      <c r="O47" s="136">
        <f>(HOUR(24+M48-M47)+MINUTE(24+M48-M47)/60)-N47-N48</f>
        <v>0</v>
      </c>
      <c r="P47" s="98"/>
      <c r="Q47" s="143"/>
      <c r="R47" s="96"/>
      <c r="S47" s="97">
        <f>IF((HOUR(24+R48-R47)+MINUTE(24+R48-R47)/60)&gt;=13,1.5,IF((HOUR(24+R48-R47)+MINUTE(24+R48-R47)/60)&gt;=8,1,IF((HOUR(24+R48-R47)+MINUTE(24+R48-R47)/60)&gt;=4,0.5,0)))</f>
        <v>0</v>
      </c>
      <c r="T47" s="136">
        <f>(HOUR(24+R48-R47)+MINUTE(24+R48-R47)/60)-S47-S48</f>
        <v>0</v>
      </c>
      <c r="U47" s="98"/>
      <c r="V47" s="143"/>
      <c r="W47" s="96"/>
      <c r="X47" s="97">
        <f>IF((HOUR(24+W48-W47)+MINUTE(24+W48-W47)/60)&gt;=13,1.5,IF((HOUR(24+W48-W47)+MINUTE(24+W48-W47)/60)&gt;=8,1,IF((HOUR(24+W48-W47)+MINUTE(24+W48-W47)/60)&gt;=4,0.5,0)))</f>
        <v>0</v>
      </c>
      <c r="Y47" s="136">
        <f>(HOUR(24+W48-W47)+MINUTE(24+W48-W47)/60)-X47-X48</f>
        <v>0</v>
      </c>
      <c r="Z47" s="98"/>
      <c r="AA47" s="143"/>
      <c r="AB47" s="96"/>
      <c r="AC47" s="97">
        <f>IF((HOUR(24+AB48-AB47)+MINUTE(24+AB48-AB47)/60)&gt;=13,1.5,IF((HOUR(24+AB48-AB47)+MINUTE(24+AB48-AB47)/60)&gt;=8,1,IF((HOUR(24+AB48-AB47)+MINUTE(24+AB48-AB47)/60)&gt;=4,0.5,0)))</f>
        <v>0</v>
      </c>
      <c r="AD47" s="136">
        <f>(HOUR(24+AB48-AB47)+MINUTE(24+AB48-AB47)/60)-AC47-AC48</f>
        <v>0</v>
      </c>
      <c r="AE47" s="98"/>
      <c r="AF47" s="138"/>
      <c r="AG47" s="128"/>
      <c r="AH47" s="129">
        <f>IF((HOUR(24+AG48-AG47)+MINUTE(24+AG48-AG47)/60)&gt;=13,1.5,IF((HOUR(24+AG48-AG47)+MINUTE(24+AG48-AG47)/60)&gt;=8,1,IF((HOUR(24+AG48-AG47)+MINUTE(24+AG48-AG47)/60)&gt;=4,0.5,0)))</f>
        <v>0</v>
      </c>
      <c r="AI47" s="136">
        <f>(HOUR(24+AG48-AG47)+MINUTE(24+AG48-AG47)/60)-AH47-AH48</f>
        <v>0</v>
      </c>
      <c r="AJ47" s="91"/>
      <c r="AK47" s="132"/>
      <c r="AM47" s="18"/>
      <c r="AN47" s="18"/>
      <c r="AO47" s="18"/>
    </row>
    <row r="48" spans="2:46">
      <c r="B48" s="144"/>
      <c r="C48" s="99"/>
      <c r="D48" s="100">
        <v>0</v>
      </c>
      <c r="E48" s="137"/>
      <c r="F48" s="98"/>
      <c r="G48" s="144"/>
      <c r="H48" s="99"/>
      <c r="I48" s="100">
        <v>0</v>
      </c>
      <c r="J48" s="137"/>
      <c r="K48" s="98"/>
      <c r="L48" s="144"/>
      <c r="M48" s="99"/>
      <c r="N48" s="100">
        <v>0</v>
      </c>
      <c r="O48" s="137"/>
      <c r="P48" s="98"/>
      <c r="Q48" s="144"/>
      <c r="R48" s="99"/>
      <c r="S48" s="100">
        <v>0</v>
      </c>
      <c r="T48" s="137"/>
      <c r="U48" s="98"/>
      <c r="V48" s="144"/>
      <c r="W48" s="99"/>
      <c r="X48" s="100">
        <v>0</v>
      </c>
      <c r="Y48" s="137"/>
      <c r="Z48" s="98"/>
      <c r="AA48" s="144"/>
      <c r="AB48" s="99"/>
      <c r="AC48" s="100">
        <v>0</v>
      </c>
      <c r="AD48" s="137"/>
      <c r="AE48" s="98"/>
      <c r="AF48" s="139"/>
      <c r="AG48" s="130"/>
      <c r="AH48" s="131">
        <v>0</v>
      </c>
      <c r="AI48" s="137"/>
      <c r="AJ48" s="91"/>
      <c r="AK48" s="132"/>
    </row>
    <row r="49" spans="2:41">
      <c r="B49" s="91"/>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0"/>
      <c r="AK49" s="132"/>
    </row>
    <row r="50" spans="2:41" ht="16.5" thickBot="1">
      <c r="B50" s="142">
        <f>IF(OR(AF43=0, AF43+1&gt;DAY(EOMONTH($B$2, 0))), 0, AF43+1)</f>
        <v>0</v>
      </c>
      <c r="C50" s="142"/>
      <c r="D50" s="142"/>
      <c r="E50" s="142"/>
      <c r="F50" s="91"/>
      <c r="G50" s="142">
        <f>IF(OR(B50=0, B50+1&gt;DAY(EOMONTH($B$2, 0))), 0, B50+1)</f>
        <v>0</v>
      </c>
      <c r="H50" s="142"/>
      <c r="I50" s="142"/>
      <c r="J50" s="142"/>
      <c r="K50" s="91"/>
      <c r="L50" s="142">
        <f>IF(OR(G50=0, G50+1&gt;DAY(EOMONTH($B$2, 0))), 0, G50+1)</f>
        <v>0</v>
      </c>
      <c r="M50" s="142"/>
      <c r="N50" s="142"/>
      <c r="O50" s="142"/>
      <c r="P50" s="91"/>
      <c r="Q50" s="142">
        <f>IF(OR(L50=0, L50+1&gt;DAY(EOMONTH($B$2, 0))), 0, L50+1)</f>
        <v>0</v>
      </c>
      <c r="R50" s="142"/>
      <c r="S50" s="142"/>
      <c r="T50" s="142"/>
      <c r="U50" s="91"/>
      <c r="V50" s="142">
        <f>IF(OR(Q50=0, Q50+1&gt;DAY(EOMONTH($B$2, 0))), 0, Q50+1)</f>
        <v>0</v>
      </c>
      <c r="W50" s="142"/>
      <c r="X50" s="142"/>
      <c r="Y50" s="142"/>
      <c r="Z50" s="91"/>
      <c r="AA50" s="145">
        <f>IF(OR(V50=0, V50+1&gt;DAY(EOMONTH($B$2, 0))), 0, V50+1)</f>
        <v>0</v>
      </c>
      <c r="AB50" s="145"/>
      <c r="AC50" s="145"/>
      <c r="AD50" s="145"/>
      <c r="AE50" s="91"/>
      <c r="AF50" s="145">
        <f>IF(OR(AA50=0, AA50+1&gt;DAY(EOMONTH($B$2, 0))), 0, AA50+1)</f>
        <v>0</v>
      </c>
      <c r="AG50" s="145"/>
      <c r="AH50" s="145"/>
      <c r="AI50" s="145"/>
      <c r="AJ50" s="91"/>
      <c r="AK50" s="132"/>
      <c r="AM50" s="15" t="s">
        <v>13</v>
      </c>
      <c r="AN50" s="5"/>
      <c r="AO50" s="5"/>
    </row>
    <row r="51" spans="2:41" ht="16.5" thickTop="1" thickBot="1">
      <c r="B51" s="91"/>
      <c r="C51" s="91"/>
      <c r="D51" s="91"/>
      <c r="E51" s="91"/>
      <c r="F51" s="91"/>
      <c r="G51" s="91"/>
      <c r="H51" s="91"/>
      <c r="I51" s="91"/>
      <c r="J51" s="91"/>
      <c r="K51" s="91"/>
      <c r="L51" s="91"/>
      <c r="M51" s="91"/>
      <c r="N51" s="91"/>
      <c r="O51" s="91"/>
      <c r="P51" s="91"/>
      <c r="Q51" s="91"/>
      <c r="R51" s="91"/>
      <c r="S51" s="91"/>
      <c r="T51" s="91"/>
      <c r="U51" s="91"/>
      <c r="V51" s="91"/>
      <c r="W51" s="91"/>
      <c r="X51" s="91"/>
      <c r="Y51" s="91"/>
      <c r="Z51" s="91"/>
      <c r="AA51" s="91"/>
      <c r="AB51" s="91"/>
      <c r="AC51" s="91"/>
      <c r="AD51" s="91"/>
      <c r="AE51" s="91"/>
      <c r="AF51" s="91"/>
      <c r="AG51" s="91"/>
      <c r="AH51" s="91"/>
      <c r="AI51" s="91"/>
      <c r="AJ51" s="90"/>
      <c r="AK51" s="132"/>
      <c r="AM51" s="23"/>
      <c r="AN51" s="24" t="s">
        <v>18</v>
      </c>
      <c r="AO51" s="25" t="s">
        <v>22</v>
      </c>
    </row>
    <row r="52" spans="2:41">
      <c r="B52" s="138"/>
      <c r="C52" s="128"/>
      <c r="D52" s="129">
        <f>IF((C53-C52)*24&gt;=13,1.5,IF((C53-C52)*24&gt;=6,1,IF((C53-C52)*24&gt;=4,0.5,0)))</f>
        <v>0</v>
      </c>
      <c r="E52" s="140">
        <f>IF((AND(B52="외근",D53="반차")),8,IF(OR(D53="연차",D53="외근"),8,IF(D53="반차",((C53-C52)*24)-D52+4,((C53-C52)*24)-D52-D53)))</f>
        <v>0</v>
      </c>
      <c r="F52" s="98"/>
      <c r="G52" s="138"/>
      <c r="H52" s="128"/>
      <c r="I52" s="129">
        <f>IF((H53-H52)*24&gt;=13,1.5,IF((H53-H52)*24&gt;=6,1,IF((H53-H52)*24&gt;=4,0.5,0)))</f>
        <v>0</v>
      </c>
      <c r="J52" s="140">
        <f>IF((AND(G52="외근",I53="반차")),8,IF(OR(I53="연차",I53="외근"),8,IF(I53="반차",((H53-H52)*24)-I52+4,((H53-H52)*24)-I52-I53)))</f>
        <v>0</v>
      </c>
      <c r="K52" s="98"/>
      <c r="L52" s="138"/>
      <c r="M52" s="128"/>
      <c r="N52" s="129">
        <f>IF((M53-M52)*24&gt;=13,1.5,IF((M53-M52)*24&gt;=6,1,IF((M53-M52)*24&gt;=4,0.5,0)))</f>
        <v>0</v>
      </c>
      <c r="O52" s="140">
        <f>IF((AND(L52="외근",N53="반차")),8,IF(OR(N53="연차",N53="외근"),8,IF(N53="반차",((M53-M52)*24)-N52+4,((M53-M52)*24)-N52-N53)))</f>
        <v>0</v>
      </c>
      <c r="P52" s="98"/>
      <c r="Q52" s="138"/>
      <c r="R52" s="128"/>
      <c r="S52" s="129">
        <f>IF((R53-R52)*24&gt;=13,1.5,IF((R53-R52)*24&gt;=6,1,IF((R53-R52)*24&gt;=4,0.5,0)))</f>
        <v>0</v>
      </c>
      <c r="T52" s="140">
        <f>IF((AND(Q52="외근",S53="반차")),8,IF(OR(S53="연차",S53="외근"),8,IF(S53="반차",((R53-R52)*24)-S52+4,((R53-R52)*24)-S52-S53)))</f>
        <v>0</v>
      </c>
      <c r="U52" s="98"/>
      <c r="V52" s="138"/>
      <c r="W52" s="128"/>
      <c r="X52" s="129">
        <f>IF((W53-W52)*24&gt;=13,1.5,IF((W53-W52)*24&gt;=6,1,IF((W53-W52)*24&gt;=4,0.5,0)))</f>
        <v>0</v>
      </c>
      <c r="Y52" s="140">
        <f>IF((AND(V52="외근",X53="반차")),8,IF(OR(X53="연차",X53="외근"),8,IF(X53="반차",((W53-W52)*24)-X52+4,((W53-W52)*24)-X52-X53)))</f>
        <v>0</v>
      </c>
      <c r="Z52" s="98"/>
      <c r="AA52" s="138"/>
      <c r="AB52" s="128"/>
      <c r="AC52" s="129">
        <f>IF((AB53-AB52)*24&gt;=13,1.5,IF((AB53-AB52)*24&gt;=6,1,IF((AB53-AB52)*24&gt;=4,0.5,0)))</f>
        <v>0</v>
      </c>
      <c r="AD52" s="140">
        <f>IF(OR(AC53="연차",AC53="외근"),8,IF(AC53="반차",((AB53-AB52)*24)-AC52+4,((AB53-AB52)*24)-AC52-AC53))</f>
        <v>0</v>
      </c>
      <c r="AE52" s="98"/>
      <c r="AF52" s="138"/>
      <c r="AG52" s="128"/>
      <c r="AH52" s="129">
        <f>IF((AG53-AG52)*24&gt;=13,1.5,IF((AG53-AG52)*24&gt;=6,1,IF((AG53-AG52)*24&gt;=4,0.5,0)))</f>
        <v>0</v>
      </c>
      <c r="AI52" s="140">
        <f>IF(OR(AH53="연차",AH53="외근"),8,IF(AH53="반차",((AG53-AG52)*24)-AH52+4,((AG53-AG52)*24)-AH52-AH53))</f>
        <v>0</v>
      </c>
      <c r="AJ52" s="90"/>
      <c r="AK52" s="132"/>
      <c r="AM52" s="16" t="s">
        <v>20</v>
      </c>
      <c r="AN52" s="26">
        <f>E52+J52+O52+T52+Y52+IF(AA52="대체(평일)",AD52,0)+IF(AF52="대체(평일)",AI52,0)</f>
        <v>0</v>
      </c>
      <c r="AO52" s="17">
        <f>IF(AA52="휴일",AD52,0)+IF(AF52="휴일",AI52,0)</f>
        <v>0</v>
      </c>
    </row>
    <row r="53" spans="2:41" ht="15.75" thickBot="1">
      <c r="B53" s="139"/>
      <c r="C53" s="130"/>
      <c r="D53" s="131">
        <v>0</v>
      </c>
      <c r="E53" s="141"/>
      <c r="F53" s="98"/>
      <c r="G53" s="139"/>
      <c r="H53" s="130"/>
      <c r="I53" s="131">
        <v>0</v>
      </c>
      <c r="J53" s="141"/>
      <c r="K53" s="98"/>
      <c r="L53" s="139"/>
      <c r="M53" s="130"/>
      <c r="N53" s="131">
        <v>0</v>
      </c>
      <c r="O53" s="141"/>
      <c r="P53" s="98"/>
      <c r="Q53" s="139"/>
      <c r="R53" s="130"/>
      <c r="S53" s="131">
        <v>0</v>
      </c>
      <c r="T53" s="141"/>
      <c r="U53" s="98"/>
      <c r="V53" s="139"/>
      <c r="W53" s="130"/>
      <c r="X53" s="131">
        <v>0</v>
      </c>
      <c r="Y53" s="141"/>
      <c r="Z53" s="98"/>
      <c r="AA53" s="139"/>
      <c r="AB53" s="130"/>
      <c r="AC53" s="131">
        <v>0</v>
      </c>
      <c r="AD53" s="141"/>
      <c r="AE53" s="98"/>
      <c r="AF53" s="139"/>
      <c r="AG53" s="130"/>
      <c r="AH53" s="131">
        <v>0</v>
      </c>
      <c r="AI53" s="141"/>
      <c r="AJ53" s="90"/>
      <c r="AK53" s="132"/>
      <c r="AM53" s="31" t="s">
        <v>21</v>
      </c>
      <c r="AN53" s="27">
        <f>E54+J54+O54+T54+Y54+IF(AA52="대체(평일)",AD54,0)+IF(AF52="대체(평일)",AI54,0)</f>
        <v>0</v>
      </c>
      <c r="AO53" s="19">
        <f>IF(AA52="휴일",AD54,0)+IF(AF52="휴일",AI54,0)</f>
        <v>0</v>
      </c>
    </row>
    <row r="54" spans="2:41">
      <c r="B54" s="138"/>
      <c r="C54" s="128"/>
      <c r="D54" s="129">
        <f>IF((HOUR(24+C55-C54)+MINUTE(24+C55-C54)/60)&gt;=13,1.5,IF((HOUR(24+C55-C54)+MINUTE(24+C55-C54)/60)&gt;=8,1,IF((HOUR(24+C55-C54)+MINUTE(24+C55-C54)/60)&gt;=4,0.5,0)))</f>
        <v>0</v>
      </c>
      <c r="E54" s="136">
        <f>(HOUR(24+C55-C54)+MINUTE(24+C55-C54)/60)-D54-D55</f>
        <v>0</v>
      </c>
      <c r="F54" s="98"/>
      <c r="G54" s="138"/>
      <c r="H54" s="128"/>
      <c r="I54" s="129">
        <f>IF((HOUR(24+H55-H54)+MINUTE(24+H55-H54)/60)&gt;=13,1.5,IF((HOUR(24+H55-H54)+MINUTE(24+H55-H54)/60)&gt;=8,1,IF((HOUR(24+H55-H54)+MINUTE(24+H55-H54)/60)&gt;=4,0.5,0)))</f>
        <v>0</v>
      </c>
      <c r="J54" s="136">
        <f>(HOUR(24+H55-H54)+MINUTE(24+H55-H54)/60)-I54-I55</f>
        <v>0</v>
      </c>
      <c r="K54" s="98"/>
      <c r="L54" s="138"/>
      <c r="M54" s="128"/>
      <c r="N54" s="129">
        <f>IF((HOUR(24+M55-M54)+MINUTE(24+M55-M54)/60)&gt;=13,1.5,IF((HOUR(24+M55-M54)+MINUTE(24+M55-M54)/60)&gt;=8,1,IF((HOUR(24+M55-M54)+MINUTE(24+M55-M54)/60)&gt;=4,0.5,0)))</f>
        <v>0</v>
      </c>
      <c r="O54" s="136">
        <f>(HOUR(24+M55-M54)+MINUTE(24+M55-M54)/60)-N54-N55</f>
        <v>0</v>
      </c>
      <c r="P54" s="98"/>
      <c r="Q54" s="138"/>
      <c r="R54" s="128"/>
      <c r="S54" s="129">
        <f>IF((HOUR(24+R55-R54)+MINUTE(24+R55-R54)/60)&gt;=13,1.5,IF((HOUR(24+R55-R54)+MINUTE(24+R55-R54)/60)&gt;=8,1,IF((HOUR(24+R55-R54)+MINUTE(24+R55-R54)/60)&gt;=4,0.5,0)))</f>
        <v>0</v>
      </c>
      <c r="T54" s="136">
        <f>(HOUR(24+R55-R54)+MINUTE(24+R55-R54)/60)-S54-S55</f>
        <v>0</v>
      </c>
      <c r="U54" s="98"/>
      <c r="V54" s="138"/>
      <c r="W54" s="128"/>
      <c r="X54" s="129">
        <f>IF((HOUR(24+W55-W54)+MINUTE(24+W55-W54)/60)&gt;=13,1.5,IF((HOUR(24+W55-W54)+MINUTE(24+W55-W54)/60)&gt;=8,1,IF((HOUR(24+W55-W54)+MINUTE(24+W55-W54)/60)&gt;=4,0.5,0)))</f>
        <v>0</v>
      </c>
      <c r="Y54" s="136">
        <f>(HOUR(24+W55-W54)+MINUTE(24+W55-W54)/60)-X54-X55</f>
        <v>0</v>
      </c>
      <c r="Z54" s="98"/>
      <c r="AA54" s="138"/>
      <c r="AB54" s="128"/>
      <c r="AC54" s="129">
        <f>IF((HOUR(24+AB55-AB54)+MINUTE(24+AB55-AB54)/60)&gt;=13,1.5,IF((HOUR(24+AB55-AB54)+MINUTE(24+AB55-AB54)/60)&gt;=8,1,IF((HOUR(24+AB55-AB54)+MINUTE(24+AB55-AB54)/60)&gt;=4,0.5,0)))</f>
        <v>0</v>
      </c>
      <c r="AD54" s="136">
        <f>(HOUR(24+AB55-AB54)+MINUTE(24+AB55-AB54)/60)-AC54-AC55</f>
        <v>0</v>
      </c>
      <c r="AE54" s="98"/>
      <c r="AF54" s="138"/>
      <c r="AG54" s="128"/>
      <c r="AH54" s="129">
        <f>IF((HOUR(24+AG55-AG54)+MINUTE(24+AG55-AG54)/60)&gt;=13,1.5,IF((HOUR(24+AG55-AG54)+MINUTE(24+AG55-AG54)/60)&gt;=8,1,IF((HOUR(24+AG55-AG54)+MINUTE(24+AG55-AG54)/60)&gt;=4,0.5,0)))</f>
        <v>0</v>
      </c>
      <c r="AI54" s="136">
        <f>(HOUR(24+AG55-AG54)+MINUTE(24+AG55-AG54)/60)-AH54-AH55</f>
        <v>0</v>
      </c>
      <c r="AJ54" s="90"/>
      <c r="AK54" s="132"/>
      <c r="AM54" s="18"/>
      <c r="AN54" s="18"/>
      <c r="AO54" s="18"/>
    </row>
    <row r="55" spans="2:41">
      <c r="B55" s="139"/>
      <c r="C55" s="130"/>
      <c r="D55" s="131">
        <v>0</v>
      </c>
      <c r="E55" s="137"/>
      <c r="F55" s="98"/>
      <c r="G55" s="139"/>
      <c r="H55" s="130"/>
      <c r="I55" s="131">
        <v>0</v>
      </c>
      <c r="J55" s="137"/>
      <c r="K55" s="98"/>
      <c r="L55" s="139"/>
      <c r="M55" s="130"/>
      <c r="N55" s="131">
        <v>0</v>
      </c>
      <c r="O55" s="137"/>
      <c r="P55" s="98"/>
      <c r="Q55" s="139"/>
      <c r="R55" s="130"/>
      <c r="S55" s="131">
        <v>0</v>
      </c>
      <c r="T55" s="137"/>
      <c r="U55" s="98"/>
      <c r="V55" s="139"/>
      <c r="W55" s="130"/>
      <c r="X55" s="131">
        <v>0</v>
      </c>
      <c r="Y55" s="137"/>
      <c r="Z55" s="98"/>
      <c r="AA55" s="139"/>
      <c r="AB55" s="130"/>
      <c r="AC55" s="131">
        <v>0</v>
      </c>
      <c r="AD55" s="137"/>
      <c r="AE55" s="98"/>
      <c r="AF55" s="139"/>
      <c r="AG55" s="130"/>
      <c r="AH55" s="131">
        <v>0</v>
      </c>
      <c r="AI55" s="137"/>
      <c r="AJ55" s="90"/>
      <c r="AK55" s="132"/>
    </row>
    <row r="56" spans="2:41">
      <c r="AK56" s="14"/>
    </row>
    <row r="57" spans="2:41">
      <c r="AK57" s="14"/>
    </row>
    <row r="65" spans="13:13">
      <c r="M65" s="30"/>
    </row>
  </sheetData>
  <sheetProtection algorithmName="SHA-512" hashValue="fzbUJ5upxiSv2kaFg9I24Kp1b9T6pk9DzlbPnRKKjevuEgfel99/DSw9M3aP0K4tF73s4m3mOcwMdJVXv5u3AQ==" saltValue="wGtIZlt+VqICWV97PfSnEg==" spinCount="100000" sheet="1" formatCells="0" formatColumns="0" formatRows="0" selectLockedCells="1" sort="0" autoFilter="0" pivotTables="0"/>
  <mergeCells count="229">
    <mergeCell ref="AD54:AD55"/>
    <mergeCell ref="AF54:AF55"/>
    <mergeCell ref="AI54:AI55"/>
    <mergeCell ref="B4:E4"/>
    <mergeCell ref="O54:O55"/>
    <mergeCell ref="Q54:Q55"/>
    <mergeCell ref="T54:T55"/>
    <mergeCell ref="V54:V55"/>
    <mergeCell ref="Y54:Y55"/>
    <mergeCell ref="AA54:AA55"/>
    <mergeCell ref="Y52:Y53"/>
    <mergeCell ref="AA52:AA53"/>
    <mergeCell ref="AD52:AD53"/>
    <mergeCell ref="AF52:AF53"/>
    <mergeCell ref="AI52:AI53"/>
    <mergeCell ref="B54:B55"/>
    <mergeCell ref="E54:E55"/>
    <mergeCell ref="G54:G55"/>
    <mergeCell ref="J54:J55"/>
    <mergeCell ref="L54:L55"/>
    <mergeCell ref="AF50:AI50"/>
    <mergeCell ref="B52:B53"/>
    <mergeCell ref="E52:E53"/>
    <mergeCell ref="G52:G53"/>
    <mergeCell ref="J52:J53"/>
    <mergeCell ref="L52:L53"/>
    <mergeCell ref="O52:O53"/>
    <mergeCell ref="Q52:Q53"/>
    <mergeCell ref="T52:T53"/>
    <mergeCell ref="V52:V53"/>
    <mergeCell ref="B50:E50"/>
    <mergeCell ref="G50:J50"/>
    <mergeCell ref="L50:O50"/>
    <mergeCell ref="Q50:T50"/>
    <mergeCell ref="V50:Y50"/>
    <mergeCell ref="AA50:AD50"/>
    <mergeCell ref="V47:V48"/>
    <mergeCell ref="Y47:Y48"/>
    <mergeCell ref="AA47:AA48"/>
    <mergeCell ref="AD47:AD48"/>
    <mergeCell ref="AF47:AF48"/>
    <mergeCell ref="AI47:AI48"/>
    <mergeCell ref="AF45:AF46"/>
    <mergeCell ref="AI45:AI46"/>
    <mergeCell ref="V45:V46"/>
    <mergeCell ref="Y45:Y46"/>
    <mergeCell ref="AA45:AA46"/>
    <mergeCell ref="AD45:AD46"/>
    <mergeCell ref="B47:B48"/>
    <mergeCell ref="E47:E48"/>
    <mergeCell ref="G47:G48"/>
    <mergeCell ref="J47:J48"/>
    <mergeCell ref="L47:L48"/>
    <mergeCell ref="O47:O48"/>
    <mergeCell ref="Q47:Q48"/>
    <mergeCell ref="T47:T48"/>
    <mergeCell ref="Q45:Q46"/>
    <mergeCell ref="T45:T46"/>
    <mergeCell ref="B45:B46"/>
    <mergeCell ref="E45:E46"/>
    <mergeCell ref="G45:G46"/>
    <mergeCell ref="J45:J46"/>
    <mergeCell ref="L45:L46"/>
    <mergeCell ref="O45:O46"/>
    <mergeCell ref="B40:B41"/>
    <mergeCell ref="E40:E41"/>
    <mergeCell ref="G40:G41"/>
    <mergeCell ref="J40:J41"/>
    <mergeCell ref="L40:L41"/>
    <mergeCell ref="AD40:AD41"/>
    <mergeCell ref="AF40:AF41"/>
    <mergeCell ref="AI40:AI41"/>
    <mergeCell ref="B43:E43"/>
    <mergeCell ref="G43:J43"/>
    <mergeCell ref="L43:O43"/>
    <mergeCell ref="Q43:T43"/>
    <mergeCell ref="V43:Y43"/>
    <mergeCell ref="AA43:AD43"/>
    <mergeCell ref="AF43:AI43"/>
    <mergeCell ref="O40:O41"/>
    <mergeCell ref="Q40:Q41"/>
    <mergeCell ref="T40:T41"/>
    <mergeCell ref="V40:V41"/>
    <mergeCell ref="Y40:Y41"/>
    <mergeCell ref="AA40:AA41"/>
    <mergeCell ref="AF36:AI36"/>
    <mergeCell ref="B38:B39"/>
    <mergeCell ref="E38:E39"/>
    <mergeCell ref="G38:G39"/>
    <mergeCell ref="J38:J39"/>
    <mergeCell ref="L38:L39"/>
    <mergeCell ref="O38:O39"/>
    <mergeCell ref="Q38:Q39"/>
    <mergeCell ref="T38:T39"/>
    <mergeCell ref="V38:V39"/>
    <mergeCell ref="B36:E36"/>
    <mergeCell ref="G36:J36"/>
    <mergeCell ref="L36:O36"/>
    <mergeCell ref="Q36:T36"/>
    <mergeCell ref="V36:Y36"/>
    <mergeCell ref="AA36:AD36"/>
    <mergeCell ref="Y38:Y39"/>
    <mergeCell ref="AA38:AA39"/>
    <mergeCell ref="AD38:AD39"/>
    <mergeCell ref="AF38:AF39"/>
    <mergeCell ref="AI38:AI39"/>
    <mergeCell ref="V33:V34"/>
    <mergeCell ref="Y33:Y34"/>
    <mergeCell ref="AA33:AA34"/>
    <mergeCell ref="AD33:AD34"/>
    <mergeCell ref="AF33:AF34"/>
    <mergeCell ref="AI33:AI34"/>
    <mergeCell ref="AF31:AF32"/>
    <mergeCell ref="AI31:AI32"/>
    <mergeCell ref="B33:B34"/>
    <mergeCell ref="E33:E34"/>
    <mergeCell ref="G33:G34"/>
    <mergeCell ref="J33:J34"/>
    <mergeCell ref="L33:L34"/>
    <mergeCell ref="O33:O34"/>
    <mergeCell ref="Q33:Q34"/>
    <mergeCell ref="T33:T34"/>
    <mergeCell ref="Q31:Q32"/>
    <mergeCell ref="T31:T32"/>
    <mergeCell ref="V31:V32"/>
    <mergeCell ref="Y31:Y32"/>
    <mergeCell ref="AA31:AA32"/>
    <mergeCell ref="AD31:AD32"/>
    <mergeCell ref="B31:B32"/>
    <mergeCell ref="E31:E32"/>
    <mergeCell ref="AD26:AD27"/>
    <mergeCell ref="AF26:AF27"/>
    <mergeCell ref="AI26:AI27"/>
    <mergeCell ref="B29:E29"/>
    <mergeCell ref="G29:J29"/>
    <mergeCell ref="L29:O29"/>
    <mergeCell ref="Q29:T29"/>
    <mergeCell ref="V29:Y29"/>
    <mergeCell ref="AA29:AD29"/>
    <mergeCell ref="AF29:AI29"/>
    <mergeCell ref="O26:O27"/>
    <mergeCell ref="Q26:Q27"/>
    <mergeCell ref="T26:T27"/>
    <mergeCell ref="V26:V27"/>
    <mergeCell ref="Y26:Y27"/>
    <mergeCell ref="AA26:AA27"/>
    <mergeCell ref="B26:B27"/>
    <mergeCell ref="E26:E27"/>
    <mergeCell ref="G26:G27"/>
    <mergeCell ref="J26:J27"/>
    <mergeCell ref="L26:L27"/>
    <mergeCell ref="G31:G32"/>
    <mergeCell ref="J31:J32"/>
    <mergeCell ref="L31:L32"/>
    <mergeCell ref="O31:O32"/>
    <mergeCell ref="AF22:AI22"/>
    <mergeCell ref="B24:B25"/>
    <mergeCell ref="E24:E25"/>
    <mergeCell ref="G24:G25"/>
    <mergeCell ref="J24:J25"/>
    <mergeCell ref="L24:L25"/>
    <mergeCell ref="O24:O25"/>
    <mergeCell ref="Q24:Q25"/>
    <mergeCell ref="T24:T25"/>
    <mergeCell ref="V24:V25"/>
    <mergeCell ref="B22:E22"/>
    <mergeCell ref="G22:J22"/>
    <mergeCell ref="L22:O22"/>
    <mergeCell ref="Q22:T22"/>
    <mergeCell ref="V22:Y22"/>
    <mergeCell ref="AA22:AD22"/>
    <mergeCell ref="Y24:Y25"/>
    <mergeCell ref="AA24:AA25"/>
    <mergeCell ref="AD24:AD25"/>
    <mergeCell ref="AF24:AF25"/>
    <mergeCell ref="AI24:AI25"/>
    <mergeCell ref="V19:V20"/>
    <mergeCell ref="Y19:Y20"/>
    <mergeCell ref="AA19:AA20"/>
    <mergeCell ref="AD19:AD20"/>
    <mergeCell ref="AF19:AF20"/>
    <mergeCell ref="AI19:AI20"/>
    <mergeCell ref="AF17:AF18"/>
    <mergeCell ref="AI17:AI18"/>
    <mergeCell ref="V17:V18"/>
    <mergeCell ref="Y17:Y18"/>
    <mergeCell ref="AA17:AA18"/>
    <mergeCell ref="AD17:AD18"/>
    <mergeCell ref="B15:E15"/>
    <mergeCell ref="G15:J15"/>
    <mergeCell ref="L15:O15"/>
    <mergeCell ref="Q15:T15"/>
    <mergeCell ref="V15:Y15"/>
    <mergeCell ref="AA15:AD15"/>
    <mergeCell ref="AF15:AI15"/>
    <mergeCell ref="B19:B20"/>
    <mergeCell ref="E19:E20"/>
    <mergeCell ref="G19:G20"/>
    <mergeCell ref="J19:J20"/>
    <mergeCell ref="L19:L20"/>
    <mergeCell ref="O19:O20"/>
    <mergeCell ref="Q19:Q20"/>
    <mergeCell ref="T19:T20"/>
    <mergeCell ref="Q17:Q18"/>
    <mergeCell ref="T17:T18"/>
    <mergeCell ref="B17:B18"/>
    <mergeCell ref="E17:E18"/>
    <mergeCell ref="G17:G18"/>
    <mergeCell ref="J17:J18"/>
    <mergeCell ref="L17:L18"/>
    <mergeCell ref="O17:O18"/>
    <mergeCell ref="B2:G2"/>
    <mergeCell ref="AQ3:AR3"/>
    <mergeCell ref="AQ4:AR4"/>
    <mergeCell ref="AQ5:AQ7"/>
    <mergeCell ref="AQ8:AR8"/>
    <mergeCell ref="B13:E13"/>
    <mergeCell ref="G13:J13"/>
    <mergeCell ref="L13:O13"/>
    <mergeCell ref="Q13:T13"/>
    <mergeCell ref="V13:Y13"/>
    <mergeCell ref="AA13:AD13"/>
    <mergeCell ref="AF13:AI13"/>
    <mergeCell ref="AQ9:AR9"/>
    <mergeCell ref="AM10:AN10"/>
    <mergeCell ref="G10:J10"/>
    <mergeCell ref="AM11:AN11"/>
    <mergeCell ref="AM12:AN12"/>
    <mergeCell ref="AQ10:AR10"/>
  </mergeCells>
  <phoneticPr fontId="4" type="noConversion"/>
  <conditionalFormatting sqref="B15:K15 B22:Y22 B36:U36 F43:Y43 B50:Y50 AK31 B29:Y29 AJ29 AJ50 AJ43 AJ36 AJ22 AJ15 P15:Y15">
    <cfRule type="cellIs" dxfId="3013" priority="663" operator="equal">
      <formula>0</formula>
    </cfRule>
  </conditionalFormatting>
  <conditionalFormatting sqref="AK45">
    <cfRule type="cellIs" dxfId="3012" priority="662" operator="equal">
      <formula>0</formula>
    </cfRule>
  </conditionalFormatting>
  <conditionalFormatting sqref="Z15:AI15 Z22:AI22 Z29:AI29 Z36:AI36 Z43:AI43 Z50:AI50">
    <cfRule type="cellIs" dxfId="3011" priority="661" operator="equal">
      <formula>0</formula>
    </cfRule>
  </conditionalFormatting>
  <conditionalFormatting sqref="B19:B20">
    <cfRule type="containsText" dxfId="3010" priority="656" operator="containsText" text="야간">
      <formula>NOT(ISERROR(SEARCH("야간",B19)))</formula>
    </cfRule>
    <cfRule type="containsText" dxfId="3009" priority="659" operator="containsText" text="B(선택)">
      <formula>NOT(ISERROR(SEARCH("B(선택)",B19)))</formula>
    </cfRule>
    <cfRule type="containsText" dxfId="3008" priority="660" operator="containsText" text="A(선택)">
      <formula>NOT(ISERROR(SEARCH("A(선택)",B19)))</formula>
    </cfRule>
  </conditionalFormatting>
  <conditionalFormatting sqref="AA19:AA20">
    <cfRule type="containsText" dxfId="3007" priority="638" operator="containsText" text="야간">
      <formula>NOT(ISERROR(SEARCH("야간",AA19)))</formula>
    </cfRule>
    <cfRule type="containsText" dxfId="3006" priority="639" operator="containsText" text="B(선택)">
      <formula>NOT(ISERROR(SEARCH("B(선택)",AA19)))</formula>
    </cfRule>
    <cfRule type="containsText" dxfId="3005" priority="640" operator="containsText" text="A(선택)">
      <formula>NOT(ISERROR(SEARCH("A(선택)",AA19)))</formula>
    </cfRule>
  </conditionalFormatting>
  <conditionalFormatting sqref="AF19:AF20">
    <cfRule type="containsText" dxfId="3004" priority="635" operator="containsText" text="야간">
      <formula>NOT(ISERROR(SEARCH("야간",AF19)))</formula>
    </cfRule>
    <cfRule type="containsText" dxfId="3003" priority="636" operator="containsText" text="B(선택)">
      <formula>NOT(ISERROR(SEARCH("B(선택)",AF19)))</formula>
    </cfRule>
    <cfRule type="containsText" dxfId="3002" priority="637" operator="containsText" text="A(선택)">
      <formula>NOT(ISERROR(SEARCH("A(선택)",AF19)))</formula>
    </cfRule>
  </conditionalFormatting>
  <conditionalFormatting sqref="AA26:AA27">
    <cfRule type="containsText" dxfId="3001" priority="628" operator="containsText" text="야간">
      <formula>NOT(ISERROR(SEARCH("야간",AA26)))</formula>
    </cfRule>
    <cfRule type="containsText" dxfId="3000" priority="629" operator="containsText" text="B(선택)">
      <formula>NOT(ISERROR(SEARCH("B(선택)",AA26)))</formula>
    </cfRule>
    <cfRule type="containsText" dxfId="2999" priority="630" operator="containsText" text="A(선택)">
      <formula>NOT(ISERROR(SEARCH("A(선택)",AA26)))</formula>
    </cfRule>
  </conditionalFormatting>
  <conditionalFormatting sqref="AF26:AF27">
    <cfRule type="containsText" dxfId="2998" priority="625" operator="containsText" text="야간">
      <formula>NOT(ISERROR(SEARCH("야간",AF26)))</formula>
    </cfRule>
    <cfRule type="containsText" dxfId="2997" priority="626" operator="containsText" text="B(선택)">
      <formula>NOT(ISERROR(SEARCH("B(선택)",AF26)))</formula>
    </cfRule>
    <cfRule type="containsText" dxfId="2996" priority="627" operator="containsText" text="A(선택)">
      <formula>NOT(ISERROR(SEARCH("A(선택)",AF26)))</formula>
    </cfRule>
  </conditionalFormatting>
  <conditionalFormatting sqref="G26:G27">
    <cfRule type="containsText" dxfId="2995" priority="577" operator="containsText" text="야간">
      <formula>NOT(ISERROR(SEARCH("야간",G26)))</formula>
    </cfRule>
    <cfRule type="containsText" dxfId="2994" priority="578" operator="containsText" text="B(선택)">
      <formula>NOT(ISERROR(SEARCH("B(선택)",G26)))</formula>
    </cfRule>
    <cfRule type="containsText" dxfId="2993" priority="579" operator="containsText" text="A(선택)">
      <formula>NOT(ISERROR(SEARCH("A(선택)",G26)))</formula>
    </cfRule>
  </conditionalFormatting>
  <conditionalFormatting sqref="Q26:Q27">
    <cfRule type="containsText" dxfId="2992" priority="574" operator="containsText" text="야간">
      <formula>NOT(ISERROR(SEARCH("야간",Q26)))</formula>
    </cfRule>
    <cfRule type="containsText" dxfId="2991" priority="575" operator="containsText" text="B(선택)">
      <formula>NOT(ISERROR(SEARCH("B(선택)",Q26)))</formula>
    </cfRule>
    <cfRule type="containsText" dxfId="2990" priority="576" operator="containsText" text="A(선택)">
      <formula>NOT(ISERROR(SEARCH("A(선택)",Q26)))</formula>
    </cfRule>
  </conditionalFormatting>
  <conditionalFormatting sqref="L26:L27">
    <cfRule type="containsText" dxfId="2989" priority="568" operator="containsText" text="야간">
      <formula>NOT(ISERROR(SEARCH("야간",L26)))</formula>
    </cfRule>
    <cfRule type="containsText" dxfId="2988" priority="569" operator="containsText" text="B(선택)">
      <formula>NOT(ISERROR(SEARCH("B(선택)",L26)))</formula>
    </cfRule>
    <cfRule type="containsText" dxfId="2987" priority="570" operator="containsText" text="A(선택)">
      <formula>NOT(ISERROR(SEARCH("A(선택)",L26)))</formula>
    </cfRule>
  </conditionalFormatting>
  <conditionalFormatting sqref="G19:G20">
    <cfRule type="containsText" dxfId="2986" priority="412" operator="containsText" text="야간">
      <formula>NOT(ISERROR(SEARCH("야간",G19)))</formula>
    </cfRule>
    <cfRule type="containsText" dxfId="2985" priority="415" operator="containsText" text="B(선택)">
      <formula>NOT(ISERROR(SEARCH("B(선택)",G19)))</formula>
    </cfRule>
    <cfRule type="containsText" dxfId="2984" priority="416" operator="containsText" text="A(선택)">
      <formula>NOT(ISERROR(SEARCH("A(선택)",G19)))</formula>
    </cfRule>
  </conditionalFormatting>
  <conditionalFormatting sqref="L19:L20">
    <cfRule type="containsText" dxfId="2983" priority="407" operator="containsText" text="야간">
      <formula>NOT(ISERROR(SEARCH("야간",L19)))</formula>
    </cfRule>
    <cfRule type="containsText" dxfId="2982" priority="410" operator="containsText" text="B(선택)">
      <formula>NOT(ISERROR(SEARCH("B(선택)",L19)))</formula>
    </cfRule>
    <cfRule type="containsText" dxfId="2981" priority="411" operator="containsText" text="A(선택)">
      <formula>NOT(ISERROR(SEARCH("A(선택)",L19)))</formula>
    </cfRule>
  </conditionalFormatting>
  <conditionalFormatting sqref="Q19:Q20">
    <cfRule type="containsText" dxfId="2980" priority="402" operator="containsText" text="야간">
      <formula>NOT(ISERROR(SEARCH("야간",Q19)))</formula>
    </cfRule>
    <cfRule type="containsText" dxfId="2979" priority="405" operator="containsText" text="B(선택)">
      <formula>NOT(ISERROR(SEARCH("B(선택)",Q19)))</formula>
    </cfRule>
    <cfRule type="containsText" dxfId="2978" priority="406" operator="containsText" text="A(선택)">
      <formula>NOT(ISERROR(SEARCH("A(선택)",Q19)))</formula>
    </cfRule>
  </conditionalFormatting>
  <conditionalFormatting sqref="V19:V20">
    <cfRule type="containsText" dxfId="2977" priority="397" operator="containsText" text="야간">
      <formula>NOT(ISERROR(SEARCH("야간",V19)))</formula>
    </cfRule>
    <cfRule type="containsText" dxfId="2976" priority="400" operator="containsText" text="B(선택)">
      <formula>NOT(ISERROR(SEARCH("B(선택)",V19)))</formula>
    </cfRule>
    <cfRule type="containsText" dxfId="2975" priority="401" operator="containsText" text="A(선택)">
      <formula>NOT(ISERROR(SEARCH("A(선택)",V19)))</formula>
    </cfRule>
  </conditionalFormatting>
  <conditionalFormatting sqref="L15:O15">
    <cfRule type="cellIs" dxfId="2974" priority="396" operator="equal">
      <formula>0</formula>
    </cfRule>
  </conditionalFormatting>
  <conditionalFormatting sqref="B26:B27">
    <cfRule type="containsText" dxfId="2973" priority="388" operator="containsText" text="야간">
      <formula>NOT(ISERROR(SEARCH("야간",B26)))</formula>
    </cfRule>
    <cfRule type="containsText" dxfId="2972" priority="389" operator="containsText" text="B(선택)">
      <formula>NOT(ISERROR(SEARCH("B(선택)",B26)))</formula>
    </cfRule>
    <cfRule type="containsText" dxfId="2971" priority="390" operator="containsText" text="A(선택)">
      <formula>NOT(ISERROR(SEARCH("A(선택)",B26)))</formula>
    </cfRule>
  </conditionalFormatting>
  <conditionalFormatting sqref="V26:V27">
    <cfRule type="containsText" dxfId="2970" priority="382" operator="containsText" text="야간">
      <formula>NOT(ISERROR(SEARCH("야간",V26)))</formula>
    </cfRule>
    <cfRule type="containsText" dxfId="2969" priority="383" operator="containsText" text="B(선택)">
      <formula>NOT(ISERROR(SEARCH("B(선택)",V26)))</formula>
    </cfRule>
    <cfRule type="containsText" dxfId="2968" priority="384" operator="containsText" text="A(선택)">
      <formula>NOT(ISERROR(SEARCH("A(선택)",V26)))</formula>
    </cfRule>
  </conditionalFormatting>
  <conditionalFormatting sqref="AA33:AA34">
    <cfRule type="containsText" dxfId="2967" priority="372" operator="containsText" text="야간">
      <formula>NOT(ISERROR(SEARCH("야간",AA33)))</formula>
    </cfRule>
    <cfRule type="containsText" dxfId="2966" priority="373" operator="containsText" text="B(선택)">
      <formula>NOT(ISERROR(SEARCH("B(선택)",AA33)))</formula>
    </cfRule>
    <cfRule type="containsText" dxfId="2965" priority="374" operator="containsText" text="A(선택)">
      <formula>NOT(ISERROR(SEARCH("A(선택)",AA33)))</formula>
    </cfRule>
  </conditionalFormatting>
  <conditionalFormatting sqref="AF33:AF34">
    <cfRule type="containsText" dxfId="2964" priority="369" operator="containsText" text="야간">
      <formula>NOT(ISERROR(SEARCH("야간",AF33)))</formula>
    </cfRule>
    <cfRule type="containsText" dxfId="2963" priority="370" operator="containsText" text="B(선택)">
      <formula>NOT(ISERROR(SEARCH("B(선택)",AF33)))</formula>
    </cfRule>
    <cfRule type="containsText" dxfId="2962" priority="371" operator="containsText" text="A(선택)">
      <formula>NOT(ISERROR(SEARCH("A(선택)",AF33)))</formula>
    </cfRule>
  </conditionalFormatting>
  <conditionalFormatting sqref="G33:G34">
    <cfRule type="containsText" dxfId="2961" priority="366" operator="containsText" text="야간">
      <formula>NOT(ISERROR(SEARCH("야간",G33)))</formula>
    </cfRule>
    <cfRule type="containsText" dxfId="2960" priority="367" operator="containsText" text="B(선택)">
      <formula>NOT(ISERROR(SEARCH("B(선택)",G33)))</formula>
    </cfRule>
    <cfRule type="containsText" dxfId="2959" priority="368" operator="containsText" text="A(선택)">
      <formula>NOT(ISERROR(SEARCH("A(선택)",G33)))</formula>
    </cfRule>
  </conditionalFormatting>
  <conditionalFormatting sqref="Q33:Q34">
    <cfRule type="containsText" dxfId="2958" priority="363" operator="containsText" text="야간">
      <formula>NOT(ISERROR(SEARCH("야간",Q33)))</formula>
    </cfRule>
    <cfRule type="containsText" dxfId="2957" priority="364" operator="containsText" text="B(선택)">
      <formula>NOT(ISERROR(SEARCH("B(선택)",Q33)))</formula>
    </cfRule>
    <cfRule type="containsText" dxfId="2956" priority="365" operator="containsText" text="A(선택)">
      <formula>NOT(ISERROR(SEARCH("A(선택)",Q33)))</formula>
    </cfRule>
  </conditionalFormatting>
  <conditionalFormatting sqref="L33:L34">
    <cfRule type="containsText" dxfId="2955" priority="360" operator="containsText" text="야간">
      <formula>NOT(ISERROR(SEARCH("야간",L33)))</formula>
    </cfRule>
    <cfRule type="containsText" dxfId="2954" priority="361" operator="containsText" text="B(선택)">
      <formula>NOT(ISERROR(SEARCH("B(선택)",L33)))</formula>
    </cfRule>
    <cfRule type="containsText" dxfId="2953" priority="362" operator="containsText" text="A(선택)">
      <formula>NOT(ISERROR(SEARCH("A(선택)",L33)))</formula>
    </cfRule>
  </conditionalFormatting>
  <conditionalFormatting sqref="B33:B34">
    <cfRule type="containsText" dxfId="2952" priority="348" operator="containsText" text="야간">
      <formula>NOT(ISERROR(SEARCH("야간",B33)))</formula>
    </cfRule>
    <cfRule type="containsText" dxfId="2951" priority="349" operator="containsText" text="B(선택)">
      <formula>NOT(ISERROR(SEARCH("B(선택)",B33)))</formula>
    </cfRule>
    <cfRule type="containsText" dxfId="2950" priority="350" operator="containsText" text="A(선택)">
      <formula>NOT(ISERROR(SEARCH("A(선택)",B33)))</formula>
    </cfRule>
  </conditionalFormatting>
  <conditionalFormatting sqref="V33:V34">
    <cfRule type="containsText" dxfId="2949" priority="342" operator="containsText" text="야간">
      <formula>NOT(ISERROR(SEARCH("야간",V33)))</formula>
    </cfRule>
    <cfRule type="containsText" dxfId="2948" priority="343" operator="containsText" text="B(선택)">
      <formula>NOT(ISERROR(SEARCH("B(선택)",V33)))</formula>
    </cfRule>
    <cfRule type="containsText" dxfId="2947" priority="344" operator="containsText" text="A(선택)">
      <formula>NOT(ISERROR(SEARCH("A(선택)",V33)))</formula>
    </cfRule>
  </conditionalFormatting>
  <conditionalFormatting sqref="AA40:AA41">
    <cfRule type="containsText" dxfId="2946" priority="332" operator="containsText" text="야간">
      <formula>NOT(ISERROR(SEARCH("야간",AA40)))</formula>
    </cfRule>
    <cfRule type="containsText" dxfId="2945" priority="333" operator="containsText" text="B(선택)">
      <formula>NOT(ISERROR(SEARCH("B(선택)",AA40)))</formula>
    </cfRule>
    <cfRule type="containsText" dxfId="2944" priority="334" operator="containsText" text="A(선택)">
      <formula>NOT(ISERROR(SEARCH("A(선택)",AA40)))</formula>
    </cfRule>
  </conditionalFormatting>
  <conditionalFormatting sqref="AF40:AF41">
    <cfRule type="containsText" dxfId="2943" priority="329" operator="containsText" text="야간">
      <formula>NOT(ISERROR(SEARCH("야간",AF40)))</formula>
    </cfRule>
    <cfRule type="containsText" dxfId="2942" priority="330" operator="containsText" text="B(선택)">
      <formula>NOT(ISERROR(SEARCH("B(선택)",AF40)))</formula>
    </cfRule>
    <cfRule type="containsText" dxfId="2941" priority="331" operator="containsText" text="A(선택)">
      <formula>NOT(ISERROR(SEARCH("A(선택)",AF40)))</formula>
    </cfRule>
  </conditionalFormatting>
  <conditionalFormatting sqref="G40:G41">
    <cfRule type="containsText" dxfId="2940" priority="326" operator="containsText" text="야간">
      <formula>NOT(ISERROR(SEARCH("야간",G40)))</formula>
    </cfRule>
    <cfRule type="containsText" dxfId="2939" priority="327" operator="containsText" text="B(선택)">
      <formula>NOT(ISERROR(SEARCH("B(선택)",G40)))</formula>
    </cfRule>
    <cfRule type="containsText" dxfId="2938" priority="328" operator="containsText" text="A(선택)">
      <formula>NOT(ISERROR(SEARCH("A(선택)",G40)))</formula>
    </cfRule>
  </conditionalFormatting>
  <conditionalFormatting sqref="Q40:Q41">
    <cfRule type="containsText" dxfId="2937" priority="323" operator="containsText" text="야간">
      <formula>NOT(ISERROR(SEARCH("야간",Q40)))</formula>
    </cfRule>
    <cfRule type="containsText" dxfId="2936" priority="324" operator="containsText" text="B(선택)">
      <formula>NOT(ISERROR(SEARCH("B(선택)",Q40)))</formula>
    </cfRule>
    <cfRule type="containsText" dxfId="2935" priority="325" operator="containsText" text="A(선택)">
      <formula>NOT(ISERROR(SEARCH("A(선택)",Q40)))</formula>
    </cfRule>
  </conditionalFormatting>
  <conditionalFormatting sqref="L40:L41">
    <cfRule type="containsText" dxfId="2934" priority="320" operator="containsText" text="야간">
      <formula>NOT(ISERROR(SEARCH("야간",L40)))</formula>
    </cfRule>
    <cfRule type="containsText" dxfId="2933" priority="321" operator="containsText" text="B(선택)">
      <formula>NOT(ISERROR(SEARCH("B(선택)",L40)))</formula>
    </cfRule>
    <cfRule type="containsText" dxfId="2932" priority="322" operator="containsText" text="A(선택)">
      <formula>NOT(ISERROR(SEARCH("A(선택)",L40)))</formula>
    </cfRule>
  </conditionalFormatting>
  <conditionalFormatting sqref="B40:B41">
    <cfRule type="containsText" dxfId="2931" priority="308" operator="containsText" text="야간">
      <formula>NOT(ISERROR(SEARCH("야간",B40)))</formula>
    </cfRule>
    <cfRule type="containsText" dxfId="2930" priority="309" operator="containsText" text="B(선택)">
      <formula>NOT(ISERROR(SEARCH("B(선택)",B40)))</formula>
    </cfRule>
    <cfRule type="containsText" dxfId="2929" priority="310" operator="containsText" text="A(선택)">
      <formula>NOT(ISERROR(SEARCH("A(선택)",B40)))</formula>
    </cfRule>
  </conditionalFormatting>
  <conditionalFormatting sqref="V40:V41">
    <cfRule type="containsText" dxfId="2928" priority="302" operator="containsText" text="야간">
      <formula>NOT(ISERROR(SEARCH("야간",V40)))</formula>
    </cfRule>
    <cfRule type="containsText" dxfId="2927" priority="303" operator="containsText" text="B(선택)">
      <formula>NOT(ISERROR(SEARCH("B(선택)",V40)))</formula>
    </cfRule>
    <cfRule type="containsText" dxfId="2926" priority="304" operator="containsText" text="A(선택)">
      <formula>NOT(ISERROR(SEARCH("A(선택)",V40)))</formula>
    </cfRule>
  </conditionalFormatting>
  <conditionalFormatting sqref="AA47:AA48">
    <cfRule type="containsText" dxfId="2925" priority="292" operator="containsText" text="야간">
      <formula>NOT(ISERROR(SEARCH("야간",AA47)))</formula>
    </cfRule>
    <cfRule type="containsText" dxfId="2924" priority="293" operator="containsText" text="B(선택)">
      <formula>NOT(ISERROR(SEARCH("B(선택)",AA47)))</formula>
    </cfRule>
    <cfRule type="containsText" dxfId="2923" priority="294" operator="containsText" text="A(선택)">
      <formula>NOT(ISERROR(SEARCH("A(선택)",AA47)))</formula>
    </cfRule>
  </conditionalFormatting>
  <conditionalFormatting sqref="AF47:AF48">
    <cfRule type="containsText" dxfId="2922" priority="289" operator="containsText" text="야간">
      <formula>NOT(ISERROR(SEARCH("야간",AF47)))</formula>
    </cfRule>
    <cfRule type="containsText" dxfId="2921" priority="290" operator="containsText" text="B(선택)">
      <formula>NOT(ISERROR(SEARCH("B(선택)",AF47)))</formula>
    </cfRule>
    <cfRule type="containsText" dxfId="2920" priority="291" operator="containsText" text="A(선택)">
      <formula>NOT(ISERROR(SEARCH("A(선택)",AF47)))</formula>
    </cfRule>
  </conditionalFormatting>
  <conditionalFormatting sqref="G47:G48">
    <cfRule type="containsText" dxfId="2919" priority="286" operator="containsText" text="야간">
      <formula>NOT(ISERROR(SEARCH("야간",G47)))</formula>
    </cfRule>
    <cfRule type="containsText" dxfId="2918" priority="287" operator="containsText" text="B(선택)">
      <formula>NOT(ISERROR(SEARCH("B(선택)",G47)))</formula>
    </cfRule>
    <cfRule type="containsText" dxfId="2917" priority="288" operator="containsText" text="A(선택)">
      <formula>NOT(ISERROR(SEARCH("A(선택)",G47)))</formula>
    </cfRule>
  </conditionalFormatting>
  <conditionalFormatting sqref="Q47:Q48">
    <cfRule type="containsText" dxfId="2916" priority="283" operator="containsText" text="야간">
      <formula>NOT(ISERROR(SEARCH("야간",Q47)))</formula>
    </cfRule>
    <cfRule type="containsText" dxfId="2915" priority="284" operator="containsText" text="B(선택)">
      <formula>NOT(ISERROR(SEARCH("B(선택)",Q47)))</formula>
    </cfRule>
    <cfRule type="containsText" dxfId="2914" priority="285" operator="containsText" text="A(선택)">
      <formula>NOT(ISERROR(SEARCH("A(선택)",Q47)))</formula>
    </cfRule>
  </conditionalFormatting>
  <conditionalFormatting sqref="L47:L48">
    <cfRule type="containsText" dxfId="2913" priority="280" operator="containsText" text="야간">
      <formula>NOT(ISERROR(SEARCH("야간",L47)))</formula>
    </cfRule>
    <cfRule type="containsText" dxfId="2912" priority="281" operator="containsText" text="B(선택)">
      <formula>NOT(ISERROR(SEARCH("B(선택)",L47)))</formula>
    </cfRule>
    <cfRule type="containsText" dxfId="2911" priority="282" operator="containsText" text="A(선택)">
      <formula>NOT(ISERROR(SEARCH("A(선택)",L47)))</formula>
    </cfRule>
  </conditionalFormatting>
  <conditionalFormatting sqref="B47:B48">
    <cfRule type="containsText" dxfId="2910" priority="268" operator="containsText" text="야간">
      <formula>NOT(ISERROR(SEARCH("야간",B47)))</formula>
    </cfRule>
    <cfRule type="containsText" dxfId="2909" priority="269" operator="containsText" text="B(선택)">
      <formula>NOT(ISERROR(SEARCH("B(선택)",B47)))</formula>
    </cfRule>
    <cfRule type="containsText" dxfId="2908" priority="270" operator="containsText" text="A(선택)">
      <formula>NOT(ISERROR(SEARCH("A(선택)",B47)))</formula>
    </cfRule>
  </conditionalFormatting>
  <conditionalFormatting sqref="V47:V48">
    <cfRule type="containsText" dxfId="2907" priority="262" operator="containsText" text="야간">
      <formula>NOT(ISERROR(SEARCH("야간",V47)))</formula>
    </cfRule>
    <cfRule type="containsText" dxfId="2906" priority="263" operator="containsText" text="B(선택)">
      <formula>NOT(ISERROR(SEARCH("B(선택)",V47)))</formula>
    </cfRule>
    <cfRule type="containsText" dxfId="2905" priority="264" operator="containsText" text="A(선택)">
      <formula>NOT(ISERROR(SEARCH("A(선택)",V47)))</formula>
    </cfRule>
  </conditionalFormatting>
  <conditionalFormatting sqref="AA54:AA55">
    <cfRule type="containsText" dxfId="2904" priority="252" operator="containsText" text="야간">
      <formula>NOT(ISERROR(SEARCH("야간",AA54)))</formula>
    </cfRule>
    <cfRule type="containsText" dxfId="2903" priority="253" operator="containsText" text="B(선택)">
      <formula>NOT(ISERROR(SEARCH("B(선택)",AA54)))</formula>
    </cfRule>
    <cfRule type="containsText" dxfId="2902" priority="254" operator="containsText" text="A(선택)">
      <formula>NOT(ISERROR(SEARCH("A(선택)",AA54)))</formula>
    </cfRule>
  </conditionalFormatting>
  <conditionalFormatting sqref="AF54:AF55">
    <cfRule type="containsText" dxfId="2901" priority="249" operator="containsText" text="야간">
      <formula>NOT(ISERROR(SEARCH("야간",AF54)))</formula>
    </cfRule>
    <cfRule type="containsText" dxfId="2900" priority="250" operator="containsText" text="B(선택)">
      <formula>NOT(ISERROR(SEARCH("B(선택)",AF54)))</formula>
    </cfRule>
    <cfRule type="containsText" dxfId="2899" priority="251" operator="containsText" text="A(선택)">
      <formula>NOT(ISERROR(SEARCH("A(선택)",AF54)))</formula>
    </cfRule>
  </conditionalFormatting>
  <conditionalFormatting sqref="G54:G55">
    <cfRule type="containsText" dxfId="2898" priority="246" operator="containsText" text="야간">
      <formula>NOT(ISERROR(SEARCH("야간",G54)))</formula>
    </cfRule>
    <cfRule type="containsText" dxfId="2897" priority="247" operator="containsText" text="B(선택)">
      <formula>NOT(ISERROR(SEARCH("B(선택)",G54)))</formula>
    </cfRule>
    <cfRule type="containsText" dxfId="2896" priority="248" operator="containsText" text="A(선택)">
      <formula>NOT(ISERROR(SEARCH("A(선택)",G54)))</formula>
    </cfRule>
  </conditionalFormatting>
  <conditionalFormatting sqref="Q54:Q55">
    <cfRule type="containsText" dxfId="2895" priority="243" operator="containsText" text="야간">
      <formula>NOT(ISERROR(SEARCH("야간",Q54)))</formula>
    </cfRule>
    <cfRule type="containsText" dxfId="2894" priority="244" operator="containsText" text="B(선택)">
      <formula>NOT(ISERROR(SEARCH("B(선택)",Q54)))</formula>
    </cfRule>
    <cfRule type="containsText" dxfId="2893" priority="245" operator="containsText" text="A(선택)">
      <formula>NOT(ISERROR(SEARCH("A(선택)",Q54)))</formula>
    </cfRule>
  </conditionalFormatting>
  <conditionalFormatting sqref="L54:L55">
    <cfRule type="containsText" dxfId="2892" priority="240" operator="containsText" text="야간">
      <formula>NOT(ISERROR(SEARCH("야간",L54)))</formula>
    </cfRule>
    <cfRule type="containsText" dxfId="2891" priority="241" operator="containsText" text="B(선택)">
      <formula>NOT(ISERROR(SEARCH("B(선택)",L54)))</formula>
    </cfRule>
    <cfRule type="containsText" dxfId="2890" priority="242" operator="containsText" text="A(선택)">
      <formula>NOT(ISERROR(SEARCH("A(선택)",L54)))</formula>
    </cfRule>
  </conditionalFormatting>
  <conditionalFormatting sqref="B54:B55">
    <cfRule type="containsText" dxfId="2889" priority="228" operator="containsText" text="야간">
      <formula>NOT(ISERROR(SEARCH("야간",B54)))</formula>
    </cfRule>
    <cfRule type="containsText" dxfId="2888" priority="229" operator="containsText" text="B(선택)">
      <formula>NOT(ISERROR(SEARCH("B(선택)",B54)))</formula>
    </cfRule>
    <cfRule type="containsText" dxfId="2887" priority="230" operator="containsText" text="A(선택)">
      <formula>NOT(ISERROR(SEARCH("A(선택)",B54)))</formula>
    </cfRule>
  </conditionalFormatting>
  <conditionalFormatting sqref="V54:V55">
    <cfRule type="containsText" dxfId="2886" priority="222" operator="containsText" text="야간">
      <formula>NOT(ISERROR(SEARCH("야간",V54)))</formula>
    </cfRule>
    <cfRule type="containsText" dxfId="2885" priority="223" operator="containsText" text="B(선택)">
      <formula>NOT(ISERROR(SEARCH("B(선택)",V54)))</formula>
    </cfRule>
    <cfRule type="containsText" dxfId="2884" priority="224" operator="containsText" text="A(선택)">
      <formula>NOT(ISERROR(SEARCH("A(선택)",V54)))</formula>
    </cfRule>
  </conditionalFormatting>
  <conditionalFormatting sqref="V36:Y36">
    <cfRule type="cellIs" dxfId="2883" priority="218" operator="equal">
      <formula>0</formula>
    </cfRule>
  </conditionalFormatting>
  <conditionalFormatting sqref="B43:E43">
    <cfRule type="cellIs" dxfId="2882" priority="217" operator="equal">
      <formula>0</formula>
    </cfRule>
  </conditionalFormatting>
  <conditionalFormatting sqref="AA17:AA18">
    <cfRule type="containsText" dxfId="2881" priority="212" operator="containsText" text="휴일">
      <formula>NOT(ISERROR(SEARCH("휴일",AA17)))</formula>
    </cfRule>
    <cfRule type="containsText" dxfId="2880" priority="213" operator="containsText" text="대체(평일)">
      <formula>NOT(ISERROR(SEARCH("대체(평일)",AA17)))</formula>
    </cfRule>
  </conditionalFormatting>
  <conditionalFormatting sqref="AF17:AF18">
    <cfRule type="containsText" dxfId="2879" priority="210" operator="containsText" text="휴일">
      <formula>NOT(ISERROR(SEARCH("휴일",AF17)))</formula>
    </cfRule>
    <cfRule type="containsText" dxfId="2878" priority="211" operator="containsText" text="대체(평일)">
      <formula>NOT(ISERROR(SEARCH("대체(평일)",AF17)))</formula>
    </cfRule>
  </conditionalFormatting>
  <conditionalFormatting sqref="AF24:AF25">
    <cfRule type="containsText" dxfId="2877" priority="208" operator="containsText" text="휴일">
      <formula>NOT(ISERROR(SEARCH("휴일",AF24)))</formula>
    </cfRule>
    <cfRule type="containsText" dxfId="2876" priority="209" operator="containsText" text="대체(평일)">
      <formula>NOT(ISERROR(SEARCH("대체(평일)",AF24)))</formula>
    </cfRule>
  </conditionalFormatting>
  <conditionalFormatting sqref="AA24:AA25">
    <cfRule type="containsText" dxfId="2875" priority="206" operator="containsText" text="휴일">
      <formula>NOT(ISERROR(SEARCH("휴일",AA24)))</formula>
    </cfRule>
    <cfRule type="containsText" dxfId="2874" priority="207" operator="containsText" text="대체(평일)">
      <formula>NOT(ISERROR(SEARCH("대체(평일)",AA24)))</formula>
    </cfRule>
  </conditionalFormatting>
  <conditionalFormatting sqref="AA31:AA32">
    <cfRule type="containsText" dxfId="2873" priority="204" operator="containsText" text="휴일">
      <formula>NOT(ISERROR(SEARCH("휴일",AA31)))</formula>
    </cfRule>
    <cfRule type="containsText" dxfId="2872" priority="205" operator="containsText" text="대체(평일)">
      <formula>NOT(ISERROR(SEARCH("대체(평일)",AA31)))</formula>
    </cfRule>
  </conditionalFormatting>
  <conditionalFormatting sqref="AF31:AF32">
    <cfRule type="containsText" dxfId="2871" priority="202" operator="containsText" text="휴일">
      <formula>NOT(ISERROR(SEARCH("휴일",AF31)))</formula>
    </cfRule>
    <cfRule type="containsText" dxfId="2870" priority="203" operator="containsText" text="대체(평일)">
      <formula>NOT(ISERROR(SEARCH("대체(평일)",AF31)))</formula>
    </cfRule>
  </conditionalFormatting>
  <conditionalFormatting sqref="AF38:AF39">
    <cfRule type="containsText" dxfId="2869" priority="200" operator="containsText" text="휴일">
      <formula>NOT(ISERROR(SEARCH("휴일",AF38)))</formula>
    </cfRule>
    <cfRule type="containsText" dxfId="2868" priority="201" operator="containsText" text="대체(평일)">
      <formula>NOT(ISERROR(SEARCH("대체(평일)",AF38)))</formula>
    </cfRule>
  </conditionalFormatting>
  <conditionalFormatting sqref="AA38:AA39">
    <cfRule type="containsText" dxfId="2867" priority="198" operator="containsText" text="휴일">
      <formula>NOT(ISERROR(SEARCH("휴일",AA38)))</formula>
    </cfRule>
    <cfRule type="containsText" dxfId="2866" priority="199" operator="containsText" text="대체(평일)">
      <formula>NOT(ISERROR(SEARCH("대체(평일)",AA38)))</formula>
    </cfRule>
  </conditionalFormatting>
  <conditionalFormatting sqref="AA45:AA46">
    <cfRule type="containsText" dxfId="2865" priority="196" operator="containsText" text="휴일">
      <formula>NOT(ISERROR(SEARCH("휴일",AA45)))</formula>
    </cfRule>
    <cfRule type="containsText" dxfId="2864" priority="197" operator="containsText" text="대체(평일)">
      <formula>NOT(ISERROR(SEARCH("대체(평일)",AA45)))</formula>
    </cfRule>
  </conditionalFormatting>
  <conditionalFormatting sqref="AF45:AF46">
    <cfRule type="containsText" dxfId="2863" priority="194" operator="containsText" text="휴일">
      <formula>NOT(ISERROR(SEARCH("휴일",AF45)))</formula>
    </cfRule>
    <cfRule type="containsText" dxfId="2862" priority="195" operator="containsText" text="대체(평일)">
      <formula>NOT(ISERROR(SEARCH("대체(평일)",AF45)))</formula>
    </cfRule>
  </conditionalFormatting>
  <conditionalFormatting sqref="AF52:AF53">
    <cfRule type="containsText" dxfId="2861" priority="192" operator="containsText" text="휴일">
      <formula>NOT(ISERROR(SEARCH("휴일",AF52)))</formula>
    </cfRule>
    <cfRule type="containsText" dxfId="2860" priority="193" operator="containsText" text="대체(평일)">
      <formula>NOT(ISERROR(SEARCH("대체(평일)",AF52)))</formula>
    </cfRule>
  </conditionalFormatting>
  <conditionalFormatting sqref="AA52:AA53">
    <cfRule type="containsText" dxfId="2859" priority="190" operator="containsText" text="휴일">
      <formula>NOT(ISERROR(SEARCH("휴일",AA52)))</formula>
    </cfRule>
    <cfRule type="containsText" dxfId="2858" priority="191" operator="containsText" text="대체(평일)">
      <formula>NOT(ISERROR(SEARCH("대체(평일)",AA52)))</formula>
    </cfRule>
  </conditionalFormatting>
  <conditionalFormatting sqref="AO13">
    <cfRule type="cellIs" dxfId="2857" priority="169" operator="greaterThan">
      <formula>$AS$9</formula>
    </cfRule>
  </conditionalFormatting>
  <conditionalFormatting sqref="AN5:AO6 AO4">
    <cfRule type="cellIs" dxfId="2856" priority="168" operator="greaterThan">
      <formula>$AS$9</formula>
    </cfRule>
  </conditionalFormatting>
  <conditionalFormatting sqref="AO7">
    <cfRule type="cellIs" dxfId="2855" priority="167" operator="greaterThan">
      <formula>$AS$9</formula>
    </cfRule>
  </conditionalFormatting>
  <conditionalFormatting sqref="AN7">
    <cfRule type="cellIs" dxfId="2854" priority="166" operator="greaterThan">
      <formula>$AS$9</formula>
    </cfRule>
  </conditionalFormatting>
  <conditionalFormatting sqref="AN4">
    <cfRule type="cellIs" dxfId="2853" priority="165" operator="greaterThan">
      <formula>$AS$9</formula>
    </cfRule>
  </conditionalFormatting>
  <conditionalFormatting sqref="AO10">
    <cfRule type="cellIs" dxfId="2852" priority="164" operator="greaterThan">
      <formula>$AS$9</formula>
    </cfRule>
  </conditionalFormatting>
  <conditionalFormatting sqref="AO10">
    <cfRule type="cellIs" dxfId="2851" priority="163" operator="greaterThan">
      <formula>$AS$9</formula>
    </cfRule>
  </conditionalFormatting>
  <conditionalFormatting sqref="AO11">
    <cfRule type="cellIs" dxfId="2850" priority="162" operator="greaterThan">
      <formula>$AS$9</formula>
    </cfRule>
  </conditionalFormatting>
  <conditionalFormatting sqref="AO12">
    <cfRule type="cellIs" dxfId="2849" priority="161" operator="greaterThan">
      <formula>$AS$9</formula>
    </cfRule>
  </conditionalFormatting>
  <conditionalFormatting sqref="AN8">
    <cfRule type="cellIs" dxfId="2848" priority="160" operator="greaterThan">
      <formula>$AS$10</formula>
    </cfRule>
  </conditionalFormatting>
  <conditionalFormatting sqref="G24:G25">
    <cfRule type="containsText" dxfId="2847" priority="157" operator="containsText" text="대체(휴일)">
      <formula>NOT(ISERROR(SEARCH("대체(휴일)",G24)))</formula>
    </cfRule>
    <cfRule type="containsText" dxfId="2846" priority="158" operator="containsText" text="외근">
      <formula>NOT(ISERROR(SEARCH("외근",G24)))</formula>
    </cfRule>
    <cfRule type="containsText" dxfId="2845" priority="159" operator="containsText" text="선택">
      <formula>NOT(ISERROR(SEARCH("선택",G24)))</formula>
    </cfRule>
  </conditionalFormatting>
  <conditionalFormatting sqref="V45:V46">
    <cfRule type="containsText" dxfId="2844" priority="31" operator="containsText" text="대체(휴일)">
      <formula>NOT(ISERROR(SEARCH("대체(휴일)",V45)))</formula>
    </cfRule>
    <cfRule type="containsText" dxfId="2843" priority="32" operator="containsText" text="외근">
      <formula>NOT(ISERROR(SEARCH("외근",V45)))</formula>
    </cfRule>
    <cfRule type="containsText" dxfId="2842" priority="33" operator="containsText" text="선택">
      <formula>NOT(ISERROR(SEARCH("선택",V45)))</formula>
    </cfRule>
  </conditionalFormatting>
  <conditionalFormatting sqref="L24:L25">
    <cfRule type="containsText" dxfId="2841" priority="151" operator="containsText" text="대체(휴일)">
      <formula>NOT(ISERROR(SEARCH("대체(휴일)",L24)))</formula>
    </cfRule>
    <cfRule type="containsText" dxfId="2840" priority="152" operator="containsText" text="외근">
      <formula>NOT(ISERROR(SEARCH("외근",L24)))</formula>
    </cfRule>
    <cfRule type="containsText" dxfId="2839" priority="153" operator="containsText" text="선택">
      <formula>NOT(ISERROR(SEARCH("선택",L24)))</formula>
    </cfRule>
  </conditionalFormatting>
  <conditionalFormatting sqref="Q24:Q25">
    <cfRule type="containsText" dxfId="2838" priority="94" operator="containsText" text="대체(휴일)">
      <formula>NOT(ISERROR(SEARCH("대체(휴일)",Q24)))</formula>
    </cfRule>
    <cfRule type="containsText" dxfId="2837" priority="95" operator="containsText" text="외근">
      <formula>NOT(ISERROR(SEARCH("외근",Q24)))</formula>
    </cfRule>
    <cfRule type="containsText" dxfId="2836" priority="96" operator="containsText" text="선택">
      <formula>NOT(ISERROR(SEARCH("선택",Q24)))</formula>
    </cfRule>
  </conditionalFormatting>
  <conditionalFormatting sqref="L31:L32">
    <cfRule type="containsText" dxfId="2835" priority="70" operator="containsText" text="대체(휴일)">
      <formula>NOT(ISERROR(SEARCH("대체(휴일)",L31)))</formula>
    </cfRule>
    <cfRule type="containsText" dxfId="2834" priority="71" operator="containsText" text="외근">
      <formula>NOT(ISERROR(SEARCH("외근",L31)))</formula>
    </cfRule>
    <cfRule type="containsText" dxfId="2833" priority="72" operator="containsText" text="선택">
      <formula>NOT(ISERROR(SEARCH("선택",L31)))</formula>
    </cfRule>
  </conditionalFormatting>
  <conditionalFormatting sqref="B24:B25">
    <cfRule type="containsText" dxfId="2832" priority="97" operator="containsText" text="대체(휴일)">
      <formula>NOT(ISERROR(SEARCH("대체(휴일)",B24)))</formula>
    </cfRule>
    <cfRule type="containsText" dxfId="2831" priority="98" operator="containsText" text="외근">
      <formula>NOT(ISERROR(SEARCH("외근",B24)))</formula>
    </cfRule>
    <cfRule type="containsText" dxfId="2830" priority="99" operator="containsText" text="선택">
      <formula>NOT(ISERROR(SEARCH("선택",B24)))</formula>
    </cfRule>
  </conditionalFormatting>
  <conditionalFormatting sqref="V24:V25">
    <cfRule type="containsText" dxfId="2829" priority="91" operator="containsText" text="대체(휴일)">
      <formula>NOT(ISERROR(SEARCH("대체(휴일)",V24)))</formula>
    </cfRule>
    <cfRule type="containsText" dxfId="2828" priority="92" operator="containsText" text="외근">
      <formula>NOT(ISERROR(SEARCH("외근",V24)))</formula>
    </cfRule>
    <cfRule type="containsText" dxfId="2827" priority="93" operator="containsText" text="선택">
      <formula>NOT(ISERROR(SEARCH("선택",V24)))</formula>
    </cfRule>
  </conditionalFormatting>
  <conditionalFormatting sqref="G45:G46">
    <cfRule type="containsText" dxfId="2826" priority="43" operator="containsText" text="대체(휴일)">
      <formula>NOT(ISERROR(SEARCH("대체(휴일)",G45)))</formula>
    </cfRule>
    <cfRule type="containsText" dxfId="2825" priority="44" operator="containsText" text="외근">
      <formula>NOT(ISERROR(SEARCH("외근",G45)))</formula>
    </cfRule>
    <cfRule type="containsText" dxfId="2824" priority="45" operator="containsText" text="선택">
      <formula>NOT(ISERROR(SEARCH("선택",G45)))</formula>
    </cfRule>
  </conditionalFormatting>
  <conditionalFormatting sqref="L45:L46">
    <cfRule type="containsText" dxfId="2823" priority="40" operator="containsText" text="대체(휴일)">
      <formula>NOT(ISERROR(SEARCH("대체(휴일)",L45)))</formula>
    </cfRule>
    <cfRule type="containsText" dxfId="2822" priority="41" operator="containsText" text="외근">
      <formula>NOT(ISERROR(SEARCH("외근",L45)))</formula>
    </cfRule>
    <cfRule type="containsText" dxfId="2821" priority="42" operator="containsText" text="선택">
      <formula>NOT(ISERROR(SEARCH("선택",L45)))</formula>
    </cfRule>
  </conditionalFormatting>
  <conditionalFormatting sqref="B45:B46">
    <cfRule type="containsText" dxfId="2820" priority="37" operator="containsText" text="대체(휴일)">
      <formula>NOT(ISERROR(SEARCH("대체(휴일)",B45)))</formula>
    </cfRule>
    <cfRule type="containsText" dxfId="2819" priority="38" operator="containsText" text="외근">
      <formula>NOT(ISERROR(SEARCH("외근",B45)))</formula>
    </cfRule>
    <cfRule type="containsText" dxfId="2818" priority="39" operator="containsText" text="선택">
      <formula>NOT(ISERROR(SEARCH("선택",B45)))</formula>
    </cfRule>
  </conditionalFormatting>
  <conditionalFormatting sqref="Q45:Q46">
    <cfRule type="containsText" dxfId="2817" priority="34" operator="containsText" text="대체(휴일)">
      <formula>NOT(ISERROR(SEARCH("대체(휴일)",Q45)))</formula>
    </cfRule>
    <cfRule type="containsText" dxfId="2816" priority="35" operator="containsText" text="외근">
      <formula>NOT(ISERROR(SEARCH("외근",Q45)))</formula>
    </cfRule>
    <cfRule type="containsText" dxfId="2815" priority="36" operator="containsText" text="선택">
      <formula>NOT(ISERROR(SEARCH("선택",Q45)))</formula>
    </cfRule>
  </conditionalFormatting>
  <conditionalFormatting sqref="G31:G32">
    <cfRule type="containsText" dxfId="2814" priority="73" operator="containsText" text="대체(휴일)">
      <formula>NOT(ISERROR(SEARCH("대체(휴일)",G31)))</formula>
    </cfRule>
    <cfRule type="containsText" dxfId="2813" priority="74" operator="containsText" text="외근">
      <formula>NOT(ISERROR(SEARCH("외근",G31)))</formula>
    </cfRule>
    <cfRule type="containsText" dxfId="2812" priority="75" operator="containsText" text="선택">
      <formula>NOT(ISERROR(SEARCH("선택",G31)))</formula>
    </cfRule>
  </conditionalFormatting>
  <conditionalFormatting sqref="B31:B32">
    <cfRule type="containsText" dxfId="2811" priority="67" operator="containsText" text="대체(휴일)">
      <formula>NOT(ISERROR(SEARCH("대체(휴일)",B31)))</formula>
    </cfRule>
    <cfRule type="containsText" dxfId="2810" priority="68" operator="containsText" text="외근">
      <formula>NOT(ISERROR(SEARCH("외근",B31)))</formula>
    </cfRule>
    <cfRule type="containsText" dxfId="2809" priority="69" operator="containsText" text="선택">
      <formula>NOT(ISERROR(SEARCH("선택",B31)))</formula>
    </cfRule>
  </conditionalFormatting>
  <conditionalFormatting sqref="Q31:Q32">
    <cfRule type="containsText" dxfId="2808" priority="64" operator="containsText" text="대체(휴일)">
      <formula>NOT(ISERROR(SEARCH("대체(휴일)",Q31)))</formula>
    </cfRule>
    <cfRule type="containsText" dxfId="2807" priority="65" operator="containsText" text="외근">
      <formula>NOT(ISERROR(SEARCH("외근",Q31)))</formula>
    </cfRule>
    <cfRule type="containsText" dxfId="2806" priority="66" operator="containsText" text="선택">
      <formula>NOT(ISERROR(SEARCH("선택",Q31)))</formula>
    </cfRule>
  </conditionalFormatting>
  <conditionalFormatting sqref="V31:V32">
    <cfRule type="containsText" dxfId="2805" priority="61" operator="containsText" text="대체(휴일)">
      <formula>NOT(ISERROR(SEARCH("대체(휴일)",V31)))</formula>
    </cfRule>
    <cfRule type="containsText" dxfId="2804" priority="62" operator="containsText" text="외근">
      <formula>NOT(ISERROR(SEARCH("외근",V31)))</formula>
    </cfRule>
    <cfRule type="containsText" dxfId="2803" priority="63" operator="containsText" text="선택">
      <formula>NOT(ISERROR(SEARCH("선택",V31)))</formula>
    </cfRule>
  </conditionalFormatting>
  <conditionalFormatting sqref="G38:G39">
    <cfRule type="containsText" dxfId="2802" priority="58" operator="containsText" text="대체(휴일)">
      <formula>NOT(ISERROR(SEARCH("대체(휴일)",G38)))</formula>
    </cfRule>
    <cfRule type="containsText" dxfId="2801" priority="59" operator="containsText" text="외근">
      <formula>NOT(ISERROR(SEARCH("외근",G38)))</formula>
    </cfRule>
    <cfRule type="containsText" dxfId="2800" priority="60" operator="containsText" text="선택">
      <formula>NOT(ISERROR(SEARCH("선택",G38)))</formula>
    </cfRule>
  </conditionalFormatting>
  <conditionalFormatting sqref="L38:L39">
    <cfRule type="containsText" dxfId="2799" priority="55" operator="containsText" text="대체(휴일)">
      <formula>NOT(ISERROR(SEARCH("대체(휴일)",L38)))</formula>
    </cfRule>
    <cfRule type="containsText" dxfId="2798" priority="56" operator="containsText" text="외근">
      <formula>NOT(ISERROR(SEARCH("외근",L38)))</formula>
    </cfRule>
    <cfRule type="containsText" dxfId="2797" priority="57" operator="containsText" text="선택">
      <formula>NOT(ISERROR(SEARCH("선택",L38)))</formula>
    </cfRule>
  </conditionalFormatting>
  <conditionalFormatting sqref="B38:B39">
    <cfRule type="containsText" dxfId="2796" priority="52" operator="containsText" text="대체(휴일)">
      <formula>NOT(ISERROR(SEARCH("대체(휴일)",B38)))</formula>
    </cfRule>
    <cfRule type="containsText" dxfId="2795" priority="53" operator="containsText" text="외근">
      <formula>NOT(ISERROR(SEARCH("외근",B38)))</formula>
    </cfRule>
    <cfRule type="containsText" dxfId="2794" priority="54" operator="containsText" text="선택">
      <formula>NOT(ISERROR(SEARCH("선택",B38)))</formula>
    </cfRule>
  </conditionalFormatting>
  <conditionalFormatting sqref="Q38:Q39">
    <cfRule type="containsText" dxfId="2793" priority="49" operator="containsText" text="대체(휴일)">
      <formula>NOT(ISERROR(SEARCH("대체(휴일)",Q38)))</formula>
    </cfRule>
    <cfRule type="containsText" dxfId="2792" priority="50" operator="containsText" text="외근">
      <formula>NOT(ISERROR(SEARCH("외근",Q38)))</formula>
    </cfRule>
    <cfRule type="containsText" dxfId="2791" priority="51" operator="containsText" text="선택">
      <formula>NOT(ISERROR(SEARCH("선택",Q38)))</formula>
    </cfRule>
  </conditionalFormatting>
  <conditionalFormatting sqref="V38:V39">
    <cfRule type="containsText" dxfId="2790" priority="46" operator="containsText" text="대체(휴일)">
      <formula>NOT(ISERROR(SEARCH("대체(휴일)",V38)))</formula>
    </cfRule>
    <cfRule type="containsText" dxfId="2789" priority="47" operator="containsText" text="외근">
      <formula>NOT(ISERROR(SEARCH("외근",V38)))</formula>
    </cfRule>
    <cfRule type="containsText" dxfId="2788" priority="48" operator="containsText" text="선택">
      <formula>NOT(ISERROR(SEARCH("선택",V38)))</formula>
    </cfRule>
  </conditionalFormatting>
  <conditionalFormatting sqref="B17:B18">
    <cfRule type="containsText" dxfId="2787" priority="28" operator="containsText" text="대체(휴일)">
      <formula>NOT(ISERROR(SEARCH("대체(휴일)",B17)))</formula>
    </cfRule>
    <cfRule type="containsText" dxfId="2786" priority="29" operator="containsText" text="외근">
      <formula>NOT(ISERROR(SEARCH("외근",B17)))</formula>
    </cfRule>
    <cfRule type="containsText" dxfId="2785" priority="30" operator="containsText" text="선택">
      <formula>NOT(ISERROR(SEARCH("선택",B17)))</formula>
    </cfRule>
  </conditionalFormatting>
  <conditionalFormatting sqref="G17:G18">
    <cfRule type="containsText" dxfId="2784" priority="25" operator="containsText" text="대체(휴일)">
      <formula>NOT(ISERROR(SEARCH("대체(휴일)",G17)))</formula>
    </cfRule>
    <cfRule type="containsText" dxfId="2783" priority="26" operator="containsText" text="외근">
      <formula>NOT(ISERROR(SEARCH("외근",G17)))</formula>
    </cfRule>
    <cfRule type="containsText" dxfId="2782" priority="27" operator="containsText" text="선택">
      <formula>NOT(ISERROR(SEARCH("선택",G17)))</formula>
    </cfRule>
  </conditionalFormatting>
  <conditionalFormatting sqref="L17:L18">
    <cfRule type="containsText" dxfId="2781" priority="22" operator="containsText" text="대체(휴일)">
      <formula>NOT(ISERROR(SEARCH("대체(휴일)",L17)))</formula>
    </cfRule>
    <cfRule type="containsText" dxfId="2780" priority="23" operator="containsText" text="외근">
      <formula>NOT(ISERROR(SEARCH("외근",L17)))</formula>
    </cfRule>
    <cfRule type="containsText" dxfId="2779" priority="24" operator="containsText" text="선택">
      <formula>NOT(ISERROR(SEARCH("선택",L17)))</formula>
    </cfRule>
  </conditionalFormatting>
  <conditionalFormatting sqref="Q17:Q18">
    <cfRule type="containsText" dxfId="2778" priority="19" operator="containsText" text="대체(휴일)">
      <formula>NOT(ISERROR(SEARCH("대체(휴일)",Q17)))</formula>
    </cfRule>
    <cfRule type="containsText" dxfId="2777" priority="20" operator="containsText" text="외근">
      <formula>NOT(ISERROR(SEARCH("외근",Q17)))</formula>
    </cfRule>
    <cfRule type="containsText" dxfId="2776" priority="21" operator="containsText" text="선택">
      <formula>NOT(ISERROR(SEARCH("선택",Q17)))</formula>
    </cfRule>
  </conditionalFormatting>
  <conditionalFormatting sqref="V17:V18">
    <cfRule type="containsText" dxfId="2775" priority="16" operator="containsText" text="대체(휴일)">
      <formula>NOT(ISERROR(SEARCH("대체(휴일)",V17)))</formula>
    </cfRule>
    <cfRule type="containsText" dxfId="2774" priority="17" operator="containsText" text="외근">
      <formula>NOT(ISERROR(SEARCH("외근",V17)))</formula>
    </cfRule>
    <cfRule type="containsText" dxfId="2773" priority="18" operator="containsText" text="선택">
      <formula>NOT(ISERROR(SEARCH("선택",V17)))</formula>
    </cfRule>
  </conditionalFormatting>
  <conditionalFormatting sqref="B52:B53">
    <cfRule type="containsText" dxfId="2772" priority="13" operator="containsText" text="대체(휴일)">
      <formula>NOT(ISERROR(SEARCH("대체(휴일)",B52)))</formula>
    </cfRule>
    <cfRule type="containsText" dxfId="2771" priority="14" operator="containsText" text="외근">
      <formula>NOT(ISERROR(SEARCH("외근",B52)))</formula>
    </cfRule>
    <cfRule type="containsText" dxfId="2770" priority="15" operator="containsText" text="선택">
      <formula>NOT(ISERROR(SEARCH("선택",B52)))</formula>
    </cfRule>
  </conditionalFormatting>
  <conditionalFormatting sqref="G52:G53">
    <cfRule type="containsText" dxfId="2769" priority="10" operator="containsText" text="대체(휴일)">
      <formula>NOT(ISERROR(SEARCH("대체(휴일)",G52)))</formula>
    </cfRule>
    <cfRule type="containsText" dxfId="2768" priority="11" operator="containsText" text="외근">
      <formula>NOT(ISERROR(SEARCH("외근",G52)))</formula>
    </cfRule>
    <cfRule type="containsText" dxfId="2767" priority="12" operator="containsText" text="선택">
      <formula>NOT(ISERROR(SEARCH("선택",G52)))</formula>
    </cfRule>
  </conditionalFormatting>
  <conditionalFormatting sqref="L52:L53">
    <cfRule type="containsText" dxfId="2766" priority="7" operator="containsText" text="대체(휴일)">
      <formula>NOT(ISERROR(SEARCH("대체(휴일)",L52)))</formula>
    </cfRule>
    <cfRule type="containsText" dxfId="2765" priority="8" operator="containsText" text="외근">
      <formula>NOT(ISERROR(SEARCH("외근",L52)))</formula>
    </cfRule>
    <cfRule type="containsText" dxfId="2764" priority="9" operator="containsText" text="선택">
      <formula>NOT(ISERROR(SEARCH("선택",L52)))</formula>
    </cfRule>
  </conditionalFormatting>
  <conditionalFormatting sqref="Q52:Q53">
    <cfRule type="containsText" dxfId="2763" priority="4" operator="containsText" text="대체(휴일)">
      <formula>NOT(ISERROR(SEARCH("대체(휴일)",Q52)))</formula>
    </cfRule>
    <cfRule type="containsText" dxfId="2762" priority="5" operator="containsText" text="외근">
      <formula>NOT(ISERROR(SEARCH("외근",Q52)))</formula>
    </cfRule>
    <cfRule type="containsText" dxfId="2761" priority="6" operator="containsText" text="선택">
      <formula>NOT(ISERROR(SEARCH("선택",Q52)))</formula>
    </cfRule>
  </conditionalFormatting>
  <conditionalFormatting sqref="V52:V53">
    <cfRule type="containsText" dxfId="2760" priority="1" operator="containsText" text="대체(휴일)">
      <formula>NOT(ISERROR(SEARCH("대체(휴일)",V52)))</formula>
    </cfRule>
    <cfRule type="containsText" dxfId="2759" priority="2" operator="containsText" text="외근">
      <formula>NOT(ISERROR(SEARCH("외근",V52)))</formula>
    </cfRule>
    <cfRule type="containsText" dxfId="2758" priority="3" operator="containsText" text="선택">
      <formula>NOT(ISERROR(SEARCH("선택",V52)))</formula>
    </cfRule>
  </conditionalFormatting>
  <dataValidations count="10">
    <dataValidation type="list" allowBlank="1" showInputMessage="1" showErrorMessage="1" sqref="G31:G32 L31:L32 B31:B32 G24:G25 Q52:Q53 L24:L25 G38:G39 B52:B53 G52:G53 Q31:Q32 V31:V32 B24:B25 L38:L39 B38:B39 Q24:Q25 Q38:Q39 L52:L53 V17:V18 V38:V39 V24:V25 G45:G46 L45:L46 B45:B46 Q45:Q46 V45:V46 B17:B18 G17:G18 L17:L18 Q17:Q18 V52:V53" xr:uid="{638AC729-0A18-4731-BB6E-2596C9484D2D}">
      <formula1>"통상,선택,외근,대체(휴일)"</formula1>
    </dataValidation>
    <dataValidation type="list" allowBlank="1" showInputMessage="1" showErrorMessage="1" sqref="D20 AC20 I20 AC34 N20 S20 AH20 AC48 AC27 AH27 AH34 AC41 I34 AH41 X20 I41 AH48 I27 S27 D27 N27 S41 S34 D34 I48 S48 D48 N48 N34 D41 N41 X27 X48 X41 X34 AC55 AH55 I55 S55 D55 N55 X55" xr:uid="{3750580B-047F-46BB-9340-BE46CF73CC8B}">
      <formula1>"0.0,0.5,1.0,1.5,2.0,2.5,3.0,3.5,4.0,4.5,5.0,5.5,6.0"</formula1>
    </dataValidation>
    <dataValidation type="list" allowBlank="1" showInputMessage="1" showErrorMessage="1" sqref="C20 M59 AB20 H20 AB34 M20 R20 AG20 AB48 AB27 AG27 AG34 AB41 H34 AG41 W20 H41 AG48 H27 R27 C27 M27 R41 R34 C34 H48 R48 C48 M48 M34 C41 M41 W27 W48 W41 W34 AB55 AG55 H55 R55 C55 M55 W55" xr:uid="{540D5DFD-9E07-4CBF-9079-20C9A3AD7378}">
      <formula1>"22:30,23:00,23:30,24:00,00:30,01:00,01:30,02:00,02:30,03:00,03:30,04:00,04:30,05:00,05:30,06:00"</formula1>
    </dataValidation>
    <dataValidation type="list" allowBlank="1" showInputMessage="1" showErrorMessage="1" sqref="C19 M58 AB19 H19 AB33 M19 R19 AG19 AB47 AB26 AG26 AG33 AB40 H33 AG40 W19 H40 AG47 H26 R26 C26 M26 R40 R33 C33 H47 R47 C47 M47 M33 C40 M40 W26 W47 W40 W33 AB54 AG54 H54 R54 C54 M54 W54" xr:uid="{C2000196-4D59-46F1-9C88-6B8B4D0C4DE1}">
      <formula1>"22:00,22:30,23:00,23:30,24:00,00:30,01:00,01:30,02:00,02:30,03:00,03:30,04:00,04:30,05:00,05:30"</formula1>
    </dataValidation>
    <dataValidation type="list" allowBlank="1" showInputMessage="1" showErrorMessage="1" sqref="B19:B20 Q19:Q20 AA19:AA20 G19:G20 AA33:AA34 L19:L20 AF19:AF20 AA47:AA48 AF47:AF48 AA26:AA27 AF26:AF27 AF33:AF34 B47:B48 AA40:AA41 V19:V20 B26:B27 AF40:AF41 B40:B41 G26:G27 Q26:Q27 L26:L27 G47:G48 G40:G41 B33:B34 G33:G34 Q47:Q48 L47:L48 V47:V48 Q33:Q34 L33:L34 Q40:Q41 L40:L41 V40:V41 V26:V27 V33:V34 AA54:AA55 AF54:AF55 B54:B55 G54:G55 Q54:Q55 L54:L55 V54:V55" xr:uid="{AE2386BE-AEAD-4091-8841-EEFE0948E5D1}">
      <formula1>"야간"</formula1>
    </dataValidation>
    <dataValidation type="list" allowBlank="1" showInputMessage="1" showErrorMessage="1" sqref="D18 AC39 I18 AC32 N18 S18 AC18 AH18 AH32 AH39 S53 I53 N39 AC46 AH46 AC25 AH25 D39 D53 N53 I39 N25 N32 D32 X18 X53 D25 X39 I25 X25 I32 X32 S32 S39 S25 AC53 AH53 N46 D46 I46 X46 S46" xr:uid="{0972FA0F-9942-4272-8DFD-C13745DA3BDF}">
      <formula1>"외근,연차,반차,0.0,0.5,1.0,1.5,2.0,2.5,3.0,3.5,4.0,4.5,5.0,5.5,6.0"</formula1>
    </dataValidation>
    <dataValidation type="list" allowBlank="1" showInputMessage="1" showErrorMessage="1" sqref="AB17 AG38 AG45 H52 AG24 M24 W52 H24 AG31 M52 M38 M31 H38 M17 AB52 C17 AB38 R38 H31 R31 AG17 R17 AB31 AB45 C31 AB24 W31 C38 C52 W17 H17 R24 C24 W24 W38 AG52 R52 M45 H45 R45 C45 W45" xr:uid="{AC521DAA-B4D2-4AB3-911D-C02A662E3133}">
      <formula1>"06:00,06:30,07:00,07:30,08:00,08:30,09:00,09:30,10:00,10:30,11:00,11:30,12:00,12:30,13:00,13:30,14:00,14:30,15:00,15:30,16:00,16:30,17:00,17:30"</formula1>
    </dataValidation>
    <dataValidation type="list" allowBlank="1" showInputMessage="1" showErrorMessage="1" sqref="M39 M25 M18 R25 R39 H39 H53 AB53 H25 M32 R18 AG53 AB32 H18 C18 M53 AG32 AB25 R32 AB18 AG25 AB39 H32 AB46 AG46 W18 AG39 C32 W53 W32 C25 AG18 C39 W25 W39 R53 C53 M46 R46 H46 C46 W46" xr:uid="{4C422E51-927D-47C7-876C-AE4C8F842A2C}">
      <formula1>"10:30,11:00,11:30,12:00,12:30,13:00,13:30,14:00,14:30,15:00,15:30,16:00,16:30,17:00,17:30,18:00,18:30,19:00,19:30,20:00,20:30,21:00,21:30,22:00"</formula1>
    </dataValidation>
    <dataValidation type="list" allowBlank="1" showInputMessage="1" showErrorMessage="1" sqref="AA17:AA18 AF17:AF18 AF24:AF25 AA24:AA25 AA31:AA32 AF31:AF32 AF38:AF39 AA38:AA39 AA45:AA46 AF45:AF46 AF52:AF53 AA52:AA53" xr:uid="{1E3CBFEC-33C2-4BDF-B293-66FE9F1285EC}">
      <formula1>"대체(평일),휴일"</formula1>
    </dataValidation>
    <dataValidation type="list" showInputMessage="1" showErrorMessage="1" sqref="G10:J10" xr:uid="{FF97C7B8-8C4C-4127-9A2E-57C8A62A55B0}">
      <formula1>"Comprehensive,Non-Comprehensive"</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CCB96-65A0-467F-9402-7DC30BF69783}">
  <dimension ref="B2:AW69"/>
  <sheetViews>
    <sheetView showGridLines="0" zoomScale="70" zoomScaleNormal="70" workbookViewId="0">
      <selection activeCell="X10" sqref="X10"/>
    </sheetView>
  </sheetViews>
  <sheetFormatPr defaultRowHeight="15"/>
  <cols>
    <col min="1" max="1" width="4.140625" customWidth="1"/>
    <col min="2" max="2" width="7.7109375" customWidth="1"/>
    <col min="3" max="3" width="9.7109375" customWidth="1"/>
    <col min="4" max="4" width="6.7109375" customWidth="1"/>
    <col min="5" max="5" width="7.42578125" customWidth="1"/>
    <col min="6" max="6" width="2.85546875" customWidth="1"/>
    <col min="7" max="7" width="7.7109375" customWidth="1"/>
    <col min="8" max="8" width="9.7109375" customWidth="1"/>
    <col min="9" max="10" width="6.7109375" customWidth="1"/>
    <col min="11" max="11" width="2.85546875" customWidth="1"/>
    <col min="12" max="12" width="7.7109375" customWidth="1"/>
    <col min="13" max="13" width="9.7109375" customWidth="1"/>
    <col min="14" max="15" width="6.7109375" customWidth="1"/>
    <col min="16" max="16" width="2.85546875" customWidth="1"/>
    <col min="17" max="17" width="8.7109375" customWidth="1"/>
    <col min="18" max="18" width="9.7109375" customWidth="1"/>
    <col min="19" max="20" width="6.7109375" customWidth="1"/>
    <col min="21" max="21" width="2.85546875" customWidth="1"/>
    <col min="22" max="22" width="8.7109375" customWidth="1"/>
    <col min="23" max="23" width="9.7109375" customWidth="1"/>
    <col min="24" max="25" width="6.7109375" customWidth="1"/>
    <col min="26" max="26" width="2.85546875" customWidth="1"/>
    <col min="27" max="27" width="7.7109375" customWidth="1"/>
    <col min="28" max="28" width="9.7109375" customWidth="1"/>
    <col min="29" max="30" width="6.7109375" customWidth="1"/>
    <col min="31" max="31" width="2.85546875" customWidth="1"/>
    <col min="32" max="32" width="8.7109375" customWidth="1"/>
    <col min="33" max="33" width="9.7109375" customWidth="1"/>
    <col min="34" max="35" width="6.7109375" customWidth="1"/>
    <col min="36" max="36" width="2.7109375" customWidth="1"/>
    <col min="37" max="38" width="1.7109375" customWidth="1"/>
    <col min="39" max="39" width="36.28515625" customWidth="1"/>
    <col min="40" max="40" width="15.7109375" customWidth="1"/>
    <col min="41" max="41" width="6.7109375" customWidth="1"/>
    <col min="42" max="42" width="3.7109375" customWidth="1"/>
    <col min="43" max="43" width="5.140625" customWidth="1"/>
    <col min="44" max="44" width="18.7109375" customWidth="1"/>
    <col min="45" max="45" width="13.42578125" customWidth="1"/>
    <col min="46" max="48" width="8.7109375" customWidth="1"/>
    <col min="49" max="49" width="10" customWidth="1"/>
  </cols>
  <sheetData>
    <row r="2" spans="2:49" ht="26.25" customHeight="1" thickBot="1">
      <c r="B2" s="178">
        <v>43891</v>
      </c>
      <c r="C2" s="178"/>
      <c r="D2" s="178"/>
      <c r="E2" s="178"/>
      <c r="F2" s="178"/>
      <c r="G2" s="178"/>
      <c r="H2" s="22"/>
      <c r="I2" s="22"/>
      <c r="J2" s="2"/>
      <c r="K2" s="2"/>
      <c r="L2" s="2"/>
      <c r="M2" s="22"/>
      <c r="N2" s="22"/>
      <c r="O2" s="2"/>
      <c r="P2" s="2"/>
      <c r="Q2" s="2"/>
      <c r="R2" s="22"/>
      <c r="S2" s="22"/>
      <c r="T2" s="2"/>
      <c r="U2" s="2"/>
      <c r="V2" s="2"/>
      <c r="W2" s="22"/>
      <c r="X2" s="22"/>
      <c r="Y2" s="2"/>
      <c r="Z2" s="2"/>
      <c r="AA2" s="2"/>
      <c r="AB2" s="22"/>
      <c r="AC2" s="22"/>
      <c r="AD2" s="2"/>
      <c r="AE2" s="2"/>
      <c r="AF2" s="2"/>
      <c r="AG2" s="22"/>
      <c r="AH2" s="22"/>
      <c r="AI2" s="2"/>
      <c r="AJ2" s="3"/>
      <c r="AM2" s="4" t="s">
        <v>0</v>
      </c>
      <c r="AQ2" s="4" t="s">
        <v>1</v>
      </c>
      <c r="AR2" s="5"/>
    </row>
    <row r="3" spans="2:49" ht="17.25" customHeight="1">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M3" s="7"/>
      <c r="AN3" s="8" t="s">
        <v>2</v>
      </c>
      <c r="AO3" s="39" t="s">
        <v>3</v>
      </c>
      <c r="AQ3" s="179" t="s">
        <v>4</v>
      </c>
      <c r="AR3" s="180"/>
      <c r="AS3" s="9">
        <f>B2</f>
        <v>43891</v>
      </c>
    </row>
    <row r="4" spans="2:49" s="6" customFormat="1" ht="17.25" customHeight="1">
      <c r="B4" s="164" t="s">
        <v>25</v>
      </c>
      <c r="C4" s="164"/>
      <c r="D4" s="164"/>
      <c r="E4" s="164"/>
      <c r="AM4" s="34" t="s">
        <v>20</v>
      </c>
      <c r="AN4" s="35">
        <f>AN17+AN24+AN31+AN38+AN45+AN52</f>
        <v>176</v>
      </c>
      <c r="AO4" s="34">
        <f>$AS$9-AN4</f>
        <v>0</v>
      </c>
      <c r="AP4"/>
      <c r="AQ4" s="181" t="s">
        <v>5</v>
      </c>
      <c r="AR4" s="182"/>
      <c r="AS4" s="10">
        <f>EOMONTH(B2,0)</f>
        <v>43921</v>
      </c>
    </row>
    <row r="5" spans="2:49" s="6" customFormat="1" ht="17.25" customHeight="1">
      <c r="B5" s="127" t="s">
        <v>26</v>
      </c>
      <c r="C5" s="127"/>
      <c r="D5" s="127"/>
      <c r="E5" s="127"/>
      <c r="F5" s="127"/>
      <c r="G5" s="127"/>
      <c r="H5" s="127"/>
      <c r="I5" s="127"/>
      <c r="J5" s="127"/>
      <c r="K5" s="127"/>
      <c r="L5" s="127"/>
      <c r="M5" s="127"/>
      <c r="N5" s="127"/>
      <c r="O5" s="127"/>
      <c r="P5" s="127"/>
      <c r="Q5" s="127"/>
      <c r="R5" s="127"/>
      <c r="S5" s="127"/>
      <c r="T5" s="127"/>
      <c r="U5" s="127"/>
      <c r="V5" s="127"/>
      <c r="W5" s="127"/>
      <c r="X5" s="127"/>
      <c r="Y5" s="127"/>
      <c r="AM5" s="34" t="s">
        <v>24</v>
      </c>
      <c r="AN5" s="35">
        <f>AN18+AN25+AN32+AN39+AN46+AN53</f>
        <v>0</v>
      </c>
      <c r="AO5" s="34"/>
      <c r="AP5"/>
      <c r="AQ5" s="183" t="s">
        <v>6</v>
      </c>
      <c r="AR5" s="11" t="s">
        <v>29</v>
      </c>
      <c r="AS5" s="10">
        <v>43891</v>
      </c>
    </row>
    <row r="6" spans="2:49" s="6" customFormat="1" ht="17.25" customHeight="1">
      <c r="B6" s="127" t="s">
        <v>63</v>
      </c>
      <c r="C6" s="127"/>
      <c r="D6" s="127"/>
      <c r="E6" s="127"/>
      <c r="F6" s="127"/>
      <c r="G6" s="127"/>
      <c r="H6" s="127"/>
      <c r="I6" s="127"/>
      <c r="J6" s="127"/>
      <c r="K6" s="127"/>
      <c r="L6" s="127"/>
      <c r="M6" s="127"/>
      <c r="N6" s="127"/>
      <c r="O6" s="127"/>
      <c r="P6" s="127"/>
      <c r="Q6" s="127"/>
      <c r="R6" s="127"/>
      <c r="S6" s="127"/>
      <c r="T6" s="127"/>
      <c r="U6" s="127"/>
      <c r="V6" s="127"/>
      <c r="W6" s="127"/>
      <c r="X6" s="127"/>
      <c r="Y6" s="127"/>
      <c r="AM6" s="34" t="s">
        <v>22</v>
      </c>
      <c r="AN6" s="35">
        <f>AO17+AO24+AO31+AO38+AO45+AO52</f>
        <v>0</v>
      </c>
      <c r="AO6" s="34"/>
      <c r="AP6"/>
      <c r="AQ6" s="184"/>
      <c r="AR6" s="11"/>
      <c r="AS6" s="10"/>
    </row>
    <row r="7" spans="2:49" s="6" customFormat="1" ht="17.25" customHeight="1" thickBot="1">
      <c r="B7" s="127" t="s">
        <v>27</v>
      </c>
      <c r="C7" s="127"/>
      <c r="D7" s="127"/>
      <c r="E7" s="127"/>
      <c r="F7" s="127"/>
      <c r="G7" s="127"/>
      <c r="H7" s="127"/>
      <c r="I7" s="127"/>
      <c r="J7" s="127"/>
      <c r="K7" s="127"/>
      <c r="L7" s="127"/>
      <c r="M7" s="127"/>
      <c r="N7" s="127"/>
      <c r="O7" s="127"/>
      <c r="P7" s="127"/>
      <c r="Q7" s="127"/>
      <c r="R7" s="127"/>
      <c r="S7" s="127"/>
      <c r="T7" s="127"/>
      <c r="U7" s="127"/>
      <c r="V7" s="127"/>
      <c r="W7" s="127"/>
      <c r="X7" s="127"/>
      <c r="Y7" s="127"/>
      <c r="AM7" s="40" t="s">
        <v>23</v>
      </c>
      <c r="AN7" s="36">
        <f>AO18+AO25+AO32+AO39+AO46+AO53</f>
        <v>0</v>
      </c>
      <c r="AO7" s="40"/>
      <c r="AP7"/>
      <c r="AQ7" s="185"/>
      <c r="AR7" s="11"/>
      <c r="AS7" s="10"/>
    </row>
    <row r="8" spans="2:49" s="6" customFormat="1" ht="17.25" customHeight="1" thickBot="1">
      <c r="B8" s="127" t="s">
        <v>69</v>
      </c>
      <c r="C8" s="127"/>
      <c r="D8" s="127"/>
      <c r="E8" s="127"/>
      <c r="F8" s="127"/>
      <c r="G8" s="127"/>
      <c r="H8" s="127"/>
      <c r="I8" s="127"/>
      <c r="J8" s="127"/>
      <c r="K8" s="127"/>
      <c r="L8" s="127"/>
      <c r="M8" s="127"/>
      <c r="N8" s="127"/>
      <c r="O8" s="127"/>
      <c r="P8" s="127"/>
      <c r="Q8" s="127"/>
      <c r="R8" s="127"/>
      <c r="S8" s="127"/>
      <c r="T8" s="127"/>
      <c r="U8" s="127"/>
      <c r="V8" s="127"/>
      <c r="W8" s="127"/>
      <c r="X8" s="127"/>
      <c r="Y8" s="127"/>
      <c r="AM8" s="60" t="s">
        <v>40</v>
      </c>
      <c r="AN8" s="44">
        <f>(AN4-AS9)+AN5+AN6+AN7</f>
        <v>0</v>
      </c>
      <c r="AO8" s="45">
        <f>AS10-AN8</f>
        <v>53.142857142857146</v>
      </c>
      <c r="AP8"/>
      <c r="AQ8" s="186" t="s">
        <v>7</v>
      </c>
      <c r="AR8" s="187"/>
      <c r="AS8" s="12">
        <f>NETWORKDAYS(AS3,AS4,AS5:AS7)</f>
        <v>22</v>
      </c>
    </row>
    <row r="9" spans="2:49" s="6" customFormat="1" ht="17.25" customHeight="1" thickBot="1">
      <c r="B9" s="127" t="s">
        <v>64</v>
      </c>
      <c r="C9" s="127"/>
      <c r="D9" s="127"/>
      <c r="E9" s="127"/>
      <c r="F9" s="127"/>
      <c r="G9" s="127"/>
      <c r="H9" s="127"/>
      <c r="I9" s="127"/>
      <c r="J9" s="127"/>
      <c r="K9" s="127"/>
      <c r="L9" s="127"/>
      <c r="M9" s="127"/>
      <c r="N9" s="127"/>
      <c r="O9" s="127"/>
      <c r="P9" s="127"/>
      <c r="Q9" s="127"/>
      <c r="R9" s="127"/>
      <c r="S9" s="127"/>
      <c r="T9" s="127"/>
      <c r="U9" s="127"/>
      <c r="V9" s="127"/>
      <c r="W9" s="127"/>
      <c r="X9" s="127"/>
      <c r="Y9" s="127"/>
      <c r="AP9"/>
      <c r="AQ9" s="176" t="s">
        <v>62</v>
      </c>
      <c r="AR9" s="177"/>
      <c r="AS9" s="42">
        <f>AS8*8</f>
        <v>176</v>
      </c>
    </row>
    <row r="10" spans="2:49" s="6" customFormat="1" ht="17.25" customHeight="1" thickBot="1">
      <c r="B10" s="125" t="s">
        <v>65</v>
      </c>
      <c r="C10" s="126"/>
      <c r="D10" s="126"/>
      <c r="E10" s="126"/>
      <c r="F10" s="126"/>
      <c r="G10" s="169" t="s">
        <v>28</v>
      </c>
      <c r="H10" s="170"/>
      <c r="I10" s="170"/>
      <c r="J10" s="171"/>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c r="AM10" s="165" t="s">
        <v>39</v>
      </c>
      <c r="AN10" s="166"/>
      <c r="AO10" s="41">
        <f>(AN4-AS9)</f>
        <v>0</v>
      </c>
      <c r="AP10"/>
      <c r="AQ10" s="172" t="s">
        <v>41</v>
      </c>
      <c r="AR10" s="173"/>
      <c r="AS10" s="43">
        <f>(_xlfn.DAYS(AS4,AS3)+1)*12/7</f>
        <v>53.142857142857146</v>
      </c>
    </row>
    <row r="11" spans="2:49" s="6" customFormat="1" ht="17.25" customHeight="1">
      <c r="B11" s="92"/>
      <c r="C11" s="92"/>
      <c r="D11" s="92"/>
      <c r="E11" s="92"/>
      <c r="F11" s="92"/>
      <c r="G11" s="92"/>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c r="AM11" s="188" t="str">
        <f>IF(G10="Comprehensive","임금에포함된월고정평일연장근로시간(야간제외)","-")</f>
        <v>임금에포함된월고정평일연장근로시간(야간제외)</v>
      </c>
      <c r="AN11" s="189"/>
      <c r="AO11" s="37">
        <f>IF(G10="Comprehensive",15.5,0)</f>
        <v>15.5</v>
      </c>
      <c r="AP11"/>
      <c r="AQ11"/>
      <c r="AR11"/>
      <c r="AS11"/>
    </row>
    <row r="12" spans="2:49" ht="17.25" customHeight="1" thickBot="1">
      <c r="B12" s="92"/>
      <c r="C12" s="94"/>
      <c r="D12" s="94"/>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M12" s="190" t="str">
        <f>IF(G10="Comprehensive","15.5시간초과 평일연장근로시간(야간제외)","평일연장근로시간 합계(야간제외)")</f>
        <v>15.5시간초과 평일연장근로시간(야간제외)</v>
      </c>
      <c r="AN12" s="191"/>
      <c r="AO12" s="38">
        <f>IF(G10="Comprehensive",IF((AO10-AO11)&gt;0,AO10-AO11,0),AO10)</f>
        <v>0</v>
      </c>
    </row>
    <row r="13" spans="2:49" ht="17.25" customHeight="1">
      <c r="B13" s="162" t="s">
        <v>8</v>
      </c>
      <c r="C13" s="162"/>
      <c r="D13" s="162"/>
      <c r="E13" s="162"/>
      <c r="F13" s="95"/>
      <c r="G13" s="162" t="s">
        <v>9</v>
      </c>
      <c r="H13" s="162"/>
      <c r="I13" s="162"/>
      <c r="J13" s="162"/>
      <c r="K13" s="95"/>
      <c r="L13" s="162" t="s">
        <v>10</v>
      </c>
      <c r="M13" s="162"/>
      <c r="N13" s="162"/>
      <c r="O13" s="162"/>
      <c r="P13" s="95"/>
      <c r="Q13" s="162" t="s">
        <v>11</v>
      </c>
      <c r="R13" s="162"/>
      <c r="S13" s="162"/>
      <c r="T13" s="162"/>
      <c r="U13" s="95"/>
      <c r="V13" s="162" t="s">
        <v>12</v>
      </c>
      <c r="W13" s="162"/>
      <c r="X13" s="162"/>
      <c r="Y13" s="162"/>
      <c r="Z13" s="95"/>
      <c r="AA13" s="163" t="s">
        <v>16</v>
      </c>
      <c r="AB13" s="163"/>
      <c r="AC13" s="163"/>
      <c r="AD13" s="163"/>
      <c r="AE13" s="95"/>
      <c r="AF13" s="163" t="s">
        <v>17</v>
      </c>
      <c r="AG13" s="163"/>
      <c r="AH13" s="163"/>
      <c r="AI13" s="163"/>
      <c r="AJ13" s="95"/>
      <c r="AK13" s="92"/>
    </row>
    <row r="14" spans="2:49" ht="17.25" customHeight="1">
      <c r="B14" s="90"/>
      <c r="C14" s="90"/>
      <c r="D14" s="90"/>
      <c r="E14" s="90"/>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c r="AE14" s="90"/>
      <c r="AF14" s="90"/>
      <c r="AG14" s="90"/>
      <c r="AH14" s="90"/>
      <c r="AI14" s="90"/>
      <c r="AJ14" s="90"/>
      <c r="AK14" s="90"/>
    </row>
    <row r="15" spans="2:49" ht="17.25" customHeight="1" thickBot="1">
      <c r="B15" s="142">
        <f>IF(WEEKDAY($B2)=2, 1, IF(A15=0, 0, A15+1))</f>
        <v>0</v>
      </c>
      <c r="C15" s="142"/>
      <c r="D15" s="142"/>
      <c r="E15" s="142"/>
      <c r="F15" s="91"/>
      <c r="G15" s="142">
        <f>IF(WEEKDAY($B2)=3, 1, IF(B15=0, 0, B15+1))</f>
        <v>0</v>
      </c>
      <c r="H15" s="142"/>
      <c r="I15" s="142"/>
      <c r="J15" s="142"/>
      <c r="K15" s="91"/>
      <c r="L15" s="142">
        <f>IF(WEEKDAY($B2)=4, 1, IF(G15=0, 0, G15+1))</f>
        <v>0</v>
      </c>
      <c r="M15" s="142"/>
      <c r="N15" s="142"/>
      <c r="O15" s="142"/>
      <c r="P15" s="91"/>
      <c r="Q15" s="142">
        <f>IF(WEEKDAY($B2)=5, 1, IF(L15=0, 0, L15+1))</f>
        <v>0</v>
      </c>
      <c r="R15" s="142"/>
      <c r="S15" s="142"/>
      <c r="T15" s="142"/>
      <c r="U15" s="91"/>
      <c r="V15" s="142">
        <f>IF(WEEKDAY($B2)=6, 1, IF(Q15=0, 0, Q15+1))</f>
        <v>0</v>
      </c>
      <c r="W15" s="142"/>
      <c r="X15" s="142"/>
      <c r="Y15" s="142"/>
      <c r="Z15" s="91"/>
      <c r="AA15" s="145">
        <f>IF(WEEKDAY($B2)=7, 1, IF(V15=0, 0, V15+1))</f>
        <v>0</v>
      </c>
      <c r="AB15" s="145"/>
      <c r="AC15" s="145"/>
      <c r="AD15" s="145"/>
      <c r="AE15" s="91"/>
      <c r="AF15" s="145">
        <f>IF(WEEKDAY($B2)=1, 1, IF(AA15=0, 0, AA15+1))</f>
        <v>1</v>
      </c>
      <c r="AG15" s="145"/>
      <c r="AH15" s="145"/>
      <c r="AI15" s="145"/>
      <c r="AJ15" s="91"/>
      <c r="AK15" s="132"/>
      <c r="AM15" s="15" t="s">
        <v>13</v>
      </c>
      <c r="AN15" s="5"/>
      <c r="AO15" s="5"/>
      <c r="AW15" s="20"/>
    </row>
    <row r="16" spans="2:49" ht="17.25" customHeight="1" thickTop="1" thickBot="1">
      <c r="B16" s="91"/>
      <c r="C16" s="91"/>
      <c r="D16" s="91"/>
      <c r="E16" s="91"/>
      <c r="F16" s="91"/>
      <c r="G16" s="91"/>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132"/>
      <c r="AM16" s="23"/>
      <c r="AN16" s="24" t="s">
        <v>18</v>
      </c>
      <c r="AO16" s="25" t="s">
        <v>22</v>
      </c>
      <c r="AW16" s="21"/>
    </row>
    <row r="17" spans="2:49" ht="17.25" customHeight="1">
      <c r="B17" s="138"/>
      <c r="C17" s="128"/>
      <c r="D17" s="129">
        <f>IF((C18-C17)*24&gt;=13,1.5,IF((C18-C17)*24&gt;=6,1,IF((C18-C17)*24&gt;=4,0.5,0)))</f>
        <v>0</v>
      </c>
      <c r="E17" s="140">
        <f>IF((AND(B17="외근",D18="반차")),8,IF(OR(D18="연차",D18="외근"),8,IF(D18="반차",((C18-C17)*24)-D17+4,((C18-C17)*24)-D17-D18)))</f>
        <v>0</v>
      </c>
      <c r="F17" s="98"/>
      <c r="G17" s="138"/>
      <c r="H17" s="128"/>
      <c r="I17" s="129">
        <f>IF((H18-H17)*24&gt;=13,1.5,IF((H18-H17)*24&gt;=6,1,IF((H18-H17)*24&gt;=4,0.5,0)))</f>
        <v>0</v>
      </c>
      <c r="J17" s="140">
        <f>IF((AND(G17="외근",I18="반차")),8,IF(OR(I18="연차",I18="외근"),8,IF(I18="반차",((H18-H17)*24)-I17+4,((H18-H17)*24)-I17-I18)))</f>
        <v>0</v>
      </c>
      <c r="K17" s="98"/>
      <c r="L17" s="138"/>
      <c r="M17" s="128"/>
      <c r="N17" s="129">
        <f>IF((M18-M17)*24&gt;=13,1.5,IF((M18-M17)*24&gt;=6,1,IF((M18-M17)*24&gt;=4,0.5,0)))</f>
        <v>0</v>
      </c>
      <c r="O17" s="140">
        <f>IF((AND(L17="외근",N18="반차")),8,IF(OR(N18="연차",N18="외근"),8,IF(N18="반차",((M18-M17)*24)-N17+4,((M18-M17)*24)-N17-N18)))</f>
        <v>0</v>
      </c>
      <c r="P17" s="98"/>
      <c r="Q17" s="138"/>
      <c r="R17" s="128"/>
      <c r="S17" s="129">
        <f>IF((R18-R17)*24&gt;=13,1.5,IF((R18-R17)*24&gt;=6,1,IF((R18-R17)*24&gt;=4,0.5,0)))</f>
        <v>0</v>
      </c>
      <c r="T17" s="140">
        <f>IF((AND(Q17="외근",S18="반차")),8,IF(OR(S18="연차",S18="외근"),8,IF(S18="반차",((R18-R17)*24)-S17+4,((R18-R17)*24)-S17-S18)))</f>
        <v>0</v>
      </c>
      <c r="U17" s="98"/>
      <c r="V17" s="138"/>
      <c r="W17" s="128"/>
      <c r="X17" s="129">
        <f>IF((W18-W17)*24&gt;=13,1.5,IF((W18-W17)*24&gt;=6,1,IF((W18-W17)*24&gt;=4,0.5,0)))</f>
        <v>0</v>
      </c>
      <c r="Y17" s="140">
        <f>IF((AND(V17="외근",X18="반차")),8,IF(OR(X18="연차",X18="외근"),8,IF(X18="반차",((W18-W17)*24)-X17+4,((W18-W17)*24)-X17-X18)))</f>
        <v>0</v>
      </c>
      <c r="Z17" s="98"/>
      <c r="AA17" s="138"/>
      <c r="AB17" s="128"/>
      <c r="AC17" s="129">
        <f>IF((AB18-AB17)*24&gt;=13,1.5,IF((AB18-AB17)*24&gt;=6,1,IF((AB18-AB17)*24&gt;=4,0.5,0)))</f>
        <v>0</v>
      </c>
      <c r="AD17" s="140">
        <f>IF(OR(AC18="연차",AC18="외근"),8,IF(AC18="반차",((AB18-AB17)*24)-AC17+4,((AB18-AB17)*24)-AC17-AC18))</f>
        <v>0</v>
      </c>
      <c r="AE17" s="98"/>
      <c r="AF17" s="143"/>
      <c r="AG17" s="96"/>
      <c r="AH17" s="97">
        <f>IF((AG18-AG17)*24&gt;=13,1.5,IF((AG18-AG17)*24&gt;=6,1,IF((AG18-AG17)*24&gt;=4,0.5,0)))</f>
        <v>0</v>
      </c>
      <c r="AI17" s="140">
        <f>IF(OR(AH18="연차",AH18="외근"),8,IF(AH18="반차",((AG18-AG17)*24)-AH17+4,((AG18-AG17)*24)-AH17-AH18))</f>
        <v>0</v>
      </c>
      <c r="AJ17" s="91"/>
      <c r="AK17" s="132"/>
      <c r="AM17" s="16" t="s">
        <v>20</v>
      </c>
      <c r="AN17" s="26">
        <f>E17+J17+O17+T17+Y17+IF(AA17="대체(평일)",AD17,0)+IF(AF17="대체(평일)",AI17,0)</f>
        <v>0</v>
      </c>
      <c r="AO17" s="17">
        <f>IF(AA17="휴일",AD17,0)+IF(AF17="휴일",AI17,0)</f>
        <v>0</v>
      </c>
      <c r="AW17" s="21"/>
    </row>
    <row r="18" spans="2:49" ht="15.75" thickBot="1">
      <c r="B18" s="139"/>
      <c r="C18" s="130"/>
      <c r="D18" s="131">
        <v>0</v>
      </c>
      <c r="E18" s="141"/>
      <c r="F18" s="98"/>
      <c r="G18" s="139"/>
      <c r="H18" s="130"/>
      <c r="I18" s="131">
        <v>0</v>
      </c>
      <c r="J18" s="141"/>
      <c r="K18" s="98"/>
      <c r="L18" s="139"/>
      <c r="M18" s="130"/>
      <c r="N18" s="131">
        <v>0</v>
      </c>
      <c r="O18" s="141"/>
      <c r="P18" s="98"/>
      <c r="Q18" s="139"/>
      <c r="R18" s="130"/>
      <c r="S18" s="131">
        <v>0</v>
      </c>
      <c r="T18" s="141"/>
      <c r="U18" s="98"/>
      <c r="V18" s="139"/>
      <c r="W18" s="130"/>
      <c r="X18" s="131">
        <v>0</v>
      </c>
      <c r="Y18" s="141"/>
      <c r="Z18" s="98"/>
      <c r="AA18" s="139"/>
      <c r="AB18" s="130"/>
      <c r="AC18" s="131">
        <v>0</v>
      </c>
      <c r="AD18" s="141"/>
      <c r="AE18" s="98"/>
      <c r="AF18" s="144"/>
      <c r="AG18" s="99"/>
      <c r="AH18" s="100">
        <v>0</v>
      </c>
      <c r="AI18" s="141"/>
      <c r="AJ18" s="91"/>
      <c r="AK18" s="132"/>
      <c r="AM18" s="31" t="s">
        <v>21</v>
      </c>
      <c r="AN18" s="32">
        <f>E19+J19+O19+T19+Y19+IF(AA17="대체(평일)",AD19,0)+IF(AF17="대체(평일)",AI19,0)</f>
        <v>0</v>
      </c>
      <c r="AO18" s="33">
        <f>IF(AA17="휴일",AD19,0)+IF(AF17="휴일",AI19,0)</f>
        <v>0</v>
      </c>
      <c r="AS18" s="29"/>
      <c r="AW18" s="21"/>
    </row>
    <row r="19" spans="2:49">
      <c r="B19" s="138"/>
      <c r="C19" s="128"/>
      <c r="D19" s="129">
        <f>IF((HOUR(24+C20-C19)+MINUTE(24+C20-C19)/60)&gt;=13,1.5,IF((HOUR(24+C20-C19)+MINUTE(24+C20-C19)/60)&gt;=8,1,IF((HOUR(24+C20-C19)+MINUTE(24+C20-C19)/60)&gt;=4,0.5,0)))</f>
        <v>0</v>
      </c>
      <c r="E19" s="136">
        <f>(HOUR(24+C20-C19)+MINUTE(24+C20-C19)/60)-D19-D20</f>
        <v>0</v>
      </c>
      <c r="F19" s="98"/>
      <c r="G19" s="138"/>
      <c r="H19" s="128"/>
      <c r="I19" s="129">
        <f>IF((HOUR(24+H20-H19)+MINUTE(24+H20-H19)/60)&gt;=13,1.5,IF((HOUR(24+H20-H19)+MINUTE(24+H20-H19)/60)&gt;=8,1,IF((HOUR(24+H20-H19)+MINUTE(24+H20-H19)/60)&gt;=4,0.5,0)))</f>
        <v>0</v>
      </c>
      <c r="J19" s="136">
        <f>(HOUR(24+H20-H19)+MINUTE(24+H20-H19)/60)-I19-I20</f>
        <v>0</v>
      </c>
      <c r="K19" s="98"/>
      <c r="L19" s="138"/>
      <c r="M19" s="128"/>
      <c r="N19" s="129">
        <f>IF((HOUR(24+M20-M19)+MINUTE(24+M20-M19)/60)&gt;=13,1.5,IF((HOUR(24+M20-M19)+MINUTE(24+M20-M19)/60)&gt;=8,1,IF((HOUR(24+M20-M19)+MINUTE(24+M20-M19)/60)&gt;=4,0.5,0)))</f>
        <v>0</v>
      </c>
      <c r="O19" s="136">
        <f>(HOUR(24+M20-M19)+MINUTE(24+M20-M19)/60)-N19-N20</f>
        <v>0</v>
      </c>
      <c r="P19" s="98"/>
      <c r="Q19" s="138"/>
      <c r="R19" s="128"/>
      <c r="S19" s="129">
        <f>IF((HOUR(24+R20-R19)+MINUTE(24+R20-R19)/60)&gt;=13,1.5,IF((HOUR(24+R20-R19)+MINUTE(24+R20-R19)/60)&gt;=8,1,IF((HOUR(24+R20-R19)+MINUTE(24+R20-R19)/60)&gt;=4,0.5,0)))</f>
        <v>0</v>
      </c>
      <c r="T19" s="136">
        <f>(HOUR(24+R20-R19)+MINUTE(24+R20-R19)/60)-S19-S20</f>
        <v>0</v>
      </c>
      <c r="U19" s="98"/>
      <c r="V19" s="138"/>
      <c r="W19" s="128"/>
      <c r="X19" s="129">
        <f>IF((HOUR(24+W20-W19)+MINUTE(24+W20-W19)/60)&gt;=13,1.5,IF((HOUR(24+W20-W19)+MINUTE(24+W20-W19)/60)&gt;=8,1,IF((HOUR(24+W20-W19)+MINUTE(24+W20-W19)/60)&gt;=4,0.5,0)))</f>
        <v>0</v>
      </c>
      <c r="Y19" s="136">
        <f>(HOUR(24+W20-W19)+MINUTE(24+W20-W19)/60)-X19-X20</f>
        <v>0</v>
      </c>
      <c r="Z19" s="98"/>
      <c r="AA19" s="138"/>
      <c r="AB19" s="128"/>
      <c r="AC19" s="129">
        <f>IF((HOUR(24+AB20-AB19)+MINUTE(24+AB20-AB19)/60)&gt;=13,1.5,IF((HOUR(24+AB20-AB19)+MINUTE(24+AB20-AB19)/60)&gt;=8,1,IF((HOUR(24+AB20-AB19)+MINUTE(24+AB20-AB19)/60)&gt;=4,0.5,0)))</f>
        <v>0</v>
      </c>
      <c r="AD19" s="136">
        <f>(HOUR(24+AB20-AB19)+MINUTE(24+AB20-AB19)/60)-AC19-AC20</f>
        <v>0</v>
      </c>
      <c r="AE19" s="98"/>
      <c r="AF19" s="143"/>
      <c r="AG19" s="96"/>
      <c r="AH19" s="97">
        <f>IF((HOUR(24+AG20-AG19)+MINUTE(24+AG20-AG19)/60)&gt;=13,1.5,IF((HOUR(24+AG20-AG19)+MINUTE(24+AG20-AG19)/60)&gt;=8,1,IF((HOUR(24+AG20-AG19)+MINUTE(24+AG20-AG19)/60)&gt;=4,0.5,0)))</f>
        <v>0</v>
      </c>
      <c r="AI19" s="136">
        <f>(HOUR(24+AG20-AG19)+MINUTE(24+AG20-AG19)/60)-AH19-AH20</f>
        <v>0</v>
      </c>
      <c r="AJ19" s="91"/>
      <c r="AK19" s="132"/>
      <c r="AM19" s="18"/>
      <c r="AN19" s="18"/>
      <c r="AO19" s="18"/>
    </row>
    <row r="20" spans="2:49">
      <c r="B20" s="139"/>
      <c r="C20" s="130"/>
      <c r="D20" s="131">
        <v>0</v>
      </c>
      <c r="E20" s="137"/>
      <c r="F20" s="98"/>
      <c r="G20" s="139"/>
      <c r="H20" s="130"/>
      <c r="I20" s="131">
        <v>0</v>
      </c>
      <c r="J20" s="137"/>
      <c r="K20" s="98"/>
      <c r="L20" s="139"/>
      <c r="M20" s="130"/>
      <c r="N20" s="131">
        <v>0</v>
      </c>
      <c r="O20" s="137"/>
      <c r="P20" s="98"/>
      <c r="Q20" s="139"/>
      <c r="R20" s="130"/>
      <c r="S20" s="131">
        <v>0</v>
      </c>
      <c r="T20" s="137"/>
      <c r="U20" s="98"/>
      <c r="V20" s="139"/>
      <c r="W20" s="130"/>
      <c r="X20" s="131">
        <v>0</v>
      </c>
      <c r="Y20" s="137"/>
      <c r="Z20" s="98"/>
      <c r="AA20" s="139"/>
      <c r="AB20" s="130"/>
      <c r="AC20" s="131">
        <v>0</v>
      </c>
      <c r="AD20" s="137"/>
      <c r="AE20" s="98"/>
      <c r="AF20" s="144"/>
      <c r="AG20" s="99"/>
      <c r="AH20" s="100">
        <v>0</v>
      </c>
      <c r="AI20" s="137"/>
      <c r="AJ20" s="91"/>
      <c r="AK20" s="132"/>
    </row>
    <row r="21" spans="2:49">
      <c r="B21" s="91"/>
      <c r="C21" s="101"/>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132"/>
      <c r="AP21" s="13"/>
    </row>
    <row r="22" spans="2:49" ht="16.5" thickBot="1">
      <c r="B22" s="149">
        <f>AF15+1</f>
        <v>2</v>
      </c>
      <c r="C22" s="149"/>
      <c r="D22" s="149"/>
      <c r="E22" s="149"/>
      <c r="F22" s="102"/>
      <c r="G22" s="142">
        <f>B22+1</f>
        <v>3</v>
      </c>
      <c r="H22" s="142"/>
      <c r="I22" s="142"/>
      <c r="J22" s="142"/>
      <c r="K22" s="102"/>
      <c r="L22" s="142">
        <f>G22+1</f>
        <v>4</v>
      </c>
      <c r="M22" s="142"/>
      <c r="N22" s="142"/>
      <c r="O22" s="142"/>
      <c r="P22" s="91"/>
      <c r="Q22" s="142">
        <f>L22+1</f>
        <v>5</v>
      </c>
      <c r="R22" s="142"/>
      <c r="S22" s="142"/>
      <c r="T22" s="142"/>
      <c r="U22" s="91"/>
      <c r="V22" s="142">
        <f>Q22+1</f>
        <v>6</v>
      </c>
      <c r="W22" s="142"/>
      <c r="X22" s="142"/>
      <c r="Y22" s="142"/>
      <c r="Z22" s="102"/>
      <c r="AA22" s="145">
        <f>V22+1</f>
        <v>7</v>
      </c>
      <c r="AB22" s="145"/>
      <c r="AC22" s="145"/>
      <c r="AD22" s="145"/>
      <c r="AE22" s="91"/>
      <c r="AF22" s="145">
        <f>AA22+1</f>
        <v>8</v>
      </c>
      <c r="AG22" s="145"/>
      <c r="AH22" s="145"/>
      <c r="AI22" s="145"/>
      <c r="AJ22" s="91"/>
      <c r="AK22" s="132"/>
      <c r="AM22" s="15" t="s">
        <v>13</v>
      </c>
      <c r="AN22" s="5"/>
      <c r="AO22" s="5"/>
    </row>
    <row r="23" spans="2:49" ht="16.5" thickTop="1" thickBot="1">
      <c r="B23" s="91"/>
      <c r="C23" s="101"/>
      <c r="D23" s="91"/>
      <c r="E23" s="91"/>
      <c r="F23" s="91"/>
      <c r="G23" s="91"/>
      <c r="H23" s="91"/>
      <c r="I23" s="91"/>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132"/>
      <c r="AM23" s="23"/>
      <c r="AN23" s="24" t="s">
        <v>18</v>
      </c>
      <c r="AO23" s="25" t="s">
        <v>22</v>
      </c>
    </row>
    <row r="24" spans="2:49">
      <c r="B24" s="143" t="s">
        <v>19</v>
      </c>
      <c r="C24" s="96">
        <v>0.375</v>
      </c>
      <c r="D24" s="97">
        <f>IF((C25-C24)*24&gt;=13,1.5,IF((C25-C24)*24&gt;=6,1,IF((C25-C24)*24&gt;=4,0.5,0)))</f>
        <v>1</v>
      </c>
      <c r="E24" s="140">
        <f>IF((AND(B24="외근",D25="반차")),8,IF(OR(D25="연차",D25="외근"),8,IF(D25="반차",((C25-C24)*24)-D24+4,((C25-C24)*24)-D24-D25)))</f>
        <v>8</v>
      </c>
      <c r="F24" s="98"/>
      <c r="G24" s="143" t="s">
        <v>19</v>
      </c>
      <c r="H24" s="96">
        <v>0.375</v>
      </c>
      <c r="I24" s="97">
        <f>IF((H25-H24)*24&gt;=13,1.5,IF((H25-H24)*24&gt;=6,1,IF((H25-H24)*24&gt;=4,0.5,0)))</f>
        <v>1</v>
      </c>
      <c r="J24" s="140">
        <f>IF((AND(G24="외근",I25="반차")),8,IF(OR(I25="연차",I25="외근"),8,IF(I25="반차",((H25-H24)*24)-I24+4,((H25-H24)*24)-I24-I25)))</f>
        <v>8</v>
      </c>
      <c r="K24" s="98"/>
      <c r="L24" s="143" t="s">
        <v>19</v>
      </c>
      <c r="M24" s="96">
        <v>0.375</v>
      </c>
      <c r="N24" s="97">
        <f>IF((M25-M24)*24&gt;=13,1.5,IF((M25-M24)*24&gt;=6,1,IF((M25-M24)*24&gt;=4,0.5,0)))</f>
        <v>1</v>
      </c>
      <c r="O24" s="140">
        <f>IF((AND(L24="외근",N25="반차")),8,IF(OR(N25="연차",N25="외근"),8,IF(N25="반차",((M25-M24)*24)-N24+4,((M25-M24)*24)-N24-N25)))</f>
        <v>8</v>
      </c>
      <c r="P24" s="98"/>
      <c r="Q24" s="143" t="s">
        <v>19</v>
      </c>
      <c r="R24" s="96">
        <v>0.375</v>
      </c>
      <c r="S24" s="97">
        <f>IF((R25-R24)*24&gt;=13,1.5,IF((R25-R24)*24&gt;=6,1,IF((R25-R24)*24&gt;=4,0.5,0)))</f>
        <v>1</v>
      </c>
      <c r="T24" s="140">
        <f>IF((AND(Q24="외근",S25="반차")),8,IF(OR(S25="연차",S25="외근"),8,IF(S25="반차",((R25-R24)*24)-S24+4,((R25-R24)*24)-S24-S25)))</f>
        <v>8</v>
      </c>
      <c r="U24" s="98"/>
      <c r="V24" s="143" t="s">
        <v>19</v>
      </c>
      <c r="W24" s="96">
        <v>0.375</v>
      </c>
      <c r="X24" s="97">
        <f>IF((W25-W24)*24&gt;=13,1.5,IF((W25-W24)*24&gt;=6,1,IF((W25-W24)*24&gt;=4,0.5,0)))</f>
        <v>1</v>
      </c>
      <c r="Y24" s="140">
        <f>IF((AND(V24="외근",X25="반차")),8,IF(OR(X25="연차",X25="외근"),8,IF(X25="반차",((W25-W24)*24)-X24+4,((W25-W24)*24)-X24-X25)))</f>
        <v>8</v>
      </c>
      <c r="Z24" s="98"/>
      <c r="AA24" s="143"/>
      <c r="AB24" s="96"/>
      <c r="AC24" s="97">
        <f>IF((AB25-AB24)*24&gt;=13,1.5,IF((AB25-AB24)*24&gt;=6,1,IF((AB25-AB24)*24&gt;=4,0.5,0)))</f>
        <v>0</v>
      </c>
      <c r="AD24" s="140">
        <f>IF(OR(AC25="연차",AC25="외근"),8,IF(AC25="반차",((AB25-AB24)*24)-AC24+4,((AB25-AB24)*24)-AC24-AC25))</f>
        <v>0</v>
      </c>
      <c r="AE24" s="98"/>
      <c r="AF24" s="143"/>
      <c r="AG24" s="96"/>
      <c r="AH24" s="97">
        <f>IF((AG25-AG24)*24&gt;=13,1.5,IF((AG25-AG24)*24&gt;=6,1,IF((AG25-AG24)*24&gt;=4,0.5,0)))</f>
        <v>0</v>
      </c>
      <c r="AI24" s="140">
        <f>IF(OR(AH25="연차",AH25="외근"),8,IF(AH25="반차",((AG25-AG24)*24)-AH24+4,((AG25-AG24)*24)-AH24-AH25))</f>
        <v>0</v>
      </c>
      <c r="AJ24" s="91"/>
      <c r="AK24" s="132"/>
      <c r="AM24" s="16" t="s">
        <v>20</v>
      </c>
      <c r="AN24" s="26">
        <f>E24+J24+O24+T24+Y24+IF(AA24="대체(평일)",AD24,0)+IF(AF24="대체(평일)",AI24,0)</f>
        <v>40</v>
      </c>
      <c r="AO24" s="17">
        <f>IF(AA24="휴일",AD24,0)+IF(AF24="휴일",AI24,0)</f>
        <v>0</v>
      </c>
    </row>
    <row r="25" spans="2:49" ht="15.75" thickBot="1">
      <c r="B25" s="144"/>
      <c r="C25" s="99">
        <v>0.75</v>
      </c>
      <c r="D25" s="100">
        <v>0</v>
      </c>
      <c r="E25" s="141"/>
      <c r="F25" s="98"/>
      <c r="G25" s="144"/>
      <c r="H25" s="99">
        <v>0.75</v>
      </c>
      <c r="I25" s="100">
        <v>0</v>
      </c>
      <c r="J25" s="141"/>
      <c r="K25" s="98"/>
      <c r="L25" s="144"/>
      <c r="M25" s="99">
        <v>0.75</v>
      </c>
      <c r="N25" s="100">
        <v>0</v>
      </c>
      <c r="O25" s="141"/>
      <c r="P25" s="98"/>
      <c r="Q25" s="144"/>
      <c r="R25" s="99">
        <v>0.75</v>
      </c>
      <c r="S25" s="100">
        <v>0</v>
      </c>
      <c r="T25" s="141"/>
      <c r="U25" s="98"/>
      <c r="V25" s="144"/>
      <c r="W25" s="99">
        <v>0.75</v>
      </c>
      <c r="X25" s="100">
        <v>0</v>
      </c>
      <c r="Y25" s="141"/>
      <c r="Z25" s="98"/>
      <c r="AA25" s="144"/>
      <c r="AB25" s="99"/>
      <c r="AC25" s="100">
        <v>0</v>
      </c>
      <c r="AD25" s="141"/>
      <c r="AE25" s="98"/>
      <c r="AF25" s="144"/>
      <c r="AG25" s="99"/>
      <c r="AH25" s="100">
        <v>0</v>
      </c>
      <c r="AI25" s="141"/>
      <c r="AJ25" s="91"/>
      <c r="AK25" s="132"/>
      <c r="AM25" s="31" t="s">
        <v>21</v>
      </c>
      <c r="AN25" s="27">
        <f>E26+J26+O26+T26+Y26+IF(AA24="대체(평일)",AD26,0)+IF(AF24="대체(평일)",AI26,0)</f>
        <v>0</v>
      </c>
      <c r="AO25" s="19">
        <f>IF(AA24="휴일",AD26,0)+IF(AF24="휴일",AI26,0)</f>
        <v>0</v>
      </c>
    </row>
    <row r="26" spans="2:49">
      <c r="B26" s="143"/>
      <c r="C26" s="96"/>
      <c r="D26" s="97">
        <f>IF((HOUR(24+C27-C26)+MINUTE(24+C27-C26)/60)&gt;=13,1.5,IF((HOUR(24+C27-C26)+MINUTE(24+C27-C26)/60)&gt;=8,1,IF((HOUR(24+C27-C26)+MINUTE(24+C27-C26)/60)&gt;=4,0.5,0)))</f>
        <v>0</v>
      </c>
      <c r="E26" s="136">
        <f>(HOUR(24+C27-C26)+MINUTE(24+C27-C26)/60)-D26-D27</f>
        <v>0</v>
      </c>
      <c r="F26" s="98"/>
      <c r="G26" s="143"/>
      <c r="H26" s="96"/>
      <c r="I26" s="97">
        <f>IF((HOUR(24+H27-H26)+MINUTE(24+H27-H26)/60)&gt;=13,1.5,IF((HOUR(24+H27-H26)+MINUTE(24+H27-H26)/60)&gt;=8,1,IF((HOUR(24+H27-H26)+MINUTE(24+H27-H26)/60)&gt;=4,0.5,0)))</f>
        <v>0</v>
      </c>
      <c r="J26" s="136">
        <f>(HOUR(24+H27-H26)+MINUTE(24+H27-H26)/60)-I26-I27</f>
        <v>0</v>
      </c>
      <c r="K26" s="98"/>
      <c r="L26" s="143"/>
      <c r="M26" s="96"/>
      <c r="N26" s="97">
        <f>IF((HOUR(24+M27-M26)+MINUTE(24+M27-M26)/60)&gt;=13,1.5,IF((HOUR(24+M27-M26)+MINUTE(24+M27-M26)/60)&gt;=8,1,IF((HOUR(24+M27-M26)+MINUTE(24+M27-M26)/60)&gt;=4,0.5,0)))</f>
        <v>0</v>
      </c>
      <c r="O26" s="136">
        <f>(HOUR(24+M27-M26)+MINUTE(24+M27-M26)/60)-N26-N27</f>
        <v>0</v>
      </c>
      <c r="P26" s="98"/>
      <c r="Q26" s="143"/>
      <c r="R26" s="96"/>
      <c r="S26" s="97">
        <f>IF((HOUR(24+R27-R26)+MINUTE(24+R27-R26)/60)&gt;=13,1.5,IF((HOUR(24+R27-R26)+MINUTE(24+R27-R26)/60)&gt;=8,1,IF((HOUR(24+R27-R26)+MINUTE(24+R27-R26)/60)&gt;=4,0.5,0)))</f>
        <v>0</v>
      </c>
      <c r="T26" s="136">
        <f>(HOUR(24+R27-R26)+MINUTE(24+R27-R26)/60)-S26-S27</f>
        <v>0</v>
      </c>
      <c r="U26" s="98"/>
      <c r="V26" s="143"/>
      <c r="W26" s="96"/>
      <c r="X26" s="97">
        <f>IF((HOUR(24+W27-W26)+MINUTE(24+W27-W26)/60)&gt;=13,1.5,IF((HOUR(24+W27-W26)+MINUTE(24+W27-W26)/60)&gt;=8,1,IF((HOUR(24+W27-W26)+MINUTE(24+W27-W26)/60)&gt;=4,0.5,0)))</f>
        <v>0</v>
      </c>
      <c r="Y26" s="136">
        <f>(HOUR(24+W27-W26)+MINUTE(24+W27-W26)/60)-X26-X27</f>
        <v>0</v>
      </c>
      <c r="Z26" s="98"/>
      <c r="AA26" s="143"/>
      <c r="AB26" s="96"/>
      <c r="AC26" s="97">
        <f>IF((HOUR(24+AB27-AB26)+MINUTE(24+AB27-AB26)/60)&gt;=13,1.5,IF((HOUR(24+AB27-AB26)+MINUTE(24+AB27-AB26)/60)&gt;=8,1,IF((HOUR(24+AB27-AB26)+MINUTE(24+AB27-AB26)/60)&gt;=4,0.5,0)))</f>
        <v>0</v>
      </c>
      <c r="AD26" s="136">
        <f>(HOUR(24+AB27-AB26)+MINUTE(24+AB27-AB26)/60)-AC26-AC27</f>
        <v>0</v>
      </c>
      <c r="AE26" s="98"/>
      <c r="AF26" s="143"/>
      <c r="AG26" s="96"/>
      <c r="AH26" s="97">
        <f>IF((HOUR(24+AG27-AG26)+MINUTE(24+AG27-AG26)/60)&gt;=13,1.5,IF((HOUR(24+AG27-AG26)+MINUTE(24+AG27-AG26)/60)&gt;=8,1,IF((HOUR(24+AG27-AG26)+MINUTE(24+AG27-AG26)/60)&gt;=4,0.5,0)))</f>
        <v>0</v>
      </c>
      <c r="AI26" s="136">
        <f>(HOUR(24+AG27-AG26)+MINUTE(24+AG27-AG26)/60)-AH26-AH27</f>
        <v>0</v>
      </c>
      <c r="AJ26" s="91"/>
      <c r="AK26" s="132"/>
      <c r="AM26" s="18"/>
      <c r="AN26" s="18"/>
      <c r="AO26" s="18"/>
    </row>
    <row r="27" spans="2:49">
      <c r="B27" s="144"/>
      <c r="C27" s="99"/>
      <c r="D27" s="100">
        <v>0</v>
      </c>
      <c r="E27" s="137"/>
      <c r="F27" s="98"/>
      <c r="G27" s="144"/>
      <c r="H27" s="99"/>
      <c r="I27" s="100">
        <v>0</v>
      </c>
      <c r="J27" s="137"/>
      <c r="K27" s="98"/>
      <c r="L27" s="144"/>
      <c r="M27" s="99"/>
      <c r="N27" s="100">
        <v>0</v>
      </c>
      <c r="O27" s="137"/>
      <c r="P27" s="98"/>
      <c r="Q27" s="144"/>
      <c r="R27" s="99"/>
      <c r="S27" s="100">
        <v>0</v>
      </c>
      <c r="T27" s="137"/>
      <c r="U27" s="98"/>
      <c r="V27" s="144"/>
      <c r="W27" s="99"/>
      <c r="X27" s="100">
        <v>0</v>
      </c>
      <c r="Y27" s="137"/>
      <c r="Z27" s="98"/>
      <c r="AA27" s="144"/>
      <c r="AB27" s="99"/>
      <c r="AC27" s="100">
        <v>0</v>
      </c>
      <c r="AD27" s="137"/>
      <c r="AE27" s="98"/>
      <c r="AF27" s="144"/>
      <c r="AG27" s="99"/>
      <c r="AH27" s="100">
        <v>0</v>
      </c>
      <c r="AI27" s="137"/>
      <c r="AJ27" s="91"/>
      <c r="AK27" s="132"/>
    </row>
    <row r="28" spans="2:49">
      <c r="B28" s="91"/>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132"/>
    </row>
    <row r="29" spans="2:49" ht="16.5" thickBot="1">
      <c r="B29" s="142">
        <f>AF22+1</f>
        <v>9</v>
      </c>
      <c r="C29" s="142"/>
      <c r="D29" s="142"/>
      <c r="E29" s="142"/>
      <c r="F29" s="91"/>
      <c r="G29" s="142">
        <f>B29+1</f>
        <v>10</v>
      </c>
      <c r="H29" s="142"/>
      <c r="I29" s="142"/>
      <c r="J29" s="142"/>
      <c r="K29" s="91"/>
      <c r="L29" s="142">
        <f>G29+1</f>
        <v>11</v>
      </c>
      <c r="M29" s="142"/>
      <c r="N29" s="142"/>
      <c r="O29" s="142"/>
      <c r="P29" s="91"/>
      <c r="Q29" s="149">
        <f>L29+1</f>
        <v>12</v>
      </c>
      <c r="R29" s="149"/>
      <c r="S29" s="149"/>
      <c r="T29" s="149"/>
      <c r="U29" s="91"/>
      <c r="V29" s="142">
        <f>Q29+1</f>
        <v>13</v>
      </c>
      <c r="W29" s="142"/>
      <c r="X29" s="142"/>
      <c r="Y29" s="142"/>
      <c r="Z29" s="91"/>
      <c r="AA29" s="145">
        <f>V29+1</f>
        <v>14</v>
      </c>
      <c r="AB29" s="145"/>
      <c r="AC29" s="145"/>
      <c r="AD29" s="145"/>
      <c r="AE29" s="91"/>
      <c r="AF29" s="145">
        <f>AA29+1</f>
        <v>15</v>
      </c>
      <c r="AG29" s="145"/>
      <c r="AH29" s="145"/>
      <c r="AI29" s="145"/>
      <c r="AJ29" s="91"/>
      <c r="AK29" s="132"/>
      <c r="AM29" s="15" t="s">
        <v>13</v>
      </c>
      <c r="AN29" s="5"/>
      <c r="AO29" s="5"/>
    </row>
    <row r="30" spans="2:49" ht="16.5" thickTop="1" thickBot="1">
      <c r="B30" s="91"/>
      <c r="C30" s="91"/>
      <c r="D30" s="91"/>
      <c r="E30" s="91"/>
      <c r="F30" s="91"/>
      <c r="G30" s="91"/>
      <c r="H30" s="91"/>
      <c r="I30" s="91"/>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132"/>
      <c r="AM30" s="23"/>
      <c r="AN30" s="24" t="s">
        <v>18</v>
      </c>
      <c r="AO30" s="25" t="s">
        <v>22</v>
      </c>
    </row>
    <row r="31" spans="2:49">
      <c r="B31" s="143" t="s">
        <v>19</v>
      </c>
      <c r="C31" s="96">
        <v>0.375</v>
      </c>
      <c r="D31" s="97">
        <f>IF((C32-C31)*24&gt;=13,1.5,IF((C32-C31)*24&gt;=6,1,IF((C32-C31)*24&gt;=4,0.5,0)))</f>
        <v>1</v>
      </c>
      <c r="E31" s="140">
        <f>IF((AND(B31="외근",D32="반차")),8,IF(OR(D32="연차",D32="외근"),8,IF(D32="반차",((C32-C31)*24)-D31+4,((C32-C31)*24)-D31-D32)))</f>
        <v>8</v>
      </c>
      <c r="F31" s="98"/>
      <c r="G31" s="143" t="s">
        <v>19</v>
      </c>
      <c r="H31" s="96">
        <v>0.375</v>
      </c>
      <c r="I31" s="97">
        <f>IF((H32-H31)*24&gt;=13,1.5,IF((H32-H31)*24&gt;=6,1,IF((H32-H31)*24&gt;=4,0.5,0)))</f>
        <v>1</v>
      </c>
      <c r="J31" s="140">
        <f>IF((AND(G31="외근",I32="반차")),8,IF(OR(I32="연차",I32="외근"),8,IF(I32="반차",((H32-H31)*24)-I31+4,((H32-H31)*24)-I31-I32)))</f>
        <v>8</v>
      </c>
      <c r="K31" s="98"/>
      <c r="L31" s="143" t="s">
        <v>19</v>
      </c>
      <c r="M31" s="96">
        <v>0.375</v>
      </c>
      <c r="N31" s="97">
        <f>IF((M32-M31)*24&gt;=13,1.5,IF((M32-M31)*24&gt;=6,1,IF((M32-M31)*24&gt;=4,0.5,0)))</f>
        <v>1</v>
      </c>
      <c r="O31" s="140">
        <f>IF((AND(L31="외근",N32="반차")),8,IF(OR(N32="연차",N32="외근"),8,IF(N32="반차",((M32-M31)*24)-N31+4,((M32-M31)*24)-N31-N32)))</f>
        <v>8</v>
      </c>
      <c r="P31" s="98"/>
      <c r="Q31" s="143" t="s">
        <v>19</v>
      </c>
      <c r="R31" s="96">
        <v>0.375</v>
      </c>
      <c r="S31" s="97">
        <f>IF((R32-R31)*24&gt;=13,1.5,IF((R32-R31)*24&gt;=6,1,IF((R32-R31)*24&gt;=4,0.5,0)))</f>
        <v>1</v>
      </c>
      <c r="T31" s="140">
        <f>IF((AND(Q31="외근",S32="반차")),8,IF(OR(S32="연차",S32="외근"),8,IF(S32="반차",((R32-R31)*24)-S31+4,((R32-R31)*24)-S31-S32)))</f>
        <v>8</v>
      </c>
      <c r="U31" s="98"/>
      <c r="V31" s="143" t="s">
        <v>19</v>
      </c>
      <c r="W31" s="96">
        <v>0.375</v>
      </c>
      <c r="X31" s="97">
        <f>IF((W32-W31)*24&gt;=13,1.5,IF((W32-W31)*24&gt;=6,1,IF((W32-W31)*24&gt;=4,0.5,0)))</f>
        <v>1</v>
      </c>
      <c r="Y31" s="140">
        <f>IF((AND(V31="외근",X32="반차")),8,IF(OR(X32="연차",X32="외근"),8,IF(X32="반차",((W32-W31)*24)-X31+4,((W32-W31)*24)-X31-X32)))</f>
        <v>8</v>
      </c>
      <c r="Z31" s="98"/>
      <c r="AA31" s="143"/>
      <c r="AB31" s="96"/>
      <c r="AC31" s="97">
        <f>IF((AB32-AB31)*24&gt;=13,1.5,IF((AB32-AB31)*24&gt;=6,1,IF((AB32-AB31)*24&gt;=4,0.5,0)))</f>
        <v>0</v>
      </c>
      <c r="AD31" s="140">
        <f>IF(OR(AC32="연차",AC32="외근"),8,IF(AC32="반차",((AB32-AB31)*24)-AC31+4,((AB32-AB31)*24)-AC31-AC32))</f>
        <v>0</v>
      </c>
      <c r="AE31" s="98"/>
      <c r="AF31" s="143"/>
      <c r="AG31" s="96"/>
      <c r="AH31" s="97">
        <f>IF((AG32-AG31)*24&gt;=13,1.5,IF((AG32-AG31)*24&gt;=6,1,IF((AG32-AG31)*24&gt;=4,0.5,0)))</f>
        <v>0</v>
      </c>
      <c r="AI31" s="140">
        <f>IF(OR(AH32="연차",AH32="외근"),8,IF(AH32="반차",((AG32-AG31)*24)-AH31+4,((AG32-AG31)*24)-AH31-AH32))</f>
        <v>0</v>
      </c>
      <c r="AJ31" s="91"/>
      <c r="AK31" s="132"/>
      <c r="AM31" s="16" t="s">
        <v>20</v>
      </c>
      <c r="AN31" s="26">
        <f>E31+J31+O31+T31+Y31+IF(AA31="대체(평일)",AD31,0)+IF(AF31="대체(평일)",AI31,0)</f>
        <v>40</v>
      </c>
      <c r="AO31" s="17">
        <f>IF(AA31="휴일",AD31,0)+IF(AF31="휴일",AI31,0)</f>
        <v>0</v>
      </c>
      <c r="AS31" s="29"/>
    </row>
    <row r="32" spans="2:49" ht="15.75" thickBot="1">
      <c r="B32" s="144"/>
      <c r="C32" s="99">
        <v>0.75</v>
      </c>
      <c r="D32" s="100">
        <v>0</v>
      </c>
      <c r="E32" s="141"/>
      <c r="F32" s="98"/>
      <c r="G32" s="144"/>
      <c r="H32" s="99">
        <v>0.75</v>
      </c>
      <c r="I32" s="100">
        <v>0</v>
      </c>
      <c r="J32" s="141"/>
      <c r="K32" s="98"/>
      <c r="L32" s="144"/>
      <c r="M32" s="99">
        <v>0.75</v>
      </c>
      <c r="N32" s="100">
        <v>0</v>
      </c>
      <c r="O32" s="141"/>
      <c r="P32" s="98"/>
      <c r="Q32" s="144"/>
      <c r="R32" s="99">
        <v>0.75</v>
      </c>
      <c r="S32" s="100">
        <v>0</v>
      </c>
      <c r="T32" s="141"/>
      <c r="U32" s="98"/>
      <c r="V32" s="144"/>
      <c r="W32" s="99">
        <v>0.75</v>
      </c>
      <c r="X32" s="100">
        <v>0</v>
      </c>
      <c r="Y32" s="141"/>
      <c r="Z32" s="98"/>
      <c r="AA32" s="144"/>
      <c r="AB32" s="99"/>
      <c r="AC32" s="100">
        <v>0</v>
      </c>
      <c r="AD32" s="141"/>
      <c r="AE32" s="98"/>
      <c r="AF32" s="144"/>
      <c r="AG32" s="99"/>
      <c r="AH32" s="100">
        <v>0</v>
      </c>
      <c r="AI32" s="141"/>
      <c r="AJ32" s="91"/>
      <c r="AK32" s="132"/>
      <c r="AM32" s="31" t="s">
        <v>21</v>
      </c>
      <c r="AN32" s="27">
        <f>E33+J33+O33+T33+Y33+IF(AA31="대체(통상)",AD33,0)+IF(AF31="대체(통상)",AI33,0)</f>
        <v>0</v>
      </c>
      <c r="AO32" s="19">
        <f>IF(AA31="휴일",AD33,0)+IF(AF31="휴일",AI33,0)</f>
        <v>0</v>
      </c>
      <c r="AS32" s="29"/>
    </row>
    <row r="33" spans="2:46">
      <c r="B33" s="143"/>
      <c r="C33" s="96"/>
      <c r="D33" s="97">
        <f>IF((HOUR(24+C34-C33)+MINUTE(24+C34-C33)/60)&gt;=13,1.5,IF((HOUR(24+C34-C33)+MINUTE(24+C34-C33)/60)&gt;=8,1,IF((HOUR(24+C34-C33)+MINUTE(24+C34-C33)/60)&gt;=4,0.5,0)))</f>
        <v>0</v>
      </c>
      <c r="E33" s="136">
        <f>(HOUR(24+C34-C33)+MINUTE(24+C34-C33)/60)-D33-D34</f>
        <v>0</v>
      </c>
      <c r="F33" s="98"/>
      <c r="G33" s="143"/>
      <c r="H33" s="96"/>
      <c r="I33" s="97">
        <f>IF((HOUR(24+H34-H33)+MINUTE(24+H34-H33)/60)&gt;=13,1.5,IF((HOUR(24+H34-H33)+MINUTE(24+H34-H33)/60)&gt;=8,1,IF((HOUR(24+H34-H33)+MINUTE(24+H34-H33)/60)&gt;=4,0.5,0)))</f>
        <v>0</v>
      </c>
      <c r="J33" s="136">
        <f>(HOUR(24+H34-H33)+MINUTE(24+H34-H33)/60)-I33-I34</f>
        <v>0</v>
      </c>
      <c r="K33" s="98"/>
      <c r="L33" s="143"/>
      <c r="M33" s="96"/>
      <c r="N33" s="97">
        <f>IF((HOUR(24+M34-M33)+MINUTE(24+M34-M33)/60)&gt;=13,1.5,IF((HOUR(24+M34-M33)+MINUTE(24+M34-M33)/60)&gt;=8,1,IF((HOUR(24+M34-M33)+MINUTE(24+M34-M33)/60)&gt;=4,0.5,0)))</f>
        <v>0</v>
      </c>
      <c r="O33" s="136">
        <f>(HOUR(24+M34-M33)+MINUTE(24+M34-M33)/60)-N33-N34</f>
        <v>0</v>
      </c>
      <c r="P33" s="98"/>
      <c r="Q33" s="143"/>
      <c r="R33" s="96"/>
      <c r="S33" s="97">
        <f>IF((HOUR(24+R34-R33)+MINUTE(24+R34-R33)/60)&gt;=13,1.5,IF((HOUR(24+R34-R33)+MINUTE(24+R34-R33)/60)&gt;=8,1,IF((HOUR(24+R34-R33)+MINUTE(24+R34-R33)/60)&gt;=4,0.5,0)))</f>
        <v>0</v>
      </c>
      <c r="T33" s="136">
        <f>(HOUR(24+R34-R33)+MINUTE(24+R34-R33)/60)-S33-S34</f>
        <v>0</v>
      </c>
      <c r="U33" s="98"/>
      <c r="V33" s="143"/>
      <c r="W33" s="96"/>
      <c r="X33" s="97">
        <f>IF((HOUR(24+W34-W33)+MINUTE(24+W34-W33)/60)&gt;=13,1.5,IF((HOUR(24+W34-W33)+MINUTE(24+W34-W33)/60)&gt;=8,1,IF((HOUR(24+W34-W33)+MINUTE(24+W34-W33)/60)&gt;=4,0.5,0)))</f>
        <v>0</v>
      </c>
      <c r="Y33" s="136">
        <f>(HOUR(24+W34-W33)+MINUTE(24+W34-W33)/60)-X33-X34</f>
        <v>0</v>
      </c>
      <c r="Z33" s="98"/>
      <c r="AA33" s="143"/>
      <c r="AB33" s="96"/>
      <c r="AC33" s="97">
        <f>IF((HOUR(24+AB34-AB33)+MINUTE(24+AB34-AB33)/60)&gt;=13,1.5,IF((HOUR(24+AB34-AB33)+MINUTE(24+AB34-AB33)/60)&gt;=8,1,IF((HOUR(24+AB34-AB33)+MINUTE(24+AB34-AB33)/60)&gt;=4,0.5,0)))</f>
        <v>0</v>
      </c>
      <c r="AD33" s="136">
        <f>(HOUR(24+AB34-AB33)+MINUTE(24+AB34-AB33)/60)-AC33-AC34</f>
        <v>0</v>
      </c>
      <c r="AE33" s="98"/>
      <c r="AF33" s="143"/>
      <c r="AG33" s="96"/>
      <c r="AH33" s="97">
        <f>IF((HOUR(24+AG34-AG33)+MINUTE(24+AG34-AG33)/60)&gt;=13,1.5,IF((HOUR(24+AG34-AG33)+MINUTE(24+AG34-AG33)/60)&gt;=8,1,IF((HOUR(24+AG34-AG33)+MINUTE(24+AG34-AG33)/60)&gt;=4,0.5,0)))</f>
        <v>0</v>
      </c>
      <c r="AI33" s="136">
        <f>(HOUR(24+AG34-AG33)+MINUTE(24+AG34-AG33)/60)-AH33-AH34</f>
        <v>0</v>
      </c>
      <c r="AJ33" s="91"/>
      <c r="AK33" s="132"/>
      <c r="AM33" s="18"/>
      <c r="AN33" s="18"/>
      <c r="AO33" s="18"/>
    </row>
    <row r="34" spans="2:46">
      <c r="B34" s="144"/>
      <c r="C34" s="99"/>
      <c r="D34" s="100">
        <v>0</v>
      </c>
      <c r="E34" s="137"/>
      <c r="F34" s="98"/>
      <c r="G34" s="144"/>
      <c r="H34" s="99"/>
      <c r="I34" s="100">
        <v>0</v>
      </c>
      <c r="J34" s="137"/>
      <c r="K34" s="98"/>
      <c r="L34" s="144"/>
      <c r="M34" s="99"/>
      <c r="N34" s="100">
        <v>0</v>
      </c>
      <c r="O34" s="137"/>
      <c r="P34" s="98"/>
      <c r="Q34" s="144"/>
      <c r="R34" s="99"/>
      <c r="S34" s="100">
        <v>0</v>
      </c>
      <c r="T34" s="137"/>
      <c r="U34" s="98"/>
      <c r="V34" s="144"/>
      <c r="W34" s="99"/>
      <c r="X34" s="100">
        <v>0</v>
      </c>
      <c r="Y34" s="137"/>
      <c r="Z34" s="98"/>
      <c r="AA34" s="144"/>
      <c r="AB34" s="99"/>
      <c r="AC34" s="100">
        <v>0</v>
      </c>
      <c r="AD34" s="137"/>
      <c r="AE34" s="98"/>
      <c r="AF34" s="144"/>
      <c r="AG34" s="99"/>
      <c r="AH34" s="100">
        <v>0</v>
      </c>
      <c r="AI34" s="137"/>
      <c r="AJ34" s="91"/>
      <c r="AK34" s="132"/>
    </row>
    <row r="35" spans="2:46">
      <c r="B35" s="91"/>
      <c r="C35" s="91"/>
      <c r="D35" s="91"/>
      <c r="E35" s="91"/>
      <c r="F35" s="91"/>
      <c r="G35" s="91"/>
      <c r="H35" s="91"/>
      <c r="I35" s="91"/>
      <c r="J35" s="91"/>
      <c r="K35" s="91"/>
      <c r="L35" s="91"/>
      <c r="M35" s="91"/>
      <c r="N35" s="91"/>
      <c r="O35" s="91"/>
      <c r="P35" s="91"/>
      <c r="Q35" s="91"/>
      <c r="R35" s="91"/>
      <c r="S35" s="91"/>
      <c r="T35" s="91"/>
      <c r="U35" s="91"/>
      <c r="V35" s="91"/>
      <c r="W35" s="91"/>
      <c r="X35" s="91"/>
      <c r="Y35" s="91"/>
      <c r="Z35" s="91"/>
      <c r="AA35" s="91"/>
      <c r="AB35" s="91"/>
      <c r="AC35" s="91"/>
      <c r="AD35" s="91"/>
      <c r="AE35" s="91"/>
      <c r="AF35" s="91"/>
      <c r="AG35" s="91"/>
      <c r="AH35" s="91"/>
      <c r="AI35" s="91"/>
      <c r="AJ35" s="91"/>
      <c r="AK35" s="132"/>
    </row>
    <row r="36" spans="2:46" ht="16.5" thickBot="1">
      <c r="B36" s="142">
        <f>AF29+1</f>
        <v>16</v>
      </c>
      <c r="C36" s="142"/>
      <c r="D36" s="142"/>
      <c r="E36" s="142"/>
      <c r="F36" s="91"/>
      <c r="G36" s="142">
        <f>B36+1</f>
        <v>17</v>
      </c>
      <c r="H36" s="142"/>
      <c r="I36" s="142"/>
      <c r="J36" s="142"/>
      <c r="K36" s="91"/>
      <c r="L36" s="142">
        <f>G36+1</f>
        <v>18</v>
      </c>
      <c r="M36" s="142"/>
      <c r="N36" s="142"/>
      <c r="O36" s="142"/>
      <c r="P36" s="91"/>
      <c r="Q36" s="142">
        <f>L36+1</f>
        <v>19</v>
      </c>
      <c r="R36" s="142"/>
      <c r="S36" s="142"/>
      <c r="T36" s="142"/>
      <c r="U36" s="91"/>
      <c r="V36" s="142">
        <f>Q36+1</f>
        <v>20</v>
      </c>
      <c r="W36" s="142"/>
      <c r="X36" s="142"/>
      <c r="Y36" s="142"/>
      <c r="Z36" s="91"/>
      <c r="AA36" s="145">
        <f>V36+1</f>
        <v>21</v>
      </c>
      <c r="AB36" s="145"/>
      <c r="AC36" s="145"/>
      <c r="AD36" s="145"/>
      <c r="AE36" s="91"/>
      <c r="AF36" s="145">
        <f>AA36+1</f>
        <v>22</v>
      </c>
      <c r="AG36" s="145"/>
      <c r="AH36" s="145"/>
      <c r="AI36" s="145"/>
      <c r="AJ36" s="91"/>
      <c r="AK36" s="132"/>
      <c r="AM36" s="15" t="s">
        <v>13</v>
      </c>
      <c r="AN36" s="5"/>
      <c r="AO36" s="5"/>
      <c r="AS36" s="29"/>
    </row>
    <row r="37" spans="2:46" ht="16.5" thickTop="1" thickBot="1">
      <c r="B37" s="91"/>
      <c r="C37" s="91"/>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132"/>
      <c r="AM37" s="23"/>
      <c r="AN37" s="24" t="s">
        <v>18</v>
      </c>
      <c r="AO37" s="25" t="s">
        <v>22</v>
      </c>
      <c r="AS37" s="29"/>
      <c r="AT37" s="29"/>
    </row>
    <row r="38" spans="2:46">
      <c r="B38" s="143" t="s">
        <v>19</v>
      </c>
      <c r="C38" s="96">
        <v>0.375</v>
      </c>
      <c r="D38" s="97">
        <f>IF((C39-C38)*24&gt;=13,1.5,IF((C39-C38)*24&gt;=6,1,IF((C39-C38)*24&gt;=4,0.5,0)))</f>
        <v>1</v>
      </c>
      <c r="E38" s="140">
        <f>IF((AND(B38="외근",D39="반차")),8,IF(OR(D39="연차",D39="외근"),8,IF(D39="반차",((C39-C38)*24)-D38+4,((C39-C38)*24)-D38-D39)))</f>
        <v>8</v>
      </c>
      <c r="F38" s="98"/>
      <c r="G38" s="143" t="s">
        <v>19</v>
      </c>
      <c r="H38" s="96">
        <v>0.375</v>
      </c>
      <c r="I38" s="97">
        <f>IF((H39-H38)*24&gt;=13,1.5,IF((H39-H38)*24&gt;=6,1,IF((H39-H38)*24&gt;=4,0.5,0)))</f>
        <v>1</v>
      </c>
      <c r="J38" s="140">
        <f>IF((AND(G38="외근",I39="반차")),8,IF(OR(I39="연차",I39="외근"),8,IF(I39="반차",((H39-H38)*24)-I38+4,((H39-H38)*24)-I38-I39)))</f>
        <v>8</v>
      </c>
      <c r="K38" s="98"/>
      <c r="L38" s="143" t="s">
        <v>19</v>
      </c>
      <c r="M38" s="96">
        <v>0.375</v>
      </c>
      <c r="N38" s="97">
        <f>IF((M39-M38)*24&gt;=13,1.5,IF((M39-M38)*24&gt;=6,1,IF((M39-M38)*24&gt;=4,0.5,0)))</f>
        <v>1</v>
      </c>
      <c r="O38" s="140">
        <f>IF((AND(L38="외근",N39="반차")),8,IF(OR(N39="연차",N39="외근"),8,IF(N39="반차",((M39-M38)*24)-N38+4,((M39-M38)*24)-N38-N39)))</f>
        <v>8</v>
      </c>
      <c r="P38" s="98"/>
      <c r="Q38" s="143" t="s">
        <v>19</v>
      </c>
      <c r="R38" s="96">
        <v>0.375</v>
      </c>
      <c r="S38" s="97">
        <f>IF((R39-R38)*24&gt;=13,1.5,IF((R39-R38)*24&gt;=6,1,IF((R39-R38)*24&gt;=4,0.5,0)))</f>
        <v>1</v>
      </c>
      <c r="T38" s="140">
        <f>IF((AND(Q38="외근",S39="반차")),8,IF(OR(S39="연차",S39="외근"),8,IF(S39="반차",((R39-R38)*24)-S38+4,((R39-R38)*24)-S38-S39)))</f>
        <v>8</v>
      </c>
      <c r="U38" s="98"/>
      <c r="V38" s="143" t="s">
        <v>19</v>
      </c>
      <c r="W38" s="96">
        <v>0.375</v>
      </c>
      <c r="X38" s="97">
        <f>IF((W39-W38)*24&gt;=13,1.5,IF((W39-W38)*24&gt;=6,1,IF((W39-W38)*24&gt;=4,0.5,0)))</f>
        <v>1</v>
      </c>
      <c r="Y38" s="140">
        <f>IF((AND(V38="외근",X39="반차")),8,IF(OR(X39="연차",X39="외근"),8,IF(X39="반차",((W39-W38)*24)-X38+4,((W39-W38)*24)-X38-X39)))</f>
        <v>8</v>
      </c>
      <c r="Z38" s="98"/>
      <c r="AA38" s="143"/>
      <c r="AB38" s="96"/>
      <c r="AC38" s="97">
        <f>IF((AB39-AB38)*24&gt;=13,1.5,IF((AB39-AB38)*24&gt;=6,1,IF((AB39-AB38)*24&gt;=4,0.5,0)))</f>
        <v>0</v>
      </c>
      <c r="AD38" s="140">
        <f>IF(OR(AC39="연차",AC39="외근"),8,IF(AC39="반차",((AB39-AB38)*24)-AC38+4,((AB39-AB38)*24)-AC38-AC39))</f>
        <v>0</v>
      </c>
      <c r="AE38" s="98"/>
      <c r="AF38" s="143"/>
      <c r="AG38" s="96"/>
      <c r="AH38" s="97">
        <f>IF((AG39-AG38)*24&gt;=13,1.5,IF((AG39-AG38)*24&gt;=6,1,IF((AG39-AG38)*24&gt;=4,0.5,0)))</f>
        <v>0</v>
      </c>
      <c r="AI38" s="140">
        <f>IF(OR(AH39="연차",AH39="외근"),8,IF(AH39="반차",((AG39-AG38)*24)-AH38+4,((AG39-AG38)*24)-AH38-AH39))</f>
        <v>0</v>
      </c>
      <c r="AJ38" s="91"/>
      <c r="AK38" s="132"/>
      <c r="AM38" s="16" t="s">
        <v>20</v>
      </c>
      <c r="AN38" s="26">
        <f>E38+J38+O38+T38+Y38+IF(AA38="대체(평일)",AD38,0)+IF(AF38="대체(평일)",AI38,0)</f>
        <v>40</v>
      </c>
      <c r="AO38" s="17">
        <f>IF(AA38="휴일",AD38,0)+IF(AF38="휴일",AI38,0)</f>
        <v>0</v>
      </c>
      <c r="AS38" s="28"/>
      <c r="AT38" s="30"/>
    </row>
    <row r="39" spans="2:46" ht="15.75" thickBot="1">
      <c r="B39" s="144"/>
      <c r="C39" s="99">
        <v>0.75</v>
      </c>
      <c r="D39" s="100">
        <v>0</v>
      </c>
      <c r="E39" s="141"/>
      <c r="F39" s="98"/>
      <c r="G39" s="144"/>
      <c r="H39" s="99">
        <v>0.75</v>
      </c>
      <c r="I39" s="100">
        <v>0</v>
      </c>
      <c r="J39" s="141"/>
      <c r="K39" s="98"/>
      <c r="L39" s="144"/>
      <c r="M39" s="99">
        <v>0.75</v>
      </c>
      <c r="N39" s="100">
        <v>0</v>
      </c>
      <c r="O39" s="141"/>
      <c r="P39" s="98"/>
      <c r="Q39" s="144"/>
      <c r="R39" s="99">
        <v>0.75</v>
      </c>
      <c r="S39" s="100">
        <v>0</v>
      </c>
      <c r="T39" s="141"/>
      <c r="U39" s="98"/>
      <c r="V39" s="144"/>
      <c r="W39" s="99">
        <v>0.75</v>
      </c>
      <c r="X39" s="100">
        <v>0</v>
      </c>
      <c r="Y39" s="141"/>
      <c r="Z39" s="98"/>
      <c r="AA39" s="144"/>
      <c r="AB39" s="99"/>
      <c r="AC39" s="100">
        <v>0</v>
      </c>
      <c r="AD39" s="141"/>
      <c r="AE39" s="98"/>
      <c r="AF39" s="144"/>
      <c r="AG39" s="99"/>
      <c r="AH39" s="100">
        <v>0</v>
      </c>
      <c r="AI39" s="141"/>
      <c r="AJ39" s="91"/>
      <c r="AK39" s="132"/>
      <c r="AM39" s="31" t="s">
        <v>21</v>
      </c>
      <c r="AN39" s="27">
        <f>E40+J40+O40+T40+Y40+IF(AA38="대체(평일)",AD40,0)+IF(AF38="대체(평일)",AI40,0)</f>
        <v>0</v>
      </c>
      <c r="AO39" s="19">
        <f>IF(AA38="휴일",AD40,0)+IF(AF38="휴일",AI40,0)</f>
        <v>0</v>
      </c>
      <c r="AS39" s="28"/>
    </row>
    <row r="40" spans="2:46">
      <c r="B40" s="143"/>
      <c r="C40" s="96"/>
      <c r="D40" s="97">
        <f>IF((HOUR(24+C41-C40)+MINUTE(24+C41-C40)/60)&gt;=13,1.5,IF((HOUR(24+C41-C40)+MINUTE(24+C41-C40)/60)&gt;=8,1,IF((HOUR(24+C41-C40)+MINUTE(24+C41-C40)/60)&gt;=4,0.5,0)))</f>
        <v>0</v>
      </c>
      <c r="E40" s="136">
        <f>(HOUR(24+C41-C40)+MINUTE(24+C41-C40)/60)-D40-D41</f>
        <v>0</v>
      </c>
      <c r="F40" s="98"/>
      <c r="G40" s="143"/>
      <c r="H40" s="96"/>
      <c r="I40" s="97">
        <f>IF((HOUR(24+H41-H40)+MINUTE(24+H41-H40)/60)&gt;=13,1.5,IF((HOUR(24+H41-H40)+MINUTE(24+H41-H40)/60)&gt;=8,1,IF((HOUR(24+H41-H40)+MINUTE(24+H41-H40)/60)&gt;=4,0.5,0)))</f>
        <v>0</v>
      </c>
      <c r="J40" s="136">
        <f>(HOUR(24+H41-H40)+MINUTE(24+H41-H40)/60)-I40-I41</f>
        <v>0</v>
      </c>
      <c r="K40" s="98"/>
      <c r="L40" s="143"/>
      <c r="M40" s="96"/>
      <c r="N40" s="97">
        <f>IF((HOUR(24+M41-M40)+MINUTE(24+M41-M40)/60)&gt;=13,1.5,IF((HOUR(24+M41-M40)+MINUTE(24+M41-M40)/60)&gt;=8,1,IF((HOUR(24+M41-M40)+MINUTE(24+M41-M40)/60)&gt;=4,0.5,0)))</f>
        <v>0</v>
      </c>
      <c r="O40" s="136">
        <f>(HOUR(24+M41-M40)+MINUTE(24+M41-M40)/60)-N40-N41</f>
        <v>0</v>
      </c>
      <c r="P40" s="98"/>
      <c r="Q40" s="143"/>
      <c r="R40" s="96"/>
      <c r="S40" s="97">
        <f>IF((HOUR(24+R41-R40)+MINUTE(24+R41-R40)/60)&gt;=13,1.5,IF((HOUR(24+R41-R40)+MINUTE(24+R41-R40)/60)&gt;=8,1,IF((HOUR(24+R41-R40)+MINUTE(24+R41-R40)/60)&gt;=4,0.5,0)))</f>
        <v>0</v>
      </c>
      <c r="T40" s="136">
        <f>(HOUR(24+R41-R40)+MINUTE(24+R41-R40)/60)-S40-S41</f>
        <v>0</v>
      </c>
      <c r="U40" s="98"/>
      <c r="V40" s="143"/>
      <c r="W40" s="96"/>
      <c r="X40" s="97">
        <f>IF((HOUR(24+W41-W40)+MINUTE(24+W41-W40)/60)&gt;=13,1.5,IF((HOUR(24+W41-W40)+MINUTE(24+W41-W40)/60)&gt;=8,1,IF((HOUR(24+W41-W40)+MINUTE(24+W41-W40)/60)&gt;=4,0.5,0)))</f>
        <v>0</v>
      </c>
      <c r="Y40" s="136">
        <f>(HOUR(24+W41-W40)+MINUTE(24+W41-W40)/60)-X40-X41</f>
        <v>0</v>
      </c>
      <c r="Z40" s="98"/>
      <c r="AA40" s="143"/>
      <c r="AB40" s="96"/>
      <c r="AC40" s="97">
        <f>IF((HOUR(24+AB41-AB40)+MINUTE(24+AB41-AB40)/60)&gt;=13,1.5,IF((HOUR(24+AB41-AB40)+MINUTE(24+AB41-AB40)/60)&gt;=8,1,IF((HOUR(24+AB41-AB40)+MINUTE(24+AB41-AB40)/60)&gt;=4,0.5,0)))</f>
        <v>0</v>
      </c>
      <c r="AD40" s="136">
        <f>(HOUR(24+AB41-AB40)+MINUTE(24+AB41-AB40)/60)-AC40-AC41</f>
        <v>0</v>
      </c>
      <c r="AE40" s="98"/>
      <c r="AF40" s="143"/>
      <c r="AG40" s="96"/>
      <c r="AH40" s="97">
        <f>IF((HOUR(24+AG41-AG40)+MINUTE(24+AG41-AG40)/60)&gt;=13,1.5,IF((HOUR(24+AG41-AG40)+MINUTE(24+AG41-AG40)/60)&gt;=8,1,IF((HOUR(24+AG41-AG40)+MINUTE(24+AG41-AG40)/60)&gt;=4,0.5,0)))</f>
        <v>0</v>
      </c>
      <c r="AI40" s="136">
        <f>(HOUR(24+AG41-AG40)+MINUTE(24+AG41-AG40)/60)-AH40-AH41</f>
        <v>0</v>
      </c>
      <c r="AJ40" s="91"/>
      <c r="AK40" s="132"/>
      <c r="AM40" s="18"/>
      <c r="AN40" s="18"/>
      <c r="AO40" s="18"/>
    </row>
    <row r="41" spans="2:46">
      <c r="B41" s="144"/>
      <c r="C41" s="99"/>
      <c r="D41" s="100">
        <v>0</v>
      </c>
      <c r="E41" s="137"/>
      <c r="F41" s="98"/>
      <c r="G41" s="144"/>
      <c r="H41" s="99"/>
      <c r="I41" s="100">
        <v>0</v>
      </c>
      <c r="J41" s="137"/>
      <c r="K41" s="98"/>
      <c r="L41" s="144"/>
      <c r="M41" s="99"/>
      <c r="N41" s="100">
        <v>0</v>
      </c>
      <c r="O41" s="137"/>
      <c r="P41" s="98"/>
      <c r="Q41" s="144"/>
      <c r="R41" s="99"/>
      <c r="S41" s="100">
        <v>0</v>
      </c>
      <c r="T41" s="137"/>
      <c r="U41" s="98"/>
      <c r="V41" s="144"/>
      <c r="W41" s="99"/>
      <c r="X41" s="100">
        <v>0</v>
      </c>
      <c r="Y41" s="137"/>
      <c r="Z41" s="98"/>
      <c r="AA41" s="144"/>
      <c r="AB41" s="99"/>
      <c r="AC41" s="100">
        <v>0</v>
      </c>
      <c r="AD41" s="137"/>
      <c r="AE41" s="98"/>
      <c r="AF41" s="144"/>
      <c r="AG41" s="99"/>
      <c r="AH41" s="100">
        <v>0</v>
      </c>
      <c r="AI41" s="137"/>
      <c r="AJ41" s="91"/>
      <c r="AK41" s="132"/>
    </row>
    <row r="42" spans="2:46">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132"/>
    </row>
    <row r="43" spans="2:46" ht="16.5" thickBot="1">
      <c r="B43" s="142">
        <f>IF(OR(AF36=0, AF36+1&gt;DAY(EOMONTH($B$2, 0))), 0, AF36+1)</f>
        <v>23</v>
      </c>
      <c r="C43" s="142"/>
      <c r="D43" s="142"/>
      <c r="E43" s="142"/>
      <c r="F43" s="91"/>
      <c r="G43" s="149">
        <f>IF(OR(B43=0, B43+1&gt;DAY(EOMONTH($B$2, 0))), 0, B43+1)</f>
        <v>24</v>
      </c>
      <c r="H43" s="149"/>
      <c r="I43" s="149"/>
      <c r="J43" s="149"/>
      <c r="K43" s="91"/>
      <c r="L43" s="142">
        <f>IF(OR(G43=0, G43+1&gt;DAY(EOMONTH($B$2, 0))), 0, G43+1)</f>
        <v>25</v>
      </c>
      <c r="M43" s="142"/>
      <c r="N43" s="142"/>
      <c r="O43" s="142"/>
      <c r="P43" s="91"/>
      <c r="Q43" s="142">
        <f>IF(OR(L43=0, L43+1&gt;DAY(EOMONTH($B$2, 0))), 0, L43+1)</f>
        <v>26</v>
      </c>
      <c r="R43" s="142"/>
      <c r="S43" s="142"/>
      <c r="T43" s="142"/>
      <c r="U43" s="91"/>
      <c r="V43" s="142">
        <f>IF(OR(Q43=0, Q43+1&gt;DAY(EOMONTH($B$2, 0))), 0, Q43+1)</f>
        <v>27</v>
      </c>
      <c r="W43" s="142"/>
      <c r="X43" s="142"/>
      <c r="Y43" s="142"/>
      <c r="Z43" s="91"/>
      <c r="AA43" s="145">
        <f>IF(OR(V43=0, V43+1&gt;DAY(EOMONTH($B$2, 0))), 0, V43+1)</f>
        <v>28</v>
      </c>
      <c r="AB43" s="145"/>
      <c r="AC43" s="145"/>
      <c r="AD43" s="145"/>
      <c r="AE43" s="91"/>
      <c r="AF43" s="145">
        <f>IF(OR(AA43=0, AA43+1&gt;DAY(EOMONTH($B$2, 0))), 0, AA43+1)</f>
        <v>29</v>
      </c>
      <c r="AG43" s="145"/>
      <c r="AH43" s="145"/>
      <c r="AI43" s="145"/>
      <c r="AJ43" s="91"/>
      <c r="AK43" s="132"/>
      <c r="AM43" s="15" t="s">
        <v>13</v>
      </c>
      <c r="AN43" s="5"/>
      <c r="AO43" s="5"/>
    </row>
    <row r="44" spans="2:46" ht="16.5" thickTop="1" thickBot="1">
      <c r="B44" s="91"/>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132"/>
      <c r="AM44" s="23"/>
      <c r="AN44" s="24" t="s">
        <v>18</v>
      </c>
      <c r="AO44" s="25" t="s">
        <v>22</v>
      </c>
    </row>
    <row r="45" spans="2:46">
      <c r="B45" s="143" t="s">
        <v>19</v>
      </c>
      <c r="C45" s="96">
        <v>0.375</v>
      </c>
      <c r="D45" s="97">
        <f>IF((C46-C45)*24&gt;=13,1.5,IF((C46-C45)*24&gt;=6,1,IF((C46-C45)*24&gt;=4,0.5,0)))</f>
        <v>1</v>
      </c>
      <c r="E45" s="140">
        <f>IF((AND(B45="외근",D46="반차")),8,IF(OR(D46="연차",D46="외근"),8,IF(D46="반차",((C46-C45)*24)-D45+4,((C46-C45)*24)-D45-D46)))</f>
        <v>8</v>
      </c>
      <c r="F45" s="98"/>
      <c r="G45" s="143" t="s">
        <v>19</v>
      </c>
      <c r="H45" s="96">
        <v>0.375</v>
      </c>
      <c r="I45" s="97">
        <f>IF((H46-H45)*24&gt;=13,1.5,IF((H46-H45)*24&gt;=6,1,IF((H46-H45)*24&gt;=4,0.5,0)))</f>
        <v>1</v>
      </c>
      <c r="J45" s="140">
        <f>IF((AND(G45="외근",I46="반차")),8,IF(OR(I46="연차",I46="외근"),8,IF(I46="반차",((H46-H45)*24)-I45+4,((H46-H45)*24)-I45-I46)))</f>
        <v>8</v>
      </c>
      <c r="K45" s="98"/>
      <c r="L45" s="143" t="s">
        <v>19</v>
      </c>
      <c r="M45" s="96">
        <v>0.375</v>
      </c>
      <c r="N45" s="97">
        <f>IF((M46-M45)*24&gt;=13,1.5,IF((M46-M45)*24&gt;=6,1,IF((M46-M45)*24&gt;=4,0.5,0)))</f>
        <v>1</v>
      </c>
      <c r="O45" s="140">
        <f>IF((AND(L45="외근",N46="반차")),8,IF(OR(N46="연차",N46="외근"),8,IF(N46="반차",((M46-M45)*24)-N45+4,((M46-M45)*24)-N45-N46)))</f>
        <v>8</v>
      </c>
      <c r="P45" s="98"/>
      <c r="Q45" s="143" t="s">
        <v>19</v>
      </c>
      <c r="R45" s="96">
        <v>0.375</v>
      </c>
      <c r="S45" s="97">
        <f>IF((R46-R45)*24&gt;=13,1.5,IF((R46-R45)*24&gt;=6,1,IF((R46-R45)*24&gt;=4,0.5,0)))</f>
        <v>1</v>
      </c>
      <c r="T45" s="140">
        <f>IF((AND(Q45="외근",S46="반차")),8,IF(OR(S46="연차",S46="외근"),8,IF(S46="반차",((R46-R45)*24)-S45+4,((R46-R45)*24)-S45-S46)))</f>
        <v>8</v>
      </c>
      <c r="U45" s="98"/>
      <c r="V45" s="143" t="s">
        <v>19</v>
      </c>
      <c r="W45" s="96">
        <v>0.375</v>
      </c>
      <c r="X45" s="97">
        <f>IF((W46-W45)*24&gt;=13,1.5,IF((W46-W45)*24&gt;=6,1,IF((W46-W45)*24&gt;=4,0.5,0)))</f>
        <v>1</v>
      </c>
      <c r="Y45" s="140">
        <f>IF((AND(V45="외근",X46="반차")),8,IF(OR(X46="연차",X46="외근"),8,IF(X46="반차",((W46-W45)*24)-X45+4,((W46-W45)*24)-X45-X46)))</f>
        <v>8</v>
      </c>
      <c r="Z45" s="98"/>
      <c r="AA45" s="143"/>
      <c r="AB45" s="96"/>
      <c r="AC45" s="97">
        <f>IF((AB46-AB45)*24&gt;=13,1.5,IF((AB46-AB45)*24&gt;=6,1,IF((AB46-AB45)*24&gt;=4,0.5,0)))</f>
        <v>0</v>
      </c>
      <c r="AD45" s="140">
        <f>IF(OR(AC46="연차",AC46="외근"),8,IF(AC46="반차",((AB46-AB45)*24)-AC45+4,((AB46-AB45)*24)-AC45-AC46))</f>
        <v>0</v>
      </c>
      <c r="AE45" s="98"/>
      <c r="AF45" s="143"/>
      <c r="AG45" s="96"/>
      <c r="AH45" s="97">
        <f>IF((AG46-AG45)*24&gt;=13,1.5,IF((AG46-AG45)*24&gt;=6,1,IF((AG46-AG45)*24&gt;=4,0.5,0)))</f>
        <v>0</v>
      </c>
      <c r="AI45" s="140">
        <f>IF(OR(AH46="연차",AH46="외근"),8,IF(AH46="반차",((AG46-AG45)*24)-AH45+4,((AG46-AG45)*24)-AH45-AH46))</f>
        <v>0</v>
      </c>
      <c r="AJ45" s="91"/>
      <c r="AK45" s="132"/>
      <c r="AM45" s="16" t="s">
        <v>20</v>
      </c>
      <c r="AN45" s="26">
        <f>E45+J45+O45+T45+Y45+IF(AA45="대체(평일)",AD45,0)+IF(AF45="대체(평일)",AI45,0)</f>
        <v>40</v>
      </c>
      <c r="AO45" s="17">
        <f>IF(AA45="휴일",AD45,0)+IF(AF45="휴일",AI45,0)</f>
        <v>0</v>
      </c>
    </row>
    <row r="46" spans="2:46" ht="15.75" thickBot="1">
      <c r="B46" s="144"/>
      <c r="C46" s="99">
        <v>0.75</v>
      </c>
      <c r="D46" s="100">
        <v>0</v>
      </c>
      <c r="E46" s="141"/>
      <c r="F46" s="98"/>
      <c r="G46" s="144"/>
      <c r="H46" s="99">
        <v>0.75</v>
      </c>
      <c r="I46" s="100">
        <v>0</v>
      </c>
      <c r="J46" s="141"/>
      <c r="K46" s="98"/>
      <c r="L46" s="144"/>
      <c r="M46" s="99">
        <v>0.75</v>
      </c>
      <c r="N46" s="100">
        <v>0</v>
      </c>
      <c r="O46" s="141"/>
      <c r="P46" s="98"/>
      <c r="Q46" s="144"/>
      <c r="R46" s="99">
        <v>0.75</v>
      </c>
      <c r="S46" s="100">
        <v>0</v>
      </c>
      <c r="T46" s="141"/>
      <c r="U46" s="98"/>
      <c r="V46" s="144"/>
      <c r="W46" s="99">
        <v>0.75</v>
      </c>
      <c r="X46" s="100">
        <v>0</v>
      </c>
      <c r="Y46" s="141"/>
      <c r="Z46" s="98"/>
      <c r="AA46" s="144"/>
      <c r="AB46" s="99"/>
      <c r="AC46" s="100">
        <v>0</v>
      </c>
      <c r="AD46" s="141"/>
      <c r="AE46" s="98"/>
      <c r="AF46" s="144"/>
      <c r="AG46" s="99"/>
      <c r="AH46" s="100">
        <v>0</v>
      </c>
      <c r="AI46" s="141"/>
      <c r="AJ46" s="91"/>
      <c r="AK46" s="132"/>
      <c r="AM46" s="31" t="s">
        <v>21</v>
      </c>
      <c r="AN46" s="27">
        <f>E47+J47+O47+T47+Y47+IF(AA45="대체(평일)",AD47,0)+IF(AF45="대체(평일)",AI47,0)</f>
        <v>0</v>
      </c>
      <c r="AO46" s="19">
        <f>IF(AA45="휴일",AD47,0)+IF(AF45="휴일",AI47,0)</f>
        <v>0</v>
      </c>
    </row>
    <row r="47" spans="2:46">
      <c r="B47" s="143"/>
      <c r="C47" s="96"/>
      <c r="D47" s="97">
        <f>IF((HOUR(24+C48-C47)+MINUTE(24+C48-C47)/60)&gt;=13,1.5,IF((HOUR(24+C48-C47)+MINUTE(24+C48-C47)/60)&gt;=8,1,IF((HOUR(24+C48-C47)+MINUTE(24+C48-C47)/60)&gt;=4,0.5,0)))</f>
        <v>0</v>
      </c>
      <c r="E47" s="136">
        <f>(HOUR(24+C48-C47)+MINUTE(24+C48-C47)/60)-D47-D48</f>
        <v>0</v>
      </c>
      <c r="F47" s="98"/>
      <c r="G47" s="143"/>
      <c r="H47" s="96"/>
      <c r="I47" s="97">
        <f>IF((HOUR(24+H48-H47)+MINUTE(24+H48-H47)/60)&gt;=13,1.5,IF((HOUR(24+H48-H47)+MINUTE(24+H48-H47)/60)&gt;=8,1,IF((HOUR(24+H48-H47)+MINUTE(24+H48-H47)/60)&gt;=4,0.5,0)))</f>
        <v>0</v>
      </c>
      <c r="J47" s="136">
        <f>(HOUR(24+H48-H47)+MINUTE(24+H48-H47)/60)-I47-I48</f>
        <v>0</v>
      </c>
      <c r="K47" s="98"/>
      <c r="L47" s="143"/>
      <c r="M47" s="96"/>
      <c r="N47" s="97">
        <f>IF((HOUR(24+M48-M47)+MINUTE(24+M48-M47)/60)&gt;=13,1.5,IF((HOUR(24+M48-M47)+MINUTE(24+M48-M47)/60)&gt;=8,1,IF((HOUR(24+M48-M47)+MINUTE(24+M48-M47)/60)&gt;=4,0.5,0)))</f>
        <v>0</v>
      </c>
      <c r="O47" s="136">
        <f>(HOUR(24+M48-M47)+MINUTE(24+M48-M47)/60)-N47-N48</f>
        <v>0</v>
      </c>
      <c r="P47" s="98"/>
      <c r="Q47" s="143"/>
      <c r="R47" s="96"/>
      <c r="S47" s="97">
        <f>IF((HOUR(24+R48-R47)+MINUTE(24+R48-R47)/60)&gt;=13,1.5,IF((HOUR(24+R48-R47)+MINUTE(24+R48-R47)/60)&gt;=8,1,IF((HOUR(24+R48-R47)+MINUTE(24+R48-R47)/60)&gt;=4,0.5,0)))</f>
        <v>0</v>
      </c>
      <c r="T47" s="136">
        <f>(HOUR(24+R48-R47)+MINUTE(24+R48-R47)/60)-S47-S48</f>
        <v>0</v>
      </c>
      <c r="U47" s="98"/>
      <c r="V47" s="143"/>
      <c r="W47" s="96"/>
      <c r="X47" s="97">
        <f>IF((HOUR(24+W48-W47)+MINUTE(24+W48-W47)/60)&gt;=13,1.5,IF((HOUR(24+W48-W47)+MINUTE(24+W48-W47)/60)&gt;=8,1,IF((HOUR(24+W48-W47)+MINUTE(24+W48-W47)/60)&gt;=4,0.5,0)))</f>
        <v>0</v>
      </c>
      <c r="Y47" s="136">
        <f>(HOUR(24+W48-W47)+MINUTE(24+W48-W47)/60)-X47-X48</f>
        <v>0</v>
      </c>
      <c r="Z47" s="98"/>
      <c r="AA47" s="143"/>
      <c r="AB47" s="96"/>
      <c r="AC47" s="97">
        <f>IF((HOUR(24+AB48-AB47)+MINUTE(24+AB48-AB47)/60)&gt;=13,1.5,IF((HOUR(24+AB48-AB47)+MINUTE(24+AB48-AB47)/60)&gt;=8,1,IF((HOUR(24+AB48-AB47)+MINUTE(24+AB48-AB47)/60)&gt;=4,0.5,0)))</f>
        <v>0</v>
      </c>
      <c r="AD47" s="136">
        <f>(HOUR(24+AB48-AB47)+MINUTE(24+AB48-AB47)/60)-AC47-AC48</f>
        <v>0</v>
      </c>
      <c r="AE47" s="98"/>
      <c r="AF47" s="143"/>
      <c r="AG47" s="96"/>
      <c r="AH47" s="97">
        <f>IF((HOUR(24+AG48-AG47)+MINUTE(24+AG48-AG47)/60)&gt;=13,1.5,IF((HOUR(24+AG48-AG47)+MINUTE(24+AG48-AG47)/60)&gt;=8,1,IF((HOUR(24+AG48-AG47)+MINUTE(24+AG48-AG47)/60)&gt;=4,0.5,0)))</f>
        <v>0</v>
      </c>
      <c r="AI47" s="136">
        <f>(HOUR(24+AG48-AG47)+MINUTE(24+AG48-AG47)/60)-AH47-AH48</f>
        <v>0</v>
      </c>
      <c r="AJ47" s="91"/>
      <c r="AK47" s="132"/>
      <c r="AM47" s="18"/>
      <c r="AN47" s="18"/>
      <c r="AO47" s="18"/>
    </row>
    <row r="48" spans="2:46">
      <c r="B48" s="144"/>
      <c r="C48" s="99"/>
      <c r="D48" s="100">
        <v>0</v>
      </c>
      <c r="E48" s="137"/>
      <c r="F48" s="98"/>
      <c r="G48" s="144"/>
      <c r="H48" s="99"/>
      <c r="I48" s="100">
        <v>0</v>
      </c>
      <c r="J48" s="137"/>
      <c r="K48" s="98"/>
      <c r="L48" s="144"/>
      <c r="M48" s="99"/>
      <c r="N48" s="100">
        <v>0</v>
      </c>
      <c r="O48" s="137"/>
      <c r="P48" s="98"/>
      <c r="Q48" s="144"/>
      <c r="R48" s="99"/>
      <c r="S48" s="100">
        <v>0</v>
      </c>
      <c r="T48" s="137"/>
      <c r="U48" s="98"/>
      <c r="V48" s="144"/>
      <c r="W48" s="99"/>
      <c r="X48" s="100">
        <v>0</v>
      </c>
      <c r="Y48" s="137"/>
      <c r="Z48" s="98"/>
      <c r="AA48" s="144"/>
      <c r="AB48" s="99"/>
      <c r="AC48" s="100">
        <v>0</v>
      </c>
      <c r="AD48" s="137"/>
      <c r="AE48" s="98"/>
      <c r="AF48" s="144"/>
      <c r="AG48" s="99"/>
      <c r="AH48" s="100">
        <v>0</v>
      </c>
      <c r="AI48" s="137"/>
      <c r="AJ48" s="91"/>
      <c r="AK48" s="132"/>
    </row>
    <row r="49" spans="2:41">
      <c r="B49" s="91"/>
      <c r="C49" s="91"/>
      <c r="D49" s="91"/>
      <c r="E49" s="91"/>
      <c r="F49" s="91"/>
      <c r="G49" s="91"/>
      <c r="H49" s="91"/>
      <c r="I49" s="91"/>
      <c r="J49" s="91"/>
      <c r="K49" s="91"/>
      <c r="L49" s="91"/>
      <c r="M49" s="91"/>
      <c r="N49" s="91"/>
      <c r="O49" s="91"/>
      <c r="P49" s="91"/>
      <c r="Q49" s="91"/>
      <c r="R49" s="91"/>
      <c r="S49" s="91"/>
      <c r="T49" s="91"/>
      <c r="U49" s="91"/>
      <c r="V49" s="91"/>
      <c r="W49" s="91"/>
      <c r="X49" s="91"/>
      <c r="Y49" s="49"/>
      <c r="Z49" s="91"/>
      <c r="AA49" s="91"/>
      <c r="AB49" s="91"/>
      <c r="AC49" s="91"/>
      <c r="AD49" s="91"/>
      <c r="AE49" s="91"/>
      <c r="AF49" s="91"/>
      <c r="AG49" s="91"/>
      <c r="AH49" s="91"/>
      <c r="AI49" s="91"/>
      <c r="AJ49" s="90"/>
      <c r="AK49" s="132"/>
    </row>
    <row r="50" spans="2:41" ht="16.5" thickBot="1">
      <c r="B50" s="142">
        <f>IF(OR(AF43=0, AF43+1&gt;DAY(EOMONTH($B$2, 0))), 0, AF43+1)</f>
        <v>30</v>
      </c>
      <c r="C50" s="142"/>
      <c r="D50" s="142"/>
      <c r="E50" s="142"/>
      <c r="F50" s="91"/>
      <c r="G50" s="142">
        <f>IF(OR(B50=0, B50+1&gt;DAY(EOMONTH($B$2, 0))), 0, B50+1)</f>
        <v>31</v>
      </c>
      <c r="H50" s="142"/>
      <c r="I50" s="142"/>
      <c r="J50" s="142"/>
      <c r="K50" s="91"/>
      <c r="L50" s="142">
        <f>IF(OR(G50=0, G50+1&gt;DAY(EOMONTH($B$2, 0))), 0, G50+1)</f>
        <v>0</v>
      </c>
      <c r="M50" s="142"/>
      <c r="N50" s="142"/>
      <c r="O50" s="142"/>
      <c r="P50" s="91"/>
      <c r="Q50" s="142">
        <f>IF(OR(L50=0, L50+1&gt;DAY(EOMONTH($B$2, 0))), 0, L50+1)</f>
        <v>0</v>
      </c>
      <c r="R50" s="142"/>
      <c r="S50" s="142"/>
      <c r="T50" s="142"/>
      <c r="U50" s="91"/>
      <c r="V50" s="142">
        <f>IF(OR(Q50=0, Q50+1&gt;DAY(EOMONTH($B$2, 0))), 0, Q50+1)</f>
        <v>0</v>
      </c>
      <c r="W50" s="142"/>
      <c r="X50" s="142"/>
      <c r="Y50" s="142"/>
      <c r="Z50" s="91"/>
      <c r="AA50" s="145">
        <f>IF(OR(V50=0, V50+1&gt;DAY(EOMONTH($B$2, 0))), 0, V50+1)</f>
        <v>0</v>
      </c>
      <c r="AB50" s="145"/>
      <c r="AC50" s="145"/>
      <c r="AD50" s="145"/>
      <c r="AE50" s="91"/>
      <c r="AF50" s="145">
        <f>IF(OR(AA50=0, AA50+1&gt;DAY(EOMONTH($B$2, 0))), 0, AA50+1)</f>
        <v>0</v>
      </c>
      <c r="AG50" s="145"/>
      <c r="AH50" s="145"/>
      <c r="AI50" s="145"/>
      <c r="AJ50" s="91"/>
      <c r="AK50" s="132"/>
      <c r="AM50" s="15" t="s">
        <v>13</v>
      </c>
      <c r="AN50" s="5"/>
      <c r="AO50" s="5"/>
    </row>
    <row r="51" spans="2:41" ht="16.5" thickTop="1" thickBot="1">
      <c r="B51" s="91"/>
      <c r="C51" s="91"/>
      <c r="D51" s="91"/>
      <c r="E51" s="91"/>
      <c r="F51" s="91"/>
      <c r="G51" s="91"/>
      <c r="H51" s="91"/>
      <c r="I51" s="91"/>
      <c r="J51" s="91"/>
      <c r="K51" s="91"/>
      <c r="L51" s="91"/>
      <c r="M51" s="91"/>
      <c r="N51" s="91"/>
      <c r="O51" s="91"/>
      <c r="P51" s="91"/>
      <c r="Q51" s="91"/>
      <c r="R51" s="91"/>
      <c r="S51" s="91"/>
      <c r="T51" s="91"/>
      <c r="U51" s="91"/>
      <c r="V51" s="91"/>
      <c r="W51" s="91"/>
      <c r="X51" s="91"/>
      <c r="Y51" s="91"/>
      <c r="Z51" s="91"/>
      <c r="AA51" s="91"/>
      <c r="AB51" s="91"/>
      <c r="AC51" s="91"/>
      <c r="AD51" s="91"/>
      <c r="AE51" s="91"/>
      <c r="AF51" s="91"/>
      <c r="AG51" s="91"/>
      <c r="AH51" s="91"/>
      <c r="AI51" s="91"/>
      <c r="AJ51" s="90"/>
      <c r="AK51" s="132"/>
      <c r="AM51" s="23"/>
      <c r="AN51" s="24" t="s">
        <v>18</v>
      </c>
      <c r="AO51" s="25" t="s">
        <v>22</v>
      </c>
    </row>
    <row r="52" spans="2:41">
      <c r="B52" s="143" t="s">
        <v>19</v>
      </c>
      <c r="C52" s="96">
        <v>0.375</v>
      </c>
      <c r="D52" s="97">
        <f>IF((C53-C52)*24&gt;=13,1.5,IF((C53-C52)*24&gt;=6,1,IF((C53-C52)*24&gt;=4,0.5,0)))</f>
        <v>1</v>
      </c>
      <c r="E52" s="140">
        <f>IF((AND(B52="외근",D53="반차")),8,IF(OR(D53="연차",D53="외근"),8,IF(D53="반차",((C53-C52)*24)-D52+4,((C53-C52)*24)-D52-D53)))</f>
        <v>8</v>
      </c>
      <c r="F52" s="98"/>
      <c r="G52" s="143" t="s">
        <v>19</v>
      </c>
      <c r="H52" s="96">
        <v>0.375</v>
      </c>
      <c r="I52" s="108">
        <f>IF((H53-H52)*24&gt;=13,1.5,IF((H53-H52)*24&gt;=6,1,IF((H53-H52)*24&gt;=4,0.5,0)))</f>
        <v>1</v>
      </c>
      <c r="J52" s="140">
        <f>IF((AND(G52="외근",I53="반차")),8,IF(OR(I53="연차",I53="외근"),8,IF(I53="반차",((H53-H52)*24)-I52+4,((H53-H52)*24)-I52-I53)))</f>
        <v>8</v>
      </c>
      <c r="K52" s="98"/>
      <c r="L52" s="138"/>
      <c r="M52" s="128"/>
      <c r="N52" s="129">
        <f>IF((M53-M52)*24&gt;=13,1.5,IF((M53-M52)*24&gt;=6,1,IF((M53-M52)*24&gt;=4,0.5,0)))</f>
        <v>0</v>
      </c>
      <c r="O52" s="140">
        <f>IF((AND(L52="외근",N53="반차")),8,IF(OR(N53="연차",N53="외근"),8,IF(N53="반차",((M53-M52)*24)-N52+4,((M53-M52)*24)-N52-N53)))</f>
        <v>0</v>
      </c>
      <c r="P52" s="98"/>
      <c r="Q52" s="138"/>
      <c r="R52" s="128"/>
      <c r="S52" s="129">
        <f>IF((R53-R52)*24&gt;=13,1.5,IF((R53-R52)*24&gt;=6,1,IF((R53-R52)*24&gt;=4,0.5,0)))</f>
        <v>0</v>
      </c>
      <c r="T52" s="140">
        <f>IF((AND(Q52="외근",S53="반차")),8,IF(OR(S53="연차",S53="외근"),8,IF(S53="반차",((R53-R52)*24)-S52+4,((R53-R52)*24)-S52-S53)))</f>
        <v>0</v>
      </c>
      <c r="U52" s="98"/>
      <c r="V52" s="138"/>
      <c r="W52" s="128"/>
      <c r="X52" s="129">
        <f>IF((W53-W52)*24&gt;=13,1.5,IF((W53-W52)*24&gt;=6,1,IF((W53-W52)*24&gt;=4,0.5,0)))</f>
        <v>0</v>
      </c>
      <c r="Y52" s="140">
        <f>IF((AND(V52="외근",X53="반차")),8,IF(OR(X53="연차",X53="외근"),8,IF(X53="반차",((W53-W52)*24)-X52+4,((W53-W52)*24)-X52-X53)))</f>
        <v>0</v>
      </c>
      <c r="Z52" s="98"/>
      <c r="AA52" s="138"/>
      <c r="AB52" s="128"/>
      <c r="AC52" s="129">
        <f>IF((AB53-AB52)*24&gt;=13,1.5,IF((AB53-AB52)*24&gt;=6,1,IF((AB53-AB52)*24&gt;=4,0.5,0)))</f>
        <v>0</v>
      </c>
      <c r="AD52" s="140">
        <f>IF(OR(AC53="연차",AC53="외근"),8,IF(AC53="반차",((AB53-AB52)*24)-AC52+4,((AB53-AB52)*24)-AC52-AC53))</f>
        <v>0</v>
      </c>
      <c r="AE52" s="98"/>
      <c r="AF52" s="138"/>
      <c r="AG52" s="128"/>
      <c r="AH52" s="129">
        <f>IF((AG53-AG52)*24&gt;=13,1.5,IF((AG53-AG52)*24&gt;=6,1,IF((AG53-AG52)*24&gt;=4,0.5,0)))</f>
        <v>0</v>
      </c>
      <c r="AI52" s="140">
        <f>IF(OR(AH53="연차",AH53="외근"),8,IF(AH53="반차",((AG53-AG52)*24)-AH52+4,((AG53-AG52)*24)-AH52-AH53))</f>
        <v>0</v>
      </c>
      <c r="AJ52" s="90"/>
      <c r="AK52" s="132"/>
      <c r="AM52" s="16" t="s">
        <v>20</v>
      </c>
      <c r="AN52" s="26">
        <f>E52+J52+O52+T52+Y52+IF(AA52="대체(평일)",AD52,0)+IF(AF52="대체(평일)",AI52,0)</f>
        <v>16</v>
      </c>
      <c r="AO52" s="17">
        <f>IF(AA52="휴일",AD52,0)+IF(AF52="휴일",AI52,0)</f>
        <v>0</v>
      </c>
    </row>
    <row r="53" spans="2:41" ht="15.75" thickBot="1">
      <c r="B53" s="144"/>
      <c r="C53" s="99">
        <v>0.75</v>
      </c>
      <c r="D53" s="100">
        <v>0</v>
      </c>
      <c r="E53" s="141"/>
      <c r="F53" s="98"/>
      <c r="G53" s="144"/>
      <c r="H53" s="99">
        <v>0.75</v>
      </c>
      <c r="I53" s="110">
        <v>0</v>
      </c>
      <c r="J53" s="141"/>
      <c r="K53" s="98"/>
      <c r="L53" s="139"/>
      <c r="M53" s="130"/>
      <c r="N53" s="131">
        <v>0</v>
      </c>
      <c r="O53" s="141"/>
      <c r="P53" s="98"/>
      <c r="Q53" s="139"/>
      <c r="R53" s="130"/>
      <c r="S53" s="131">
        <v>0</v>
      </c>
      <c r="T53" s="141"/>
      <c r="U53" s="98"/>
      <c r="V53" s="139"/>
      <c r="W53" s="130"/>
      <c r="X53" s="131">
        <v>0</v>
      </c>
      <c r="Y53" s="141"/>
      <c r="Z53" s="98"/>
      <c r="AA53" s="139"/>
      <c r="AB53" s="130"/>
      <c r="AC53" s="131">
        <v>0</v>
      </c>
      <c r="AD53" s="141"/>
      <c r="AE53" s="98"/>
      <c r="AF53" s="139"/>
      <c r="AG53" s="130"/>
      <c r="AH53" s="131">
        <v>0</v>
      </c>
      <c r="AI53" s="141"/>
      <c r="AJ53" s="90"/>
      <c r="AK53" s="132"/>
      <c r="AM53" s="31" t="s">
        <v>21</v>
      </c>
      <c r="AN53" s="27">
        <f>E54+J54+O54+T54+Y54+IF(AA52="대체(평일)",AD54,0)+IF(AF52="대체(평일)",AI54,0)</f>
        <v>0</v>
      </c>
      <c r="AO53" s="19">
        <f>IF(AA52="휴일",AD54,0)+IF(AF52="휴일",AI54,0)</f>
        <v>0</v>
      </c>
    </row>
    <row r="54" spans="2:41">
      <c r="B54" s="143"/>
      <c r="C54" s="96"/>
      <c r="D54" s="97">
        <f>IF((HOUR(24+C55-C54)+MINUTE(24+C55-C54)/60)&gt;=13,1.5,IF((HOUR(24+C55-C54)+MINUTE(24+C55-C54)/60)&gt;=8,1,IF((HOUR(24+C55-C54)+MINUTE(24+C55-C54)/60)&gt;=4,0.5,0)))</f>
        <v>0</v>
      </c>
      <c r="E54" s="136">
        <f>(HOUR(24+C55-C54)+MINUTE(24+C55-C54)/60)-D54-D55</f>
        <v>0</v>
      </c>
      <c r="F54" s="98"/>
      <c r="G54" s="143"/>
      <c r="H54" s="96"/>
      <c r="I54" s="97">
        <f>IF((HOUR(24+H55-H54)+MINUTE(24+H55-H54)/60)&gt;=13,1.5,IF((HOUR(24+H55-H54)+MINUTE(24+H55-H54)/60)&gt;=8,1,IF((HOUR(24+H55-H54)+MINUTE(24+H55-H54)/60)&gt;=4,0.5,0)))</f>
        <v>0</v>
      </c>
      <c r="J54" s="136">
        <f>(HOUR(24+H55-H54)+MINUTE(24+H55-H54)/60)-I54-I55</f>
        <v>0</v>
      </c>
      <c r="K54" s="98"/>
      <c r="L54" s="138"/>
      <c r="M54" s="128"/>
      <c r="N54" s="129">
        <f>IF((HOUR(24+M55-M54)+MINUTE(24+M55-M54)/60)&gt;=13,1.5,IF((HOUR(24+M55-M54)+MINUTE(24+M55-M54)/60)&gt;=8,1,IF((HOUR(24+M55-M54)+MINUTE(24+M55-M54)/60)&gt;=4,0.5,0)))</f>
        <v>0</v>
      </c>
      <c r="O54" s="136">
        <f>(HOUR(24+M55-M54)+MINUTE(24+M55-M54)/60)-N54-N55</f>
        <v>0</v>
      </c>
      <c r="P54" s="98"/>
      <c r="Q54" s="138"/>
      <c r="R54" s="128"/>
      <c r="S54" s="129">
        <f>IF((HOUR(24+R55-R54)+MINUTE(24+R55-R54)/60)&gt;=13,1.5,IF((HOUR(24+R55-R54)+MINUTE(24+R55-R54)/60)&gt;=8,1,IF((HOUR(24+R55-R54)+MINUTE(24+R55-R54)/60)&gt;=4,0.5,0)))</f>
        <v>0</v>
      </c>
      <c r="T54" s="136">
        <f>(HOUR(24+R55-R54)+MINUTE(24+R55-R54)/60)-S54-S55</f>
        <v>0</v>
      </c>
      <c r="U54" s="98"/>
      <c r="V54" s="138"/>
      <c r="W54" s="128"/>
      <c r="X54" s="129">
        <f>IF((HOUR(24+W55-W54)+MINUTE(24+W55-W54)/60)&gt;=13,1.5,IF((HOUR(24+W55-W54)+MINUTE(24+W55-W54)/60)&gt;=8,1,IF((HOUR(24+W55-W54)+MINUTE(24+W55-W54)/60)&gt;=4,0.5,0)))</f>
        <v>0</v>
      </c>
      <c r="Y54" s="136">
        <f>(HOUR(24+W55-W54)+MINUTE(24+W55-W54)/60)-X54-X55</f>
        <v>0</v>
      </c>
      <c r="Z54" s="98"/>
      <c r="AA54" s="138"/>
      <c r="AB54" s="128"/>
      <c r="AC54" s="129">
        <f>IF((HOUR(24+AB55-AB54)+MINUTE(24+AB55-AB54)/60)&gt;=13,1.5,IF((HOUR(24+AB55-AB54)+MINUTE(24+AB55-AB54)/60)&gt;=8,1,IF((HOUR(24+AB55-AB54)+MINUTE(24+AB55-AB54)/60)&gt;=4,0.5,0)))</f>
        <v>0</v>
      </c>
      <c r="AD54" s="136">
        <f>(HOUR(24+AB55-AB54)+MINUTE(24+AB55-AB54)/60)-AC54-AC55</f>
        <v>0</v>
      </c>
      <c r="AE54" s="98"/>
      <c r="AF54" s="138"/>
      <c r="AG54" s="128"/>
      <c r="AH54" s="129">
        <f>IF((HOUR(24+AG55-AG54)+MINUTE(24+AG55-AG54)/60)&gt;=13,1.5,IF((HOUR(24+AG55-AG54)+MINUTE(24+AG55-AG54)/60)&gt;=8,1,IF((HOUR(24+AG55-AG54)+MINUTE(24+AG55-AG54)/60)&gt;=4,0.5,0)))</f>
        <v>0</v>
      </c>
      <c r="AI54" s="136">
        <f>(HOUR(24+AG55-AG54)+MINUTE(24+AG55-AG54)/60)-AH54-AH55</f>
        <v>0</v>
      </c>
      <c r="AJ54" s="90"/>
      <c r="AK54" s="132"/>
      <c r="AM54" s="18"/>
      <c r="AN54" s="18"/>
      <c r="AO54" s="18"/>
    </row>
    <row r="55" spans="2:41">
      <c r="B55" s="144"/>
      <c r="C55" s="99"/>
      <c r="D55" s="100">
        <v>0</v>
      </c>
      <c r="E55" s="137"/>
      <c r="F55" s="98"/>
      <c r="G55" s="144"/>
      <c r="H55" s="99"/>
      <c r="I55" s="100">
        <v>0</v>
      </c>
      <c r="J55" s="137"/>
      <c r="K55" s="98"/>
      <c r="L55" s="139"/>
      <c r="M55" s="130"/>
      <c r="N55" s="131">
        <v>0</v>
      </c>
      <c r="O55" s="137"/>
      <c r="P55" s="98"/>
      <c r="Q55" s="139"/>
      <c r="R55" s="130"/>
      <c r="S55" s="131">
        <v>0</v>
      </c>
      <c r="T55" s="137"/>
      <c r="U55" s="98"/>
      <c r="V55" s="139"/>
      <c r="W55" s="130"/>
      <c r="X55" s="131">
        <v>0</v>
      </c>
      <c r="Y55" s="137"/>
      <c r="Z55" s="98"/>
      <c r="AA55" s="139"/>
      <c r="AB55" s="130"/>
      <c r="AC55" s="131">
        <v>0</v>
      </c>
      <c r="AD55" s="137"/>
      <c r="AE55" s="98"/>
      <c r="AF55" s="139"/>
      <c r="AG55" s="130"/>
      <c r="AH55" s="131">
        <v>0</v>
      </c>
      <c r="AI55" s="137"/>
      <c r="AJ55" s="90"/>
      <c r="AK55" s="132"/>
    </row>
    <row r="56" spans="2:41">
      <c r="AK56" s="14"/>
    </row>
    <row r="57" spans="2:41">
      <c r="AK57" s="14"/>
    </row>
    <row r="69" spans="13:13">
      <c r="M69" s="30"/>
    </row>
  </sheetData>
  <sheetProtection algorithmName="SHA-512" hashValue="+bH6D72fsbMSm+x0M8sE7J49sDc67Qs6Efaw6wCvpaustWV/iogZBB3+byKfSwOcPTtpGW+4GL1hvuZG0+Pv5g==" saltValue="pi2Nam5hM2Bp2ecoopzfyA==" spinCount="100000" sheet="1" formatCells="0" formatColumns="0" formatRows="0" selectLockedCells="1" sort="0" autoFilter="0" pivotTables="0"/>
  <mergeCells count="229">
    <mergeCell ref="B2:G2"/>
    <mergeCell ref="AQ3:AR3"/>
    <mergeCell ref="B4:E4"/>
    <mergeCell ref="AQ4:AR4"/>
    <mergeCell ref="AQ5:AQ7"/>
    <mergeCell ref="AQ8:AR8"/>
    <mergeCell ref="AI17:AI18"/>
    <mergeCell ref="AQ9:AR9"/>
    <mergeCell ref="B13:E13"/>
    <mergeCell ref="G13:J13"/>
    <mergeCell ref="L13:O13"/>
    <mergeCell ref="Q13:T13"/>
    <mergeCell ref="V13:Y13"/>
    <mergeCell ref="AA13:AD13"/>
    <mergeCell ref="AF13:AI13"/>
    <mergeCell ref="AM10:AN10"/>
    <mergeCell ref="G10:J10"/>
    <mergeCell ref="AQ10:AR10"/>
    <mergeCell ref="AM11:AN11"/>
    <mergeCell ref="AM12:AN12"/>
    <mergeCell ref="G24:G25"/>
    <mergeCell ref="J24:J25"/>
    <mergeCell ref="L24:L25"/>
    <mergeCell ref="O24:O25"/>
    <mergeCell ref="AF15:AI15"/>
    <mergeCell ref="B17:B18"/>
    <mergeCell ref="E17:E18"/>
    <mergeCell ref="G17:G18"/>
    <mergeCell ref="J17:J18"/>
    <mergeCell ref="L17:L18"/>
    <mergeCell ref="O17:O18"/>
    <mergeCell ref="Q17:Q18"/>
    <mergeCell ref="T17:T18"/>
    <mergeCell ref="V17:V18"/>
    <mergeCell ref="B15:E15"/>
    <mergeCell ref="G15:J15"/>
    <mergeCell ref="L15:O15"/>
    <mergeCell ref="Q15:T15"/>
    <mergeCell ref="V15:Y15"/>
    <mergeCell ref="AA15:AD15"/>
    <mergeCell ref="Y17:Y18"/>
    <mergeCell ref="AA17:AA18"/>
    <mergeCell ref="AD17:AD18"/>
    <mergeCell ref="AF17:AF18"/>
    <mergeCell ref="AD19:AD20"/>
    <mergeCell ref="AF19:AF20"/>
    <mergeCell ref="AI19:AI20"/>
    <mergeCell ref="B22:E22"/>
    <mergeCell ref="G22:J22"/>
    <mergeCell ref="L22:O22"/>
    <mergeCell ref="Q22:T22"/>
    <mergeCell ref="V22:Y22"/>
    <mergeCell ref="AA22:AD22"/>
    <mergeCell ref="AF22:AI22"/>
    <mergeCell ref="O19:O20"/>
    <mergeCell ref="Q19:Q20"/>
    <mergeCell ref="T19:T20"/>
    <mergeCell ref="V19:V20"/>
    <mergeCell ref="Y19:Y20"/>
    <mergeCell ref="AA19:AA20"/>
    <mergeCell ref="B19:B20"/>
    <mergeCell ref="E19:E20"/>
    <mergeCell ref="G19:G20"/>
    <mergeCell ref="J19:J20"/>
    <mergeCell ref="L19:L20"/>
    <mergeCell ref="V26:V27"/>
    <mergeCell ref="Y26:Y27"/>
    <mergeCell ref="AA26:AA27"/>
    <mergeCell ref="AD26:AD27"/>
    <mergeCell ref="AF26:AF27"/>
    <mergeCell ref="AI26:AI27"/>
    <mergeCell ref="AF24:AF25"/>
    <mergeCell ref="AI24:AI25"/>
    <mergeCell ref="B26:B27"/>
    <mergeCell ref="E26:E27"/>
    <mergeCell ref="G26:G27"/>
    <mergeCell ref="J26:J27"/>
    <mergeCell ref="L26:L27"/>
    <mergeCell ref="O26:O27"/>
    <mergeCell ref="Q26:Q27"/>
    <mergeCell ref="T26:T27"/>
    <mergeCell ref="Q24:Q25"/>
    <mergeCell ref="T24:T25"/>
    <mergeCell ref="V24:V25"/>
    <mergeCell ref="Y24:Y25"/>
    <mergeCell ref="AA24:AA25"/>
    <mergeCell ref="AD24:AD25"/>
    <mergeCell ref="B24:B25"/>
    <mergeCell ref="E24:E25"/>
    <mergeCell ref="AF29:AI29"/>
    <mergeCell ref="B31:B32"/>
    <mergeCell ref="E31:E32"/>
    <mergeCell ref="G31:G32"/>
    <mergeCell ref="J31:J32"/>
    <mergeCell ref="L31:L32"/>
    <mergeCell ref="O31:O32"/>
    <mergeCell ref="Q31:Q32"/>
    <mergeCell ref="T31:T32"/>
    <mergeCell ref="V31:V32"/>
    <mergeCell ref="B29:E29"/>
    <mergeCell ref="G29:J29"/>
    <mergeCell ref="L29:O29"/>
    <mergeCell ref="Q29:T29"/>
    <mergeCell ref="V29:Y29"/>
    <mergeCell ref="AA29:AD29"/>
    <mergeCell ref="Y31:Y32"/>
    <mergeCell ref="AA31:AA32"/>
    <mergeCell ref="AD31:AD32"/>
    <mergeCell ref="AF31:AF32"/>
    <mergeCell ref="AI31:AI32"/>
    <mergeCell ref="AD33:AD34"/>
    <mergeCell ref="AF33:AF34"/>
    <mergeCell ref="AI33:AI34"/>
    <mergeCell ref="B36:E36"/>
    <mergeCell ref="G36:J36"/>
    <mergeCell ref="L36:O36"/>
    <mergeCell ref="Q36:T36"/>
    <mergeCell ref="V36:Y36"/>
    <mergeCell ref="AA36:AD36"/>
    <mergeCell ref="AF36:AI36"/>
    <mergeCell ref="O33:O34"/>
    <mergeCell ref="Q33:Q34"/>
    <mergeCell ref="T33:T34"/>
    <mergeCell ref="V33:V34"/>
    <mergeCell ref="Y33:Y34"/>
    <mergeCell ref="AA33:AA34"/>
    <mergeCell ref="B33:B34"/>
    <mergeCell ref="E33:E34"/>
    <mergeCell ref="G33:G34"/>
    <mergeCell ref="J33:J34"/>
    <mergeCell ref="L33:L34"/>
    <mergeCell ref="B40:B41"/>
    <mergeCell ref="E40:E41"/>
    <mergeCell ref="G40:G41"/>
    <mergeCell ref="J40:J41"/>
    <mergeCell ref="L40:L41"/>
    <mergeCell ref="O40:O41"/>
    <mergeCell ref="Q40:Q41"/>
    <mergeCell ref="T40:T41"/>
    <mergeCell ref="Q38:Q39"/>
    <mergeCell ref="T38:T39"/>
    <mergeCell ref="B38:B39"/>
    <mergeCell ref="E38:E39"/>
    <mergeCell ref="G38:G39"/>
    <mergeCell ref="J38:J39"/>
    <mergeCell ref="L38:L39"/>
    <mergeCell ref="O38:O39"/>
    <mergeCell ref="AI45:AI46"/>
    <mergeCell ref="V40:V41"/>
    <mergeCell ref="Y40:Y41"/>
    <mergeCell ref="AA40:AA41"/>
    <mergeCell ref="AD40:AD41"/>
    <mergeCell ref="AF40:AF41"/>
    <mergeCell ref="AI40:AI41"/>
    <mergeCell ref="AF38:AF39"/>
    <mergeCell ref="AI38:AI39"/>
    <mergeCell ref="V38:V39"/>
    <mergeCell ref="Y38:Y39"/>
    <mergeCell ref="AA38:AA39"/>
    <mergeCell ref="AD38:AD39"/>
    <mergeCell ref="G52:G53"/>
    <mergeCell ref="J52:J53"/>
    <mergeCell ref="L52:L53"/>
    <mergeCell ref="O52:O53"/>
    <mergeCell ref="AF43:AI43"/>
    <mergeCell ref="B45:B46"/>
    <mergeCell ref="E45:E46"/>
    <mergeCell ref="G45:G46"/>
    <mergeCell ref="J45:J46"/>
    <mergeCell ref="L45:L46"/>
    <mergeCell ref="O45:O46"/>
    <mergeCell ref="Q45:Q46"/>
    <mergeCell ref="T45:T46"/>
    <mergeCell ref="V45:V46"/>
    <mergeCell ref="B43:E43"/>
    <mergeCell ref="G43:J43"/>
    <mergeCell ref="L43:O43"/>
    <mergeCell ref="Q43:T43"/>
    <mergeCell ref="V43:Y43"/>
    <mergeCell ref="AA43:AD43"/>
    <mergeCell ref="Y45:Y46"/>
    <mergeCell ref="AA45:AA46"/>
    <mergeCell ref="AD45:AD46"/>
    <mergeCell ref="AF45:AF46"/>
    <mergeCell ref="AD47:AD48"/>
    <mergeCell ref="AF47:AF48"/>
    <mergeCell ref="AI47:AI48"/>
    <mergeCell ref="B50:E50"/>
    <mergeCell ref="G50:J50"/>
    <mergeCell ref="L50:O50"/>
    <mergeCell ref="Q50:T50"/>
    <mergeCell ref="V50:Y50"/>
    <mergeCell ref="AA50:AD50"/>
    <mergeCell ref="AF50:AI50"/>
    <mergeCell ref="O47:O48"/>
    <mergeCell ref="Q47:Q48"/>
    <mergeCell ref="T47:T48"/>
    <mergeCell ref="V47:V48"/>
    <mergeCell ref="Y47:Y48"/>
    <mergeCell ref="AA47:AA48"/>
    <mergeCell ref="B47:B48"/>
    <mergeCell ref="E47:E48"/>
    <mergeCell ref="G47:G48"/>
    <mergeCell ref="J47:J48"/>
    <mergeCell ref="L47:L48"/>
    <mergeCell ref="V54:V55"/>
    <mergeCell ref="Y54:Y55"/>
    <mergeCell ref="AA54:AA55"/>
    <mergeCell ref="AD54:AD55"/>
    <mergeCell ref="AF54:AF55"/>
    <mergeCell ref="AI54:AI55"/>
    <mergeCell ref="AF52:AF53"/>
    <mergeCell ref="AI52:AI53"/>
    <mergeCell ref="B54:B55"/>
    <mergeCell ref="E54:E55"/>
    <mergeCell ref="G54:G55"/>
    <mergeCell ref="J54:J55"/>
    <mergeCell ref="L54:L55"/>
    <mergeCell ref="O54:O55"/>
    <mergeCell ref="Q54:Q55"/>
    <mergeCell ref="T54:T55"/>
    <mergeCell ref="Q52:Q53"/>
    <mergeCell ref="T52:T53"/>
    <mergeCell ref="V52:V53"/>
    <mergeCell ref="Y52:Y53"/>
    <mergeCell ref="AA52:AA53"/>
    <mergeCell ref="AD52:AD53"/>
    <mergeCell ref="B52:B53"/>
    <mergeCell ref="E52:E53"/>
  </mergeCells>
  <phoneticPr fontId="4" type="noConversion"/>
  <conditionalFormatting sqref="B15:K15 B22:Y22 B36:U36 F43:Y43 B50:Y50 AK31 B29:Y29 AJ29 AJ50 AJ43 AJ36 AJ22 AJ15 P15:Y15">
    <cfRule type="cellIs" dxfId="2757" priority="358" operator="equal">
      <formula>0</formula>
    </cfRule>
  </conditionalFormatting>
  <conditionalFormatting sqref="AK45">
    <cfRule type="cellIs" dxfId="2756" priority="357" operator="equal">
      <formula>0</formula>
    </cfRule>
  </conditionalFormatting>
  <conditionalFormatting sqref="Z15:AI15 Z22:AI22 Z29:AI29 Z36:AI36 Z43:AI43 Z50:AI50">
    <cfRule type="cellIs" dxfId="2755" priority="356" operator="equal">
      <formula>0</formula>
    </cfRule>
  </conditionalFormatting>
  <conditionalFormatting sqref="B19:B20">
    <cfRule type="containsText" dxfId="2754" priority="351" operator="containsText" text="야간">
      <formula>NOT(ISERROR(SEARCH("야간",B19)))</formula>
    </cfRule>
    <cfRule type="containsText" dxfId="2753" priority="354" operator="containsText" text="B(선택)">
      <formula>NOT(ISERROR(SEARCH("B(선택)",B19)))</formula>
    </cfRule>
    <cfRule type="containsText" dxfId="2752" priority="355" operator="containsText" text="A(선택)">
      <formula>NOT(ISERROR(SEARCH("A(선택)",B19)))</formula>
    </cfRule>
  </conditionalFormatting>
  <conditionalFormatting sqref="AA19:AA20">
    <cfRule type="containsText" dxfId="2751" priority="348" operator="containsText" text="야간">
      <formula>NOT(ISERROR(SEARCH("야간",AA19)))</formula>
    </cfRule>
    <cfRule type="containsText" dxfId="2750" priority="349" operator="containsText" text="B(선택)">
      <formula>NOT(ISERROR(SEARCH("B(선택)",AA19)))</formula>
    </cfRule>
    <cfRule type="containsText" dxfId="2749" priority="350" operator="containsText" text="A(선택)">
      <formula>NOT(ISERROR(SEARCH("A(선택)",AA19)))</formula>
    </cfRule>
  </conditionalFormatting>
  <conditionalFormatting sqref="AF19:AF20">
    <cfRule type="containsText" dxfId="2748" priority="345" operator="containsText" text="야간">
      <formula>NOT(ISERROR(SEARCH("야간",AF19)))</formula>
    </cfRule>
    <cfRule type="containsText" dxfId="2747" priority="346" operator="containsText" text="B(선택)">
      <formula>NOT(ISERROR(SEARCH("B(선택)",AF19)))</formula>
    </cfRule>
    <cfRule type="containsText" dxfId="2746" priority="347" operator="containsText" text="A(선택)">
      <formula>NOT(ISERROR(SEARCH("A(선택)",AF19)))</formula>
    </cfRule>
  </conditionalFormatting>
  <conditionalFormatting sqref="AA26:AA27">
    <cfRule type="containsText" dxfId="2745" priority="342" operator="containsText" text="야간">
      <formula>NOT(ISERROR(SEARCH("야간",AA26)))</formula>
    </cfRule>
    <cfRule type="containsText" dxfId="2744" priority="343" operator="containsText" text="B(선택)">
      <formula>NOT(ISERROR(SEARCH("B(선택)",AA26)))</formula>
    </cfRule>
    <cfRule type="containsText" dxfId="2743" priority="344" operator="containsText" text="A(선택)">
      <formula>NOT(ISERROR(SEARCH("A(선택)",AA26)))</formula>
    </cfRule>
  </conditionalFormatting>
  <conditionalFormatting sqref="AF26:AF27">
    <cfRule type="containsText" dxfId="2742" priority="339" operator="containsText" text="야간">
      <formula>NOT(ISERROR(SEARCH("야간",AF26)))</formula>
    </cfRule>
    <cfRule type="containsText" dxfId="2741" priority="340" operator="containsText" text="B(선택)">
      <formula>NOT(ISERROR(SEARCH("B(선택)",AF26)))</formula>
    </cfRule>
    <cfRule type="containsText" dxfId="2740" priority="341" operator="containsText" text="A(선택)">
      <formula>NOT(ISERROR(SEARCH("A(선택)",AF26)))</formula>
    </cfRule>
  </conditionalFormatting>
  <conditionalFormatting sqref="G26:G27">
    <cfRule type="containsText" dxfId="2739" priority="334" operator="containsText" text="야간">
      <formula>NOT(ISERROR(SEARCH("야간",G26)))</formula>
    </cfRule>
    <cfRule type="containsText" dxfId="2738" priority="335" operator="containsText" text="B(선택)">
      <formula>NOT(ISERROR(SEARCH("B(선택)",G26)))</formula>
    </cfRule>
    <cfRule type="containsText" dxfId="2737" priority="336" operator="containsText" text="A(선택)">
      <formula>NOT(ISERROR(SEARCH("A(선택)",G26)))</formula>
    </cfRule>
  </conditionalFormatting>
  <conditionalFormatting sqref="Q26:Q27">
    <cfRule type="containsText" dxfId="2736" priority="331" operator="containsText" text="야간">
      <formula>NOT(ISERROR(SEARCH("야간",Q26)))</formula>
    </cfRule>
    <cfRule type="containsText" dxfId="2735" priority="332" operator="containsText" text="B(선택)">
      <formula>NOT(ISERROR(SEARCH("B(선택)",Q26)))</formula>
    </cfRule>
    <cfRule type="containsText" dxfId="2734" priority="333" operator="containsText" text="A(선택)">
      <formula>NOT(ISERROR(SEARCH("A(선택)",Q26)))</formula>
    </cfRule>
  </conditionalFormatting>
  <conditionalFormatting sqref="L26:L27">
    <cfRule type="containsText" dxfId="2733" priority="328" operator="containsText" text="야간">
      <formula>NOT(ISERROR(SEARCH("야간",L26)))</formula>
    </cfRule>
    <cfRule type="containsText" dxfId="2732" priority="329" operator="containsText" text="B(선택)">
      <formula>NOT(ISERROR(SEARCH("B(선택)",L26)))</formula>
    </cfRule>
    <cfRule type="containsText" dxfId="2731" priority="330" operator="containsText" text="A(선택)">
      <formula>NOT(ISERROR(SEARCH("A(선택)",L26)))</formula>
    </cfRule>
  </conditionalFormatting>
  <conditionalFormatting sqref="G19:G20">
    <cfRule type="containsText" dxfId="2730" priority="313" operator="containsText" text="야간">
      <formula>NOT(ISERROR(SEARCH("야간",G19)))</formula>
    </cfRule>
    <cfRule type="containsText" dxfId="2729" priority="316" operator="containsText" text="B(선택)">
      <formula>NOT(ISERROR(SEARCH("B(선택)",G19)))</formula>
    </cfRule>
    <cfRule type="containsText" dxfId="2728" priority="317" operator="containsText" text="A(선택)">
      <formula>NOT(ISERROR(SEARCH("A(선택)",G19)))</formula>
    </cfRule>
  </conditionalFormatting>
  <conditionalFormatting sqref="L19:L20">
    <cfRule type="containsText" dxfId="2727" priority="308" operator="containsText" text="야간">
      <formula>NOT(ISERROR(SEARCH("야간",L19)))</formula>
    </cfRule>
    <cfRule type="containsText" dxfId="2726" priority="311" operator="containsText" text="B(선택)">
      <formula>NOT(ISERROR(SEARCH("B(선택)",L19)))</formula>
    </cfRule>
    <cfRule type="containsText" dxfId="2725" priority="312" operator="containsText" text="A(선택)">
      <formula>NOT(ISERROR(SEARCH("A(선택)",L19)))</formula>
    </cfRule>
  </conditionalFormatting>
  <conditionalFormatting sqref="Q19:Q20">
    <cfRule type="containsText" dxfId="2724" priority="303" operator="containsText" text="야간">
      <formula>NOT(ISERROR(SEARCH("야간",Q19)))</formula>
    </cfRule>
    <cfRule type="containsText" dxfId="2723" priority="306" operator="containsText" text="B(선택)">
      <formula>NOT(ISERROR(SEARCH("B(선택)",Q19)))</formula>
    </cfRule>
    <cfRule type="containsText" dxfId="2722" priority="307" operator="containsText" text="A(선택)">
      <formula>NOT(ISERROR(SEARCH("A(선택)",Q19)))</formula>
    </cfRule>
  </conditionalFormatting>
  <conditionalFormatting sqref="V19:V20">
    <cfRule type="containsText" dxfId="2721" priority="298" operator="containsText" text="야간">
      <formula>NOT(ISERROR(SEARCH("야간",V19)))</formula>
    </cfRule>
    <cfRule type="containsText" dxfId="2720" priority="301" operator="containsText" text="B(선택)">
      <formula>NOT(ISERROR(SEARCH("B(선택)",V19)))</formula>
    </cfRule>
    <cfRule type="containsText" dxfId="2719" priority="302" operator="containsText" text="A(선택)">
      <formula>NOT(ISERROR(SEARCH("A(선택)",V19)))</formula>
    </cfRule>
  </conditionalFormatting>
  <conditionalFormatting sqref="L15:O15">
    <cfRule type="cellIs" dxfId="2718" priority="297" operator="equal">
      <formula>0</formula>
    </cfRule>
  </conditionalFormatting>
  <conditionalFormatting sqref="B26:B27">
    <cfRule type="containsText" dxfId="2717" priority="294" operator="containsText" text="야간">
      <formula>NOT(ISERROR(SEARCH("야간",B26)))</formula>
    </cfRule>
    <cfRule type="containsText" dxfId="2716" priority="295" operator="containsText" text="B(선택)">
      <formula>NOT(ISERROR(SEARCH("B(선택)",B26)))</formula>
    </cfRule>
    <cfRule type="containsText" dxfId="2715" priority="296" operator="containsText" text="A(선택)">
      <formula>NOT(ISERROR(SEARCH("A(선택)",B26)))</formula>
    </cfRule>
  </conditionalFormatting>
  <conditionalFormatting sqref="V26:V27">
    <cfRule type="containsText" dxfId="2714" priority="288" operator="containsText" text="야간">
      <formula>NOT(ISERROR(SEARCH("야간",V26)))</formula>
    </cfRule>
    <cfRule type="containsText" dxfId="2713" priority="289" operator="containsText" text="B(선택)">
      <formula>NOT(ISERROR(SEARCH("B(선택)",V26)))</formula>
    </cfRule>
    <cfRule type="containsText" dxfId="2712" priority="290" operator="containsText" text="A(선택)">
      <formula>NOT(ISERROR(SEARCH("A(선택)",V26)))</formula>
    </cfRule>
  </conditionalFormatting>
  <conditionalFormatting sqref="AA33:AA34">
    <cfRule type="containsText" dxfId="2711" priority="282" operator="containsText" text="야간">
      <formula>NOT(ISERROR(SEARCH("야간",AA33)))</formula>
    </cfRule>
    <cfRule type="containsText" dxfId="2710" priority="283" operator="containsText" text="B(선택)">
      <formula>NOT(ISERROR(SEARCH("B(선택)",AA33)))</formula>
    </cfRule>
    <cfRule type="containsText" dxfId="2709" priority="284" operator="containsText" text="A(선택)">
      <formula>NOT(ISERROR(SEARCH("A(선택)",AA33)))</formula>
    </cfRule>
  </conditionalFormatting>
  <conditionalFormatting sqref="AF33:AF34">
    <cfRule type="containsText" dxfId="2708" priority="279" operator="containsText" text="야간">
      <formula>NOT(ISERROR(SEARCH("야간",AF33)))</formula>
    </cfRule>
    <cfRule type="containsText" dxfId="2707" priority="280" operator="containsText" text="B(선택)">
      <formula>NOT(ISERROR(SEARCH("B(선택)",AF33)))</formula>
    </cfRule>
    <cfRule type="containsText" dxfId="2706" priority="281" operator="containsText" text="A(선택)">
      <formula>NOT(ISERROR(SEARCH("A(선택)",AF33)))</formula>
    </cfRule>
  </conditionalFormatting>
  <conditionalFormatting sqref="G33:G34">
    <cfRule type="containsText" dxfId="2705" priority="276" operator="containsText" text="야간">
      <formula>NOT(ISERROR(SEARCH("야간",G33)))</formula>
    </cfRule>
    <cfRule type="containsText" dxfId="2704" priority="277" operator="containsText" text="B(선택)">
      <formula>NOT(ISERROR(SEARCH("B(선택)",G33)))</formula>
    </cfRule>
    <cfRule type="containsText" dxfId="2703" priority="278" operator="containsText" text="A(선택)">
      <formula>NOT(ISERROR(SEARCH("A(선택)",G33)))</formula>
    </cfRule>
  </conditionalFormatting>
  <conditionalFormatting sqref="Q33:Q34">
    <cfRule type="containsText" dxfId="2702" priority="273" operator="containsText" text="야간">
      <formula>NOT(ISERROR(SEARCH("야간",Q33)))</formula>
    </cfRule>
    <cfRule type="containsText" dxfId="2701" priority="274" operator="containsText" text="B(선택)">
      <formula>NOT(ISERROR(SEARCH("B(선택)",Q33)))</formula>
    </cfRule>
    <cfRule type="containsText" dxfId="2700" priority="275" operator="containsText" text="A(선택)">
      <formula>NOT(ISERROR(SEARCH("A(선택)",Q33)))</formula>
    </cfRule>
  </conditionalFormatting>
  <conditionalFormatting sqref="L33:L34">
    <cfRule type="containsText" dxfId="2699" priority="270" operator="containsText" text="야간">
      <formula>NOT(ISERROR(SEARCH("야간",L33)))</formula>
    </cfRule>
    <cfRule type="containsText" dxfId="2698" priority="271" operator="containsText" text="B(선택)">
      <formula>NOT(ISERROR(SEARCH("B(선택)",L33)))</formula>
    </cfRule>
    <cfRule type="containsText" dxfId="2697" priority="272" operator="containsText" text="A(선택)">
      <formula>NOT(ISERROR(SEARCH("A(선택)",L33)))</formula>
    </cfRule>
  </conditionalFormatting>
  <conditionalFormatting sqref="B33:B34">
    <cfRule type="containsText" dxfId="2696" priority="258" operator="containsText" text="야간">
      <formula>NOT(ISERROR(SEARCH("야간",B33)))</formula>
    </cfRule>
    <cfRule type="containsText" dxfId="2695" priority="259" operator="containsText" text="B(선택)">
      <formula>NOT(ISERROR(SEARCH("B(선택)",B33)))</formula>
    </cfRule>
    <cfRule type="containsText" dxfId="2694" priority="260" operator="containsText" text="A(선택)">
      <formula>NOT(ISERROR(SEARCH("A(선택)",B33)))</formula>
    </cfRule>
  </conditionalFormatting>
  <conditionalFormatting sqref="V33:V34">
    <cfRule type="containsText" dxfId="2693" priority="252" operator="containsText" text="야간">
      <formula>NOT(ISERROR(SEARCH("야간",V33)))</formula>
    </cfRule>
    <cfRule type="containsText" dxfId="2692" priority="253" operator="containsText" text="B(선택)">
      <formula>NOT(ISERROR(SEARCH("B(선택)",V33)))</formula>
    </cfRule>
    <cfRule type="containsText" dxfId="2691" priority="254" operator="containsText" text="A(선택)">
      <formula>NOT(ISERROR(SEARCH("A(선택)",V33)))</formula>
    </cfRule>
  </conditionalFormatting>
  <conditionalFormatting sqref="AA40:AA41">
    <cfRule type="containsText" dxfId="2690" priority="246" operator="containsText" text="야간">
      <formula>NOT(ISERROR(SEARCH("야간",AA40)))</formula>
    </cfRule>
    <cfRule type="containsText" dxfId="2689" priority="247" operator="containsText" text="B(선택)">
      <formula>NOT(ISERROR(SEARCH("B(선택)",AA40)))</formula>
    </cfRule>
    <cfRule type="containsText" dxfId="2688" priority="248" operator="containsText" text="A(선택)">
      <formula>NOT(ISERROR(SEARCH("A(선택)",AA40)))</formula>
    </cfRule>
  </conditionalFormatting>
  <conditionalFormatting sqref="AF40:AF41">
    <cfRule type="containsText" dxfId="2687" priority="243" operator="containsText" text="야간">
      <formula>NOT(ISERROR(SEARCH("야간",AF40)))</formula>
    </cfRule>
    <cfRule type="containsText" dxfId="2686" priority="244" operator="containsText" text="B(선택)">
      <formula>NOT(ISERROR(SEARCH("B(선택)",AF40)))</formula>
    </cfRule>
    <cfRule type="containsText" dxfId="2685" priority="245" operator="containsText" text="A(선택)">
      <formula>NOT(ISERROR(SEARCH("A(선택)",AF40)))</formula>
    </cfRule>
  </conditionalFormatting>
  <conditionalFormatting sqref="G40:G41">
    <cfRule type="containsText" dxfId="2684" priority="240" operator="containsText" text="야간">
      <formula>NOT(ISERROR(SEARCH("야간",G40)))</formula>
    </cfRule>
    <cfRule type="containsText" dxfId="2683" priority="241" operator="containsText" text="B(선택)">
      <formula>NOT(ISERROR(SEARCH("B(선택)",G40)))</formula>
    </cfRule>
    <cfRule type="containsText" dxfId="2682" priority="242" operator="containsText" text="A(선택)">
      <formula>NOT(ISERROR(SEARCH("A(선택)",G40)))</formula>
    </cfRule>
  </conditionalFormatting>
  <conditionalFormatting sqref="Q40:Q41">
    <cfRule type="containsText" dxfId="2681" priority="237" operator="containsText" text="야간">
      <formula>NOT(ISERROR(SEARCH("야간",Q40)))</formula>
    </cfRule>
    <cfRule type="containsText" dxfId="2680" priority="238" operator="containsText" text="B(선택)">
      <formula>NOT(ISERROR(SEARCH("B(선택)",Q40)))</formula>
    </cfRule>
    <cfRule type="containsText" dxfId="2679" priority="239" operator="containsText" text="A(선택)">
      <formula>NOT(ISERROR(SEARCH("A(선택)",Q40)))</formula>
    </cfRule>
  </conditionalFormatting>
  <conditionalFormatting sqref="L40:L41">
    <cfRule type="containsText" dxfId="2678" priority="234" operator="containsText" text="야간">
      <formula>NOT(ISERROR(SEARCH("야간",L40)))</formula>
    </cfRule>
    <cfRule type="containsText" dxfId="2677" priority="235" operator="containsText" text="B(선택)">
      <formula>NOT(ISERROR(SEARCH("B(선택)",L40)))</formula>
    </cfRule>
    <cfRule type="containsText" dxfId="2676" priority="236" operator="containsText" text="A(선택)">
      <formula>NOT(ISERROR(SEARCH("A(선택)",L40)))</formula>
    </cfRule>
  </conditionalFormatting>
  <conditionalFormatting sqref="V45:V46">
    <cfRule type="containsText" dxfId="2675" priority="177" operator="containsText" text="대체(휴일)">
      <formula>NOT(ISERROR(SEARCH("대체(휴일)",V45)))</formula>
    </cfRule>
    <cfRule type="containsText" dxfId="2674" priority="178" operator="containsText" text="외근">
      <formula>NOT(ISERROR(SEARCH("외근",V45)))</formula>
    </cfRule>
    <cfRule type="containsText" dxfId="2673" priority="179" operator="containsText" text="선택">
      <formula>NOT(ISERROR(SEARCH("선택",V45)))</formula>
    </cfRule>
  </conditionalFormatting>
  <conditionalFormatting sqref="B40:B41">
    <cfRule type="containsText" dxfId="2672" priority="222" operator="containsText" text="야간">
      <formula>NOT(ISERROR(SEARCH("야간",B40)))</formula>
    </cfRule>
    <cfRule type="containsText" dxfId="2671" priority="223" operator="containsText" text="B(선택)">
      <formula>NOT(ISERROR(SEARCH("B(선택)",B40)))</formula>
    </cfRule>
    <cfRule type="containsText" dxfId="2670" priority="224" operator="containsText" text="A(선택)">
      <formula>NOT(ISERROR(SEARCH("A(선택)",B40)))</formula>
    </cfRule>
  </conditionalFormatting>
  <conditionalFormatting sqref="V40:V41">
    <cfRule type="containsText" dxfId="2669" priority="216" operator="containsText" text="야간">
      <formula>NOT(ISERROR(SEARCH("야간",V40)))</formula>
    </cfRule>
    <cfRule type="containsText" dxfId="2668" priority="217" operator="containsText" text="B(선택)">
      <formula>NOT(ISERROR(SEARCH("B(선택)",V40)))</formula>
    </cfRule>
    <cfRule type="containsText" dxfId="2667" priority="218" operator="containsText" text="A(선택)">
      <formula>NOT(ISERROR(SEARCH("A(선택)",V40)))</formula>
    </cfRule>
  </conditionalFormatting>
  <conditionalFormatting sqref="AA47:AA48">
    <cfRule type="containsText" dxfId="2666" priority="210" operator="containsText" text="야간">
      <formula>NOT(ISERROR(SEARCH("야간",AA47)))</formula>
    </cfRule>
    <cfRule type="containsText" dxfId="2665" priority="211" operator="containsText" text="B(선택)">
      <formula>NOT(ISERROR(SEARCH("B(선택)",AA47)))</formula>
    </cfRule>
    <cfRule type="containsText" dxfId="2664" priority="212" operator="containsText" text="A(선택)">
      <formula>NOT(ISERROR(SEARCH("A(선택)",AA47)))</formula>
    </cfRule>
  </conditionalFormatting>
  <conditionalFormatting sqref="AF47:AF48">
    <cfRule type="containsText" dxfId="2663" priority="207" operator="containsText" text="야간">
      <formula>NOT(ISERROR(SEARCH("야간",AF47)))</formula>
    </cfRule>
    <cfRule type="containsText" dxfId="2662" priority="208" operator="containsText" text="B(선택)">
      <formula>NOT(ISERROR(SEARCH("B(선택)",AF47)))</formula>
    </cfRule>
    <cfRule type="containsText" dxfId="2661" priority="209" operator="containsText" text="A(선택)">
      <formula>NOT(ISERROR(SEARCH("A(선택)",AF47)))</formula>
    </cfRule>
  </conditionalFormatting>
  <conditionalFormatting sqref="G47:G48">
    <cfRule type="containsText" dxfId="2660" priority="204" operator="containsText" text="야간">
      <formula>NOT(ISERROR(SEARCH("야간",G47)))</formula>
    </cfRule>
    <cfRule type="containsText" dxfId="2659" priority="205" operator="containsText" text="B(선택)">
      <formula>NOT(ISERROR(SEARCH("B(선택)",G47)))</formula>
    </cfRule>
    <cfRule type="containsText" dxfId="2658" priority="206" operator="containsText" text="A(선택)">
      <formula>NOT(ISERROR(SEARCH("A(선택)",G47)))</formula>
    </cfRule>
  </conditionalFormatting>
  <conditionalFormatting sqref="Q47:Q48">
    <cfRule type="containsText" dxfId="2657" priority="201" operator="containsText" text="야간">
      <formula>NOT(ISERROR(SEARCH("야간",Q47)))</formula>
    </cfRule>
    <cfRule type="containsText" dxfId="2656" priority="202" operator="containsText" text="B(선택)">
      <formula>NOT(ISERROR(SEARCH("B(선택)",Q47)))</formula>
    </cfRule>
    <cfRule type="containsText" dxfId="2655" priority="203" operator="containsText" text="A(선택)">
      <formula>NOT(ISERROR(SEARCH("A(선택)",Q47)))</formula>
    </cfRule>
  </conditionalFormatting>
  <conditionalFormatting sqref="L47:L48">
    <cfRule type="containsText" dxfId="2654" priority="198" operator="containsText" text="야간">
      <formula>NOT(ISERROR(SEARCH("야간",L47)))</formula>
    </cfRule>
    <cfRule type="containsText" dxfId="2653" priority="199" operator="containsText" text="B(선택)">
      <formula>NOT(ISERROR(SEARCH("B(선택)",L47)))</formula>
    </cfRule>
    <cfRule type="containsText" dxfId="2652" priority="200" operator="containsText" text="A(선택)">
      <formula>NOT(ISERROR(SEARCH("A(선택)",L47)))</formula>
    </cfRule>
  </conditionalFormatting>
  <conditionalFormatting sqref="B47:B48">
    <cfRule type="containsText" dxfId="2651" priority="186" operator="containsText" text="야간">
      <formula>NOT(ISERROR(SEARCH("야간",B47)))</formula>
    </cfRule>
    <cfRule type="containsText" dxfId="2650" priority="187" operator="containsText" text="B(선택)">
      <formula>NOT(ISERROR(SEARCH("B(선택)",B47)))</formula>
    </cfRule>
    <cfRule type="containsText" dxfId="2649" priority="188" operator="containsText" text="A(선택)">
      <formula>NOT(ISERROR(SEARCH("A(선택)",B47)))</formula>
    </cfRule>
  </conditionalFormatting>
  <conditionalFormatting sqref="V47:V48">
    <cfRule type="containsText" dxfId="2648" priority="180" operator="containsText" text="야간">
      <formula>NOT(ISERROR(SEARCH("야간",V47)))</formula>
    </cfRule>
    <cfRule type="containsText" dxfId="2647" priority="181" operator="containsText" text="B(선택)">
      <formula>NOT(ISERROR(SEARCH("B(선택)",V47)))</formula>
    </cfRule>
    <cfRule type="containsText" dxfId="2646" priority="182" operator="containsText" text="A(선택)">
      <formula>NOT(ISERROR(SEARCH("A(선택)",V47)))</formula>
    </cfRule>
  </conditionalFormatting>
  <conditionalFormatting sqref="AA54:AA55">
    <cfRule type="containsText" dxfId="2645" priority="174" operator="containsText" text="야간">
      <formula>NOT(ISERROR(SEARCH("야간",AA54)))</formula>
    </cfRule>
    <cfRule type="containsText" dxfId="2644" priority="175" operator="containsText" text="B(선택)">
      <formula>NOT(ISERROR(SEARCH("B(선택)",AA54)))</formula>
    </cfRule>
    <cfRule type="containsText" dxfId="2643" priority="176" operator="containsText" text="A(선택)">
      <formula>NOT(ISERROR(SEARCH("A(선택)",AA54)))</formula>
    </cfRule>
  </conditionalFormatting>
  <conditionalFormatting sqref="AF54:AF55">
    <cfRule type="containsText" dxfId="2642" priority="171" operator="containsText" text="야간">
      <formula>NOT(ISERROR(SEARCH("야간",AF54)))</formula>
    </cfRule>
    <cfRule type="containsText" dxfId="2641" priority="172" operator="containsText" text="B(선택)">
      <formula>NOT(ISERROR(SEARCH("B(선택)",AF54)))</formula>
    </cfRule>
    <cfRule type="containsText" dxfId="2640" priority="173" operator="containsText" text="A(선택)">
      <formula>NOT(ISERROR(SEARCH("A(선택)",AF54)))</formula>
    </cfRule>
  </conditionalFormatting>
  <conditionalFormatting sqref="G54:G55">
    <cfRule type="containsText" dxfId="2639" priority="168" operator="containsText" text="야간">
      <formula>NOT(ISERROR(SEARCH("야간",G54)))</formula>
    </cfRule>
    <cfRule type="containsText" dxfId="2638" priority="169" operator="containsText" text="B(선택)">
      <formula>NOT(ISERROR(SEARCH("B(선택)",G54)))</formula>
    </cfRule>
    <cfRule type="containsText" dxfId="2637" priority="170" operator="containsText" text="A(선택)">
      <formula>NOT(ISERROR(SEARCH("A(선택)",G54)))</formula>
    </cfRule>
  </conditionalFormatting>
  <conditionalFormatting sqref="Q54:Q55">
    <cfRule type="containsText" dxfId="2636" priority="165" operator="containsText" text="야간">
      <formula>NOT(ISERROR(SEARCH("야간",Q54)))</formula>
    </cfRule>
    <cfRule type="containsText" dxfId="2635" priority="166" operator="containsText" text="B(선택)">
      <formula>NOT(ISERROR(SEARCH("B(선택)",Q54)))</formula>
    </cfRule>
    <cfRule type="containsText" dxfId="2634" priority="167" operator="containsText" text="A(선택)">
      <formula>NOT(ISERROR(SEARCH("A(선택)",Q54)))</formula>
    </cfRule>
  </conditionalFormatting>
  <conditionalFormatting sqref="L54:L55">
    <cfRule type="containsText" dxfId="2633" priority="162" operator="containsText" text="야간">
      <formula>NOT(ISERROR(SEARCH("야간",L54)))</formula>
    </cfRule>
    <cfRule type="containsText" dxfId="2632" priority="163" operator="containsText" text="B(선택)">
      <formula>NOT(ISERROR(SEARCH("B(선택)",L54)))</formula>
    </cfRule>
    <cfRule type="containsText" dxfId="2631" priority="164" operator="containsText" text="A(선택)">
      <formula>NOT(ISERROR(SEARCH("A(선택)",L54)))</formula>
    </cfRule>
  </conditionalFormatting>
  <conditionalFormatting sqref="B54:B55">
    <cfRule type="containsText" dxfId="2630" priority="150" operator="containsText" text="야간">
      <formula>NOT(ISERROR(SEARCH("야간",B54)))</formula>
    </cfRule>
    <cfRule type="containsText" dxfId="2629" priority="151" operator="containsText" text="B(선택)">
      <formula>NOT(ISERROR(SEARCH("B(선택)",B54)))</formula>
    </cfRule>
    <cfRule type="containsText" dxfId="2628" priority="152" operator="containsText" text="A(선택)">
      <formula>NOT(ISERROR(SEARCH("A(선택)",B54)))</formula>
    </cfRule>
  </conditionalFormatting>
  <conditionalFormatting sqref="V54:V55">
    <cfRule type="containsText" dxfId="2627" priority="144" operator="containsText" text="야간">
      <formula>NOT(ISERROR(SEARCH("야간",V54)))</formula>
    </cfRule>
    <cfRule type="containsText" dxfId="2626" priority="145" operator="containsText" text="B(선택)">
      <formula>NOT(ISERROR(SEARCH("B(선택)",V54)))</formula>
    </cfRule>
    <cfRule type="containsText" dxfId="2625" priority="146" operator="containsText" text="A(선택)">
      <formula>NOT(ISERROR(SEARCH("A(선택)",V54)))</formula>
    </cfRule>
  </conditionalFormatting>
  <conditionalFormatting sqref="V36:Y36">
    <cfRule type="cellIs" dxfId="2624" priority="140" operator="equal">
      <formula>0</formula>
    </cfRule>
  </conditionalFormatting>
  <conditionalFormatting sqref="B43:E43">
    <cfRule type="cellIs" dxfId="2623" priority="139" operator="equal">
      <formula>0</formula>
    </cfRule>
  </conditionalFormatting>
  <conditionalFormatting sqref="AA17:AA18">
    <cfRule type="containsText" dxfId="2622" priority="134" operator="containsText" text="휴일">
      <formula>NOT(ISERROR(SEARCH("휴일",AA17)))</formula>
    </cfRule>
    <cfRule type="containsText" dxfId="2621" priority="135" operator="containsText" text="대체(평일)">
      <formula>NOT(ISERROR(SEARCH("대체(평일)",AA17)))</formula>
    </cfRule>
  </conditionalFormatting>
  <conditionalFormatting sqref="AF17:AF18">
    <cfRule type="containsText" dxfId="2620" priority="132" operator="containsText" text="휴일">
      <formula>NOT(ISERROR(SEARCH("휴일",AF17)))</formula>
    </cfRule>
    <cfRule type="containsText" dxfId="2619" priority="133" operator="containsText" text="대체(평일)">
      <formula>NOT(ISERROR(SEARCH("대체(평일)",AF17)))</formula>
    </cfRule>
  </conditionalFormatting>
  <conditionalFormatting sqref="AF24:AF25">
    <cfRule type="containsText" dxfId="2618" priority="130" operator="containsText" text="휴일">
      <formula>NOT(ISERROR(SEARCH("휴일",AF24)))</formula>
    </cfRule>
    <cfRule type="containsText" dxfId="2617" priority="131" operator="containsText" text="대체(평일)">
      <formula>NOT(ISERROR(SEARCH("대체(평일)",AF24)))</formula>
    </cfRule>
  </conditionalFormatting>
  <conditionalFormatting sqref="AA24:AA25">
    <cfRule type="containsText" dxfId="2616" priority="128" operator="containsText" text="휴일">
      <formula>NOT(ISERROR(SEARCH("휴일",AA24)))</formula>
    </cfRule>
    <cfRule type="containsText" dxfId="2615" priority="129" operator="containsText" text="대체(평일)">
      <formula>NOT(ISERROR(SEARCH("대체(평일)",AA24)))</formula>
    </cfRule>
  </conditionalFormatting>
  <conditionalFormatting sqref="AA31:AA32">
    <cfRule type="containsText" dxfId="2614" priority="126" operator="containsText" text="휴일">
      <formula>NOT(ISERROR(SEARCH("휴일",AA31)))</formula>
    </cfRule>
    <cfRule type="containsText" dxfId="2613" priority="127" operator="containsText" text="대체(평일)">
      <formula>NOT(ISERROR(SEARCH("대체(평일)",AA31)))</formula>
    </cfRule>
  </conditionalFormatting>
  <conditionalFormatting sqref="AF31:AF32">
    <cfRule type="containsText" dxfId="2612" priority="124" operator="containsText" text="휴일">
      <formula>NOT(ISERROR(SEARCH("휴일",AF31)))</formula>
    </cfRule>
    <cfRule type="containsText" dxfId="2611" priority="125" operator="containsText" text="대체(평일)">
      <formula>NOT(ISERROR(SEARCH("대체(평일)",AF31)))</formula>
    </cfRule>
  </conditionalFormatting>
  <conditionalFormatting sqref="AF38:AF39">
    <cfRule type="containsText" dxfId="2610" priority="122" operator="containsText" text="휴일">
      <formula>NOT(ISERROR(SEARCH("휴일",AF38)))</formula>
    </cfRule>
    <cfRule type="containsText" dxfId="2609" priority="123" operator="containsText" text="대체(평일)">
      <formula>NOT(ISERROR(SEARCH("대체(평일)",AF38)))</formula>
    </cfRule>
  </conditionalFormatting>
  <conditionalFormatting sqref="AA38:AA39">
    <cfRule type="containsText" dxfId="2608" priority="120" operator="containsText" text="휴일">
      <formula>NOT(ISERROR(SEARCH("휴일",AA38)))</formula>
    </cfRule>
    <cfRule type="containsText" dxfId="2607" priority="121" operator="containsText" text="대체(평일)">
      <formula>NOT(ISERROR(SEARCH("대체(평일)",AA38)))</formula>
    </cfRule>
  </conditionalFormatting>
  <conditionalFormatting sqref="AA45:AA46">
    <cfRule type="containsText" dxfId="2606" priority="118" operator="containsText" text="휴일">
      <formula>NOT(ISERROR(SEARCH("휴일",AA45)))</formula>
    </cfRule>
    <cfRule type="containsText" dxfId="2605" priority="119" operator="containsText" text="대체(평일)">
      <formula>NOT(ISERROR(SEARCH("대체(평일)",AA45)))</formula>
    </cfRule>
  </conditionalFormatting>
  <conditionalFormatting sqref="AF45:AF46">
    <cfRule type="containsText" dxfId="2604" priority="116" operator="containsText" text="휴일">
      <formula>NOT(ISERROR(SEARCH("휴일",AF45)))</formula>
    </cfRule>
    <cfRule type="containsText" dxfId="2603" priority="117" operator="containsText" text="대체(평일)">
      <formula>NOT(ISERROR(SEARCH("대체(평일)",AF45)))</formula>
    </cfRule>
  </conditionalFormatting>
  <conditionalFormatting sqref="AF52:AF53">
    <cfRule type="containsText" dxfId="2602" priority="114" operator="containsText" text="휴일">
      <formula>NOT(ISERROR(SEARCH("휴일",AF52)))</formula>
    </cfRule>
    <cfRule type="containsText" dxfId="2601" priority="115" operator="containsText" text="대체(평일)">
      <formula>NOT(ISERROR(SEARCH("대체(평일)",AF52)))</formula>
    </cfRule>
  </conditionalFormatting>
  <conditionalFormatting sqref="AA52:AA53">
    <cfRule type="containsText" dxfId="2600" priority="112" operator="containsText" text="휴일">
      <formula>NOT(ISERROR(SEARCH("휴일",AA52)))</formula>
    </cfRule>
    <cfRule type="containsText" dxfId="2599" priority="113" operator="containsText" text="대체(평일)">
      <formula>NOT(ISERROR(SEARCH("대체(평일)",AA52)))</formula>
    </cfRule>
  </conditionalFormatting>
  <conditionalFormatting sqref="AO13">
    <cfRule type="cellIs" dxfId="2598" priority="97" operator="greaterThan">
      <formula>$AS$9</formula>
    </cfRule>
  </conditionalFormatting>
  <conditionalFormatting sqref="AN5:AO6 AO4">
    <cfRule type="cellIs" dxfId="2597" priority="96" operator="greaterThan">
      <formula>$AS$9</formula>
    </cfRule>
  </conditionalFormatting>
  <conditionalFormatting sqref="AO7">
    <cfRule type="cellIs" dxfId="2596" priority="95" operator="greaterThan">
      <formula>$AS$9</formula>
    </cfRule>
  </conditionalFormatting>
  <conditionalFormatting sqref="AN7">
    <cfRule type="cellIs" dxfId="2595" priority="94" operator="greaterThan">
      <formula>$AS$9</formula>
    </cfRule>
  </conditionalFormatting>
  <conditionalFormatting sqref="AN4">
    <cfRule type="cellIs" dxfId="2594" priority="93" operator="greaterThan">
      <formula>$AS$9</formula>
    </cfRule>
  </conditionalFormatting>
  <conditionalFormatting sqref="AO10">
    <cfRule type="cellIs" dxfId="2593" priority="92" operator="greaterThan">
      <formula>$AS$9</formula>
    </cfRule>
  </conditionalFormatting>
  <conditionalFormatting sqref="AO10">
    <cfRule type="cellIs" dxfId="2592" priority="91" operator="greaterThan">
      <formula>$AS$9</formula>
    </cfRule>
  </conditionalFormatting>
  <conditionalFormatting sqref="AO11">
    <cfRule type="cellIs" dxfId="2591" priority="90" operator="greaterThan">
      <formula>$AS$9</formula>
    </cfRule>
  </conditionalFormatting>
  <conditionalFormatting sqref="AO12">
    <cfRule type="cellIs" dxfId="2590" priority="89" operator="greaterThan">
      <formula>$AS$9</formula>
    </cfRule>
  </conditionalFormatting>
  <conditionalFormatting sqref="AN8">
    <cfRule type="cellIs" dxfId="2589" priority="88" operator="greaterThan">
      <formula>$AS$10</formula>
    </cfRule>
  </conditionalFormatting>
  <conditionalFormatting sqref="Q45:Q46">
    <cfRule type="containsText" dxfId="2588" priority="85" operator="containsText" text="대체(휴일)">
      <formula>NOT(ISERROR(SEARCH("대체(휴일)",Q45)))</formula>
    </cfRule>
    <cfRule type="containsText" dxfId="2587" priority="86" operator="containsText" text="외근">
      <formula>NOT(ISERROR(SEARCH("외근",Q45)))</formula>
    </cfRule>
    <cfRule type="containsText" dxfId="2586" priority="87" operator="containsText" text="선택">
      <formula>NOT(ISERROR(SEARCH("선택",Q45)))</formula>
    </cfRule>
  </conditionalFormatting>
  <conditionalFormatting sqref="L45:L46">
    <cfRule type="containsText" dxfId="2585" priority="82" operator="containsText" text="대체(휴일)">
      <formula>NOT(ISERROR(SEARCH("대체(휴일)",L45)))</formula>
    </cfRule>
    <cfRule type="containsText" dxfId="2584" priority="83" operator="containsText" text="외근">
      <formula>NOT(ISERROR(SEARCH("외근",L45)))</formula>
    </cfRule>
    <cfRule type="containsText" dxfId="2583" priority="84" operator="containsText" text="선택">
      <formula>NOT(ISERROR(SEARCH("선택",L45)))</formula>
    </cfRule>
  </conditionalFormatting>
  <conditionalFormatting sqref="G45:G46">
    <cfRule type="containsText" dxfId="2582" priority="79" operator="containsText" text="대체(휴일)">
      <formula>NOT(ISERROR(SEARCH("대체(휴일)",G45)))</formula>
    </cfRule>
    <cfRule type="containsText" dxfId="2581" priority="80" operator="containsText" text="외근">
      <formula>NOT(ISERROR(SEARCH("외근",G45)))</formula>
    </cfRule>
    <cfRule type="containsText" dxfId="2580" priority="81" operator="containsText" text="선택">
      <formula>NOT(ISERROR(SEARCH("선택",G45)))</formula>
    </cfRule>
  </conditionalFormatting>
  <conditionalFormatting sqref="B45:B46">
    <cfRule type="containsText" dxfId="2579" priority="76" operator="containsText" text="대체(휴일)">
      <formula>NOT(ISERROR(SEARCH("대체(휴일)",B45)))</formula>
    </cfRule>
    <cfRule type="containsText" dxfId="2578" priority="77" operator="containsText" text="외근">
      <formula>NOT(ISERROR(SEARCH("외근",B45)))</formula>
    </cfRule>
    <cfRule type="containsText" dxfId="2577" priority="78" operator="containsText" text="선택">
      <formula>NOT(ISERROR(SEARCH("선택",B45)))</formula>
    </cfRule>
  </conditionalFormatting>
  <conditionalFormatting sqref="V38:V39">
    <cfRule type="containsText" dxfId="2576" priority="73" operator="containsText" text="대체(휴일)">
      <formula>NOT(ISERROR(SEARCH("대체(휴일)",V38)))</formula>
    </cfRule>
    <cfRule type="containsText" dxfId="2575" priority="74" operator="containsText" text="외근">
      <formula>NOT(ISERROR(SEARCH("외근",V38)))</formula>
    </cfRule>
    <cfRule type="containsText" dxfId="2574" priority="75" operator="containsText" text="선택">
      <formula>NOT(ISERROR(SEARCH("선택",V38)))</formula>
    </cfRule>
  </conditionalFormatting>
  <conditionalFormatting sqref="Q38:Q39">
    <cfRule type="containsText" dxfId="2573" priority="70" operator="containsText" text="대체(휴일)">
      <formula>NOT(ISERROR(SEARCH("대체(휴일)",Q38)))</formula>
    </cfRule>
    <cfRule type="containsText" dxfId="2572" priority="71" operator="containsText" text="외근">
      <formula>NOT(ISERROR(SEARCH("외근",Q38)))</formula>
    </cfRule>
    <cfRule type="containsText" dxfId="2571" priority="72" operator="containsText" text="선택">
      <formula>NOT(ISERROR(SEARCH("선택",Q38)))</formula>
    </cfRule>
  </conditionalFormatting>
  <conditionalFormatting sqref="L38:L39">
    <cfRule type="containsText" dxfId="2570" priority="67" operator="containsText" text="대체(휴일)">
      <formula>NOT(ISERROR(SEARCH("대체(휴일)",L38)))</formula>
    </cfRule>
    <cfRule type="containsText" dxfId="2569" priority="68" operator="containsText" text="외근">
      <formula>NOT(ISERROR(SEARCH("외근",L38)))</formula>
    </cfRule>
    <cfRule type="containsText" dxfId="2568" priority="69" operator="containsText" text="선택">
      <formula>NOT(ISERROR(SEARCH("선택",L38)))</formula>
    </cfRule>
  </conditionalFormatting>
  <conditionalFormatting sqref="G38:G39">
    <cfRule type="containsText" dxfId="2567" priority="64" operator="containsText" text="대체(휴일)">
      <formula>NOT(ISERROR(SEARCH("대체(휴일)",G38)))</formula>
    </cfRule>
    <cfRule type="containsText" dxfId="2566" priority="65" operator="containsText" text="외근">
      <formula>NOT(ISERROR(SEARCH("외근",G38)))</formula>
    </cfRule>
    <cfRule type="containsText" dxfId="2565" priority="66" operator="containsText" text="선택">
      <formula>NOT(ISERROR(SEARCH("선택",G38)))</formula>
    </cfRule>
  </conditionalFormatting>
  <conditionalFormatting sqref="B38:B39">
    <cfRule type="containsText" dxfId="2564" priority="61" operator="containsText" text="대체(휴일)">
      <formula>NOT(ISERROR(SEARCH("대체(휴일)",B38)))</formula>
    </cfRule>
    <cfRule type="containsText" dxfId="2563" priority="62" operator="containsText" text="외근">
      <formula>NOT(ISERROR(SEARCH("외근",B38)))</formula>
    </cfRule>
    <cfRule type="containsText" dxfId="2562" priority="63" operator="containsText" text="선택">
      <formula>NOT(ISERROR(SEARCH("선택",B38)))</formula>
    </cfRule>
  </conditionalFormatting>
  <conditionalFormatting sqref="V31:V32">
    <cfRule type="containsText" dxfId="2561" priority="58" operator="containsText" text="대체(휴일)">
      <formula>NOT(ISERROR(SEARCH("대체(휴일)",V31)))</formula>
    </cfRule>
    <cfRule type="containsText" dxfId="2560" priority="59" operator="containsText" text="외근">
      <formula>NOT(ISERROR(SEARCH("외근",V31)))</formula>
    </cfRule>
    <cfRule type="containsText" dxfId="2559" priority="60" operator="containsText" text="선택">
      <formula>NOT(ISERROR(SEARCH("선택",V31)))</formula>
    </cfRule>
  </conditionalFormatting>
  <conditionalFormatting sqref="Q31:Q32">
    <cfRule type="containsText" dxfId="2558" priority="55" operator="containsText" text="대체(휴일)">
      <formula>NOT(ISERROR(SEARCH("대체(휴일)",Q31)))</formula>
    </cfRule>
    <cfRule type="containsText" dxfId="2557" priority="56" operator="containsText" text="외근">
      <formula>NOT(ISERROR(SEARCH("외근",Q31)))</formula>
    </cfRule>
    <cfRule type="containsText" dxfId="2556" priority="57" operator="containsText" text="선택">
      <formula>NOT(ISERROR(SEARCH("선택",Q31)))</formula>
    </cfRule>
  </conditionalFormatting>
  <conditionalFormatting sqref="L31:L32">
    <cfRule type="containsText" dxfId="2555" priority="52" operator="containsText" text="대체(휴일)">
      <formula>NOT(ISERROR(SEARCH("대체(휴일)",L31)))</formula>
    </cfRule>
    <cfRule type="containsText" dxfId="2554" priority="53" operator="containsText" text="외근">
      <formula>NOT(ISERROR(SEARCH("외근",L31)))</formula>
    </cfRule>
    <cfRule type="containsText" dxfId="2553" priority="54" operator="containsText" text="선택">
      <formula>NOT(ISERROR(SEARCH("선택",L31)))</formula>
    </cfRule>
  </conditionalFormatting>
  <conditionalFormatting sqref="G31:G32">
    <cfRule type="containsText" dxfId="2552" priority="49" operator="containsText" text="대체(휴일)">
      <formula>NOT(ISERROR(SEARCH("대체(휴일)",G31)))</formula>
    </cfRule>
    <cfRule type="containsText" dxfId="2551" priority="50" operator="containsText" text="외근">
      <formula>NOT(ISERROR(SEARCH("외근",G31)))</formula>
    </cfRule>
    <cfRule type="containsText" dxfId="2550" priority="51" operator="containsText" text="선택">
      <formula>NOT(ISERROR(SEARCH("선택",G31)))</formula>
    </cfRule>
  </conditionalFormatting>
  <conditionalFormatting sqref="B31:B32">
    <cfRule type="containsText" dxfId="2549" priority="46" operator="containsText" text="대체(휴일)">
      <formula>NOT(ISERROR(SEARCH("대체(휴일)",B31)))</formula>
    </cfRule>
    <cfRule type="containsText" dxfId="2548" priority="47" operator="containsText" text="외근">
      <formula>NOT(ISERROR(SEARCH("외근",B31)))</formula>
    </cfRule>
    <cfRule type="containsText" dxfId="2547" priority="48" operator="containsText" text="선택">
      <formula>NOT(ISERROR(SEARCH("선택",B31)))</formula>
    </cfRule>
  </conditionalFormatting>
  <conditionalFormatting sqref="V24:V25">
    <cfRule type="containsText" dxfId="2546" priority="43" operator="containsText" text="대체(휴일)">
      <formula>NOT(ISERROR(SEARCH("대체(휴일)",V24)))</formula>
    </cfRule>
    <cfRule type="containsText" dxfId="2545" priority="44" operator="containsText" text="외근">
      <formula>NOT(ISERROR(SEARCH("외근",V24)))</formula>
    </cfRule>
    <cfRule type="containsText" dxfId="2544" priority="45" operator="containsText" text="선택">
      <formula>NOT(ISERROR(SEARCH("선택",V24)))</formula>
    </cfRule>
  </conditionalFormatting>
  <conditionalFormatting sqref="Q24:Q25">
    <cfRule type="containsText" dxfId="2543" priority="40" operator="containsText" text="대체(휴일)">
      <formula>NOT(ISERROR(SEARCH("대체(휴일)",Q24)))</formula>
    </cfRule>
    <cfRule type="containsText" dxfId="2542" priority="41" operator="containsText" text="외근">
      <formula>NOT(ISERROR(SEARCH("외근",Q24)))</formula>
    </cfRule>
    <cfRule type="containsText" dxfId="2541" priority="42" operator="containsText" text="선택">
      <formula>NOT(ISERROR(SEARCH("선택",Q24)))</formula>
    </cfRule>
  </conditionalFormatting>
  <conditionalFormatting sqref="L24:L25">
    <cfRule type="containsText" dxfId="2540" priority="37" operator="containsText" text="대체(휴일)">
      <formula>NOT(ISERROR(SEARCH("대체(휴일)",L24)))</formula>
    </cfRule>
    <cfRule type="containsText" dxfId="2539" priority="38" operator="containsText" text="외근">
      <formula>NOT(ISERROR(SEARCH("외근",L24)))</formula>
    </cfRule>
    <cfRule type="containsText" dxfId="2538" priority="39" operator="containsText" text="선택">
      <formula>NOT(ISERROR(SEARCH("선택",L24)))</formula>
    </cfRule>
  </conditionalFormatting>
  <conditionalFormatting sqref="G24:G25">
    <cfRule type="containsText" dxfId="2537" priority="34" operator="containsText" text="대체(휴일)">
      <formula>NOT(ISERROR(SEARCH("대체(휴일)",G24)))</formula>
    </cfRule>
    <cfRule type="containsText" dxfId="2536" priority="35" operator="containsText" text="외근">
      <formula>NOT(ISERROR(SEARCH("외근",G24)))</formula>
    </cfRule>
    <cfRule type="containsText" dxfId="2535" priority="36" operator="containsText" text="선택">
      <formula>NOT(ISERROR(SEARCH("선택",G24)))</formula>
    </cfRule>
  </conditionalFormatting>
  <conditionalFormatting sqref="B24:B25">
    <cfRule type="containsText" dxfId="2534" priority="31" operator="containsText" text="대체(휴일)">
      <formula>NOT(ISERROR(SEARCH("대체(휴일)",B24)))</formula>
    </cfRule>
    <cfRule type="containsText" dxfId="2533" priority="32" operator="containsText" text="외근">
      <formula>NOT(ISERROR(SEARCH("외근",B24)))</formula>
    </cfRule>
    <cfRule type="containsText" dxfId="2532" priority="33" operator="containsText" text="선택">
      <formula>NOT(ISERROR(SEARCH("선택",B24)))</formula>
    </cfRule>
  </conditionalFormatting>
  <conditionalFormatting sqref="G52:G53">
    <cfRule type="containsText" dxfId="2531" priority="28" operator="containsText" text="대체(휴일)">
      <formula>NOT(ISERROR(SEARCH("대체(휴일)",G52)))</formula>
    </cfRule>
    <cfRule type="containsText" dxfId="2530" priority="29" operator="containsText" text="외근">
      <formula>NOT(ISERROR(SEARCH("외근",G52)))</formula>
    </cfRule>
    <cfRule type="containsText" dxfId="2529" priority="30" operator="containsText" text="선택">
      <formula>NOT(ISERROR(SEARCH("선택",G52)))</formula>
    </cfRule>
  </conditionalFormatting>
  <conditionalFormatting sqref="B52:B53">
    <cfRule type="containsText" dxfId="2528" priority="25" operator="containsText" text="대체(휴일)">
      <formula>NOT(ISERROR(SEARCH("대체(휴일)",B52)))</formula>
    </cfRule>
    <cfRule type="containsText" dxfId="2527" priority="26" operator="containsText" text="외근">
      <formula>NOT(ISERROR(SEARCH("외근",B52)))</formula>
    </cfRule>
    <cfRule type="containsText" dxfId="2526" priority="27" operator="containsText" text="선택">
      <formula>NOT(ISERROR(SEARCH("선택",B52)))</formula>
    </cfRule>
  </conditionalFormatting>
  <conditionalFormatting sqref="B17:B18">
    <cfRule type="containsText" dxfId="2525" priority="22" operator="containsText" text="대체(휴일)">
      <formula>NOT(ISERROR(SEARCH("대체(휴일)",B17)))</formula>
    </cfRule>
    <cfRule type="containsText" dxfId="2524" priority="23" operator="containsText" text="외근">
      <formula>NOT(ISERROR(SEARCH("외근",B17)))</formula>
    </cfRule>
    <cfRule type="containsText" dxfId="2523" priority="24" operator="containsText" text="선택">
      <formula>NOT(ISERROR(SEARCH("선택",B17)))</formula>
    </cfRule>
  </conditionalFormatting>
  <conditionalFormatting sqref="G17:G18">
    <cfRule type="containsText" dxfId="2522" priority="19" operator="containsText" text="대체(휴일)">
      <formula>NOT(ISERROR(SEARCH("대체(휴일)",G17)))</formula>
    </cfRule>
    <cfRule type="containsText" dxfId="2521" priority="20" operator="containsText" text="외근">
      <formula>NOT(ISERROR(SEARCH("외근",G17)))</formula>
    </cfRule>
    <cfRule type="containsText" dxfId="2520" priority="21" operator="containsText" text="선택">
      <formula>NOT(ISERROR(SEARCH("선택",G17)))</formula>
    </cfRule>
  </conditionalFormatting>
  <conditionalFormatting sqref="L17:L18">
    <cfRule type="containsText" dxfId="2519" priority="16" operator="containsText" text="대체(휴일)">
      <formula>NOT(ISERROR(SEARCH("대체(휴일)",L17)))</formula>
    </cfRule>
    <cfRule type="containsText" dxfId="2518" priority="17" operator="containsText" text="외근">
      <formula>NOT(ISERROR(SEARCH("외근",L17)))</formula>
    </cfRule>
    <cfRule type="containsText" dxfId="2517" priority="18" operator="containsText" text="선택">
      <formula>NOT(ISERROR(SEARCH("선택",L17)))</formula>
    </cfRule>
  </conditionalFormatting>
  <conditionalFormatting sqref="Q17:Q18">
    <cfRule type="containsText" dxfId="2516" priority="13" operator="containsText" text="대체(휴일)">
      <formula>NOT(ISERROR(SEARCH("대체(휴일)",Q17)))</formula>
    </cfRule>
    <cfRule type="containsText" dxfId="2515" priority="14" operator="containsText" text="외근">
      <formula>NOT(ISERROR(SEARCH("외근",Q17)))</formula>
    </cfRule>
    <cfRule type="containsText" dxfId="2514" priority="15" operator="containsText" text="선택">
      <formula>NOT(ISERROR(SEARCH("선택",Q17)))</formula>
    </cfRule>
  </conditionalFormatting>
  <conditionalFormatting sqref="V17:V18">
    <cfRule type="containsText" dxfId="2513" priority="10" operator="containsText" text="대체(휴일)">
      <formula>NOT(ISERROR(SEARCH("대체(휴일)",V17)))</formula>
    </cfRule>
    <cfRule type="containsText" dxfId="2512" priority="11" operator="containsText" text="외근">
      <formula>NOT(ISERROR(SEARCH("외근",V17)))</formula>
    </cfRule>
    <cfRule type="containsText" dxfId="2511" priority="12" operator="containsText" text="선택">
      <formula>NOT(ISERROR(SEARCH("선택",V17)))</formula>
    </cfRule>
  </conditionalFormatting>
  <conditionalFormatting sqref="V52:V53">
    <cfRule type="containsText" dxfId="2510" priority="7" operator="containsText" text="대체(휴일)">
      <formula>NOT(ISERROR(SEARCH("대체(휴일)",V52)))</formula>
    </cfRule>
    <cfRule type="containsText" dxfId="2509" priority="8" operator="containsText" text="외근">
      <formula>NOT(ISERROR(SEARCH("외근",V52)))</formula>
    </cfRule>
    <cfRule type="containsText" dxfId="2508" priority="9" operator="containsText" text="선택">
      <formula>NOT(ISERROR(SEARCH("선택",V52)))</formula>
    </cfRule>
  </conditionalFormatting>
  <conditionalFormatting sqref="Q52:Q53">
    <cfRule type="containsText" dxfId="2507" priority="4" operator="containsText" text="대체(휴일)">
      <formula>NOT(ISERROR(SEARCH("대체(휴일)",Q52)))</formula>
    </cfRule>
    <cfRule type="containsText" dxfId="2506" priority="5" operator="containsText" text="외근">
      <formula>NOT(ISERROR(SEARCH("외근",Q52)))</formula>
    </cfRule>
    <cfRule type="containsText" dxfId="2505" priority="6" operator="containsText" text="선택">
      <formula>NOT(ISERROR(SEARCH("선택",Q52)))</formula>
    </cfRule>
  </conditionalFormatting>
  <conditionalFormatting sqref="L52:L53">
    <cfRule type="containsText" dxfId="2504" priority="1" operator="containsText" text="대체(휴일)">
      <formula>NOT(ISERROR(SEARCH("대체(휴일)",L52)))</formula>
    </cfRule>
    <cfRule type="containsText" dxfId="2503" priority="2" operator="containsText" text="외근">
      <formula>NOT(ISERROR(SEARCH("외근",L52)))</formula>
    </cfRule>
    <cfRule type="containsText" dxfId="2502" priority="3" operator="containsText" text="선택">
      <formula>NOT(ISERROR(SEARCH("선택",L52)))</formula>
    </cfRule>
  </conditionalFormatting>
  <dataValidations count="10">
    <dataValidation type="list" allowBlank="1" showInputMessage="1" showErrorMessage="1" sqref="AA17:AA18 AF17:AF18 AF24:AF25 AA24:AA25 AA31:AA32 AF31:AF32 AF38:AF39 AA38:AA39 AA45:AA46 AF45:AF46 AF52:AF53 AA52:AA53" xr:uid="{DA783F72-0DF6-408D-AA2E-978D714D9152}">
      <formula1>"대체(평일),휴일"</formula1>
    </dataValidation>
    <dataValidation type="list" allowBlank="1" showInputMessage="1" showErrorMessage="1" sqref="H39 H32 M18 M39 M32 W39 R25 AB53 W32 AG18 R18 AG53 AB32 H18 C18 M53 AG32 AB25 H46 AB18 AG25 AB39 M46 AB46 AG46 W18 AG39 W46 W53 R46 R32 C32 R39 C46 C39 R53 C25 H25 M25 W25 H53 C53" xr:uid="{314189DF-87DF-4A40-BE06-DF0E74B6C1E6}">
      <formula1>"10:30,11:00,11:30,12:00,12:30,13:00,13:30,14:00,14:30,15:00,15:30,16:00,16:30,17:00,17:30,18:00,18:30,19:00,19:30,20:00,20:30,21:00,21:30,22:00"</formula1>
    </dataValidation>
    <dataValidation type="list" allowBlank="1" showInputMessage="1" showErrorMessage="1" sqref="AB17 AG38 AG45 W24 AG24 M31 W52 R31 AG31 M52 M38 AG17 R38 M17 AB52 C17 AB38 H38 M45 R45 H31 R17 AB31 AB45 H45 AB24 W45 W31 C24 W17 H17 W38 C31 C45 C38 AG52 R52 M24 R24 H24 H52 C52" xr:uid="{546429B7-AA63-4823-9F33-1B1C21BC5505}">
      <formula1>"06:00,06:30,07:00,07:30,08:00,08:30,09:00,09:30,10:00,10:30,11:00,11:30,12:00,12:30,13:00,13:30,14:00,14:30,15:00,15:30,16:00,16:30,17:00,17:30"</formula1>
    </dataValidation>
    <dataValidation type="list" allowBlank="1" showInputMessage="1" showErrorMessage="1" sqref="D18 AC39 I18 AC32 N18 S18 AC18 AH18 AH32 AH39 S53 I39 S39 AC46 AH46 AC25 AH25 D39 N25 N53 N39 X53 I46 S46 X18 I32 S32 D32 N32 X32 D46 N46 X39 X46 X25 AC53 AH53 I53 I25 S25 D25 D53" xr:uid="{8C700257-9E05-429C-862E-A851274E81F3}">
      <formula1>"외근,연차,반차,0.0,0.5,1.0,1.5,2.0,2.5,3.0,3.5,4.0,4.5,5.0,5.5,6.0"</formula1>
    </dataValidation>
    <dataValidation type="list" allowBlank="1" showInputMessage="1" showErrorMessage="1" sqref="B19:B20 Q19:Q20 AA19:AA20 G19:G20 AA33:AA34 L19:L20 AF19:AF20 AA47:AA48 AF47:AF48 AA26:AA27 AF26:AF27 AF33:AF34 B47:B48 AA40:AA41 V19:V20 B26:B27 AF40:AF41 B40:B41 G26:G27 Q26:Q27 L26:L27 G47:G48 G40:G41 B33:B34 G33:G34 Q47:Q48 L47:L48 V47:V48 Q33:Q34 L33:L34 Q40:Q41 L40:L41 V40:V41 V26:V27 V33:V34 AA54:AA55 AF54:AF55 B54:B55 G54:G55 Q54:Q55 L54:L55 V54:V55" xr:uid="{8F87612A-E24C-41A4-A7BC-2E6B85E43241}">
      <formula1>"야간"</formula1>
    </dataValidation>
    <dataValidation type="list" allowBlank="1" showInputMessage="1" showErrorMessage="1" sqref="C19 M62 AB19 H19 AB33 M19 R19 AG19 AB47 AB26 AG26 AG33 AB40 H33 AG40 W19 H40 AG47 H26 R26 C26 M26 R40 R33 C33 H47 R47 C47 M47 M33 C40 M40 W26 W47 W40 W33 AB54 AG54 H54 R54 C54 M54 W54" xr:uid="{9E5C3D04-DFE3-4FCA-92D7-B32ED4685699}">
      <formula1>"22:00,22:30,23:00,23:30,24:00,00:30,01:00,01:30,02:00,02:30,03:00,03:30,04:00,04:30,05:00,05:30"</formula1>
    </dataValidation>
    <dataValidation type="list" allowBlank="1" showInputMessage="1" showErrorMessage="1" sqref="C20 M63 AB20 H20 AB34 M20 R20 AG20 AB48 AB27 AG27 AG34 AB41 H34 AG41 W20 H41 AG48 H27 R27 C27 M27 R41 R34 C34 H48 R48 C48 M48 M34 C41 M41 W27 W48 W41 W34 AB55 AG55 H55 R55 C55 M55 W55" xr:uid="{CFF58CCB-9693-4B80-B3DB-E1090BB48819}">
      <formula1>"22:30,23:00,23:30,24:00,00:30,01:00,01:30,02:00,02:30,03:00,03:30,04:00,04:30,05:00,05:30,06:00"</formula1>
    </dataValidation>
    <dataValidation type="list" allowBlank="1" showInputMessage="1" showErrorMessage="1" sqref="D20 AC20 I20 AC34 N20 S20 AH20 AC48 AC27 AH27 AH34 AC41 I34 AH41 X20 I41 AH48 I27 S27 D27 N27 S41 S34 D34 I48 S48 D48 N48 N34 D41 N41 X27 X48 X41 X34 AC55 AH55 I55 S55 D55 N55 X55" xr:uid="{3CC697AD-EA09-4586-8E73-F07AEC3B4A16}">
      <formula1>"0.0,0.5,1.0,1.5,2.0,2.5,3.0,3.5,4.0,4.5,5.0,5.5,6.0"</formula1>
    </dataValidation>
    <dataValidation type="list" allowBlank="1" showInputMessage="1" showErrorMessage="1" sqref="L45:L46 Q45:Q46 L31:L32 Q31:Q32 V17:V18 G31:G32 V31:V32 V24:V25 Q52:Q53 G45:G46 V45:V46 B31:B32 L38:L39 Q38:Q39 G38:G39 V38:V39 V52:V53 B24:B25 B38:B39 B45:B46 L24:L25 Q24:Q25 G24:G25 G52:G53 B52:B53 B17:B18 G17:G18 L17:L18 Q17:Q18 L52:L53" xr:uid="{FC9B9161-B946-4591-A10C-13395745837D}">
      <formula1>"통상,선택,외근,대체(휴일)"</formula1>
    </dataValidation>
    <dataValidation type="list" showInputMessage="1" showErrorMessage="1" sqref="G10:J10" xr:uid="{CE4C3280-8047-4E18-8486-78606CD4393A}">
      <formula1>"Comprehensive,Non-Comprehensive"</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D316E-8629-4DF2-97F2-7BB6EC2110DC}">
  <dimension ref="B2:AW64"/>
  <sheetViews>
    <sheetView showGridLines="0" zoomScale="70" zoomScaleNormal="70" workbookViewId="0">
      <selection activeCell="Y11" sqref="Y11"/>
    </sheetView>
  </sheetViews>
  <sheetFormatPr defaultRowHeight="15"/>
  <cols>
    <col min="1" max="1" width="4.140625" customWidth="1"/>
    <col min="2" max="2" width="7.7109375" customWidth="1"/>
    <col min="3" max="3" width="9.7109375" customWidth="1"/>
    <col min="4" max="4" width="6.7109375" customWidth="1"/>
    <col min="5" max="5" width="7.42578125" customWidth="1"/>
    <col min="6" max="6" width="2.85546875" customWidth="1"/>
    <col min="7" max="7" width="7.7109375" customWidth="1"/>
    <col min="8" max="8" width="9.7109375" customWidth="1"/>
    <col min="9" max="10" width="6.7109375" customWidth="1"/>
    <col min="11" max="11" width="2.85546875" customWidth="1"/>
    <col min="12" max="12" width="7.7109375" customWidth="1"/>
    <col min="13" max="13" width="9.7109375" customWidth="1"/>
    <col min="14" max="15" width="6.7109375" customWidth="1"/>
    <col min="16" max="16" width="2.85546875" customWidth="1"/>
    <col min="17" max="17" width="8.7109375" customWidth="1"/>
    <col min="18" max="18" width="9.7109375" customWidth="1"/>
    <col min="19" max="20" width="6.7109375" customWidth="1"/>
    <col min="21" max="21" width="2.85546875" customWidth="1"/>
    <col min="22" max="22" width="8.7109375" customWidth="1"/>
    <col min="23" max="23" width="9.7109375" customWidth="1"/>
    <col min="24" max="25" width="6.7109375" customWidth="1"/>
    <col min="26" max="26" width="2.85546875" customWidth="1"/>
    <col min="27" max="27" width="7.7109375" customWidth="1"/>
    <col min="28" max="28" width="9.7109375" customWidth="1"/>
    <col min="29" max="30" width="6.7109375" customWidth="1"/>
    <col min="31" max="31" width="2.85546875" customWidth="1"/>
    <col min="32" max="32" width="8.7109375" customWidth="1"/>
    <col min="33" max="33" width="9.7109375" customWidth="1"/>
    <col min="34" max="35" width="6.7109375" customWidth="1"/>
    <col min="36" max="36" width="2.7109375" customWidth="1"/>
    <col min="37" max="38" width="1.7109375" customWidth="1"/>
    <col min="39" max="39" width="36.28515625" customWidth="1"/>
    <col min="40" max="40" width="15.7109375" customWidth="1"/>
    <col min="41" max="41" width="6.7109375" customWidth="1"/>
    <col min="42" max="42" width="3.7109375" customWidth="1"/>
    <col min="43" max="43" width="5.140625" customWidth="1"/>
    <col min="44" max="44" width="18.42578125" customWidth="1"/>
    <col min="45" max="45" width="13.42578125" customWidth="1"/>
    <col min="46" max="48" width="8.7109375" customWidth="1"/>
    <col min="49" max="49" width="10" customWidth="1"/>
  </cols>
  <sheetData>
    <row r="2" spans="2:49" ht="26.25" customHeight="1" thickBot="1">
      <c r="B2" s="178">
        <v>43922</v>
      </c>
      <c r="C2" s="178"/>
      <c r="D2" s="178"/>
      <c r="E2" s="178"/>
      <c r="F2" s="178"/>
      <c r="G2" s="178"/>
      <c r="H2" s="22"/>
      <c r="I2" s="22"/>
      <c r="J2" s="2"/>
      <c r="K2" s="2"/>
      <c r="L2" s="2"/>
      <c r="M2" s="22"/>
      <c r="N2" s="22"/>
      <c r="O2" s="2"/>
      <c r="P2" s="2"/>
      <c r="Q2" s="2"/>
      <c r="R2" s="22"/>
      <c r="S2" s="22"/>
      <c r="T2" s="2"/>
      <c r="U2" s="2"/>
      <c r="V2" s="2"/>
      <c r="W2" s="22"/>
      <c r="X2" s="22"/>
      <c r="Y2" s="2"/>
      <c r="Z2" s="2"/>
      <c r="AA2" s="2"/>
      <c r="AB2" s="22"/>
      <c r="AC2" s="22"/>
      <c r="AD2" s="2"/>
      <c r="AE2" s="2"/>
      <c r="AF2" s="2"/>
      <c r="AG2" s="22"/>
      <c r="AH2" s="22"/>
      <c r="AI2" s="2"/>
      <c r="AJ2" s="3"/>
      <c r="AM2" s="4" t="s">
        <v>0</v>
      </c>
      <c r="AQ2" s="4" t="s">
        <v>1</v>
      </c>
      <c r="AR2" s="5"/>
    </row>
    <row r="3" spans="2:49" ht="17.25" customHeight="1">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M3" s="7"/>
      <c r="AN3" s="8" t="s">
        <v>2</v>
      </c>
      <c r="AO3" s="39" t="s">
        <v>3</v>
      </c>
      <c r="AQ3" s="179" t="s">
        <v>4</v>
      </c>
      <c r="AR3" s="180"/>
      <c r="AS3" s="9">
        <f>B2</f>
        <v>43922</v>
      </c>
    </row>
    <row r="4" spans="2:49" s="6" customFormat="1" ht="17.25" customHeight="1">
      <c r="B4" s="164" t="s">
        <v>25</v>
      </c>
      <c r="C4" s="164"/>
      <c r="D4" s="164"/>
      <c r="E4" s="164"/>
      <c r="AM4" s="34" t="s">
        <v>20</v>
      </c>
      <c r="AN4" s="35">
        <f>AN17+AN24+AN31+AN38+AN45+AN52</f>
        <v>160</v>
      </c>
      <c r="AO4" s="34">
        <f>$AS$9-AN4</f>
        <v>0</v>
      </c>
      <c r="AP4"/>
      <c r="AQ4" s="181" t="s">
        <v>5</v>
      </c>
      <c r="AR4" s="182"/>
      <c r="AS4" s="10">
        <f>EOMONTH(B2,0)</f>
        <v>43951</v>
      </c>
    </row>
    <row r="5" spans="2:49" s="6" customFormat="1" ht="17.25" customHeight="1">
      <c r="B5" s="127" t="s">
        <v>26</v>
      </c>
      <c r="C5" s="127"/>
      <c r="D5" s="127"/>
      <c r="E5" s="127"/>
      <c r="F5" s="127"/>
      <c r="G5" s="127"/>
      <c r="H5" s="127"/>
      <c r="I5" s="127"/>
      <c r="J5" s="127"/>
      <c r="K5" s="127"/>
      <c r="L5" s="127"/>
      <c r="M5" s="127"/>
      <c r="N5" s="127"/>
      <c r="O5" s="127"/>
      <c r="P5" s="127"/>
      <c r="Q5" s="127"/>
      <c r="R5" s="127"/>
      <c r="S5" s="127"/>
      <c r="T5" s="127"/>
      <c r="U5" s="127"/>
      <c r="V5" s="127"/>
      <c r="W5" s="127"/>
      <c r="X5" s="127"/>
      <c r="Y5" s="127"/>
      <c r="AM5" s="34" t="s">
        <v>24</v>
      </c>
      <c r="AN5" s="35">
        <f>AN18+AN25+AN32+AN39+AN46+AN53</f>
        <v>0</v>
      </c>
      <c r="AO5" s="34"/>
      <c r="AP5"/>
      <c r="AQ5" s="183" t="s">
        <v>6</v>
      </c>
      <c r="AR5" s="11" t="s">
        <v>30</v>
      </c>
      <c r="AS5" s="10">
        <v>43936</v>
      </c>
    </row>
    <row r="6" spans="2:49" s="6" customFormat="1" ht="17.25" customHeight="1">
      <c r="B6" s="127" t="s">
        <v>63</v>
      </c>
      <c r="C6" s="127"/>
      <c r="D6" s="127"/>
      <c r="E6" s="127"/>
      <c r="F6" s="127"/>
      <c r="G6" s="127"/>
      <c r="H6" s="127"/>
      <c r="I6" s="127"/>
      <c r="J6" s="127"/>
      <c r="K6" s="127"/>
      <c r="L6" s="127"/>
      <c r="M6" s="127"/>
      <c r="N6" s="127"/>
      <c r="O6" s="127"/>
      <c r="P6" s="127"/>
      <c r="Q6" s="127"/>
      <c r="R6" s="127"/>
      <c r="S6" s="127"/>
      <c r="T6" s="127"/>
      <c r="U6" s="127"/>
      <c r="V6" s="127"/>
      <c r="W6" s="127"/>
      <c r="X6" s="127"/>
      <c r="Y6" s="127"/>
      <c r="AM6" s="34" t="s">
        <v>22</v>
      </c>
      <c r="AN6" s="35">
        <f>AO17+AO24+AO31+AO38+AO45+AO52</f>
        <v>0</v>
      </c>
      <c r="AO6" s="34"/>
      <c r="AP6"/>
      <c r="AQ6" s="184"/>
      <c r="AR6" s="11" t="s">
        <v>31</v>
      </c>
      <c r="AS6" s="10">
        <v>43951</v>
      </c>
    </row>
    <row r="7" spans="2:49" s="6" customFormat="1" ht="17.25" customHeight="1" thickBot="1">
      <c r="B7" s="127" t="s">
        <v>27</v>
      </c>
      <c r="C7" s="127"/>
      <c r="D7" s="127"/>
      <c r="E7" s="127"/>
      <c r="F7" s="127"/>
      <c r="G7" s="127"/>
      <c r="H7" s="127"/>
      <c r="I7" s="127"/>
      <c r="J7" s="127"/>
      <c r="K7" s="127"/>
      <c r="L7" s="127"/>
      <c r="M7" s="127"/>
      <c r="N7" s="127"/>
      <c r="O7" s="127"/>
      <c r="P7" s="127"/>
      <c r="Q7" s="127"/>
      <c r="R7" s="127"/>
      <c r="S7" s="127"/>
      <c r="T7" s="127"/>
      <c r="U7" s="127"/>
      <c r="V7" s="127"/>
      <c r="W7" s="127"/>
      <c r="X7" s="127"/>
      <c r="Y7" s="127"/>
      <c r="AM7" s="40" t="s">
        <v>23</v>
      </c>
      <c r="AN7" s="36">
        <f>AO18+AO25+AO32+AO39+AO46+AO53</f>
        <v>0</v>
      </c>
      <c r="AO7" s="40"/>
      <c r="AP7"/>
      <c r="AQ7" s="185"/>
      <c r="AR7" s="11"/>
      <c r="AS7" s="10"/>
    </row>
    <row r="8" spans="2:49" s="6" customFormat="1" ht="17.25" customHeight="1" thickBot="1">
      <c r="B8" s="127" t="s">
        <v>69</v>
      </c>
      <c r="C8" s="127"/>
      <c r="D8" s="127"/>
      <c r="E8" s="127"/>
      <c r="F8" s="127"/>
      <c r="G8" s="127"/>
      <c r="H8" s="127"/>
      <c r="I8" s="127"/>
      <c r="J8" s="127"/>
      <c r="K8" s="127"/>
      <c r="L8" s="127"/>
      <c r="M8" s="127"/>
      <c r="N8" s="127"/>
      <c r="O8" s="127"/>
      <c r="P8" s="127"/>
      <c r="Q8" s="127"/>
      <c r="R8" s="127"/>
      <c r="S8" s="127"/>
      <c r="T8" s="127"/>
      <c r="U8" s="127"/>
      <c r="V8" s="127"/>
      <c r="W8" s="127"/>
      <c r="X8" s="127"/>
      <c r="Y8" s="127"/>
      <c r="AM8" s="60" t="s">
        <v>40</v>
      </c>
      <c r="AN8" s="44">
        <f>(AN4-AS9)+AN5+AN6+AN7</f>
        <v>0</v>
      </c>
      <c r="AO8" s="45">
        <f>AS10-AN8</f>
        <v>51.428571428571431</v>
      </c>
      <c r="AP8"/>
      <c r="AQ8" s="186" t="s">
        <v>7</v>
      </c>
      <c r="AR8" s="187"/>
      <c r="AS8" s="12">
        <f>NETWORKDAYS(AS3,AS4,AS5:AS7)</f>
        <v>20</v>
      </c>
    </row>
    <row r="9" spans="2:49" s="6" customFormat="1" ht="17.25" customHeight="1" thickBot="1">
      <c r="B9" s="127" t="s">
        <v>64</v>
      </c>
      <c r="C9" s="127"/>
      <c r="D9" s="127"/>
      <c r="E9" s="127"/>
      <c r="F9" s="127"/>
      <c r="G9" s="127"/>
      <c r="H9" s="127"/>
      <c r="I9" s="127"/>
      <c r="J9" s="127"/>
      <c r="K9" s="127"/>
      <c r="L9" s="127"/>
      <c r="M9" s="127"/>
      <c r="N9" s="127"/>
      <c r="O9" s="127"/>
      <c r="P9" s="127"/>
      <c r="Q9" s="127"/>
      <c r="R9" s="127"/>
      <c r="S9" s="127"/>
      <c r="T9" s="127"/>
      <c r="U9" s="127"/>
      <c r="V9" s="127"/>
      <c r="W9" s="127"/>
      <c r="X9" s="127"/>
      <c r="Y9" s="127"/>
      <c r="AP9"/>
      <c r="AQ9" s="176" t="s">
        <v>62</v>
      </c>
      <c r="AR9" s="177"/>
      <c r="AS9" s="42">
        <f>AS8*8</f>
        <v>160</v>
      </c>
    </row>
    <row r="10" spans="2:49" s="6" customFormat="1" ht="17.25" customHeight="1" thickBot="1">
      <c r="B10" s="125" t="s">
        <v>65</v>
      </c>
      <c r="C10" s="126"/>
      <c r="D10" s="126"/>
      <c r="E10" s="126"/>
      <c r="F10" s="126"/>
      <c r="G10" s="169" t="s">
        <v>28</v>
      </c>
      <c r="H10" s="170"/>
      <c r="I10" s="170"/>
      <c r="J10" s="171"/>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c r="AM10" s="165" t="s">
        <v>39</v>
      </c>
      <c r="AN10" s="166"/>
      <c r="AO10" s="41">
        <f>(AN4-AS9)</f>
        <v>0</v>
      </c>
      <c r="AP10"/>
      <c r="AQ10" s="172" t="s">
        <v>41</v>
      </c>
      <c r="AR10" s="173"/>
      <c r="AS10" s="43">
        <f>(_xlfn.DAYS(AS4,AS3)+1)*12/7</f>
        <v>51.428571428571431</v>
      </c>
    </row>
    <row r="11" spans="2:49" ht="17.25" customHeight="1">
      <c r="B11" s="92"/>
      <c r="C11" s="92"/>
      <c r="D11" s="92"/>
      <c r="E11" s="92"/>
      <c r="F11" s="92"/>
      <c r="G11" s="92"/>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M11" s="188" t="str">
        <f>IF(G10="Comprehensive","임금에포함된월고정평일연장근로시간(야간제외)","-")</f>
        <v>임금에포함된월고정평일연장근로시간(야간제외)</v>
      </c>
      <c r="AN11" s="189"/>
      <c r="AO11" s="37">
        <f>IF(G10="Comprehensive",15.5,0)</f>
        <v>15.5</v>
      </c>
    </row>
    <row r="12" spans="2:49" ht="17.25" customHeight="1" thickBot="1">
      <c r="B12" s="92"/>
      <c r="C12" s="92"/>
      <c r="D12" s="92"/>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M12" s="190" t="str">
        <f>IF(G10="Comprehensive","15.5시간초과 평일연장근로시간(야간제외)","평일연장근로시간 합계(야간제외)")</f>
        <v>15.5시간초과 평일연장근로시간(야간제외)</v>
      </c>
      <c r="AN12" s="191"/>
      <c r="AO12" s="38">
        <f>IF(G10="Comprehensive",IF((AO10-AO11)&gt;0,AO10-AO11,0),AO10)</f>
        <v>0</v>
      </c>
    </row>
    <row r="13" spans="2:49" ht="17.25" customHeight="1">
      <c r="B13" s="162" t="s">
        <v>8</v>
      </c>
      <c r="C13" s="162"/>
      <c r="D13" s="162"/>
      <c r="E13" s="162"/>
      <c r="F13" s="95"/>
      <c r="G13" s="162" t="s">
        <v>9</v>
      </c>
      <c r="H13" s="162"/>
      <c r="I13" s="162"/>
      <c r="J13" s="162"/>
      <c r="K13" s="95"/>
      <c r="L13" s="162" t="s">
        <v>10</v>
      </c>
      <c r="M13" s="162"/>
      <c r="N13" s="162"/>
      <c r="O13" s="162"/>
      <c r="P13" s="95"/>
      <c r="Q13" s="162" t="s">
        <v>11</v>
      </c>
      <c r="R13" s="162"/>
      <c r="S13" s="162"/>
      <c r="T13" s="162"/>
      <c r="U13" s="95"/>
      <c r="V13" s="162" t="s">
        <v>12</v>
      </c>
      <c r="W13" s="162"/>
      <c r="X13" s="162"/>
      <c r="Y13" s="162"/>
      <c r="Z13" s="95"/>
      <c r="AA13" s="163" t="s">
        <v>16</v>
      </c>
      <c r="AB13" s="163"/>
      <c r="AC13" s="163"/>
      <c r="AD13" s="163"/>
      <c r="AE13" s="95"/>
      <c r="AF13" s="163" t="s">
        <v>17</v>
      </c>
      <c r="AG13" s="163"/>
      <c r="AH13" s="163"/>
      <c r="AI13" s="163"/>
      <c r="AJ13" s="95"/>
      <c r="AK13" s="92"/>
    </row>
    <row r="14" spans="2:49" ht="17.25" customHeight="1">
      <c r="B14" s="90"/>
      <c r="C14" s="90"/>
      <c r="D14" s="90"/>
      <c r="E14" s="90"/>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c r="AE14" s="90"/>
      <c r="AF14" s="90"/>
      <c r="AG14" s="90"/>
      <c r="AH14" s="90"/>
      <c r="AI14" s="90"/>
      <c r="AJ14" s="90"/>
      <c r="AK14" s="90"/>
    </row>
    <row r="15" spans="2:49" ht="17.25" customHeight="1" thickBot="1">
      <c r="B15" s="142">
        <f>IF(WEEKDAY($B2)=2, 1, IF(A15=0, 0, A15+1))</f>
        <v>0</v>
      </c>
      <c r="C15" s="142"/>
      <c r="D15" s="142"/>
      <c r="E15" s="142"/>
      <c r="F15" s="91"/>
      <c r="G15" s="142">
        <f>IF(WEEKDAY($B2)=3, 1, IF(B15=0, 0, B15+1))</f>
        <v>0</v>
      </c>
      <c r="H15" s="142"/>
      <c r="I15" s="142"/>
      <c r="J15" s="142"/>
      <c r="K15" s="91"/>
      <c r="L15" s="142">
        <f>IF(WEEKDAY($B2)=4, 1, IF(G15=0, 0, G15+1))</f>
        <v>1</v>
      </c>
      <c r="M15" s="142"/>
      <c r="N15" s="142"/>
      <c r="O15" s="142"/>
      <c r="P15" s="91"/>
      <c r="Q15" s="142">
        <f>IF(WEEKDAY($B2)=5, 1, IF(L15=0, 0, L15+1))</f>
        <v>2</v>
      </c>
      <c r="R15" s="142"/>
      <c r="S15" s="142"/>
      <c r="T15" s="142"/>
      <c r="U15" s="91"/>
      <c r="V15" s="142">
        <f>IF(WEEKDAY($B2)=6, 1, IF(Q15=0, 0, Q15+1))</f>
        <v>3</v>
      </c>
      <c r="W15" s="142"/>
      <c r="X15" s="142"/>
      <c r="Y15" s="142"/>
      <c r="Z15" s="91"/>
      <c r="AA15" s="145">
        <f>IF(WEEKDAY($B2)=7, 1, IF(V15=0, 0, V15+1))</f>
        <v>4</v>
      </c>
      <c r="AB15" s="145"/>
      <c r="AC15" s="145"/>
      <c r="AD15" s="145"/>
      <c r="AE15" s="91"/>
      <c r="AF15" s="145">
        <f>IF(WEEKDAY($B2)=1, 1, IF(AA15=0, 0, AA15+1))</f>
        <v>5</v>
      </c>
      <c r="AG15" s="145"/>
      <c r="AH15" s="145"/>
      <c r="AI15" s="145"/>
      <c r="AJ15" s="91"/>
      <c r="AK15" s="132"/>
      <c r="AM15" s="15" t="s">
        <v>13</v>
      </c>
      <c r="AN15" s="5"/>
      <c r="AO15" s="5"/>
      <c r="AW15" s="20"/>
    </row>
    <row r="16" spans="2:49" ht="17.25" customHeight="1" thickTop="1" thickBot="1">
      <c r="B16" s="91"/>
      <c r="C16" s="91"/>
      <c r="D16" s="91"/>
      <c r="E16" s="91"/>
      <c r="F16" s="91"/>
      <c r="G16" s="91"/>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132"/>
      <c r="AM16" s="23"/>
      <c r="AN16" s="24" t="s">
        <v>18</v>
      </c>
      <c r="AO16" s="25" t="s">
        <v>22</v>
      </c>
      <c r="AW16" s="21"/>
    </row>
    <row r="17" spans="2:49" ht="17.25" customHeight="1">
      <c r="B17" s="138"/>
      <c r="C17" s="128"/>
      <c r="D17" s="129">
        <f>IF((C18-C17)*24&gt;=13,1.5,IF((C18-C17)*24&gt;=6,1,IF((C18-C17)*24&gt;=4,0.5,0)))</f>
        <v>0</v>
      </c>
      <c r="E17" s="140">
        <f>IF((AND(B17="외근",D18="반차")),8,IF(OR(D18="연차",D18="외근"),8,IF(D18="반차",((C18-C17)*24)-D17+4,((C18-C17)*24)-D17-D18)))</f>
        <v>0</v>
      </c>
      <c r="F17" s="98"/>
      <c r="G17" s="138"/>
      <c r="H17" s="128"/>
      <c r="I17" s="129">
        <f>IF((H18-H17)*24&gt;=13,1.5,IF((H18-H17)*24&gt;=6,1,IF((H18-H17)*24&gt;=4,0.5,0)))</f>
        <v>0</v>
      </c>
      <c r="J17" s="140">
        <f>IF((AND(G17="외근",I18="반차")),8,IF(OR(I18="연차",I18="외근"),8,IF(I18="반차",((H18-H17)*24)-I17+4,((H18-H17)*24)-I17-I18)))</f>
        <v>0</v>
      </c>
      <c r="K17" s="98"/>
      <c r="L17" s="143" t="s">
        <v>19</v>
      </c>
      <c r="M17" s="96">
        <v>0.375</v>
      </c>
      <c r="N17" s="97">
        <f>IF((M18-M17)*24&gt;=13,1.5,IF((M18-M17)*24&gt;=6,1,IF((M18-M17)*24&gt;=4,0.5,0)))</f>
        <v>1</v>
      </c>
      <c r="O17" s="140">
        <f>IF((AND(L17="외근",N18="반차")),8,IF(OR(N18="연차",N18="외근"),8,IF(N18="반차",((M18-M17)*24)-N17+4,((M18-M17)*24)-N17-N18)))</f>
        <v>8</v>
      </c>
      <c r="P17" s="98"/>
      <c r="Q17" s="143" t="s">
        <v>19</v>
      </c>
      <c r="R17" s="96">
        <v>0.375</v>
      </c>
      <c r="S17" s="97">
        <f>IF((R18-R17)*24&gt;=13,1.5,IF((R18-R17)*24&gt;=6,1,IF((R18-R17)*24&gt;=4,0.5,0)))</f>
        <v>1</v>
      </c>
      <c r="T17" s="140">
        <f>IF((AND(Q17="외근",S18="반차")),8,IF(OR(S18="연차",S18="외근"),8,IF(S18="반차",((R18-R17)*24)-S17+4,((R18-R17)*24)-S17-S18)))</f>
        <v>8</v>
      </c>
      <c r="U17" s="98"/>
      <c r="V17" s="143" t="s">
        <v>19</v>
      </c>
      <c r="W17" s="96">
        <v>0.375</v>
      </c>
      <c r="X17" s="97">
        <f>IF((W18-W17)*24&gt;=13,1.5,IF((W18-W17)*24&gt;=6,1,IF((W18-W17)*24&gt;=4,0.5,0)))</f>
        <v>1</v>
      </c>
      <c r="Y17" s="140">
        <f>IF((AND(V17="외근",X18="반차")),8,IF(OR(X18="연차",X18="외근"),8,IF(X18="반차",((W18-W17)*24)-X17+4,((W18-W17)*24)-X17-X18)))</f>
        <v>8</v>
      </c>
      <c r="Z17" s="98"/>
      <c r="AA17" s="143"/>
      <c r="AB17" s="96"/>
      <c r="AC17" s="97">
        <f>IF((AB18-AB17)*24&gt;=13,1.5,IF((AB18-AB17)*24&gt;=6,1,IF((AB18-AB17)*24&gt;=4,0.5,0)))</f>
        <v>0</v>
      </c>
      <c r="AD17" s="140">
        <f>IF(OR(AC18="연차",AC18="외근"),8,IF(AC18="반차",((AB18-AB17)*24)-AC17+4,((AB18-AB17)*24)-AC17-AC18))</f>
        <v>0</v>
      </c>
      <c r="AE17" s="98"/>
      <c r="AF17" s="143"/>
      <c r="AG17" s="96"/>
      <c r="AH17" s="97">
        <f>IF((AG18-AG17)*24&gt;=13,1.5,IF((AG18-AG17)*24&gt;=6,1,IF((AG18-AG17)*24&gt;=4,0.5,0)))</f>
        <v>0</v>
      </c>
      <c r="AI17" s="140">
        <f>IF(OR(AH18="연차",AH18="외근"),8,IF(AH18="반차",((AG18-AG17)*24)-AH17+4,((AG18-AG17)*24)-AH17-AH18))</f>
        <v>0</v>
      </c>
      <c r="AJ17" s="91"/>
      <c r="AK17" s="132"/>
      <c r="AM17" s="16" t="s">
        <v>20</v>
      </c>
      <c r="AN17" s="26">
        <f>E17+J17+O17+T17+Y17+IF(AA17="대체(평일)",AD17,0)+IF(AF17="대체(평일)",AI17,0)</f>
        <v>24</v>
      </c>
      <c r="AO17" s="17">
        <f>IF(AA17="휴일",AD17,0)+IF(AF17="휴일",AI17,0)</f>
        <v>0</v>
      </c>
      <c r="AW17" s="21"/>
    </row>
    <row r="18" spans="2:49" ht="15.75" thickBot="1">
      <c r="B18" s="139"/>
      <c r="C18" s="130"/>
      <c r="D18" s="131">
        <v>0</v>
      </c>
      <c r="E18" s="141"/>
      <c r="F18" s="98"/>
      <c r="G18" s="139"/>
      <c r="H18" s="130"/>
      <c r="I18" s="131">
        <v>0</v>
      </c>
      <c r="J18" s="141"/>
      <c r="K18" s="98"/>
      <c r="L18" s="144"/>
      <c r="M18" s="99">
        <v>0.75</v>
      </c>
      <c r="N18" s="100">
        <v>0</v>
      </c>
      <c r="O18" s="141"/>
      <c r="P18" s="98"/>
      <c r="Q18" s="144"/>
      <c r="R18" s="99">
        <v>0.75</v>
      </c>
      <c r="S18" s="100">
        <v>0</v>
      </c>
      <c r="T18" s="141"/>
      <c r="U18" s="98"/>
      <c r="V18" s="144"/>
      <c r="W18" s="99">
        <v>0.75</v>
      </c>
      <c r="X18" s="100">
        <v>0</v>
      </c>
      <c r="Y18" s="141"/>
      <c r="Z18" s="98"/>
      <c r="AA18" s="144"/>
      <c r="AB18" s="99"/>
      <c r="AC18" s="100">
        <v>0</v>
      </c>
      <c r="AD18" s="141"/>
      <c r="AE18" s="98"/>
      <c r="AF18" s="144"/>
      <c r="AG18" s="99"/>
      <c r="AH18" s="100">
        <v>0</v>
      </c>
      <c r="AI18" s="141"/>
      <c r="AJ18" s="91"/>
      <c r="AK18" s="132"/>
      <c r="AM18" s="31" t="s">
        <v>21</v>
      </c>
      <c r="AN18" s="32">
        <f>E19+J19+O19+T19+Y19+IF(AA17="대체(평일)",AD19,0)+IF(AF17="대체(평일)",AI19,0)</f>
        <v>0</v>
      </c>
      <c r="AO18" s="33">
        <f>IF(AA17="휴일",AD19,0)+IF(AF17="휴일",AI19,0)</f>
        <v>0</v>
      </c>
      <c r="AS18" s="29"/>
      <c r="AW18" s="21"/>
    </row>
    <row r="19" spans="2:49">
      <c r="B19" s="138"/>
      <c r="C19" s="128"/>
      <c r="D19" s="129">
        <f>IF((HOUR(24+C20-C19)+MINUTE(24+C20-C19)/60)&gt;=13,1.5,IF((HOUR(24+C20-C19)+MINUTE(24+C20-C19)/60)&gt;=8,1,IF((HOUR(24+C20-C19)+MINUTE(24+C20-C19)/60)&gt;=4,0.5,0)))</f>
        <v>0</v>
      </c>
      <c r="E19" s="136">
        <f>(HOUR(24+C20-C19)+MINUTE(24+C20-C19)/60)-D19-D20</f>
        <v>0</v>
      </c>
      <c r="F19" s="98"/>
      <c r="G19" s="138"/>
      <c r="H19" s="128"/>
      <c r="I19" s="129">
        <f>IF((HOUR(24+H20-H19)+MINUTE(24+H20-H19)/60)&gt;=13,1.5,IF((HOUR(24+H20-H19)+MINUTE(24+H20-H19)/60)&gt;=8,1,IF((HOUR(24+H20-H19)+MINUTE(24+H20-H19)/60)&gt;=4,0.5,0)))</f>
        <v>0</v>
      </c>
      <c r="J19" s="136">
        <f>(HOUR(24+H20-H19)+MINUTE(24+H20-H19)/60)-I19-I20</f>
        <v>0</v>
      </c>
      <c r="K19" s="98"/>
      <c r="L19" s="143"/>
      <c r="M19" s="96"/>
      <c r="N19" s="97">
        <f>IF((HOUR(24+M20-M19)+MINUTE(24+M20-M19)/60)&gt;=13,1.5,IF((HOUR(24+M20-M19)+MINUTE(24+M20-M19)/60)&gt;=8,1,IF((HOUR(24+M20-M19)+MINUTE(24+M20-M19)/60)&gt;=4,0.5,0)))</f>
        <v>0</v>
      </c>
      <c r="O19" s="136">
        <f>(HOUR(24+M20-M19)+MINUTE(24+M20-M19)/60)-N19-N20</f>
        <v>0</v>
      </c>
      <c r="P19" s="98"/>
      <c r="Q19" s="143"/>
      <c r="R19" s="96"/>
      <c r="S19" s="97">
        <f>IF((HOUR(24+R20-R19)+MINUTE(24+R20-R19)/60)&gt;=13,1.5,IF((HOUR(24+R20-R19)+MINUTE(24+R20-R19)/60)&gt;=8,1,IF((HOUR(24+R20-R19)+MINUTE(24+R20-R19)/60)&gt;=4,0.5,0)))</f>
        <v>0</v>
      </c>
      <c r="T19" s="136">
        <f>(HOUR(24+R20-R19)+MINUTE(24+R20-R19)/60)-S19-S20</f>
        <v>0</v>
      </c>
      <c r="U19" s="98"/>
      <c r="V19" s="143"/>
      <c r="W19" s="96"/>
      <c r="X19" s="97">
        <f>IF((HOUR(24+W20-W19)+MINUTE(24+W20-W19)/60)&gt;=13,1.5,IF((HOUR(24+W20-W19)+MINUTE(24+W20-W19)/60)&gt;=8,1,IF((HOUR(24+W20-W19)+MINUTE(24+W20-W19)/60)&gt;=4,0.5,0)))</f>
        <v>0</v>
      </c>
      <c r="Y19" s="136">
        <f>(HOUR(24+W20-W19)+MINUTE(24+W20-W19)/60)-X19-X20</f>
        <v>0</v>
      </c>
      <c r="Z19" s="98"/>
      <c r="AA19" s="143"/>
      <c r="AB19" s="96"/>
      <c r="AC19" s="97">
        <f>IF((HOUR(24+AB20-AB19)+MINUTE(24+AB20-AB19)/60)&gt;=13,1.5,IF((HOUR(24+AB20-AB19)+MINUTE(24+AB20-AB19)/60)&gt;=8,1,IF((HOUR(24+AB20-AB19)+MINUTE(24+AB20-AB19)/60)&gt;=4,0.5,0)))</f>
        <v>0</v>
      </c>
      <c r="AD19" s="136">
        <f>(HOUR(24+AB20-AB19)+MINUTE(24+AB20-AB19)/60)-AC19-AC20</f>
        <v>0</v>
      </c>
      <c r="AE19" s="98"/>
      <c r="AF19" s="143"/>
      <c r="AG19" s="96"/>
      <c r="AH19" s="97">
        <f>IF((HOUR(24+AG20-AG19)+MINUTE(24+AG20-AG19)/60)&gt;=13,1.5,IF((HOUR(24+AG20-AG19)+MINUTE(24+AG20-AG19)/60)&gt;=8,1,IF((HOUR(24+AG20-AG19)+MINUTE(24+AG20-AG19)/60)&gt;=4,0.5,0)))</f>
        <v>0</v>
      </c>
      <c r="AI19" s="136">
        <f>(HOUR(24+AG20-AG19)+MINUTE(24+AG20-AG19)/60)-AH19-AH20</f>
        <v>0</v>
      </c>
      <c r="AJ19" s="91"/>
      <c r="AK19" s="132"/>
      <c r="AM19" s="18"/>
      <c r="AN19" s="18"/>
      <c r="AO19" s="18"/>
    </row>
    <row r="20" spans="2:49">
      <c r="B20" s="139"/>
      <c r="C20" s="130"/>
      <c r="D20" s="131">
        <v>0</v>
      </c>
      <c r="E20" s="137"/>
      <c r="F20" s="98"/>
      <c r="G20" s="139"/>
      <c r="H20" s="130"/>
      <c r="I20" s="131">
        <v>0</v>
      </c>
      <c r="J20" s="137"/>
      <c r="K20" s="98"/>
      <c r="L20" s="144"/>
      <c r="M20" s="99"/>
      <c r="N20" s="100">
        <v>0</v>
      </c>
      <c r="O20" s="137"/>
      <c r="P20" s="98"/>
      <c r="Q20" s="144"/>
      <c r="R20" s="99"/>
      <c r="S20" s="100">
        <v>0</v>
      </c>
      <c r="T20" s="137"/>
      <c r="U20" s="98"/>
      <c r="V20" s="144"/>
      <c r="W20" s="99"/>
      <c r="X20" s="100">
        <v>0</v>
      </c>
      <c r="Y20" s="137"/>
      <c r="Z20" s="98"/>
      <c r="AA20" s="144"/>
      <c r="AB20" s="99"/>
      <c r="AC20" s="100">
        <v>0</v>
      </c>
      <c r="AD20" s="137"/>
      <c r="AE20" s="98"/>
      <c r="AF20" s="144"/>
      <c r="AG20" s="99"/>
      <c r="AH20" s="100">
        <v>0</v>
      </c>
      <c r="AI20" s="137"/>
      <c r="AJ20" s="91"/>
      <c r="AK20" s="132"/>
    </row>
    <row r="21" spans="2:49">
      <c r="B21" s="91"/>
      <c r="C21" s="101"/>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132"/>
      <c r="AP21" s="13"/>
    </row>
    <row r="22" spans="2:49" ht="16.5" thickBot="1">
      <c r="B22" s="149">
        <f>AF15+1</f>
        <v>6</v>
      </c>
      <c r="C22" s="149"/>
      <c r="D22" s="149"/>
      <c r="E22" s="149"/>
      <c r="F22" s="102"/>
      <c r="G22" s="142">
        <f>B22+1</f>
        <v>7</v>
      </c>
      <c r="H22" s="142"/>
      <c r="I22" s="142"/>
      <c r="J22" s="142"/>
      <c r="K22" s="102"/>
      <c r="L22" s="142">
        <f>G22+1</f>
        <v>8</v>
      </c>
      <c r="M22" s="142"/>
      <c r="N22" s="142"/>
      <c r="O22" s="142"/>
      <c r="P22" s="91"/>
      <c r="Q22" s="142">
        <f>L22+1</f>
        <v>9</v>
      </c>
      <c r="R22" s="142"/>
      <c r="S22" s="142"/>
      <c r="T22" s="142"/>
      <c r="U22" s="91"/>
      <c r="V22" s="142">
        <f>Q22+1</f>
        <v>10</v>
      </c>
      <c r="W22" s="142"/>
      <c r="X22" s="142"/>
      <c r="Y22" s="142"/>
      <c r="Z22" s="102"/>
      <c r="AA22" s="145">
        <f>V22+1</f>
        <v>11</v>
      </c>
      <c r="AB22" s="145"/>
      <c r="AC22" s="145"/>
      <c r="AD22" s="145"/>
      <c r="AE22" s="91"/>
      <c r="AF22" s="145">
        <f>AA22+1</f>
        <v>12</v>
      </c>
      <c r="AG22" s="145"/>
      <c r="AH22" s="145"/>
      <c r="AI22" s="145"/>
      <c r="AJ22" s="91"/>
      <c r="AK22" s="132"/>
      <c r="AM22" s="15" t="s">
        <v>13</v>
      </c>
      <c r="AN22" s="5"/>
      <c r="AO22" s="5"/>
    </row>
    <row r="23" spans="2:49" ht="16.5" thickTop="1" thickBot="1">
      <c r="B23" s="91"/>
      <c r="C23" s="101"/>
      <c r="D23" s="91"/>
      <c r="E23" s="91"/>
      <c r="F23" s="91"/>
      <c r="G23" s="91"/>
      <c r="H23" s="91"/>
      <c r="I23" s="91"/>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132"/>
      <c r="AM23" s="23"/>
      <c r="AN23" s="24" t="s">
        <v>18</v>
      </c>
      <c r="AO23" s="25" t="s">
        <v>22</v>
      </c>
    </row>
    <row r="24" spans="2:49">
      <c r="B24" s="143" t="s">
        <v>19</v>
      </c>
      <c r="C24" s="96">
        <v>0.375</v>
      </c>
      <c r="D24" s="97">
        <f>IF((C25-C24)*24&gt;=13,1.5,IF((C25-C24)*24&gt;=6,1,IF((C25-C24)*24&gt;=4,0.5,0)))</f>
        <v>1</v>
      </c>
      <c r="E24" s="140">
        <f>IF((AND(B24="외근",D25="반차")),8,IF(OR(D25="연차",D25="외근"),8,IF(D25="반차",((C25-C24)*24)-D24+4,((C25-C24)*24)-D24-D25)))</f>
        <v>8</v>
      </c>
      <c r="F24" s="98"/>
      <c r="G24" s="143" t="s">
        <v>19</v>
      </c>
      <c r="H24" s="96">
        <v>0.375</v>
      </c>
      <c r="I24" s="97">
        <f>IF((H25-H24)*24&gt;=13,1.5,IF((H25-H24)*24&gt;=6,1,IF((H25-H24)*24&gt;=4,0.5,0)))</f>
        <v>1</v>
      </c>
      <c r="J24" s="140">
        <f>IF((AND(G24="외근",I25="반차")),8,IF(OR(I25="연차",I25="외근"),8,IF(I25="반차",((H25-H24)*24)-I24+4,((H25-H24)*24)-I24-I25)))</f>
        <v>8</v>
      </c>
      <c r="K24" s="98"/>
      <c r="L24" s="143" t="s">
        <v>19</v>
      </c>
      <c r="M24" s="96">
        <v>0.375</v>
      </c>
      <c r="N24" s="97">
        <f>IF((M25-M24)*24&gt;=13,1.5,IF((M25-M24)*24&gt;=6,1,IF((M25-M24)*24&gt;=4,0.5,0)))</f>
        <v>1</v>
      </c>
      <c r="O24" s="140">
        <f>IF((AND(L24="외근",N25="반차")),8,IF(OR(N25="연차",N25="외근"),8,IF(N25="반차",((M25-M24)*24)-N24+4,((M25-M24)*24)-N24-N25)))</f>
        <v>8</v>
      </c>
      <c r="P24" s="98"/>
      <c r="Q24" s="143" t="s">
        <v>19</v>
      </c>
      <c r="R24" s="96">
        <v>0.375</v>
      </c>
      <c r="S24" s="97">
        <f>IF((R25-R24)*24&gt;=13,1.5,IF((R25-R24)*24&gt;=6,1,IF((R25-R24)*24&gt;=4,0.5,0)))</f>
        <v>1</v>
      </c>
      <c r="T24" s="140">
        <f>IF((AND(Q24="외근",S25="반차")),8,IF(OR(S25="연차",S25="외근"),8,IF(S25="반차",((R25-R24)*24)-S24+4,((R25-R24)*24)-S24-S25)))</f>
        <v>8</v>
      </c>
      <c r="U24" s="98"/>
      <c r="V24" s="143" t="s">
        <v>19</v>
      </c>
      <c r="W24" s="96">
        <v>0.375</v>
      </c>
      <c r="X24" s="97">
        <f>IF((W25-W24)*24&gt;=13,1.5,IF((W25-W24)*24&gt;=6,1,IF((W25-W24)*24&gt;=4,0.5,0)))</f>
        <v>1</v>
      </c>
      <c r="Y24" s="140">
        <f>IF((AND(V24="외근",X25="반차")),8,IF(OR(X25="연차",X25="외근"),8,IF(X25="반차",((W25-W24)*24)-X24+4,((W25-W24)*24)-X24-X25)))</f>
        <v>8</v>
      </c>
      <c r="Z24" s="98"/>
      <c r="AA24" s="143"/>
      <c r="AB24" s="96"/>
      <c r="AC24" s="97">
        <f>IF((AB25-AB24)*24&gt;=13,1.5,IF((AB25-AB24)*24&gt;=6,1,IF((AB25-AB24)*24&gt;=4,0.5,0)))</f>
        <v>0</v>
      </c>
      <c r="AD24" s="140">
        <f>IF(OR(AC25="연차",AC25="외근"),8,IF(AC25="반차",((AB25-AB24)*24)-AC24+4,((AB25-AB24)*24)-AC24-AC25))</f>
        <v>0</v>
      </c>
      <c r="AE24" s="98"/>
      <c r="AF24" s="143"/>
      <c r="AG24" s="96"/>
      <c r="AH24" s="97">
        <f>IF((AG25-AG24)*24&gt;=13,1.5,IF((AG25-AG24)*24&gt;=6,1,IF((AG25-AG24)*24&gt;=4,0.5,0)))</f>
        <v>0</v>
      </c>
      <c r="AI24" s="140">
        <f>IF(OR(AH25="연차",AH25="외근"),8,IF(AH25="반차",((AG25-AG24)*24)-AH24+4,((AG25-AG24)*24)-AH24-AH25))</f>
        <v>0</v>
      </c>
      <c r="AJ24" s="91"/>
      <c r="AK24" s="132"/>
      <c r="AM24" s="16" t="s">
        <v>20</v>
      </c>
      <c r="AN24" s="26">
        <f>E24+J24+O24+T24+Y24+IF(AA24="대체(평일)",AD24,0)+IF(AF24="대체(평일)",AI24,0)</f>
        <v>40</v>
      </c>
      <c r="AO24" s="17">
        <f>IF(AA24="휴일",AD24,0)+IF(AF24="휴일",AI24,0)</f>
        <v>0</v>
      </c>
    </row>
    <row r="25" spans="2:49" ht="15.75" thickBot="1">
      <c r="B25" s="144"/>
      <c r="C25" s="99">
        <v>0.75</v>
      </c>
      <c r="D25" s="100">
        <v>0</v>
      </c>
      <c r="E25" s="141"/>
      <c r="F25" s="98"/>
      <c r="G25" s="144"/>
      <c r="H25" s="99">
        <v>0.75</v>
      </c>
      <c r="I25" s="100">
        <v>0</v>
      </c>
      <c r="J25" s="141"/>
      <c r="K25" s="98"/>
      <c r="L25" s="144"/>
      <c r="M25" s="99">
        <v>0.75</v>
      </c>
      <c r="N25" s="100">
        <v>0</v>
      </c>
      <c r="O25" s="141"/>
      <c r="P25" s="98"/>
      <c r="Q25" s="144"/>
      <c r="R25" s="99">
        <v>0.75</v>
      </c>
      <c r="S25" s="100">
        <v>0</v>
      </c>
      <c r="T25" s="141"/>
      <c r="U25" s="98"/>
      <c r="V25" s="144"/>
      <c r="W25" s="99">
        <v>0.75</v>
      </c>
      <c r="X25" s="100">
        <v>0</v>
      </c>
      <c r="Y25" s="141"/>
      <c r="Z25" s="98"/>
      <c r="AA25" s="144"/>
      <c r="AB25" s="99"/>
      <c r="AC25" s="100">
        <v>0</v>
      </c>
      <c r="AD25" s="141"/>
      <c r="AE25" s="98"/>
      <c r="AF25" s="144"/>
      <c r="AG25" s="99"/>
      <c r="AH25" s="100">
        <v>0</v>
      </c>
      <c r="AI25" s="141"/>
      <c r="AJ25" s="91"/>
      <c r="AK25" s="132"/>
      <c r="AM25" s="31" t="s">
        <v>21</v>
      </c>
      <c r="AN25" s="27">
        <f>E26+J26+O26+T26+Y26+IF(AA24="대체(평일)",AD26,0)+IF(AF24="대체(평일)",AI26,0)</f>
        <v>0</v>
      </c>
      <c r="AO25" s="19">
        <f>IF(AA24="휴일",AD26,0)+IF(AF24="휴일",AI26,0)</f>
        <v>0</v>
      </c>
    </row>
    <row r="26" spans="2:49">
      <c r="B26" s="143"/>
      <c r="C26" s="96"/>
      <c r="D26" s="97">
        <f>IF((HOUR(24+C27-C26)+MINUTE(24+C27-C26)/60)&gt;=13,1.5,IF((HOUR(24+C27-C26)+MINUTE(24+C27-C26)/60)&gt;=8,1,IF((HOUR(24+C27-C26)+MINUTE(24+C27-C26)/60)&gt;=4,0.5,0)))</f>
        <v>0</v>
      </c>
      <c r="E26" s="136">
        <f>(HOUR(24+C27-C26)+MINUTE(24+C27-C26)/60)-D26-D27</f>
        <v>0</v>
      </c>
      <c r="F26" s="98"/>
      <c r="G26" s="143"/>
      <c r="H26" s="96"/>
      <c r="I26" s="97">
        <f>IF((HOUR(24+H27-H26)+MINUTE(24+H27-H26)/60)&gt;=13,1.5,IF((HOUR(24+H27-H26)+MINUTE(24+H27-H26)/60)&gt;=8,1,IF((HOUR(24+H27-H26)+MINUTE(24+H27-H26)/60)&gt;=4,0.5,0)))</f>
        <v>0</v>
      </c>
      <c r="J26" s="136">
        <f>(HOUR(24+H27-H26)+MINUTE(24+H27-H26)/60)-I26-I27</f>
        <v>0</v>
      </c>
      <c r="K26" s="98"/>
      <c r="L26" s="143"/>
      <c r="M26" s="96"/>
      <c r="N26" s="97">
        <f>IF((HOUR(24+M27-M26)+MINUTE(24+M27-M26)/60)&gt;=13,1.5,IF((HOUR(24+M27-M26)+MINUTE(24+M27-M26)/60)&gt;=8,1,IF((HOUR(24+M27-M26)+MINUTE(24+M27-M26)/60)&gt;=4,0.5,0)))</f>
        <v>0</v>
      </c>
      <c r="O26" s="136">
        <f>(HOUR(24+M27-M26)+MINUTE(24+M27-M26)/60)-N26-N27</f>
        <v>0</v>
      </c>
      <c r="P26" s="98"/>
      <c r="Q26" s="143"/>
      <c r="R26" s="96"/>
      <c r="S26" s="97">
        <f>IF((HOUR(24+R27-R26)+MINUTE(24+R27-R26)/60)&gt;=13,1.5,IF((HOUR(24+R27-R26)+MINUTE(24+R27-R26)/60)&gt;=8,1,IF((HOUR(24+R27-R26)+MINUTE(24+R27-R26)/60)&gt;=4,0.5,0)))</f>
        <v>0</v>
      </c>
      <c r="T26" s="136">
        <f>(HOUR(24+R27-R26)+MINUTE(24+R27-R26)/60)-S26-S27</f>
        <v>0</v>
      </c>
      <c r="U26" s="98"/>
      <c r="V26" s="143"/>
      <c r="W26" s="96"/>
      <c r="X26" s="97">
        <f>IF((HOUR(24+W27-W26)+MINUTE(24+W27-W26)/60)&gt;=13,1.5,IF((HOUR(24+W27-W26)+MINUTE(24+W27-W26)/60)&gt;=8,1,IF((HOUR(24+W27-W26)+MINUTE(24+W27-W26)/60)&gt;=4,0.5,0)))</f>
        <v>0</v>
      </c>
      <c r="Y26" s="136">
        <f>(HOUR(24+W27-W26)+MINUTE(24+W27-W26)/60)-X26-X27</f>
        <v>0</v>
      </c>
      <c r="Z26" s="98"/>
      <c r="AA26" s="143"/>
      <c r="AB26" s="96"/>
      <c r="AC26" s="97">
        <f>IF((HOUR(24+AB27-AB26)+MINUTE(24+AB27-AB26)/60)&gt;=13,1.5,IF((HOUR(24+AB27-AB26)+MINUTE(24+AB27-AB26)/60)&gt;=8,1,IF((HOUR(24+AB27-AB26)+MINUTE(24+AB27-AB26)/60)&gt;=4,0.5,0)))</f>
        <v>0</v>
      </c>
      <c r="AD26" s="136">
        <f>(HOUR(24+AB27-AB26)+MINUTE(24+AB27-AB26)/60)-AC26-AC27</f>
        <v>0</v>
      </c>
      <c r="AE26" s="98"/>
      <c r="AF26" s="143"/>
      <c r="AG26" s="96"/>
      <c r="AH26" s="97">
        <f>IF((HOUR(24+AG27-AG26)+MINUTE(24+AG27-AG26)/60)&gt;=13,1.5,IF((HOUR(24+AG27-AG26)+MINUTE(24+AG27-AG26)/60)&gt;=8,1,IF((HOUR(24+AG27-AG26)+MINUTE(24+AG27-AG26)/60)&gt;=4,0.5,0)))</f>
        <v>0</v>
      </c>
      <c r="AI26" s="136">
        <f>(HOUR(24+AG27-AG26)+MINUTE(24+AG27-AG26)/60)-AH26-AH27</f>
        <v>0</v>
      </c>
      <c r="AJ26" s="91"/>
      <c r="AK26" s="132"/>
      <c r="AM26" s="18"/>
      <c r="AN26" s="18"/>
      <c r="AO26" s="18"/>
    </row>
    <row r="27" spans="2:49">
      <c r="B27" s="144"/>
      <c r="C27" s="99"/>
      <c r="D27" s="100">
        <v>0</v>
      </c>
      <c r="E27" s="137"/>
      <c r="F27" s="98"/>
      <c r="G27" s="144"/>
      <c r="H27" s="99"/>
      <c r="I27" s="100">
        <v>0</v>
      </c>
      <c r="J27" s="137"/>
      <c r="K27" s="98"/>
      <c r="L27" s="144"/>
      <c r="M27" s="99"/>
      <c r="N27" s="100">
        <v>0</v>
      </c>
      <c r="O27" s="137"/>
      <c r="P27" s="98"/>
      <c r="Q27" s="144"/>
      <c r="R27" s="99"/>
      <c r="S27" s="100">
        <v>0</v>
      </c>
      <c r="T27" s="137"/>
      <c r="U27" s="98"/>
      <c r="V27" s="144"/>
      <c r="W27" s="99"/>
      <c r="X27" s="100">
        <v>0</v>
      </c>
      <c r="Y27" s="137"/>
      <c r="Z27" s="98"/>
      <c r="AA27" s="144"/>
      <c r="AB27" s="99"/>
      <c r="AC27" s="100">
        <v>0</v>
      </c>
      <c r="AD27" s="137"/>
      <c r="AE27" s="98"/>
      <c r="AF27" s="144"/>
      <c r="AG27" s="99"/>
      <c r="AH27" s="100">
        <v>0</v>
      </c>
      <c r="AI27" s="137"/>
      <c r="AJ27" s="91"/>
      <c r="AK27" s="132"/>
    </row>
    <row r="28" spans="2:49">
      <c r="B28" s="91"/>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132"/>
    </row>
    <row r="29" spans="2:49" ht="16.5" thickBot="1">
      <c r="B29" s="142">
        <f>AF22+1</f>
        <v>13</v>
      </c>
      <c r="C29" s="142"/>
      <c r="D29" s="142"/>
      <c r="E29" s="142"/>
      <c r="F29" s="91"/>
      <c r="G29" s="142">
        <f>B29+1</f>
        <v>14</v>
      </c>
      <c r="H29" s="142"/>
      <c r="I29" s="142"/>
      <c r="J29" s="142"/>
      <c r="K29" s="91"/>
      <c r="L29" s="148">
        <f>G29+1</f>
        <v>15</v>
      </c>
      <c r="M29" s="148"/>
      <c r="N29" s="148"/>
      <c r="O29" s="148"/>
      <c r="P29" s="91"/>
      <c r="Q29" s="149">
        <f>L29+1</f>
        <v>16</v>
      </c>
      <c r="R29" s="149"/>
      <c r="S29" s="149"/>
      <c r="T29" s="149"/>
      <c r="U29" s="91"/>
      <c r="V29" s="142">
        <f>Q29+1</f>
        <v>17</v>
      </c>
      <c r="W29" s="142"/>
      <c r="X29" s="142"/>
      <c r="Y29" s="142"/>
      <c r="Z29" s="91"/>
      <c r="AA29" s="145">
        <f>V29+1</f>
        <v>18</v>
      </c>
      <c r="AB29" s="145"/>
      <c r="AC29" s="145"/>
      <c r="AD29" s="145"/>
      <c r="AE29" s="91"/>
      <c r="AF29" s="145">
        <f>AA29+1</f>
        <v>19</v>
      </c>
      <c r="AG29" s="145"/>
      <c r="AH29" s="145"/>
      <c r="AI29" s="145"/>
      <c r="AJ29" s="91"/>
      <c r="AK29" s="132"/>
      <c r="AM29" s="15" t="s">
        <v>13</v>
      </c>
      <c r="AN29" s="5"/>
      <c r="AO29" s="5"/>
    </row>
    <row r="30" spans="2:49" ht="16.5" thickTop="1" thickBot="1">
      <c r="B30" s="91"/>
      <c r="C30" s="91"/>
      <c r="D30" s="91"/>
      <c r="E30" s="91"/>
      <c r="F30" s="91"/>
      <c r="G30" s="91"/>
      <c r="H30" s="91"/>
      <c r="I30" s="91"/>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132"/>
      <c r="AM30" s="23"/>
      <c r="AN30" s="24" t="s">
        <v>18</v>
      </c>
      <c r="AO30" s="25" t="s">
        <v>22</v>
      </c>
    </row>
    <row r="31" spans="2:49">
      <c r="B31" s="143" t="s">
        <v>19</v>
      </c>
      <c r="C31" s="96">
        <v>0.375</v>
      </c>
      <c r="D31" s="97">
        <f>IF((C32-C31)*24&gt;=13,1.5,IF((C32-C31)*24&gt;=6,1,IF((C32-C31)*24&gt;=4,0.5,0)))</f>
        <v>1</v>
      </c>
      <c r="E31" s="140">
        <f>IF((AND(B31="외근",D32="반차")),8,IF(OR(D32="연차",D32="외근"),8,IF(D32="반차",((C32-C31)*24)-D31+4,((C32-C31)*24)-D31-D32)))</f>
        <v>8</v>
      </c>
      <c r="F31" s="98"/>
      <c r="G31" s="143" t="s">
        <v>19</v>
      </c>
      <c r="H31" s="96">
        <v>0.375</v>
      </c>
      <c r="I31" s="97">
        <f>IF((H32-H31)*24&gt;=13,1.5,IF((H32-H31)*24&gt;=6,1,IF((H32-H31)*24&gt;=4,0.5,0)))</f>
        <v>1</v>
      </c>
      <c r="J31" s="140">
        <f>IF((AND(G31="외근",I32="반차")),8,IF(OR(I32="연차",I32="외근"),8,IF(I32="반차",((H32-H31)*24)-I31+4,((H32-H31)*24)-I31-I32)))</f>
        <v>8</v>
      </c>
      <c r="K31" s="98"/>
      <c r="L31" s="143"/>
      <c r="M31" s="96"/>
      <c r="N31" s="97">
        <f>IF((M32-M31)*24&gt;=13,1.5,IF((M32-M31)*24&gt;=6,1,IF((M32-M31)*24&gt;=4,0.5,0)))</f>
        <v>0</v>
      </c>
      <c r="O31" s="140">
        <f>IF(OR(N32="연차",N32="외근"),8,IF(N32="반차",((M32-M31)*24)-N31+4,((M32-M31)*24)-N31-N32))</f>
        <v>0</v>
      </c>
      <c r="P31" s="98"/>
      <c r="Q31" s="143" t="s">
        <v>19</v>
      </c>
      <c r="R31" s="96">
        <v>0.375</v>
      </c>
      <c r="S31" s="97">
        <f>IF((R32-R31)*24&gt;=13,1.5,IF((R32-R31)*24&gt;=6,1,IF((R32-R31)*24&gt;=4,0.5,0)))</f>
        <v>1</v>
      </c>
      <c r="T31" s="140">
        <f>IF((AND(Q31="외근",S32="반차")),8,IF(OR(S32="연차",S32="외근"),8,IF(S32="반차",((R32-R31)*24)-S31+4,((R32-R31)*24)-S31-S32)))</f>
        <v>8</v>
      </c>
      <c r="U31" s="98"/>
      <c r="V31" s="143" t="s">
        <v>19</v>
      </c>
      <c r="W31" s="96">
        <v>0.375</v>
      </c>
      <c r="X31" s="97">
        <f>IF((W32-W31)*24&gt;=13,1.5,IF((W32-W31)*24&gt;=6,1,IF((W32-W31)*24&gt;=4,0.5,0)))</f>
        <v>1</v>
      </c>
      <c r="Y31" s="140">
        <f>IF((AND(V31="외근",X32="반차")),8,IF(OR(X32="연차",X32="외근"),8,IF(X32="반차",((W32-W31)*24)-X31+4,((W32-W31)*24)-X31-X32)))</f>
        <v>8</v>
      </c>
      <c r="Z31" s="98"/>
      <c r="AA31" s="143"/>
      <c r="AB31" s="96"/>
      <c r="AC31" s="97">
        <f>IF((AB32-AB31)*24&gt;=13,1.5,IF((AB32-AB31)*24&gt;=6,1,IF((AB32-AB31)*24&gt;=4,0.5,0)))</f>
        <v>0</v>
      </c>
      <c r="AD31" s="140">
        <f>IF(OR(AC32="연차",AC32="외근"),8,IF(AC32="반차",((AB32-AB31)*24)-AC31+4,((AB32-AB31)*24)-AC31-AC32))</f>
        <v>0</v>
      </c>
      <c r="AE31" s="98"/>
      <c r="AF31" s="143"/>
      <c r="AG31" s="96"/>
      <c r="AH31" s="97">
        <f>IF((AG32-AG31)*24&gt;=13,1.5,IF((AG32-AG31)*24&gt;=6,1,IF((AG32-AG31)*24&gt;=4,0.5,0)))</f>
        <v>0</v>
      </c>
      <c r="AI31" s="140">
        <f>IF(OR(AH32="연차",AH32="외근"),8,IF(AH32="반차",((AG32-AG31)*24)-AH31+4,((AG32-AG31)*24)-AH31-AH32))</f>
        <v>0</v>
      </c>
      <c r="AJ31" s="91"/>
      <c r="AK31" s="132"/>
      <c r="AM31" s="16" t="s">
        <v>20</v>
      </c>
      <c r="AN31" s="26">
        <f>E31+J31+T31+Y31+IF(L31="대체(평일)",O31,0)+IF(AA31="대체(평일)",AD31,0)+IF(AF31="대체(평일)",AI31,0)</f>
        <v>32</v>
      </c>
      <c r="AO31" s="17">
        <f>IF(L31="휴일",O31,0)+IF(AA31="휴일",AD31,0)+IF(AF31="휴일",AI31,0)</f>
        <v>0</v>
      </c>
      <c r="AS31" s="29"/>
    </row>
    <row r="32" spans="2:49" ht="15.75" thickBot="1">
      <c r="B32" s="144"/>
      <c r="C32" s="99">
        <v>0.75</v>
      </c>
      <c r="D32" s="100">
        <v>0</v>
      </c>
      <c r="E32" s="141"/>
      <c r="F32" s="98"/>
      <c r="G32" s="144"/>
      <c r="H32" s="99">
        <v>0.75</v>
      </c>
      <c r="I32" s="100">
        <v>0</v>
      </c>
      <c r="J32" s="141"/>
      <c r="K32" s="98"/>
      <c r="L32" s="144"/>
      <c r="M32" s="99"/>
      <c r="N32" s="100">
        <v>0</v>
      </c>
      <c r="O32" s="141"/>
      <c r="P32" s="98"/>
      <c r="Q32" s="144"/>
      <c r="R32" s="99">
        <v>0.75</v>
      </c>
      <c r="S32" s="100">
        <v>0</v>
      </c>
      <c r="T32" s="141"/>
      <c r="U32" s="98"/>
      <c r="V32" s="144"/>
      <c r="W32" s="99">
        <v>0.75</v>
      </c>
      <c r="X32" s="100">
        <v>0</v>
      </c>
      <c r="Y32" s="141"/>
      <c r="Z32" s="98"/>
      <c r="AA32" s="144"/>
      <c r="AB32" s="99"/>
      <c r="AC32" s="100">
        <v>0</v>
      </c>
      <c r="AD32" s="141"/>
      <c r="AE32" s="98"/>
      <c r="AF32" s="144"/>
      <c r="AG32" s="99"/>
      <c r="AH32" s="100">
        <v>0</v>
      </c>
      <c r="AI32" s="141"/>
      <c r="AJ32" s="91"/>
      <c r="AK32" s="132"/>
      <c r="AM32" s="31" t="s">
        <v>21</v>
      </c>
      <c r="AN32" s="27">
        <f>E33+J33+T33+Y33+IF(L31="대체(통상)",O33,0)+IF(AA31="대체(통상)",AD33,0)+IF(AF31="대체(통상)",AI33,0)</f>
        <v>0</v>
      </c>
      <c r="AO32" s="19">
        <f>IF(L31="휴일",O33,0)+IF(AA31="휴일",AD33,0)+IF(AF31="휴일",AI33,0)</f>
        <v>0</v>
      </c>
      <c r="AS32" s="29"/>
    </row>
    <row r="33" spans="2:46">
      <c r="B33" s="143"/>
      <c r="C33" s="96"/>
      <c r="D33" s="97">
        <f>IF((HOUR(24+C34-C33)+MINUTE(24+C34-C33)/60)&gt;=13,1.5,IF((HOUR(24+C34-C33)+MINUTE(24+C34-C33)/60)&gt;=8,1,IF((HOUR(24+C34-C33)+MINUTE(24+C34-C33)/60)&gt;=4,0.5,0)))</f>
        <v>0</v>
      </c>
      <c r="E33" s="136">
        <f>(HOUR(24+C34-C33)+MINUTE(24+C34-C33)/60)-D33-D34</f>
        <v>0</v>
      </c>
      <c r="F33" s="98"/>
      <c r="G33" s="143"/>
      <c r="H33" s="96"/>
      <c r="I33" s="97">
        <f>IF((HOUR(24+H34-H33)+MINUTE(24+H34-H33)/60)&gt;=13,1.5,IF((HOUR(24+H34-H33)+MINUTE(24+H34-H33)/60)&gt;=8,1,IF((HOUR(24+H34-H33)+MINUTE(24+H34-H33)/60)&gt;=4,0.5,0)))</f>
        <v>0</v>
      </c>
      <c r="J33" s="136">
        <f>(HOUR(24+H34-H33)+MINUTE(24+H34-H33)/60)-I33-I34</f>
        <v>0</v>
      </c>
      <c r="K33" s="98"/>
      <c r="L33" s="143"/>
      <c r="M33" s="96"/>
      <c r="N33" s="97">
        <f>IF((HOUR(24+M34-M33)+MINUTE(24+M34-M33)/60)&gt;=13,1.5,IF((HOUR(24+M34-M33)+MINUTE(24+M34-M33)/60)&gt;=8,1,IF((HOUR(24+M34-M33)+MINUTE(24+M34-M33)/60)&gt;=4,0.5,0)))</f>
        <v>0</v>
      </c>
      <c r="O33" s="136">
        <f>(HOUR(24+M34-M33)+MINUTE(24+M34-M33)/60)-N33-N34</f>
        <v>0</v>
      </c>
      <c r="P33" s="98"/>
      <c r="Q33" s="143"/>
      <c r="R33" s="96"/>
      <c r="S33" s="97">
        <f>IF((HOUR(24+R34-R33)+MINUTE(24+R34-R33)/60)&gt;=13,1.5,IF((HOUR(24+R34-R33)+MINUTE(24+R34-R33)/60)&gt;=8,1,IF((HOUR(24+R34-R33)+MINUTE(24+R34-R33)/60)&gt;=4,0.5,0)))</f>
        <v>0</v>
      </c>
      <c r="T33" s="136">
        <f>(HOUR(24+R34-R33)+MINUTE(24+R34-R33)/60)-S33-S34</f>
        <v>0</v>
      </c>
      <c r="U33" s="98"/>
      <c r="V33" s="143"/>
      <c r="W33" s="96"/>
      <c r="X33" s="97">
        <f>IF((HOUR(24+W34-W33)+MINUTE(24+W34-W33)/60)&gt;=13,1.5,IF((HOUR(24+W34-W33)+MINUTE(24+W34-W33)/60)&gt;=8,1,IF((HOUR(24+W34-W33)+MINUTE(24+W34-W33)/60)&gt;=4,0.5,0)))</f>
        <v>0</v>
      </c>
      <c r="Y33" s="136">
        <f>(HOUR(24+W34-W33)+MINUTE(24+W34-W33)/60)-X33-X34</f>
        <v>0</v>
      </c>
      <c r="Z33" s="98"/>
      <c r="AA33" s="143"/>
      <c r="AB33" s="96"/>
      <c r="AC33" s="97">
        <f>IF((HOUR(24+AB34-AB33)+MINUTE(24+AB34-AB33)/60)&gt;=13,1.5,IF((HOUR(24+AB34-AB33)+MINUTE(24+AB34-AB33)/60)&gt;=8,1,IF((HOUR(24+AB34-AB33)+MINUTE(24+AB34-AB33)/60)&gt;=4,0.5,0)))</f>
        <v>0</v>
      </c>
      <c r="AD33" s="136">
        <f>(HOUR(24+AB34-AB33)+MINUTE(24+AB34-AB33)/60)-AC33-AC34</f>
        <v>0</v>
      </c>
      <c r="AE33" s="98"/>
      <c r="AF33" s="143"/>
      <c r="AG33" s="96"/>
      <c r="AH33" s="97">
        <f>IF((HOUR(24+AG34-AG33)+MINUTE(24+AG34-AG33)/60)&gt;=13,1.5,IF((HOUR(24+AG34-AG33)+MINUTE(24+AG34-AG33)/60)&gt;=8,1,IF((HOUR(24+AG34-AG33)+MINUTE(24+AG34-AG33)/60)&gt;=4,0.5,0)))</f>
        <v>0</v>
      </c>
      <c r="AI33" s="136">
        <f>(HOUR(24+AG34-AG33)+MINUTE(24+AG34-AG33)/60)-AH33-AH34</f>
        <v>0</v>
      </c>
      <c r="AJ33" s="91"/>
      <c r="AK33" s="132"/>
      <c r="AM33" s="18"/>
      <c r="AN33" s="18"/>
      <c r="AO33" s="18"/>
    </row>
    <row r="34" spans="2:46">
      <c r="B34" s="144"/>
      <c r="C34" s="99"/>
      <c r="D34" s="100">
        <v>0</v>
      </c>
      <c r="E34" s="137"/>
      <c r="F34" s="98"/>
      <c r="G34" s="144"/>
      <c r="H34" s="99"/>
      <c r="I34" s="100">
        <v>0</v>
      </c>
      <c r="J34" s="137"/>
      <c r="K34" s="98"/>
      <c r="L34" s="144"/>
      <c r="M34" s="99"/>
      <c r="N34" s="100">
        <v>0</v>
      </c>
      <c r="O34" s="137"/>
      <c r="P34" s="98"/>
      <c r="Q34" s="144"/>
      <c r="R34" s="99"/>
      <c r="S34" s="100">
        <v>0</v>
      </c>
      <c r="T34" s="137"/>
      <c r="U34" s="98"/>
      <c r="V34" s="144"/>
      <c r="W34" s="99"/>
      <c r="X34" s="100">
        <v>0</v>
      </c>
      <c r="Y34" s="137"/>
      <c r="Z34" s="98"/>
      <c r="AA34" s="144"/>
      <c r="AB34" s="99"/>
      <c r="AC34" s="100">
        <v>0</v>
      </c>
      <c r="AD34" s="137"/>
      <c r="AE34" s="98"/>
      <c r="AF34" s="144"/>
      <c r="AG34" s="99"/>
      <c r="AH34" s="100">
        <v>0</v>
      </c>
      <c r="AI34" s="137"/>
      <c r="AJ34" s="91"/>
      <c r="AK34" s="132"/>
    </row>
    <row r="35" spans="2:46">
      <c r="B35" s="91"/>
      <c r="C35" s="91"/>
      <c r="D35" s="91"/>
      <c r="E35" s="91"/>
      <c r="F35" s="91"/>
      <c r="G35" s="91"/>
      <c r="H35" s="91"/>
      <c r="I35" s="91"/>
      <c r="J35" s="91"/>
      <c r="K35" s="91"/>
      <c r="L35" s="91"/>
      <c r="M35" s="91"/>
      <c r="N35" s="91"/>
      <c r="O35" s="91"/>
      <c r="P35" s="91"/>
      <c r="Q35" s="91"/>
      <c r="R35" s="91"/>
      <c r="S35" s="91"/>
      <c r="T35" s="91"/>
      <c r="U35" s="91"/>
      <c r="V35" s="91"/>
      <c r="W35" s="91"/>
      <c r="X35" s="91"/>
      <c r="Y35" s="91"/>
      <c r="Z35" s="91"/>
      <c r="AA35" s="91"/>
      <c r="AB35" s="91"/>
      <c r="AC35" s="91"/>
      <c r="AD35" s="91"/>
      <c r="AE35" s="91"/>
      <c r="AF35" s="91"/>
      <c r="AG35" s="91"/>
      <c r="AH35" s="91"/>
      <c r="AI35" s="91"/>
      <c r="AJ35" s="91"/>
      <c r="AK35" s="132"/>
    </row>
    <row r="36" spans="2:46" ht="16.5" thickBot="1">
      <c r="B36" s="142">
        <f>AF29+1</f>
        <v>20</v>
      </c>
      <c r="C36" s="142"/>
      <c r="D36" s="142"/>
      <c r="E36" s="142"/>
      <c r="F36" s="91"/>
      <c r="G36" s="142">
        <f>B36+1</f>
        <v>21</v>
      </c>
      <c r="H36" s="142"/>
      <c r="I36" s="142"/>
      <c r="J36" s="142"/>
      <c r="K36" s="91"/>
      <c r="L36" s="142">
        <f>G36+1</f>
        <v>22</v>
      </c>
      <c r="M36" s="142"/>
      <c r="N36" s="142"/>
      <c r="O36" s="142"/>
      <c r="P36" s="91"/>
      <c r="Q36" s="142">
        <f>L36+1</f>
        <v>23</v>
      </c>
      <c r="R36" s="142"/>
      <c r="S36" s="142"/>
      <c r="T36" s="142"/>
      <c r="U36" s="91"/>
      <c r="V36" s="142">
        <f>Q36+1</f>
        <v>24</v>
      </c>
      <c r="W36" s="142"/>
      <c r="X36" s="142"/>
      <c r="Y36" s="142"/>
      <c r="Z36" s="91"/>
      <c r="AA36" s="145">
        <f>V36+1</f>
        <v>25</v>
      </c>
      <c r="AB36" s="145"/>
      <c r="AC36" s="145"/>
      <c r="AD36" s="145"/>
      <c r="AE36" s="91"/>
      <c r="AF36" s="145">
        <f>AA36+1</f>
        <v>26</v>
      </c>
      <c r="AG36" s="145"/>
      <c r="AH36" s="145"/>
      <c r="AI36" s="145"/>
      <c r="AJ36" s="91"/>
      <c r="AK36" s="132"/>
      <c r="AM36" s="15" t="s">
        <v>13</v>
      </c>
      <c r="AN36" s="5"/>
      <c r="AO36" s="5"/>
      <c r="AS36" s="29"/>
    </row>
    <row r="37" spans="2:46" ht="16.5" thickTop="1" thickBot="1">
      <c r="B37" s="91"/>
      <c r="C37" s="91"/>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132"/>
      <c r="AM37" s="23"/>
      <c r="AN37" s="24" t="s">
        <v>18</v>
      </c>
      <c r="AO37" s="25" t="s">
        <v>22</v>
      </c>
      <c r="AS37" s="29"/>
      <c r="AT37" s="29"/>
    </row>
    <row r="38" spans="2:46">
      <c r="B38" s="143" t="s">
        <v>19</v>
      </c>
      <c r="C38" s="96">
        <v>0.375</v>
      </c>
      <c r="D38" s="97">
        <f>IF((C39-C38)*24&gt;=13,1.5,IF((C39-C38)*24&gt;=6,1,IF((C39-C38)*24&gt;=4,0.5,0)))</f>
        <v>1</v>
      </c>
      <c r="E38" s="140">
        <f>IF((AND(B38="외근",D39="반차")),8,IF(OR(D39="연차",D39="외근"),8,IF(D39="반차",((C39-C38)*24)-D38+4,((C39-C38)*24)-D38-D39)))</f>
        <v>8</v>
      </c>
      <c r="F38" s="98"/>
      <c r="G38" s="143" t="s">
        <v>19</v>
      </c>
      <c r="H38" s="96">
        <v>0.375</v>
      </c>
      <c r="I38" s="97">
        <f>IF((H39-H38)*24&gt;=13,1.5,IF((H39-H38)*24&gt;=6,1,IF((H39-H38)*24&gt;=4,0.5,0)))</f>
        <v>1</v>
      </c>
      <c r="J38" s="140">
        <f>IF((AND(G38="외근",I39="반차")),8,IF(OR(I39="연차",I39="외근"),8,IF(I39="반차",((H39-H38)*24)-I38+4,((H39-H38)*24)-I38-I39)))</f>
        <v>8</v>
      </c>
      <c r="K38" s="98"/>
      <c r="L38" s="143" t="s">
        <v>19</v>
      </c>
      <c r="M38" s="96">
        <v>0.375</v>
      </c>
      <c r="N38" s="97">
        <f>IF((M39-M38)*24&gt;=13,1.5,IF((M39-M38)*24&gt;=6,1,IF((M39-M38)*24&gt;=4,0.5,0)))</f>
        <v>1</v>
      </c>
      <c r="O38" s="140">
        <f>IF((AND(L38="외근",N39="반차")),8,IF(OR(N39="연차",N39="외근"),8,IF(N39="반차",((M39-M38)*24)-N38+4,((M39-M38)*24)-N38-N39)))</f>
        <v>8</v>
      </c>
      <c r="P38" s="98"/>
      <c r="Q38" s="143" t="s">
        <v>19</v>
      </c>
      <c r="R38" s="96">
        <v>0.375</v>
      </c>
      <c r="S38" s="97">
        <f>IF((R39-R38)*24&gt;=13,1.5,IF((R39-R38)*24&gt;=6,1,IF((R39-R38)*24&gt;=4,0.5,0)))</f>
        <v>1</v>
      </c>
      <c r="T38" s="140">
        <f>IF((AND(Q38="외근",S39="반차")),8,IF(OR(S39="연차",S39="외근"),8,IF(S39="반차",((R39-R38)*24)-S38+4,((R39-R38)*24)-S38-S39)))</f>
        <v>8</v>
      </c>
      <c r="U38" s="98"/>
      <c r="V38" s="143" t="s">
        <v>19</v>
      </c>
      <c r="W38" s="96">
        <v>0.375</v>
      </c>
      <c r="X38" s="97">
        <f>IF((W39-W38)*24&gt;=13,1.5,IF((W39-W38)*24&gt;=6,1,IF((W39-W38)*24&gt;=4,0.5,0)))</f>
        <v>1</v>
      </c>
      <c r="Y38" s="140">
        <f>IF((AND(V38="외근",X39="반차")),8,IF(OR(X39="연차",X39="외근"),8,IF(X39="반차",((W39-W38)*24)-X38+4,((W39-W38)*24)-X38-X39)))</f>
        <v>8</v>
      </c>
      <c r="Z38" s="98"/>
      <c r="AA38" s="143"/>
      <c r="AB38" s="96"/>
      <c r="AC38" s="97">
        <f>IF((AB39-AB38)*24&gt;=13,1.5,IF((AB39-AB38)*24&gt;=6,1,IF((AB39-AB38)*24&gt;=4,0.5,0)))</f>
        <v>0</v>
      </c>
      <c r="AD38" s="140">
        <f>IF(OR(AC39="연차",AC39="외근"),8,IF(AC39="반차",((AB39-AB38)*24)-AC38+4,((AB39-AB38)*24)-AC38-AC39))</f>
        <v>0</v>
      </c>
      <c r="AE38" s="98"/>
      <c r="AF38" s="143"/>
      <c r="AG38" s="96"/>
      <c r="AH38" s="97">
        <f>IF((AG39-AG38)*24&gt;=13,1.5,IF((AG39-AG38)*24&gt;=6,1,IF((AG39-AG38)*24&gt;=4,0.5,0)))</f>
        <v>0</v>
      </c>
      <c r="AI38" s="140">
        <f>IF(OR(AH39="연차",AH39="외근"),8,IF(AH39="반차",((AG39-AG38)*24)-AH38+4,((AG39-AG38)*24)-AH38-AH39))</f>
        <v>0</v>
      </c>
      <c r="AJ38" s="91"/>
      <c r="AK38" s="132"/>
      <c r="AM38" s="16" t="s">
        <v>20</v>
      </c>
      <c r="AN38" s="26">
        <f>E38+J38+O38+T38+Y38+IF(AA38="대체(평일)",AD38,0)+IF(AF38="대체(평일)",AI38,0)</f>
        <v>40</v>
      </c>
      <c r="AO38" s="17">
        <f>IF(AA38="휴일",AD38,0)+IF(AF38="휴일",AI38,0)</f>
        <v>0</v>
      </c>
      <c r="AS38" s="28"/>
      <c r="AT38" s="30"/>
    </row>
    <row r="39" spans="2:46" ht="15.75" thickBot="1">
      <c r="B39" s="144"/>
      <c r="C39" s="99">
        <v>0.75</v>
      </c>
      <c r="D39" s="100">
        <v>0</v>
      </c>
      <c r="E39" s="141"/>
      <c r="F39" s="98"/>
      <c r="G39" s="144"/>
      <c r="H39" s="99">
        <v>0.75</v>
      </c>
      <c r="I39" s="100">
        <v>0</v>
      </c>
      <c r="J39" s="141"/>
      <c r="K39" s="98"/>
      <c r="L39" s="144"/>
      <c r="M39" s="99">
        <v>0.75</v>
      </c>
      <c r="N39" s="100">
        <v>0</v>
      </c>
      <c r="O39" s="141"/>
      <c r="P39" s="98"/>
      <c r="Q39" s="144"/>
      <c r="R39" s="99">
        <v>0.75</v>
      </c>
      <c r="S39" s="100">
        <v>0</v>
      </c>
      <c r="T39" s="141"/>
      <c r="U39" s="98"/>
      <c r="V39" s="144"/>
      <c r="W39" s="99">
        <v>0.75</v>
      </c>
      <c r="X39" s="100">
        <v>0</v>
      </c>
      <c r="Y39" s="141"/>
      <c r="Z39" s="98"/>
      <c r="AA39" s="144"/>
      <c r="AB39" s="99"/>
      <c r="AC39" s="100">
        <v>0</v>
      </c>
      <c r="AD39" s="141"/>
      <c r="AE39" s="98"/>
      <c r="AF39" s="144"/>
      <c r="AG39" s="99"/>
      <c r="AH39" s="100">
        <v>0</v>
      </c>
      <c r="AI39" s="141"/>
      <c r="AJ39" s="91"/>
      <c r="AK39" s="132"/>
      <c r="AM39" s="31" t="s">
        <v>21</v>
      </c>
      <c r="AN39" s="27">
        <f>E40+J40+O40+T40+Y40+IF(AA38="대체(평일)",AD40,0)+IF(AF38="대체(평일)",AI40,0)</f>
        <v>0</v>
      </c>
      <c r="AO39" s="19">
        <f>IF(AA38="휴일",AD40,0)+IF(AF38="휴일",AI40,0)</f>
        <v>0</v>
      </c>
      <c r="AS39" s="28"/>
    </row>
    <row r="40" spans="2:46">
      <c r="B40" s="143"/>
      <c r="C40" s="96"/>
      <c r="D40" s="97">
        <f>IF((HOUR(24+C41-C40)+MINUTE(24+C41-C40)/60)&gt;=13,1.5,IF((HOUR(24+C41-C40)+MINUTE(24+C41-C40)/60)&gt;=8,1,IF((HOUR(24+C41-C40)+MINUTE(24+C41-C40)/60)&gt;=4,0.5,0)))</f>
        <v>0</v>
      </c>
      <c r="E40" s="136">
        <f>(HOUR(24+C41-C40)+MINUTE(24+C41-C40)/60)-D40-D41</f>
        <v>0</v>
      </c>
      <c r="F40" s="98"/>
      <c r="G40" s="143"/>
      <c r="H40" s="96"/>
      <c r="I40" s="97">
        <f>IF((HOUR(24+H41-H40)+MINUTE(24+H41-H40)/60)&gt;=13,1.5,IF((HOUR(24+H41-H40)+MINUTE(24+H41-H40)/60)&gt;=8,1,IF((HOUR(24+H41-H40)+MINUTE(24+H41-H40)/60)&gt;=4,0.5,0)))</f>
        <v>0</v>
      </c>
      <c r="J40" s="136">
        <f>(HOUR(24+H41-H40)+MINUTE(24+H41-H40)/60)-I40-I41</f>
        <v>0</v>
      </c>
      <c r="K40" s="98"/>
      <c r="L40" s="143"/>
      <c r="M40" s="96"/>
      <c r="N40" s="97">
        <f>IF((HOUR(24+M41-M40)+MINUTE(24+M41-M40)/60)&gt;=13,1.5,IF((HOUR(24+M41-M40)+MINUTE(24+M41-M40)/60)&gt;=8,1,IF((HOUR(24+M41-M40)+MINUTE(24+M41-M40)/60)&gt;=4,0.5,0)))</f>
        <v>0</v>
      </c>
      <c r="O40" s="136">
        <f>(HOUR(24+M41-M40)+MINUTE(24+M41-M40)/60)-N40-N41</f>
        <v>0</v>
      </c>
      <c r="P40" s="98"/>
      <c r="Q40" s="143"/>
      <c r="R40" s="96"/>
      <c r="S40" s="97">
        <f>IF((HOUR(24+R41-R40)+MINUTE(24+R41-R40)/60)&gt;=13,1.5,IF((HOUR(24+R41-R40)+MINUTE(24+R41-R40)/60)&gt;=8,1,IF((HOUR(24+R41-R40)+MINUTE(24+R41-R40)/60)&gt;=4,0.5,0)))</f>
        <v>0</v>
      </c>
      <c r="T40" s="136">
        <f>(HOUR(24+R41-R40)+MINUTE(24+R41-R40)/60)-S40-S41</f>
        <v>0</v>
      </c>
      <c r="U40" s="98"/>
      <c r="V40" s="143"/>
      <c r="W40" s="96"/>
      <c r="X40" s="97">
        <f>IF((HOUR(24+W41-W40)+MINUTE(24+W41-W40)/60)&gt;=13,1.5,IF((HOUR(24+W41-W40)+MINUTE(24+W41-W40)/60)&gt;=8,1,IF((HOUR(24+W41-W40)+MINUTE(24+W41-W40)/60)&gt;=4,0.5,0)))</f>
        <v>0</v>
      </c>
      <c r="Y40" s="136">
        <f>(HOUR(24+W41-W40)+MINUTE(24+W41-W40)/60)-X40-X41</f>
        <v>0</v>
      </c>
      <c r="Z40" s="98"/>
      <c r="AA40" s="143"/>
      <c r="AB40" s="96"/>
      <c r="AC40" s="97">
        <f>IF((HOUR(24+AB41-AB40)+MINUTE(24+AB41-AB40)/60)&gt;=13,1.5,IF((HOUR(24+AB41-AB40)+MINUTE(24+AB41-AB40)/60)&gt;=8,1,IF((HOUR(24+AB41-AB40)+MINUTE(24+AB41-AB40)/60)&gt;=4,0.5,0)))</f>
        <v>0</v>
      </c>
      <c r="AD40" s="136">
        <f>(HOUR(24+AB41-AB40)+MINUTE(24+AB41-AB40)/60)-AC40-AC41</f>
        <v>0</v>
      </c>
      <c r="AE40" s="98"/>
      <c r="AF40" s="143"/>
      <c r="AG40" s="96"/>
      <c r="AH40" s="97">
        <f>IF((HOUR(24+AG41-AG40)+MINUTE(24+AG41-AG40)/60)&gt;=13,1.5,IF((HOUR(24+AG41-AG40)+MINUTE(24+AG41-AG40)/60)&gt;=8,1,IF((HOUR(24+AG41-AG40)+MINUTE(24+AG41-AG40)/60)&gt;=4,0.5,0)))</f>
        <v>0</v>
      </c>
      <c r="AI40" s="136">
        <f>(HOUR(24+AG41-AG40)+MINUTE(24+AG41-AG40)/60)-AH40-AH41</f>
        <v>0</v>
      </c>
      <c r="AJ40" s="91"/>
      <c r="AK40" s="132"/>
      <c r="AM40" s="18"/>
      <c r="AN40" s="18"/>
      <c r="AO40" s="18"/>
    </row>
    <row r="41" spans="2:46">
      <c r="B41" s="144"/>
      <c r="C41" s="99"/>
      <c r="D41" s="100">
        <v>0</v>
      </c>
      <c r="E41" s="137"/>
      <c r="F41" s="98"/>
      <c r="G41" s="144"/>
      <c r="H41" s="99"/>
      <c r="I41" s="100">
        <v>0</v>
      </c>
      <c r="J41" s="137"/>
      <c r="K41" s="98"/>
      <c r="L41" s="144"/>
      <c r="M41" s="99"/>
      <c r="N41" s="100">
        <v>0</v>
      </c>
      <c r="O41" s="137"/>
      <c r="P41" s="98"/>
      <c r="Q41" s="144"/>
      <c r="R41" s="99"/>
      <c r="S41" s="100">
        <v>0</v>
      </c>
      <c r="T41" s="137"/>
      <c r="U41" s="98"/>
      <c r="V41" s="144"/>
      <c r="W41" s="99"/>
      <c r="X41" s="100">
        <v>0</v>
      </c>
      <c r="Y41" s="137"/>
      <c r="Z41" s="98"/>
      <c r="AA41" s="144"/>
      <c r="AB41" s="99"/>
      <c r="AC41" s="100">
        <v>0</v>
      </c>
      <c r="AD41" s="137"/>
      <c r="AE41" s="98"/>
      <c r="AF41" s="144"/>
      <c r="AG41" s="99"/>
      <c r="AH41" s="100">
        <v>0</v>
      </c>
      <c r="AI41" s="137"/>
      <c r="AJ41" s="91"/>
      <c r="AK41" s="132"/>
    </row>
    <row r="42" spans="2:46">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132"/>
    </row>
    <row r="43" spans="2:46" ht="16.5" thickBot="1">
      <c r="B43" s="142">
        <f>IF(OR(AF36=0, AF36+1&gt;DAY(EOMONTH($B$2, 0))), 0, AF36+1)</f>
        <v>27</v>
      </c>
      <c r="C43" s="142"/>
      <c r="D43" s="142"/>
      <c r="E43" s="142"/>
      <c r="F43" s="91"/>
      <c r="G43" s="149">
        <f>IF(OR(B43=0, B43+1&gt;DAY(EOMONTH($B$2, 0))), 0, B43+1)</f>
        <v>28</v>
      </c>
      <c r="H43" s="149"/>
      <c r="I43" s="149"/>
      <c r="J43" s="149"/>
      <c r="K43" s="91"/>
      <c r="L43" s="142">
        <f>IF(OR(G43=0, G43+1&gt;DAY(EOMONTH($B$2, 0))), 0, G43+1)</f>
        <v>29</v>
      </c>
      <c r="M43" s="142"/>
      <c r="N43" s="142"/>
      <c r="O43" s="142"/>
      <c r="P43" s="91"/>
      <c r="Q43" s="148">
        <f>IF(OR(L43=0, L43+1&gt;DAY(EOMONTH($B$2, 0))), 0, L43+1)</f>
        <v>30</v>
      </c>
      <c r="R43" s="148"/>
      <c r="S43" s="148"/>
      <c r="T43" s="148"/>
      <c r="U43" s="91"/>
      <c r="V43" s="142">
        <f>IF(OR(Q43=0, Q43+1&gt;DAY(EOMONTH($B$2, 0))), 0, Q43+1)</f>
        <v>0</v>
      </c>
      <c r="W43" s="142"/>
      <c r="X43" s="142"/>
      <c r="Y43" s="142"/>
      <c r="Z43" s="91"/>
      <c r="AA43" s="145">
        <f>IF(OR(V43=0, V43+1&gt;DAY(EOMONTH($B$2, 0))), 0, V43+1)</f>
        <v>0</v>
      </c>
      <c r="AB43" s="145"/>
      <c r="AC43" s="145"/>
      <c r="AD43" s="145"/>
      <c r="AE43" s="91"/>
      <c r="AF43" s="145">
        <f>IF(OR(AA43=0, AA43+1&gt;DAY(EOMONTH($B$2, 0))), 0, AA43+1)</f>
        <v>0</v>
      </c>
      <c r="AG43" s="145"/>
      <c r="AH43" s="145"/>
      <c r="AI43" s="145"/>
      <c r="AJ43" s="91"/>
      <c r="AK43" s="132"/>
      <c r="AM43" s="15" t="s">
        <v>13</v>
      </c>
      <c r="AN43" s="5"/>
      <c r="AO43" s="5"/>
    </row>
    <row r="44" spans="2:46" ht="16.5" thickTop="1" thickBot="1">
      <c r="B44" s="91"/>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132"/>
      <c r="AM44" s="23"/>
      <c r="AN44" s="24" t="s">
        <v>18</v>
      </c>
      <c r="AO44" s="25" t="s">
        <v>22</v>
      </c>
    </row>
    <row r="45" spans="2:46">
      <c r="B45" s="143" t="s">
        <v>19</v>
      </c>
      <c r="C45" s="96">
        <v>0.375</v>
      </c>
      <c r="D45" s="97">
        <f>IF((C46-C45)*24&gt;=13,1.5,IF((C46-C45)*24&gt;=6,1,IF((C46-C45)*24&gt;=4,0.5,0)))</f>
        <v>1</v>
      </c>
      <c r="E45" s="140">
        <f>IF((AND(B45="외근",D46="반차")),8,IF(OR(D46="연차",D46="외근"),8,IF(D46="반차",((C46-C45)*24)-D45+4,((C46-C45)*24)-D45-D46)))</f>
        <v>8</v>
      </c>
      <c r="F45" s="98"/>
      <c r="G45" s="143" t="s">
        <v>19</v>
      </c>
      <c r="H45" s="96">
        <v>0.375</v>
      </c>
      <c r="I45" s="97">
        <f>IF((H46-H45)*24&gt;=13,1.5,IF((H46-H45)*24&gt;=6,1,IF((H46-H45)*24&gt;=4,0.5,0)))</f>
        <v>1</v>
      </c>
      <c r="J45" s="140">
        <f>IF((AND(G45="외근",I46="반차")),8,IF(OR(I46="연차",I46="외근"),8,IF(I46="반차",((H46-H45)*24)-I45+4,((H46-H45)*24)-I45-I46)))</f>
        <v>8</v>
      </c>
      <c r="K45" s="98"/>
      <c r="L45" s="143" t="s">
        <v>19</v>
      </c>
      <c r="M45" s="96">
        <v>0.375</v>
      </c>
      <c r="N45" s="97">
        <f>IF((M46-M45)*24&gt;=13,1.5,IF((M46-M45)*24&gt;=6,1,IF((M46-M45)*24&gt;=4,0.5,0)))</f>
        <v>1</v>
      </c>
      <c r="O45" s="140">
        <f>IF((AND(L45="외근",N46="반차")),8,IF(OR(N46="연차",N46="외근"),8,IF(N46="반차",((M46-M45)*24)-N45+4,((M46-M45)*24)-N45-N46)))</f>
        <v>8</v>
      </c>
      <c r="P45" s="98"/>
      <c r="Q45" s="143"/>
      <c r="R45" s="96"/>
      <c r="S45" s="97">
        <f>IF((R46-R45)*24&gt;=13,1.5,IF((R46-R45)*24&gt;=6,1,IF((R46-R45)*24&gt;=4,0.5,0)))</f>
        <v>0</v>
      </c>
      <c r="T45" s="140">
        <f>IF(OR(S46="연차",S46="외근"),8,IF(S46="반차",((R46-R45)*24)-S45+4,((R46-R45)*24)-S45-S46))</f>
        <v>0</v>
      </c>
      <c r="U45" s="98"/>
      <c r="V45" s="138"/>
      <c r="W45" s="128"/>
      <c r="X45" s="129">
        <f>IF((W46-W45)*24&gt;=13,1.5,IF((W46-W45)*24&gt;=6,1,IF((W46-W45)*24&gt;=4,0.5,0)))</f>
        <v>0</v>
      </c>
      <c r="Y45" s="140">
        <f>IF((AND(V45="외근",X46="반차")),8,IF(OR(X46="연차",X46="외근"),8,IF(X46="반차",((W46-W45)*24)-X45+4,((W46-W45)*24)-X45-X46)))</f>
        <v>0</v>
      </c>
      <c r="Z45" s="98"/>
      <c r="AA45" s="138"/>
      <c r="AB45" s="128"/>
      <c r="AC45" s="129">
        <f>IF((AB46-AB45)*24&gt;=13,1.5,IF((AB46-AB45)*24&gt;=6,1,IF((AB46-AB45)*24&gt;=4,0.5,0)))</f>
        <v>0</v>
      </c>
      <c r="AD45" s="140">
        <f>IF(OR(AC46="연차",AC46="외근"),8,IF(AC46="반차",((AB46-AB45)*24)-AC45+4,((AB46-AB45)*24)-AC45-AC46))</f>
        <v>0</v>
      </c>
      <c r="AE45" s="98"/>
      <c r="AF45" s="138"/>
      <c r="AG45" s="128"/>
      <c r="AH45" s="129">
        <f>IF((AG46-AG45)*24&gt;=13,1.5,IF((AG46-AG45)*24&gt;=6,1,IF((AG46-AG45)*24&gt;=4,0.5,0)))</f>
        <v>0</v>
      </c>
      <c r="AI45" s="140">
        <f>IF(OR(AH46="연차",AH46="외근"),8,IF(AH46="반차",((AG46-AG45)*24)-AH45+4,((AG46-AG45)*24)-AH45-AH46))</f>
        <v>0</v>
      </c>
      <c r="AJ45" s="91"/>
      <c r="AK45" s="132"/>
      <c r="AM45" s="16" t="s">
        <v>20</v>
      </c>
      <c r="AN45" s="26">
        <f>E45+J45+O45+Y45+IF(Q45="대체(평일)",T45,0)+IF(AA45="대체(평일)",AD45,0)+IF(AF45="대체(평일)",AI45,0)</f>
        <v>24</v>
      </c>
      <c r="AO45" s="17">
        <f>IF(Q45="휴일",T45,0)+IF(AA45="휴일",AD45,0)+IF(AF45="휴일",AI45,0)</f>
        <v>0</v>
      </c>
    </row>
    <row r="46" spans="2:46" ht="15.75" thickBot="1">
      <c r="B46" s="144"/>
      <c r="C46" s="99">
        <v>0.75</v>
      </c>
      <c r="D46" s="100">
        <v>0</v>
      </c>
      <c r="E46" s="141"/>
      <c r="F46" s="98"/>
      <c r="G46" s="144"/>
      <c r="H46" s="99">
        <v>0.75</v>
      </c>
      <c r="I46" s="100">
        <v>0</v>
      </c>
      <c r="J46" s="141"/>
      <c r="K46" s="98"/>
      <c r="L46" s="144"/>
      <c r="M46" s="99">
        <v>0.75</v>
      </c>
      <c r="N46" s="100">
        <v>0</v>
      </c>
      <c r="O46" s="141"/>
      <c r="P46" s="98"/>
      <c r="Q46" s="144"/>
      <c r="R46" s="99"/>
      <c r="S46" s="100">
        <v>0</v>
      </c>
      <c r="T46" s="141"/>
      <c r="U46" s="98"/>
      <c r="V46" s="139"/>
      <c r="W46" s="130"/>
      <c r="X46" s="131">
        <v>0</v>
      </c>
      <c r="Y46" s="141"/>
      <c r="Z46" s="98"/>
      <c r="AA46" s="139"/>
      <c r="AB46" s="130"/>
      <c r="AC46" s="131">
        <v>0</v>
      </c>
      <c r="AD46" s="141"/>
      <c r="AE46" s="98"/>
      <c r="AF46" s="139"/>
      <c r="AG46" s="130"/>
      <c r="AH46" s="131">
        <v>0</v>
      </c>
      <c r="AI46" s="141"/>
      <c r="AJ46" s="91"/>
      <c r="AK46" s="132"/>
      <c r="AM46" s="31" t="s">
        <v>21</v>
      </c>
      <c r="AN46" s="27">
        <f>E47+J47+O47+Y47+IF(Q45="대체(평일)",T47,0)+IF(AA45="대체(평일)",AD47,0)+IF(AF45="대체(평일)",AI47,0)</f>
        <v>0</v>
      </c>
      <c r="AO46" s="19">
        <f>IF(Q45="휴일",T47,0)+IF(AA45="휴일",AD47,0)+IF(AF45="휴일",AI47,0)</f>
        <v>0</v>
      </c>
    </row>
    <row r="47" spans="2:46">
      <c r="B47" s="143"/>
      <c r="C47" s="96"/>
      <c r="D47" s="97">
        <f>IF((HOUR(24+C48-C47)+MINUTE(24+C48-C47)/60)&gt;=13,1.5,IF((HOUR(24+C48-C47)+MINUTE(24+C48-C47)/60)&gt;=8,1,IF((HOUR(24+C48-C47)+MINUTE(24+C48-C47)/60)&gt;=4,0.5,0)))</f>
        <v>0</v>
      </c>
      <c r="E47" s="136">
        <f>(HOUR(24+C48-C47)+MINUTE(24+C48-C47)/60)-D47-D48</f>
        <v>0</v>
      </c>
      <c r="F47" s="98"/>
      <c r="G47" s="143"/>
      <c r="H47" s="96"/>
      <c r="I47" s="97">
        <f>IF((HOUR(24+H48-H47)+MINUTE(24+H48-H47)/60)&gt;=13,1.5,IF((HOUR(24+H48-H47)+MINUTE(24+H48-H47)/60)&gt;=8,1,IF((HOUR(24+H48-H47)+MINUTE(24+H48-H47)/60)&gt;=4,0.5,0)))</f>
        <v>0</v>
      </c>
      <c r="J47" s="136">
        <f>(HOUR(24+H48-H47)+MINUTE(24+H48-H47)/60)-I47-I48</f>
        <v>0</v>
      </c>
      <c r="K47" s="98"/>
      <c r="L47" s="143"/>
      <c r="M47" s="96"/>
      <c r="N47" s="97">
        <f>IF((HOUR(24+M48-M47)+MINUTE(24+M48-M47)/60)&gt;=13,1.5,IF((HOUR(24+M48-M47)+MINUTE(24+M48-M47)/60)&gt;=8,1,IF((HOUR(24+M48-M47)+MINUTE(24+M48-M47)/60)&gt;=4,0.5,0)))</f>
        <v>0</v>
      </c>
      <c r="O47" s="136">
        <f>(HOUR(24+M48-M47)+MINUTE(24+M48-M47)/60)-N47-N48</f>
        <v>0</v>
      </c>
      <c r="P47" s="98"/>
      <c r="Q47" s="143"/>
      <c r="R47" s="96"/>
      <c r="S47" s="97">
        <f>IF((HOUR(24+R48-R47)+MINUTE(24+R48-R47)/60)&gt;=13,1.5,IF((HOUR(24+R48-R47)+MINUTE(24+R48-R47)/60)&gt;=8,1,IF((HOUR(24+R48-R47)+MINUTE(24+R48-R47)/60)&gt;=4,0.5,0)))</f>
        <v>0</v>
      </c>
      <c r="T47" s="136">
        <f>(HOUR(24+R48-R47)+MINUTE(24+R48-R47)/60)-S47-S48</f>
        <v>0</v>
      </c>
      <c r="U47" s="98"/>
      <c r="V47" s="138"/>
      <c r="W47" s="128"/>
      <c r="X47" s="129">
        <f>IF((HOUR(24+W48-W47)+MINUTE(24+W48-W47)/60)&gt;=13,1.5,IF((HOUR(24+W48-W47)+MINUTE(24+W48-W47)/60)&gt;=8,1,IF((HOUR(24+W48-W47)+MINUTE(24+W48-W47)/60)&gt;=4,0.5,0)))</f>
        <v>0</v>
      </c>
      <c r="Y47" s="136">
        <f>(HOUR(24+W48-W47)+MINUTE(24+W48-W47)/60)-X47-X48</f>
        <v>0</v>
      </c>
      <c r="Z47" s="98"/>
      <c r="AA47" s="138"/>
      <c r="AB47" s="128"/>
      <c r="AC47" s="129">
        <f>IF((HOUR(24+AB48-AB47)+MINUTE(24+AB48-AB47)/60)&gt;=13,1.5,IF((HOUR(24+AB48-AB47)+MINUTE(24+AB48-AB47)/60)&gt;=8,1,IF((HOUR(24+AB48-AB47)+MINUTE(24+AB48-AB47)/60)&gt;=4,0.5,0)))</f>
        <v>0</v>
      </c>
      <c r="AD47" s="136">
        <f>(HOUR(24+AB48-AB47)+MINUTE(24+AB48-AB47)/60)-AC47-AC48</f>
        <v>0</v>
      </c>
      <c r="AE47" s="98"/>
      <c r="AF47" s="138"/>
      <c r="AG47" s="128"/>
      <c r="AH47" s="129">
        <f>IF((HOUR(24+AG48-AG47)+MINUTE(24+AG48-AG47)/60)&gt;=13,1.5,IF((HOUR(24+AG48-AG47)+MINUTE(24+AG48-AG47)/60)&gt;=8,1,IF((HOUR(24+AG48-AG47)+MINUTE(24+AG48-AG47)/60)&gt;=4,0.5,0)))</f>
        <v>0</v>
      </c>
      <c r="AI47" s="136">
        <f>(HOUR(24+AG48-AG47)+MINUTE(24+AG48-AG47)/60)-AH47-AH48</f>
        <v>0</v>
      </c>
      <c r="AJ47" s="91"/>
      <c r="AK47" s="132"/>
      <c r="AM47" s="18"/>
      <c r="AN47" s="18"/>
      <c r="AO47" s="18"/>
    </row>
    <row r="48" spans="2:46">
      <c r="B48" s="144"/>
      <c r="C48" s="99"/>
      <c r="D48" s="100">
        <v>0</v>
      </c>
      <c r="E48" s="137"/>
      <c r="F48" s="98"/>
      <c r="G48" s="144"/>
      <c r="H48" s="99"/>
      <c r="I48" s="100">
        <v>0</v>
      </c>
      <c r="J48" s="137"/>
      <c r="K48" s="98"/>
      <c r="L48" s="144"/>
      <c r="M48" s="99"/>
      <c r="N48" s="100">
        <v>0</v>
      </c>
      <c r="O48" s="137"/>
      <c r="P48" s="98"/>
      <c r="Q48" s="144"/>
      <c r="R48" s="99"/>
      <c r="S48" s="100">
        <v>0</v>
      </c>
      <c r="T48" s="137"/>
      <c r="U48" s="98"/>
      <c r="V48" s="139"/>
      <c r="W48" s="130"/>
      <c r="X48" s="131">
        <v>0</v>
      </c>
      <c r="Y48" s="137"/>
      <c r="Z48" s="98"/>
      <c r="AA48" s="139"/>
      <c r="AB48" s="130"/>
      <c r="AC48" s="131">
        <v>0</v>
      </c>
      <c r="AD48" s="137"/>
      <c r="AE48" s="98"/>
      <c r="AF48" s="139"/>
      <c r="AG48" s="130"/>
      <c r="AH48" s="131">
        <v>0</v>
      </c>
      <c r="AI48" s="137"/>
      <c r="AJ48" s="91"/>
      <c r="AK48" s="132"/>
    </row>
    <row r="49" spans="2:41">
      <c r="B49" s="91"/>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0"/>
      <c r="AK49" s="132"/>
    </row>
    <row r="50" spans="2:41" ht="16.5" thickBot="1">
      <c r="B50" s="142">
        <f>IF(OR(AF43=0, AF43+1&gt;DAY(EOMONTH($B$2, 0))), 0, AF43+1)</f>
        <v>0</v>
      </c>
      <c r="C50" s="142"/>
      <c r="D50" s="142"/>
      <c r="E50" s="142"/>
      <c r="F50" s="91"/>
      <c r="G50" s="142">
        <f>IF(OR(B50=0, B50+1&gt;DAY(EOMONTH($B$2, 0))), 0, B50+1)</f>
        <v>0</v>
      </c>
      <c r="H50" s="142"/>
      <c r="I50" s="142"/>
      <c r="J50" s="142"/>
      <c r="K50" s="91"/>
      <c r="L50" s="142">
        <f>IF(OR(G50=0, G50+1&gt;DAY(EOMONTH($B$2, 0))), 0, G50+1)</f>
        <v>0</v>
      </c>
      <c r="M50" s="142"/>
      <c r="N50" s="142"/>
      <c r="O50" s="142"/>
      <c r="P50" s="91"/>
      <c r="Q50" s="142">
        <f>IF(OR(L50=0, L50+1&gt;DAY(EOMONTH($B$2, 0))), 0, L50+1)</f>
        <v>0</v>
      </c>
      <c r="R50" s="142"/>
      <c r="S50" s="142"/>
      <c r="T50" s="142"/>
      <c r="U50" s="91"/>
      <c r="V50" s="142">
        <f>IF(OR(Q50=0, Q50+1&gt;DAY(EOMONTH($B$2, 0))), 0, Q50+1)</f>
        <v>0</v>
      </c>
      <c r="W50" s="142"/>
      <c r="X50" s="142"/>
      <c r="Y50" s="142"/>
      <c r="Z50" s="91"/>
      <c r="AA50" s="145">
        <f>IF(OR(V50=0, V50+1&gt;DAY(EOMONTH($B$2, 0))), 0, V50+1)</f>
        <v>0</v>
      </c>
      <c r="AB50" s="145"/>
      <c r="AC50" s="145"/>
      <c r="AD50" s="145"/>
      <c r="AE50" s="91"/>
      <c r="AF50" s="145">
        <f>IF(OR(AA50=0, AA50+1&gt;DAY(EOMONTH($B$2, 0))), 0, AA50+1)</f>
        <v>0</v>
      </c>
      <c r="AG50" s="145"/>
      <c r="AH50" s="145"/>
      <c r="AI50" s="145"/>
      <c r="AJ50" s="91"/>
      <c r="AK50" s="132"/>
      <c r="AM50" s="15" t="s">
        <v>13</v>
      </c>
      <c r="AN50" s="5"/>
      <c r="AO50" s="5"/>
    </row>
    <row r="51" spans="2:41" ht="16.5" thickTop="1" thickBot="1">
      <c r="B51" s="91"/>
      <c r="C51" s="91"/>
      <c r="D51" s="91"/>
      <c r="E51" s="91"/>
      <c r="F51" s="91"/>
      <c r="G51" s="91"/>
      <c r="H51" s="91"/>
      <c r="I51" s="91"/>
      <c r="J51" s="91"/>
      <c r="K51" s="91"/>
      <c r="L51" s="91"/>
      <c r="M51" s="91"/>
      <c r="N51" s="91"/>
      <c r="O51" s="91"/>
      <c r="P51" s="91"/>
      <c r="Q51" s="91"/>
      <c r="R51" s="91"/>
      <c r="S51" s="91"/>
      <c r="T51" s="91"/>
      <c r="U51" s="91"/>
      <c r="V51" s="91"/>
      <c r="W51" s="91"/>
      <c r="X51" s="91"/>
      <c r="Y51" s="91"/>
      <c r="Z51" s="91"/>
      <c r="AA51" s="91"/>
      <c r="AB51" s="91"/>
      <c r="AC51" s="91"/>
      <c r="AD51" s="91"/>
      <c r="AE51" s="91"/>
      <c r="AF51" s="91"/>
      <c r="AG51" s="91"/>
      <c r="AH51" s="91"/>
      <c r="AI51" s="91"/>
      <c r="AJ51" s="90"/>
      <c r="AK51" s="132"/>
      <c r="AM51" s="23"/>
      <c r="AN51" s="24" t="s">
        <v>18</v>
      </c>
      <c r="AO51" s="25" t="s">
        <v>22</v>
      </c>
    </row>
    <row r="52" spans="2:41">
      <c r="B52" s="138"/>
      <c r="C52" s="128"/>
      <c r="D52" s="129">
        <f>IF((C53-C52)*24&gt;=13,1.5,IF((C53-C52)*24&gt;=6,1,IF((C53-C52)*24&gt;=4,0.5,0)))</f>
        <v>0</v>
      </c>
      <c r="E52" s="140">
        <f>IF((AND(B52="외근",D53="반차")),8,IF(OR(D53="연차",D53="외근"),8,IF(D53="반차",((C53-C52)*24)-D52+4,((C53-C52)*24)-D52-D53)))</f>
        <v>0</v>
      </c>
      <c r="F52" s="98"/>
      <c r="G52" s="138"/>
      <c r="H52" s="128"/>
      <c r="I52" s="129">
        <f>IF((H53-H52)*24&gt;=13,1.5,IF((H53-H52)*24&gt;=6,1,IF((H53-H52)*24&gt;=4,0.5,0)))</f>
        <v>0</v>
      </c>
      <c r="J52" s="140">
        <f>IF((AND(G52="외근",I53="반차")),8,IF(OR(I53="연차",I53="외근"),8,IF(I53="반차",((H53-H52)*24)-I52+4,((H53-H52)*24)-I52-I53)))</f>
        <v>0</v>
      </c>
      <c r="K52" s="98"/>
      <c r="L52" s="138"/>
      <c r="M52" s="128"/>
      <c r="N52" s="129">
        <f>IF((M53-M52)*24&gt;=13,1.5,IF((M53-M52)*24&gt;=6,1,IF((M53-M52)*24&gt;=4,0.5,0)))</f>
        <v>0</v>
      </c>
      <c r="O52" s="140">
        <f>IF((AND(L52="외근",N53="반차")),8,IF(OR(N53="연차",N53="외근"),8,IF(N53="반차",((M53-M52)*24)-N52+4,((M53-M52)*24)-N52-N53)))</f>
        <v>0</v>
      </c>
      <c r="P52" s="98"/>
      <c r="Q52" s="138"/>
      <c r="R52" s="128"/>
      <c r="S52" s="129">
        <f>IF((R53-R52)*24&gt;=13,1.5,IF((R53-R52)*24&gt;=6,1,IF((R53-R52)*24&gt;=4,0.5,0)))</f>
        <v>0</v>
      </c>
      <c r="T52" s="140">
        <f>IF((AND(Q52="외근",S53="반차")),8,IF(OR(S53="연차",S53="외근"),8,IF(S53="반차",((R53-R52)*24)-S52+4,((R53-R52)*24)-S52-S53)))</f>
        <v>0</v>
      </c>
      <c r="U52" s="98"/>
      <c r="V52" s="138"/>
      <c r="W52" s="128"/>
      <c r="X52" s="129">
        <f>IF((W53-W52)*24&gt;=13,1.5,IF((W53-W52)*24&gt;=6,1,IF((W53-W52)*24&gt;=4,0.5,0)))</f>
        <v>0</v>
      </c>
      <c r="Y52" s="140">
        <f>IF((AND(V52="외근",X53="반차")),8,IF(OR(X53="연차",X53="외근"),8,IF(X53="반차",((W53-W52)*24)-X52+4,((W53-W52)*24)-X52-X53)))</f>
        <v>0</v>
      </c>
      <c r="Z52" s="98"/>
      <c r="AA52" s="138"/>
      <c r="AB52" s="128"/>
      <c r="AC52" s="129">
        <f>IF((AB53-AB52)*24&gt;=13,1.5,IF((AB53-AB52)*24&gt;=6,1,IF((AB53-AB52)*24&gt;=4,0.5,0)))</f>
        <v>0</v>
      </c>
      <c r="AD52" s="140">
        <f>IF(OR(AC53="연차",AC53="외근"),8,IF(AC53="반차",((AB53-AB52)*24)-AC52+4,((AB53-AB52)*24)-AC52-AC53))</f>
        <v>0</v>
      </c>
      <c r="AE52" s="98"/>
      <c r="AF52" s="138"/>
      <c r="AG52" s="128"/>
      <c r="AH52" s="129">
        <f>IF((AG53-AG52)*24&gt;=13,1.5,IF((AG53-AG52)*24&gt;=6,1,IF((AG53-AG52)*24&gt;=4,0.5,0)))</f>
        <v>0</v>
      </c>
      <c r="AI52" s="140">
        <f>IF(OR(AH53="연차",AH53="외근"),8,IF(AH53="반차",((AG53-AG52)*24)-AH52+4,((AG53-AG52)*24)-AH52-AH53))</f>
        <v>0</v>
      </c>
      <c r="AJ52" s="90"/>
      <c r="AK52" s="132"/>
      <c r="AM52" s="16" t="s">
        <v>20</v>
      </c>
      <c r="AN52" s="26">
        <f>E52+J52+O52+T52+Y52+IF(AA52="대체(평일)",AD52,0)+IF(AF52="대체(평일)",AI52,0)</f>
        <v>0</v>
      </c>
      <c r="AO52" s="17">
        <f>IF(AA52="휴일",AD52,0)+IF(AF52="휴일",AI52,0)</f>
        <v>0</v>
      </c>
    </row>
    <row r="53" spans="2:41" ht="15.75" thickBot="1">
      <c r="B53" s="139"/>
      <c r="C53" s="130"/>
      <c r="D53" s="131">
        <v>0</v>
      </c>
      <c r="E53" s="141"/>
      <c r="F53" s="98"/>
      <c r="G53" s="139"/>
      <c r="H53" s="130"/>
      <c r="I53" s="131">
        <v>0</v>
      </c>
      <c r="J53" s="141"/>
      <c r="K53" s="98"/>
      <c r="L53" s="139"/>
      <c r="M53" s="130"/>
      <c r="N53" s="131">
        <v>0</v>
      </c>
      <c r="O53" s="141"/>
      <c r="P53" s="98"/>
      <c r="Q53" s="139"/>
      <c r="R53" s="130"/>
      <c r="S53" s="131">
        <v>0</v>
      </c>
      <c r="T53" s="141"/>
      <c r="U53" s="98"/>
      <c r="V53" s="139"/>
      <c r="W53" s="130"/>
      <c r="X53" s="131">
        <v>0</v>
      </c>
      <c r="Y53" s="141"/>
      <c r="Z53" s="98"/>
      <c r="AA53" s="139"/>
      <c r="AB53" s="130"/>
      <c r="AC53" s="131">
        <v>0</v>
      </c>
      <c r="AD53" s="141"/>
      <c r="AE53" s="98"/>
      <c r="AF53" s="139"/>
      <c r="AG53" s="130"/>
      <c r="AH53" s="131">
        <v>0</v>
      </c>
      <c r="AI53" s="141"/>
      <c r="AJ53" s="90"/>
      <c r="AK53" s="132"/>
      <c r="AM53" s="31" t="s">
        <v>21</v>
      </c>
      <c r="AN53" s="27">
        <f>E54+J54+O54+T54+Y54+IF(AA52="대체(평일)",AD54,0)+IF(AF52="대체(평일)",AI54,0)</f>
        <v>0</v>
      </c>
      <c r="AO53" s="19">
        <f>IF(AA52="휴일",AD54,0)+IF(AF52="휴일",AI54,0)</f>
        <v>0</v>
      </c>
    </row>
    <row r="54" spans="2:41">
      <c r="B54" s="138"/>
      <c r="C54" s="128"/>
      <c r="D54" s="129">
        <f>IF((HOUR(24+C55-C54)+MINUTE(24+C55-C54)/60)&gt;=13,1.5,IF((HOUR(24+C55-C54)+MINUTE(24+C55-C54)/60)&gt;=8,1,IF((HOUR(24+C55-C54)+MINUTE(24+C55-C54)/60)&gt;=4,0.5,0)))</f>
        <v>0</v>
      </c>
      <c r="E54" s="136">
        <f>(HOUR(24+C55-C54)+MINUTE(24+C55-C54)/60)-D54-D55</f>
        <v>0</v>
      </c>
      <c r="F54" s="98"/>
      <c r="G54" s="138"/>
      <c r="H54" s="128"/>
      <c r="I54" s="129">
        <f>IF((HOUR(24+H55-H54)+MINUTE(24+H55-H54)/60)&gt;=13,1.5,IF((HOUR(24+H55-H54)+MINUTE(24+H55-H54)/60)&gt;=8,1,IF((HOUR(24+H55-H54)+MINUTE(24+H55-H54)/60)&gt;=4,0.5,0)))</f>
        <v>0</v>
      </c>
      <c r="J54" s="136">
        <f>(HOUR(24+H55-H54)+MINUTE(24+H55-H54)/60)-I54-I55</f>
        <v>0</v>
      </c>
      <c r="K54" s="98"/>
      <c r="L54" s="138"/>
      <c r="M54" s="128"/>
      <c r="N54" s="129">
        <f>IF((HOUR(24+M55-M54)+MINUTE(24+M55-M54)/60)&gt;=13,1.5,IF((HOUR(24+M55-M54)+MINUTE(24+M55-M54)/60)&gt;=8,1,IF((HOUR(24+M55-M54)+MINUTE(24+M55-M54)/60)&gt;=4,0.5,0)))</f>
        <v>0</v>
      </c>
      <c r="O54" s="136">
        <f>(HOUR(24+M55-M54)+MINUTE(24+M55-M54)/60)-N54-N55</f>
        <v>0</v>
      </c>
      <c r="P54" s="98"/>
      <c r="Q54" s="138"/>
      <c r="R54" s="128"/>
      <c r="S54" s="129">
        <f>IF((HOUR(24+R55-R54)+MINUTE(24+R55-R54)/60)&gt;=13,1.5,IF((HOUR(24+R55-R54)+MINUTE(24+R55-R54)/60)&gt;=8,1,IF((HOUR(24+R55-R54)+MINUTE(24+R55-R54)/60)&gt;=4,0.5,0)))</f>
        <v>0</v>
      </c>
      <c r="T54" s="136">
        <f>(HOUR(24+R55-R54)+MINUTE(24+R55-R54)/60)-S54-S55</f>
        <v>0</v>
      </c>
      <c r="U54" s="98"/>
      <c r="V54" s="138"/>
      <c r="W54" s="128"/>
      <c r="X54" s="129">
        <f>IF((HOUR(24+W55-W54)+MINUTE(24+W55-W54)/60)&gt;=13,1.5,IF((HOUR(24+W55-W54)+MINUTE(24+W55-W54)/60)&gt;=8,1,IF((HOUR(24+W55-W54)+MINUTE(24+W55-W54)/60)&gt;=4,0.5,0)))</f>
        <v>0</v>
      </c>
      <c r="Y54" s="136">
        <f>(HOUR(24+W55-W54)+MINUTE(24+W55-W54)/60)-X54-X55</f>
        <v>0</v>
      </c>
      <c r="Z54" s="98"/>
      <c r="AA54" s="138"/>
      <c r="AB54" s="128"/>
      <c r="AC54" s="129">
        <f>IF((HOUR(24+AB55-AB54)+MINUTE(24+AB55-AB54)/60)&gt;=13,1.5,IF((HOUR(24+AB55-AB54)+MINUTE(24+AB55-AB54)/60)&gt;=8,1,IF((HOUR(24+AB55-AB54)+MINUTE(24+AB55-AB54)/60)&gt;=4,0.5,0)))</f>
        <v>0</v>
      </c>
      <c r="AD54" s="136">
        <f>(HOUR(24+AB55-AB54)+MINUTE(24+AB55-AB54)/60)-AC54-AC55</f>
        <v>0</v>
      </c>
      <c r="AE54" s="98"/>
      <c r="AF54" s="138"/>
      <c r="AG54" s="128"/>
      <c r="AH54" s="129">
        <f>IF((HOUR(24+AG55-AG54)+MINUTE(24+AG55-AG54)/60)&gt;=13,1.5,IF((HOUR(24+AG55-AG54)+MINUTE(24+AG55-AG54)/60)&gt;=8,1,IF((HOUR(24+AG55-AG54)+MINUTE(24+AG55-AG54)/60)&gt;=4,0.5,0)))</f>
        <v>0</v>
      </c>
      <c r="AI54" s="136">
        <f>(HOUR(24+AG55-AG54)+MINUTE(24+AG55-AG54)/60)-AH54-AH55</f>
        <v>0</v>
      </c>
      <c r="AJ54" s="90"/>
      <c r="AK54" s="132"/>
      <c r="AM54" s="18"/>
      <c r="AN54" s="18"/>
      <c r="AO54" s="18"/>
    </row>
    <row r="55" spans="2:41">
      <c r="B55" s="139"/>
      <c r="C55" s="130"/>
      <c r="D55" s="131">
        <v>0</v>
      </c>
      <c r="E55" s="137"/>
      <c r="F55" s="98"/>
      <c r="G55" s="139"/>
      <c r="H55" s="130"/>
      <c r="I55" s="131">
        <v>0</v>
      </c>
      <c r="J55" s="137"/>
      <c r="K55" s="98"/>
      <c r="L55" s="139"/>
      <c r="M55" s="130"/>
      <c r="N55" s="131">
        <v>0</v>
      </c>
      <c r="O55" s="137"/>
      <c r="P55" s="98"/>
      <c r="Q55" s="139"/>
      <c r="R55" s="130"/>
      <c r="S55" s="131">
        <v>0</v>
      </c>
      <c r="T55" s="137"/>
      <c r="U55" s="98"/>
      <c r="V55" s="139"/>
      <c r="W55" s="130"/>
      <c r="X55" s="131">
        <v>0</v>
      </c>
      <c r="Y55" s="137"/>
      <c r="Z55" s="98"/>
      <c r="AA55" s="139"/>
      <c r="AB55" s="130"/>
      <c r="AC55" s="131">
        <v>0</v>
      </c>
      <c r="AD55" s="137"/>
      <c r="AE55" s="98"/>
      <c r="AF55" s="139"/>
      <c r="AG55" s="130"/>
      <c r="AH55" s="131">
        <v>0</v>
      </c>
      <c r="AI55" s="137"/>
      <c r="AJ55" s="90"/>
      <c r="AK55" s="132"/>
    </row>
    <row r="56" spans="2:41">
      <c r="AK56" s="14"/>
    </row>
    <row r="57" spans="2:41">
      <c r="AK57" s="14"/>
    </row>
    <row r="64" spans="2:41">
      <c r="M64" s="30"/>
    </row>
  </sheetData>
  <sheetProtection algorithmName="SHA-512" hashValue="GamaCfYqNXtF9s3A9aYtwLciRzwjbH1UzKDGBiKqIS28mYOwIXWb+X3sqHVs5a57/ykwBpRQlvVjQvf/oXambA==" saltValue="3KqkMDSEWqaOztJ3V6bo0A==" spinCount="100000" sheet="1" formatCells="0" formatColumns="0" formatRows="0" selectLockedCells="1" sort="0" autoFilter="0" pivotTables="0"/>
  <mergeCells count="229">
    <mergeCell ref="B2:G2"/>
    <mergeCell ref="AQ3:AR3"/>
    <mergeCell ref="B4:E4"/>
    <mergeCell ref="AQ4:AR4"/>
    <mergeCell ref="AQ5:AQ7"/>
    <mergeCell ref="AQ8:AR8"/>
    <mergeCell ref="AI17:AI18"/>
    <mergeCell ref="AQ9:AR9"/>
    <mergeCell ref="B13:E13"/>
    <mergeCell ref="G13:J13"/>
    <mergeCell ref="L13:O13"/>
    <mergeCell ref="Q13:T13"/>
    <mergeCell ref="V13:Y13"/>
    <mergeCell ref="AA13:AD13"/>
    <mergeCell ref="AF13:AI13"/>
    <mergeCell ref="AM10:AN10"/>
    <mergeCell ref="G10:J10"/>
    <mergeCell ref="AQ10:AR10"/>
    <mergeCell ref="AM11:AN11"/>
    <mergeCell ref="AM12:AN12"/>
    <mergeCell ref="G24:G25"/>
    <mergeCell ref="J24:J25"/>
    <mergeCell ref="L24:L25"/>
    <mergeCell ref="O24:O25"/>
    <mergeCell ref="AF15:AI15"/>
    <mergeCell ref="B17:B18"/>
    <mergeCell ref="E17:E18"/>
    <mergeCell ref="G17:G18"/>
    <mergeCell ref="J17:J18"/>
    <mergeCell ref="L17:L18"/>
    <mergeCell ref="O17:O18"/>
    <mergeCell ref="Q17:Q18"/>
    <mergeCell ref="T17:T18"/>
    <mergeCell ref="V17:V18"/>
    <mergeCell ref="B15:E15"/>
    <mergeCell ref="G15:J15"/>
    <mergeCell ref="L15:O15"/>
    <mergeCell ref="Q15:T15"/>
    <mergeCell ref="V15:Y15"/>
    <mergeCell ref="AA15:AD15"/>
    <mergeCell ref="Y17:Y18"/>
    <mergeCell ref="AA17:AA18"/>
    <mergeCell ref="AD17:AD18"/>
    <mergeCell ref="AF17:AF18"/>
    <mergeCell ref="AD19:AD20"/>
    <mergeCell ref="AF19:AF20"/>
    <mergeCell ref="AI19:AI20"/>
    <mergeCell ref="B22:E22"/>
    <mergeCell ref="G22:J22"/>
    <mergeCell ref="L22:O22"/>
    <mergeCell ref="Q22:T22"/>
    <mergeCell ref="V22:Y22"/>
    <mergeCell ref="AA22:AD22"/>
    <mergeCell ref="AF22:AI22"/>
    <mergeCell ref="O19:O20"/>
    <mergeCell ref="Q19:Q20"/>
    <mergeCell ref="T19:T20"/>
    <mergeCell ref="V19:V20"/>
    <mergeCell ref="Y19:Y20"/>
    <mergeCell ref="AA19:AA20"/>
    <mergeCell ref="B19:B20"/>
    <mergeCell ref="E19:E20"/>
    <mergeCell ref="G19:G20"/>
    <mergeCell ref="J19:J20"/>
    <mergeCell ref="L19:L20"/>
    <mergeCell ref="V26:V27"/>
    <mergeCell ref="Y26:Y27"/>
    <mergeCell ref="AA26:AA27"/>
    <mergeCell ref="AD26:AD27"/>
    <mergeCell ref="AF26:AF27"/>
    <mergeCell ref="AI26:AI27"/>
    <mergeCell ref="AF24:AF25"/>
    <mergeCell ref="AI24:AI25"/>
    <mergeCell ref="B26:B27"/>
    <mergeCell ref="E26:E27"/>
    <mergeCell ref="G26:G27"/>
    <mergeCell ref="J26:J27"/>
    <mergeCell ref="L26:L27"/>
    <mergeCell ref="O26:O27"/>
    <mergeCell ref="Q26:Q27"/>
    <mergeCell ref="T26:T27"/>
    <mergeCell ref="Q24:Q25"/>
    <mergeCell ref="T24:T25"/>
    <mergeCell ref="V24:V25"/>
    <mergeCell ref="Y24:Y25"/>
    <mergeCell ref="AA24:AA25"/>
    <mergeCell ref="AD24:AD25"/>
    <mergeCell ref="B24:B25"/>
    <mergeCell ref="E24:E25"/>
    <mergeCell ref="AF29:AI29"/>
    <mergeCell ref="B31:B32"/>
    <mergeCell ref="E31:E32"/>
    <mergeCell ref="G31:G32"/>
    <mergeCell ref="J31:J32"/>
    <mergeCell ref="L31:L32"/>
    <mergeCell ref="O31:O32"/>
    <mergeCell ref="Q31:Q32"/>
    <mergeCell ref="T31:T32"/>
    <mergeCell ref="V31:V32"/>
    <mergeCell ref="B29:E29"/>
    <mergeCell ref="G29:J29"/>
    <mergeCell ref="L29:O29"/>
    <mergeCell ref="Q29:T29"/>
    <mergeCell ref="V29:Y29"/>
    <mergeCell ref="AA29:AD29"/>
    <mergeCell ref="Y31:Y32"/>
    <mergeCell ref="AA31:AA32"/>
    <mergeCell ref="AD31:AD32"/>
    <mergeCell ref="AF31:AF32"/>
    <mergeCell ref="AI31:AI32"/>
    <mergeCell ref="AD33:AD34"/>
    <mergeCell ref="AF33:AF34"/>
    <mergeCell ref="AI33:AI34"/>
    <mergeCell ref="B36:E36"/>
    <mergeCell ref="G36:J36"/>
    <mergeCell ref="L36:O36"/>
    <mergeCell ref="Q36:T36"/>
    <mergeCell ref="V36:Y36"/>
    <mergeCell ref="AA36:AD36"/>
    <mergeCell ref="AF36:AI36"/>
    <mergeCell ref="O33:O34"/>
    <mergeCell ref="Q33:Q34"/>
    <mergeCell ref="T33:T34"/>
    <mergeCell ref="V33:V34"/>
    <mergeCell ref="Y33:Y34"/>
    <mergeCell ref="AA33:AA34"/>
    <mergeCell ref="B33:B34"/>
    <mergeCell ref="E33:E34"/>
    <mergeCell ref="G33:G34"/>
    <mergeCell ref="J33:J34"/>
    <mergeCell ref="L33:L34"/>
    <mergeCell ref="B40:B41"/>
    <mergeCell ref="E40:E41"/>
    <mergeCell ref="G40:G41"/>
    <mergeCell ref="J40:J41"/>
    <mergeCell ref="L40:L41"/>
    <mergeCell ref="O40:O41"/>
    <mergeCell ref="Q40:Q41"/>
    <mergeCell ref="T40:T41"/>
    <mergeCell ref="Q38:Q39"/>
    <mergeCell ref="T38:T39"/>
    <mergeCell ref="B38:B39"/>
    <mergeCell ref="E38:E39"/>
    <mergeCell ref="G38:G39"/>
    <mergeCell ref="J38:J39"/>
    <mergeCell ref="L38:L39"/>
    <mergeCell ref="O38:O39"/>
    <mergeCell ref="AI45:AI46"/>
    <mergeCell ref="V40:V41"/>
    <mergeCell ref="Y40:Y41"/>
    <mergeCell ref="AA40:AA41"/>
    <mergeCell ref="AD40:AD41"/>
    <mergeCell ref="AF40:AF41"/>
    <mergeCell ref="AI40:AI41"/>
    <mergeCell ref="AF38:AF39"/>
    <mergeCell ref="AI38:AI39"/>
    <mergeCell ref="V38:V39"/>
    <mergeCell ref="Y38:Y39"/>
    <mergeCell ref="AA38:AA39"/>
    <mergeCell ref="AD38:AD39"/>
    <mergeCell ref="AA45:AA46"/>
    <mergeCell ref="G52:G53"/>
    <mergeCell ref="J52:J53"/>
    <mergeCell ref="L52:L53"/>
    <mergeCell ref="O52:O53"/>
    <mergeCell ref="AF43:AI43"/>
    <mergeCell ref="B45:B46"/>
    <mergeCell ref="E45:E46"/>
    <mergeCell ref="G45:G46"/>
    <mergeCell ref="J45:J46"/>
    <mergeCell ref="L45:L46"/>
    <mergeCell ref="O45:O46"/>
    <mergeCell ref="Q45:Q46"/>
    <mergeCell ref="T45:T46"/>
    <mergeCell ref="V45:V46"/>
    <mergeCell ref="B43:E43"/>
    <mergeCell ref="G43:J43"/>
    <mergeCell ref="L43:O43"/>
    <mergeCell ref="Q43:T43"/>
    <mergeCell ref="V43:Y43"/>
    <mergeCell ref="AA43:AD43"/>
    <mergeCell ref="Y45:Y46"/>
    <mergeCell ref="AD45:AD46"/>
    <mergeCell ref="AF45:AF46"/>
    <mergeCell ref="AD47:AD48"/>
    <mergeCell ref="AF47:AF48"/>
    <mergeCell ref="AI47:AI48"/>
    <mergeCell ref="B50:E50"/>
    <mergeCell ref="G50:J50"/>
    <mergeCell ref="L50:O50"/>
    <mergeCell ref="Q50:T50"/>
    <mergeCell ref="V50:Y50"/>
    <mergeCell ref="AA50:AD50"/>
    <mergeCell ref="AF50:AI50"/>
    <mergeCell ref="O47:O48"/>
    <mergeCell ref="Q47:Q48"/>
    <mergeCell ref="T47:T48"/>
    <mergeCell ref="V47:V48"/>
    <mergeCell ref="Y47:Y48"/>
    <mergeCell ref="AA47:AA48"/>
    <mergeCell ref="B47:B48"/>
    <mergeCell ref="E47:E48"/>
    <mergeCell ref="G47:G48"/>
    <mergeCell ref="J47:J48"/>
    <mergeCell ref="L47:L48"/>
    <mergeCell ref="V54:V55"/>
    <mergeCell ref="Y54:Y55"/>
    <mergeCell ref="AA54:AA55"/>
    <mergeCell ref="AD54:AD55"/>
    <mergeCell ref="AF54:AF55"/>
    <mergeCell ref="AI54:AI55"/>
    <mergeCell ref="AF52:AF53"/>
    <mergeCell ref="AI52:AI53"/>
    <mergeCell ref="B54:B55"/>
    <mergeCell ref="E54:E55"/>
    <mergeCell ref="G54:G55"/>
    <mergeCell ref="J54:J55"/>
    <mergeCell ref="L54:L55"/>
    <mergeCell ref="O54:O55"/>
    <mergeCell ref="Q54:Q55"/>
    <mergeCell ref="T54:T55"/>
    <mergeCell ref="Q52:Q53"/>
    <mergeCell ref="T52:T53"/>
    <mergeCell ref="V52:V53"/>
    <mergeCell ref="Y52:Y53"/>
    <mergeCell ref="AA52:AA53"/>
    <mergeCell ref="AD52:AD53"/>
    <mergeCell ref="B52:B53"/>
    <mergeCell ref="E52:E53"/>
  </mergeCells>
  <phoneticPr fontId="4" type="noConversion"/>
  <conditionalFormatting sqref="B15:K15 B22:Y22 B36:U36 F43:P43 B50:Y50 AK31 B29:K29 AJ29 AJ50 AJ43 AJ36 AJ22 AJ15 P15:Y15 U43:Y43 P29:Y29">
    <cfRule type="cellIs" dxfId="2501" priority="489" operator="equal">
      <formula>0</formula>
    </cfRule>
  </conditionalFormatting>
  <conditionalFormatting sqref="AK45">
    <cfRule type="cellIs" dxfId="2500" priority="488" operator="equal">
      <formula>0</formula>
    </cfRule>
  </conditionalFormatting>
  <conditionalFormatting sqref="Z15:AI15 Z22:AI22 Z29:AI29 Z36:AI36 Z43:AI43 Z50:AI50">
    <cfRule type="cellIs" dxfId="2499" priority="487" operator="equal">
      <formula>0</formula>
    </cfRule>
  </conditionalFormatting>
  <conditionalFormatting sqref="B19:B20">
    <cfRule type="containsText" dxfId="2498" priority="482" operator="containsText" text="야간">
      <formula>NOT(ISERROR(SEARCH("야간",B19)))</formula>
    </cfRule>
    <cfRule type="containsText" dxfId="2497" priority="485" operator="containsText" text="B(선택)">
      <formula>NOT(ISERROR(SEARCH("B(선택)",B19)))</formula>
    </cfRule>
    <cfRule type="containsText" dxfId="2496" priority="486" operator="containsText" text="A(선택)">
      <formula>NOT(ISERROR(SEARCH("A(선택)",B19)))</formula>
    </cfRule>
  </conditionalFormatting>
  <conditionalFormatting sqref="AA19:AA20">
    <cfRule type="containsText" dxfId="2495" priority="479" operator="containsText" text="야간">
      <formula>NOT(ISERROR(SEARCH("야간",AA19)))</formula>
    </cfRule>
    <cfRule type="containsText" dxfId="2494" priority="480" operator="containsText" text="B(선택)">
      <formula>NOT(ISERROR(SEARCH("B(선택)",AA19)))</formula>
    </cfRule>
    <cfRule type="containsText" dxfId="2493" priority="481" operator="containsText" text="A(선택)">
      <formula>NOT(ISERROR(SEARCH("A(선택)",AA19)))</formula>
    </cfRule>
  </conditionalFormatting>
  <conditionalFormatting sqref="AF19:AF20">
    <cfRule type="containsText" dxfId="2492" priority="476" operator="containsText" text="야간">
      <formula>NOT(ISERROR(SEARCH("야간",AF19)))</formula>
    </cfRule>
    <cfRule type="containsText" dxfId="2491" priority="477" operator="containsText" text="B(선택)">
      <formula>NOT(ISERROR(SEARCH("B(선택)",AF19)))</formula>
    </cfRule>
    <cfRule type="containsText" dxfId="2490" priority="478" operator="containsText" text="A(선택)">
      <formula>NOT(ISERROR(SEARCH("A(선택)",AF19)))</formula>
    </cfRule>
  </conditionalFormatting>
  <conditionalFormatting sqref="AA26:AA27">
    <cfRule type="containsText" dxfId="2489" priority="473" operator="containsText" text="야간">
      <formula>NOT(ISERROR(SEARCH("야간",AA26)))</formula>
    </cfRule>
    <cfRule type="containsText" dxfId="2488" priority="474" operator="containsText" text="B(선택)">
      <formula>NOT(ISERROR(SEARCH("B(선택)",AA26)))</formula>
    </cfRule>
    <cfRule type="containsText" dxfId="2487" priority="475" operator="containsText" text="A(선택)">
      <formula>NOT(ISERROR(SEARCH("A(선택)",AA26)))</formula>
    </cfRule>
  </conditionalFormatting>
  <conditionalFormatting sqref="AF26:AF27">
    <cfRule type="containsText" dxfId="2486" priority="470" operator="containsText" text="야간">
      <formula>NOT(ISERROR(SEARCH("야간",AF26)))</formula>
    </cfRule>
    <cfRule type="containsText" dxfId="2485" priority="471" operator="containsText" text="B(선택)">
      <formula>NOT(ISERROR(SEARCH("B(선택)",AF26)))</formula>
    </cfRule>
    <cfRule type="containsText" dxfId="2484" priority="472" operator="containsText" text="A(선택)">
      <formula>NOT(ISERROR(SEARCH("A(선택)",AF26)))</formula>
    </cfRule>
  </conditionalFormatting>
  <conditionalFormatting sqref="G26:G27">
    <cfRule type="containsText" dxfId="2483" priority="465" operator="containsText" text="야간">
      <formula>NOT(ISERROR(SEARCH("야간",G26)))</formula>
    </cfRule>
    <cfRule type="containsText" dxfId="2482" priority="466" operator="containsText" text="B(선택)">
      <formula>NOT(ISERROR(SEARCH("B(선택)",G26)))</formula>
    </cfRule>
    <cfRule type="containsText" dxfId="2481" priority="467" operator="containsText" text="A(선택)">
      <formula>NOT(ISERROR(SEARCH("A(선택)",G26)))</formula>
    </cfRule>
  </conditionalFormatting>
  <conditionalFormatting sqref="Q26:Q27">
    <cfRule type="containsText" dxfId="2480" priority="462" operator="containsText" text="야간">
      <formula>NOT(ISERROR(SEARCH("야간",Q26)))</formula>
    </cfRule>
    <cfRule type="containsText" dxfId="2479" priority="463" operator="containsText" text="B(선택)">
      <formula>NOT(ISERROR(SEARCH("B(선택)",Q26)))</formula>
    </cfRule>
    <cfRule type="containsText" dxfId="2478" priority="464" operator="containsText" text="A(선택)">
      <formula>NOT(ISERROR(SEARCH("A(선택)",Q26)))</formula>
    </cfRule>
  </conditionalFormatting>
  <conditionalFormatting sqref="L26:L27">
    <cfRule type="containsText" dxfId="2477" priority="459" operator="containsText" text="야간">
      <formula>NOT(ISERROR(SEARCH("야간",L26)))</formula>
    </cfRule>
    <cfRule type="containsText" dxfId="2476" priority="460" operator="containsText" text="B(선택)">
      <formula>NOT(ISERROR(SEARCH("B(선택)",L26)))</formula>
    </cfRule>
    <cfRule type="containsText" dxfId="2475" priority="461" operator="containsText" text="A(선택)">
      <formula>NOT(ISERROR(SEARCH("A(선택)",L26)))</formula>
    </cfRule>
  </conditionalFormatting>
  <conditionalFormatting sqref="G19:G20">
    <cfRule type="containsText" dxfId="2474" priority="444" operator="containsText" text="야간">
      <formula>NOT(ISERROR(SEARCH("야간",G19)))</formula>
    </cfRule>
    <cfRule type="containsText" dxfId="2473" priority="447" operator="containsText" text="B(선택)">
      <formula>NOT(ISERROR(SEARCH("B(선택)",G19)))</formula>
    </cfRule>
    <cfRule type="containsText" dxfId="2472" priority="448" operator="containsText" text="A(선택)">
      <formula>NOT(ISERROR(SEARCH("A(선택)",G19)))</formula>
    </cfRule>
  </conditionalFormatting>
  <conditionalFormatting sqref="L19:L20">
    <cfRule type="containsText" dxfId="2471" priority="439" operator="containsText" text="야간">
      <formula>NOT(ISERROR(SEARCH("야간",L19)))</formula>
    </cfRule>
    <cfRule type="containsText" dxfId="2470" priority="442" operator="containsText" text="B(선택)">
      <formula>NOT(ISERROR(SEARCH("B(선택)",L19)))</formula>
    </cfRule>
    <cfRule type="containsText" dxfId="2469" priority="443" operator="containsText" text="A(선택)">
      <formula>NOT(ISERROR(SEARCH("A(선택)",L19)))</formula>
    </cfRule>
  </conditionalFormatting>
  <conditionalFormatting sqref="Q19:Q20">
    <cfRule type="containsText" dxfId="2468" priority="434" operator="containsText" text="야간">
      <formula>NOT(ISERROR(SEARCH("야간",Q19)))</formula>
    </cfRule>
    <cfRule type="containsText" dxfId="2467" priority="437" operator="containsText" text="B(선택)">
      <formula>NOT(ISERROR(SEARCH("B(선택)",Q19)))</formula>
    </cfRule>
    <cfRule type="containsText" dxfId="2466" priority="438" operator="containsText" text="A(선택)">
      <formula>NOT(ISERROR(SEARCH("A(선택)",Q19)))</formula>
    </cfRule>
  </conditionalFormatting>
  <conditionalFormatting sqref="V19:V20">
    <cfRule type="containsText" dxfId="2465" priority="429" operator="containsText" text="야간">
      <formula>NOT(ISERROR(SEARCH("야간",V19)))</formula>
    </cfRule>
    <cfRule type="containsText" dxfId="2464" priority="432" operator="containsText" text="B(선택)">
      <formula>NOT(ISERROR(SEARCH("B(선택)",V19)))</formula>
    </cfRule>
    <cfRule type="containsText" dxfId="2463" priority="433" operator="containsText" text="A(선택)">
      <formula>NOT(ISERROR(SEARCH("A(선택)",V19)))</formula>
    </cfRule>
  </conditionalFormatting>
  <conditionalFormatting sqref="L15:O15">
    <cfRule type="cellIs" dxfId="2462" priority="428" operator="equal">
      <formula>0</formula>
    </cfRule>
  </conditionalFormatting>
  <conditionalFormatting sqref="B26:B27">
    <cfRule type="containsText" dxfId="2461" priority="425" operator="containsText" text="야간">
      <formula>NOT(ISERROR(SEARCH("야간",B26)))</formula>
    </cfRule>
    <cfRule type="containsText" dxfId="2460" priority="426" operator="containsText" text="B(선택)">
      <formula>NOT(ISERROR(SEARCH("B(선택)",B26)))</formula>
    </cfRule>
    <cfRule type="containsText" dxfId="2459" priority="427" operator="containsText" text="A(선택)">
      <formula>NOT(ISERROR(SEARCH("A(선택)",B26)))</formula>
    </cfRule>
  </conditionalFormatting>
  <conditionalFormatting sqref="V26:V27">
    <cfRule type="containsText" dxfId="2458" priority="419" operator="containsText" text="야간">
      <formula>NOT(ISERROR(SEARCH("야간",V26)))</formula>
    </cfRule>
    <cfRule type="containsText" dxfId="2457" priority="420" operator="containsText" text="B(선택)">
      <formula>NOT(ISERROR(SEARCH("B(선택)",V26)))</formula>
    </cfRule>
    <cfRule type="containsText" dxfId="2456" priority="421" operator="containsText" text="A(선택)">
      <formula>NOT(ISERROR(SEARCH("A(선택)",V26)))</formula>
    </cfRule>
  </conditionalFormatting>
  <conditionalFormatting sqref="AA33:AA34">
    <cfRule type="containsText" dxfId="2455" priority="413" operator="containsText" text="야간">
      <formula>NOT(ISERROR(SEARCH("야간",AA33)))</formula>
    </cfRule>
    <cfRule type="containsText" dxfId="2454" priority="414" operator="containsText" text="B(선택)">
      <formula>NOT(ISERROR(SEARCH("B(선택)",AA33)))</formula>
    </cfRule>
    <cfRule type="containsText" dxfId="2453" priority="415" operator="containsText" text="A(선택)">
      <formula>NOT(ISERROR(SEARCH("A(선택)",AA33)))</formula>
    </cfRule>
  </conditionalFormatting>
  <conditionalFormatting sqref="AF33:AF34">
    <cfRule type="containsText" dxfId="2452" priority="410" operator="containsText" text="야간">
      <formula>NOT(ISERROR(SEARCH("야간",AF33)))</formula>
    </cfRule>
    <cfRule type="containsText" dxfId="2451" priority="411" operator="containsText" text="B(선택)">
      <formula>NOT(ISERROR(SEARCH("B(선택)",AF33)))</formula>
    </cfRule>
    <cfRule type="containsText" dxfId="2450" priority="412" operator="containsText" text="A(선택)">
      <formula>NOT(ISERROR(SEARCH("A(선택)",AF33)))</formula>
    </cfRule>
  </conditionalFormatting>
  <conditionalFormatting sqref="Q33:Q34">
    <cfRule type="containsText" dxfId="2449" priority="404" operator="containsText" text="야간">
      <formula>NOT(ISERROR(SEARCH("야간",Q33)))</formula>
    </cfRule>
    <cfRule type="containsText" dxfId="2448" priority="405" operator="containsText" text="B(선택)">
      <formula>NOT(ISERROR(SEARCH("B(선택)",Q33)))</formula>
    </cfRule>
    <cfRule type="containsText" dxfId="2447" priority="406" operator="containsText" text="A(선택)">
      <formula>NOT(ISERROR(SEARCH("A(선택)",Q33)))</formula>
    </cfRule>
  </conditionalFormatting>
  <conditionalFormatting sqref="L33:L34">
    <cfRule type="containsText" dxfId="2446" priority="401" operator="containsText" text="야간">
      <formula>NOT(ISERROR(SEARCH("야간",L33)))</formula>
    </cfRule>
    <cfRule type="containsText" dxfId="2445" priority="402" operator="containsText" text="B(선택)">
      <formula>NOT(ISERROR(SEARCH("B(선택)",L33)))</formula>
    </cfRule>
    <cfRule type="containsText" dxfId="2444" priority="403" operator="containsText" text="A(선택)">
      <formula>NOT(ISERROR(SEARCH("A(선택)",L33)))</formula>
    </cfRule>
  </conditionalFormatting>
  <conditionalFormatting sqref="B33:B34">
    <cfRule type="containsText" dxfId="2443" priority="389" operator="containsText" text="야간">
      <formula>NOT(ISERROR(SEARCH("야간",B33)))</formula>
    </cfRule>
    <cfRule type="containsText" dxfId="2442" priority="390" operator="containsText" text="B(선택)">
      <formula>NOT(ISERROR(SEARCH("B(선택)",B33)))</formula>
    </cfRule>
    <cfRule type="containsText" dxfId="2441" priority="391" operator="containsText" text="A(선택)">
      <formula>NOT(ISERROR(SEARCH("A(선택)",B33)))</formula>
    </cfRule>
  </conditionalFormatting>
  <conditionalFormatting sqref="V33:V34">
    <cfRule type="containsText" dxfId="2440" priority="383" operator="containsText" text="야간">
      <formula>NOT(ISERROR(SEARCH("야간",V33)))</formula>
    </cfRule>
    <cfRule type="containsText" dxfId="2439" priority="384" operator="containsText" text="B(선택)">
      <formula>NOT(ISERROR(SEARCH("B(선택)",V33)))</formula>
    </cfRule>
    <cfRule type="containsText" dxfId="2438" priority="385" operator="containsText" text="A(선택)">
      <formula>NOT(ISERROR(SEARCH("A(선택)",V33)))</formula>
    </cfRule>
  </conditionalFormatting>
  <conditionalFormatting sqref="AA40:AA41">
    <cfRule type="containsText" dxfId="2437" priority="377" operator="containsText" text="야간">
      <formula>NOT(ISERROR(SEARCH("야간",AA40)))</formula>
    </cfRule>
    <cfRule type="containsText" dxfId="2436" priority="378" operator="containsText" text="B(선택)">
      <formula>NOT(ISERROR(SEARCH("B(선택)",AA40)))</formula>
    </cfRule>
    <cfRule type="containsText" dxfId="2435" priority="379" operator="containsText" text="A(선택)">
      <formula>NOT(ISERROR(SEARCH("A(선택)",AA40)))</formula>
    </cfRule>
  </conditionalFormatting>
  <conditionalFormatting sqref="AF40:AF41">
    <cfRule type="containsText" dxfId="2434" priority="374" operator="containsText" text="야간">
      <formula>NOT(ISERROR(SEARCH("야간",AF40)))</formula>
    </cfRule>
    <cfRule type="containsText" dxfId="2433" priority="375" operator="containsText" text="B(선택)">
      <formula>NOT(ISERROR(SEARCH("B(선택)",AF40)))</formula>
    </cfRule>
    <cfRule type="containsText" dxfId="2432" priority="376" operator="containsText" text="A(선택)">
      <formula>NOT(ISERROR(SEARCH("A(선택)",AF40)))</formula>
    </cfRule>
  </conditionalFormatting>
  <conditionalFormatting sqref="G40:G41">
    <cfRule type="containsText" dxfId="2431" priority="371" operator="containsText" text="야간">
      <formula>NOT(ISERROR(SEARCH("야간",G40)))</formula>
    </cfRule>
    <cfRule type="containsText" dxfId="2430" priority="372" operator="containsText" text="B(선택)">
      <formula>NOT(ISERROR(SEARCH("B(선택)",G40)))</formula>
    </cfRule>
    <cfRule type="containsText" dxfId="2429" priority="373" operator="containsText" text="A(선택)">
      <formula>NOT(ISERROR(SEARCH("A(선택)",G40)))</formula>
    </cfRule>
  </conditionalFormatting>
  <conditionalFormatting sqref="Q40:Q41">
    <cfRule type="containsText" dxfId="2428" priority="368" operator="containsText" text="야간">
      <formula>NOT(ISERROR(SEARCH("야간",Q40)))</formula>
    </cfRule>
    <cfRule type="containsText" dxfId="2427" priority="369" operator="containsText" text="B(선택)">
      <formula>NOT(ISERROR(SEARCH("B(선택)",Q40)))</formula>
    </cfRule>
    <cfRule type="containsText" dxfId="2426" priority="370" operator="containsText" text="A(선택)">
      <formula>NOT(ISERROR(SEARCH("A(선택)",Q40)))</formula>
    </cfRule>
  </conditionalFormatting>
  <conditionalFormatting sqref="L40:L41">
    <cfRule type="containsText" dxfId="2425" priority="365" operator="containsText" text="야간">
      <formula>NOT(ISERROR(SEARCH("야간",L40)))</formula>
    </cfRule>
    <cfRule type="containsText" dxfId="2424" priority="366" operator="containsText" text="B(선택)">
      <formula>NOT(ISERROR(SEARCH("B(선택)",L40)))</formula>
    </cfRule>
    <cfRule type="containsText" dxfId="2423" priority="367" operator="containsText" text="A(선택)">
      <formula>NOT(ISERROR(SEARCH("A(선택)",L40)))</formula>
    </cfRule>
  </conditionalFormatting>
  <conditionalFormatting sqref="B40:B41">
    <cfRule type="containsText" dxfId="2422" priority="353" operator="containsText" text="야간">
      <formula>NOT(ISERROR(SEARCH("야간",B40)))</formula>
    </cfRule>
    <cfRule type="containsText" dxfId="2421" priority="354" operator="containsText" text="B(선택)">
      <formula>NOT(ISERROR(SEARCH("B(선택)",B40)))</formula>
    </cfRule>
    <cfRule type="containsText" dxfId="2420" priority="355" operator="containsText" text="A(선택)">
      <formula>NOT(ISERROR(SEARCH("A(선택)",B40)))</formula>
    </cfRule>
  </conditionalFormatting>
  <conditionalFormatting sqref="V40:V41">
    <cfRule type="containsText" dxfId="2419" priority="347" operator="containsText" text="야간">
      <formula>NOT(ISERROR(SEARCH("야간",V40)))</formula>
    </cfRule>
    <cfRule type="containsText" dxfId="2418" priority="348" operator="containsText" text="B(선택)">
      <formula>NOT(ISERROR(SEARCH("B(선택)",V40)))</formula>
    </cfRule>
    <cfRule type="containsText" dxfId="2417" priority="349" operator="containsText" text="A(선택)">
      <formula>NOT(ISERROR(SEARCH("A(선택)",V40)))</formula>
    </cfRule>
  </conditionalFormatting>
  <conditionalFormatting sqref="AA47:AA48">
    <cfRule type="containsText" dxfId="2416" priority="341" operator="containsText" text="야간">
      <formula>NOT(ISERROR(SEARCH("야간",AA47)))</formula>
    </cfRule>
    <cfRule type="containsText" dxfId="2415" priority="342" operator="containsText" text="B(선택)">
      <formula>NOT(ISERROR(SEARCH("B(선택)",AA47)))</formula>
    </cfRule>
    <cfRule type="containsText" dxfId="2414" priority="343" operator="containsText" text="A(선택)">
      <formula>NOT(ISERROR(SEARCH("A(선택)",AA47)))</formula>
    </cfRule>
  </conditionalFormatting>
  <conditionalFormatting sqref="AF47:AF48">
    <cfRule type="containsText" dxfId="2413" priority="338" operator="containsText" text="야간">
      <formula>NOT(ISERROR(SEARCH("야간",AF47)))</formula>
    </cfRule>
    <cfRule type="containsText" dxfId="2412" priority="339" operator="containsText" text="B(선택)">
      <formula>NOT(ISERROR(SEARCH("B(선택)",AF47)))</formula>
    </cfRule>
    <cfRule type="containsText" dxfId="2411" priority="340" operator="containsText" text="A(선택)">
      <formula>NOT(ISERROR(SEARCH("A(선택)",AF47)))</formula>
    </cfRule>
  </conditionalFormatting>
  <conditionalFormatting sqref="G47:G48">
    <cfRule type="containsText" dxfId="2410" priority="335" operator="containsText" text="야간">
      <formula>NOT(ISERROR(SEARCH("야간",G47)))</formula>
    </cfRule>
    <cfRule type="containsText" dxfId="2409" priority="336" operator="containsText" text="B(선택)">
      <formula>NOT(ISERROR(SEARCH("B(선택)",G47)))</formula>
    </cfRule>
    <cfRule type="containsText" dxfId="2408" priority="337" operator="containsText" text="A(선택)">
      <formula>NOT(ISERROR(SEARCH("A(선택)",G47)))</formula>
    </cfRule>
  </conditionalFormatting>
  <conditionalFormatting sqref="Q47:Q48">
    <cfRule type="containsText" dxfId="2407" priority="332" operator="containsText" text="야간">
      <formula>NOT(ISERROR(SEARCH("야간",Q47)))</formula>
    </cfRule>
    <cfRule type="containsText" dxfId="2406" priority="333" operator="containsText" text="B(선택)">
      <formula>NOT(ISERROR(SEARCH("B(선택)",Q47)))</formula>
    </cfRule>
    <cfRule type="containsText" dxfId="2405" priority="334" operator="containsText" text="A(선택)">
      <formula>NOT(ISERROR(SEARCH("A(선택)",Q47)))</formula>
    </cfRule>
  </conditionalFormatting>
  <conditionalFormatting sqref="L47:L48">
    <cfRule type="containsText" dxfId="2404" priority="329" operator="containsText" text="야간">
      <formula>NOT(ISERROR(SEARCH("야간",L47)))</formula>
    </cfRule>
    <cfRule type="containsText" dxfId="2403" priority="330" operator="containsText" text="B(선택)">
      <formula>NOT(ISERROR(SEARCH("B(선택)",L47)))</formula>
    </cfRule>
    <cfRule type="containsText" dxfId="2402" priority="331" operator="containsText" text="A(선택)">
      <formula>NOT(ISERROR(SEARCH("A(선택)",L47)))</formula>
    </cfRule>
  </conditionalFormatting>
  <conditionalFormatting sqref="B47:B48">
    <cfRule type="containsText" dxfId="2401" priority="317" operator="containsText" text="야간">
      <formula>NOT(ISERROR(SEARCH("야간",B47)))</formula>
    </cfRule>
    <cfRule type="containsText" dxfId="2400" priority="318" operator="containsText" text="B(선택)">
      <formula>NOT(ISERROR(SEARCH("B(선택)",B47)))</formula>
    </cfRule>
    <cfRule type="containsText" dxfId="2399" priority="319" operator="containsText" text="A(선택)">
      <formula>NOT(ISERROR(SEARCH("A(선택)",B47)))</formula>
    </cfRule>
  </conditionalFormatting>
  <conditionalFormatting sqref="V47:V48">
    <cfRule type="containsText" dxfId="2398" priority="311" operator="containsText" text="야간">
      <formula>NOT(ISERROR(SEARCH("야간",V47)))</formula>
    </cfRule>
    <cfRule type="containsText" dxfId="2397" priority="312" operator="containsText" text="B(선택)">
      <formula>NOT(ISERROR(SEARCH("B(선택)",V47)))</formula>
    </cfRule>
    <cfRule type="containsText" dxfId="2396" priority="313" operator="containsText" text="A(선택)">
      <formula>NOT(ISERROR(SEARCH("A(선택)",V47)))</formula>
    </cfRule>
  </conditionalFormatting>
  <conditionalFormatting sqref="AA54:AA55">
    <cfRule type="containsText" dxfId="2395" priority="305" operator="containsText" text="야간">
      <formula>NOT(ISERROR(SEARCH("야간",AA54)))</formula>
    </cfRule>
    <cfRule type="containsText" dxfId="2394" priority="306" operator="containsText" text="B(선택)">
      <formula>NOT(ISERROR(SEARCH("B(선택)",AA54)))</formula>
    </cfRule>
    <cfRule type="containsText" dxfId="2393" priority="307" operator="containsText" text="A(선택)">
      <formula>NOT(ISERROR(SEARCH("A(선택)",AA54)))</formula>
    </cfRule>
  </conditionalFormatting>
  <conditionalFormatting sqref="AF54:AF55">
    <cfRule type="containsText" dxfId="2392" priority="302" operator="containsText" text="야간">
      <formula>NOT(ISERROR(SEARCH("야간",AF54)))</formula>
    </cfRule>
    <cfRule type="containsText" dxfId="2391" priority="303" operator="containsText" text="B(선택)">
      <formula>NOT(ISERROR(SEARCH("B(선택)",AF54)))</formula>
    </cfRule>
    <cfRule type="containsText" dxfId="2390" priority="304" operator="containsText" text="A(선택)">
      <formula>NOT(ISERROR(SEARCH("A(선택)",AF54)))</formula>
    </cfRule>
  </conditionalFormatting>
  <conditionalFormatting sqref="G54:G55">
    <cfRule type="containsText" dxfId="2389" priority="299" operator="containsText" text="야간">
      <formula>NOT(ISERROR(SEARCH("야간",G54)))</formula>
    </cfRule>
    <cfRule type="containsText" dxfId="2388" priority="300" operator="containsText" text="B(선택)">
      <formula>NOT(ISERROR(SEARCH("B(선택)",G54)))</formula>
    </cfRule>
    <cfRule type="containsText" dxfId="2387" priority="301" operator="containsText" text="A(선택)">
      <formula>NOT(ISERROR(SEARCH("A(선택)",G54)))</formula>
    </cfRule>
  </conditionalFormatting>
  <conditionalFormatting sqref="Q54:Q55">
    <cfRule type="containsText" dxfId="2386" priority="296" operator="containsText" text="야간">
      <formula>NOT(ISERROR(SEARCH("야간",Q54)))</formula>
    </cfRule>
    <cfRule type="containsText" dxfId="2385" priority="297" operator="containsText" text="B(선택)">
      <formula>NOT(ISERROR(SEARCH("B(선택)",Q54)))</formula>
    </cfRule>
    <cfRule type="containsText" dxfId="2384" priority="298" operator="containsText" text="A(선택)">
      <formula>NOT(ISERROR(SEARCH("A(선택)",Q54)))</formula>
    </cfRule>
  </conditionalFormatting>
  <conditionalFormatting sqref="L54:L55">
    <cfRule type="containsText" dxfId="2383" priority="293" operator="containsText" text="야간">
      <formula>NOT(ISERROR(SEARCH("야간",L54)))</formula>
    </cfRule>
    <cfRule type="containsText" dxfId="2382" priority="294" operator="containsText" text="B(선택)">
      <formula>NOT(ISERROR(SEARCH("B(선택)",L54)))</formula>
    </cfRule>
    <cfRule type="containsText" dxfId="2381" priority="295" operator="containsText" text="A(선택)">
      <formula>NOT(ISERROR(SEARCH("A(선택)",L54)))</formula>
    </cfRule>
  </conditionalFormatting>
  <conditionalFormatting sqref="B54:B55">
    <cfRule type="containsText" dxfId="2380" priority="281" operator="containsText" text="야간">
      <formula>NOT(ISERROR(SEARCH("야간",B54)))</formula>
    </cfRule>
    <cfRule type="containsText" dxfId="2379" priority="282" operator="containsText" text="B(선택)">
      <formula>NOT(ISERROR(SEARCH("B(선택)",B54)))</formula>
    </cfRule>
    <cfRule type="containsText" dxfId="2378" priority="283" operator="containsText" text="A(선택)">
      <formula>NOT(ISERROR(SEARCH("A(선택)",B54)))</formula>
    </cfRule>
  </conditionalFormatting>
  <conditionalFormatting sqref="V54:V55">
    <cfRule type="containsText" dxfId="2377" priority="275" operator="containsText" text="야간">
      <formula>NOT(ISERROR(SEARCH("야간",V54)))</formula>
    </cfRule>
    <cfRule type="containsText" dxfId="2376" priority="276" operator="containsText" text="B(선택)">
      <formula>NOT(ISERROR(SEARCH("B(선택)",V54)))</formula>
    </cfRule>
    <cfRule type="containsText" dxfId="2375" priority="277" operator="containsText" text="A(선택)">
      <formula>NOT(ISERROR(SEARCH("A(선택)",V54)))</formula>
    </cfRule>
  </conditionalFormatting>
  <conditionalFormatting sqref="V36:Y36">
    <cfRule type="cellIs" dxfId="2374" priority="271" operator="equal">
      <formula>0</formula>
    </cfRule>
  </conditionalFormatting>
  <conditionalFormatting sqref="B43:E43">
    <cfRule type="cellIs" dxfId="2373" priority="270" operator="equal">
      <formula>0</formula>
    </cfRule>
  </conditionalFormatting>
  <conditionalFormatting sqref="AA17:AA18">
    <cfRule type="containsText" dxfId="2372" priority="265" operator="containsText" text="휴일">
      <formula>NOT(ISERROR(SEARCH("휴일",AA17)))</formula>
    </cfRule>
    <cfRule type="containsText" dxfId="2371" priority="266" operator="containsText" text="대체(평일)">
      <formula>NOT(ISERROR(SEARCH("대체(평일)",AA17)))</formula>
    </cfRule>
  </conditionalFormatting>
  <conditionalFormatting sqref="AF17:AF18">
    <cfRule type="containsText" dxfId="2370" priority="263" operator="containsText" text="휴일">
      <formula>NOT(ISERROR(SEARCH("휴일",AF17)))</formula>
    </cfRule>
    <cfRule type="containsText" dxfId="2369" priority="264" operator="containsText" text="대체(평일)">
      <formula>NOT(ISERROR(SEARCH("대체(평일)",AF17)))</formula>
    </cfRule>
  </conditionalFormatting>
  <conditionalFormatting sqref="AF24:AF25">
    <cfRule type="containsText" dxfId="2368" priority="261" operator="containsText" text="휴일">
      <formula>NOT(ISERROR(SEARCH("휴일",AF24)))</formula>
    </cfRule>
    <cfRule type="containsText" dxfId="2367" priority="262" operator="containsText" text="대체(평일)">
      <formula>NOT(ISERROR(SEARCH("대체(평일)",AF24)))</formula>
    </cfRule>
  </conditionalFormatting>
  <conditionalFormatting sqref="AA24:AA25">
    <cfRule type="containsText" dxfId="2366" priority="259" operator="containsText" text="휴일">
      <formula>NOT(ISERROR(SEARCH("휴일",AA24)))</formula>
    </cfRule>
    <cfRule type="containsText" dxfId="2365" priority="260" operator="containsText" text="대체(평일)">
      <formula>NOT(ISERROR(SEARCH("대체(평일)",AA24)))</formula>
    </cfRule>
  </conditionalFormatting>
  <conditionalFormatting sqref="AA31:AA32">
    <cfRule type="containsText" dxfId="2364" priority="257" operator="containsText" text="휴일">
      <formula>NOT(ISERROR(SEARCH("휴일",AA31)))</formula>
    </cfRule>
    <cfRule type="containsText" dxfId="2363" priority="258" operator="containsText" text="대체(평일)">
      <formula>NOT(ISERROR(SEARCH("대체(평일)",AA31)))</formula>
    </cfRule>
  </conditionalFormatting>
  <conditionalFormatting sqref="AF31:AF32">
    <cfRule type="containsText" dxfId="2362" priority="255" operator="containsText" text="휴일">
      <formula>NOT(ISERROR(SEARCH("휴일",AF31)))</formula>
    </cfRule>
    <cfRule type="containsText" dxfId="2361" priority="256" operator="containsText" text="대체(평일)">
      <formula>NOT(ISERROR(SEARCH("대체(평일)",AF31)))</formula>
    </cfRule>
  </conditionalFormatting>
  <conditionalFormatting sqref="AF38:AF39">
    <cfRule type="containsText" dxfId="2360" priority="253" operator="containsText" text="휴일">
      <formula>NOT(ISERROR(SEARCH("휴일",AF38)))</formula>
    </cfRule>
    <cfRule type="containsText" dxfId="2359" priority="254" operator="containsText" text="대체(평일)">
      <formula>NOT(ISERROR(SEARCH("대체(평일)",AF38)))</formula>
    </cfRule>
  </conditionalFormatting>
  <conditionalFormatting sqref="AA38:AA39">
    <cfRule type="containsText" dxfId="2358" priority="251" operator="containsText" text="휴일">
      <formula>NOT(ISERROR(SEARCH("휴일",AA38)))</formula>
    </cfRule>
    <cfRule type="containsText" dxfId="2357" priority="252" operator="containsText" text="대체(평일)">
      <formula>NOT(ISERROR(SEARCH("대체(평일)",AA38)))</formula>
    </cfRule>
  </conditionalFormatting>
  <conditionalFormatting sqref="AF45:AF46">
    <cfRule type="containsText" dxfId="2356" priority="247" operator="containsText" text="휴일">
      <formula>NOT(ISERROR(SEARCH("휴일",AF45)))</formula>
    </cfRule>
    <cfRule type="containsText" dxfId="2355" priority="248" operator="containsText" text="대체(평일)">
      <formula>NOT(ISERROR(SEARCH("대체(평일)",AF45)))</formula>
    </cfRule>
  </conditionalFormatting>
  <conditionalFormatting sqref="AF52:AF53">
    <cfRule type="containsText" dxfId="2354" priority="245" operator="containsText" text="휴일">
      <formula>NOT(ISERROR(SEARCH("휴일",AF52)))</formula>
    </cfRule>
    <cfRule type="containsText" dxfId="2353" priority="246" operator="containsText" text="대체(평일)">
      <formula>NOT(ISERROR(SEARCH("대체(평일)",AF52)))</formula>
    </cfRule>
  </conditionalFormatting>
  <conditionalFormatting sqref="AA52:AA53">
    <cfRule type="containsText" dxfId="2352" priority="243" operator="containsText" text="휴일">
      <formula>NOT(ISERROR(SEARCH("휴일",AA52)))</formula>
    </cfRule>
    <cfRule type="containsText" dxfId="2351" priority="244" operator="containsText" text="대체(평일)">
      <formula>NOT(ISERROR(SEARCH("대체(평일)",AA52)))</formula>
    </cfRule>
  </conditionalFormatting>
  <conditionalFormatting sqref="Q43:T43">
    <cfRule type="cellIs" dxfId="2350" priority="242" operator="equal">
      <formula>0</formula>
    </cfRule>
  </conditionalFormatting>
  <conditionalFormatting sqref="Q45:Q46">
    <cfRule type="containsText" dxfId="2349" priority="238" operator="containsText" text="휴일">
      <formula>NOT(ISERROR(SEARCH("휴일",Q45)))</formula>
    </cfRule>
    <cfRule type="containsText" dxfId="2348" priority="239" operator="containsText" text="대체(평일)">
      <formula>NOT(ISERROR(SEARCH("대체(평일)",Q45)))</formula>
    </cfRule>
  </conditionalFormatting>
  <conditionalFormatting sqref="AO13">
    <cfRule type="cellIs" dxfId="2347" priority="223" operator="greaterThan">
      <formula>$AS$9</formula>
    </cfRule>
  </conditionalFormatting>
  <conditionalFormatting sqref="AN5:AO6 AO4">
    <cfRule type="cellIs" dxfId="2346" priority="222" operator="greaterThan">
      <formula>$AS$9</formula>
    </cfRule>
  </conditionalFormatting>
  <conditionalFormatting sqref="AO7">
    <cfRule type="cellIs" dxfId="2345" priority="221" operator="greaterThan">
      <formula>$AS$9</formula>
    </cfRule>
  </conditionalFormatting>
  <conditionalFormatting sqref="AN7">
    <cfRule type="cellIs" dxfId="2344" priority="220" operator="greaterThan">
      <formula>$AS$9</formula>
    </cfRule>
  </conditionalFormatting>
  <conditionalFormatting sqref="AN4">
    <cfRule type="cellIs" dxfId="2343" priority="219" operator="greaterThan">
      <formula>$AS$9</formula>
    </cfRule>
  </conditionalFormatting>
  <conditionalFormatting sqref="AO10">
    <cfRule type="cellIs" dxfId="2342" priority="218" operator="greaterThan">
      <formula>$AS$9</formula>
    </cfRule>
  </conditionalFormatting>
  <conditionalFormatting sqref="AO10">
    <cfRule type="cellIs" dxfId="2341" priority="217" operator="greaterThan">
      <formula>$AS$9</formula>
    </cfRule>
  </conditionalFormatting>
  <conditionalFormatting sqref="AO11">
    <cfRule type="cellIs" dxfId="2340" priority="216" operator="greaterThan">
      <formula>$AS$9</formula>
    </cfRule>
  </conditionalFormatting>
  <conditionalFormatting sqref="AO12">
    <cfRule type="cellIs" dxfId="2339" priority="215" operator="greaterThan">
      <formula>$AS$9</formula>
    </cfRule>
  </conditionalFormatting>
  <conditionalFormatting sqref="AN8">
    <cfRule type="cellIs" dxfId="2338" priority="214" operator="greaterThan">
      <formula>$AS$10</formula>
    </cfRule>
  </conditionalFormatting>
  <conditionalFormatting sqref="L29:O29">
    <cfRule type="cellIs" dxfId="2337" priority="170" operator="equal">
      <formula>0</formula>
    </cfRule>
  </conditionalFormatting>
  <conditionalFormatting sqref="L31:L32">
    <cfRule type="containsText" dxfId="2336" priority="168" operator="containsText" text="휴일">
      <formula>NOT(ISERROR(SEARCH("휴일",L31)))</formula>
    </cfRule>
    <cfRule type="containsText" dxfId="2335" priority="169" operator="containsText" text="대체(평일)">
      <formula>NOT(ISERROR(SEARCH("대체(평일)",L31)))</formula>
    </cfRule>
  </conditionalFormatting>
  <conditionalFormatting sqref="G33:G34">
    <cfRule type="containsText" dxfId="2334" priority="157" operator="containsText" text="야간">
      <formula>NOT(ISERROR(SEARCH("야간",G33)))</formula>
    </cfRule>
    <cfRule type="containsText" dxfId="2333" priority="158" operator="containsText" text="B(선택)">
      <formula>NOT(ISERROR(SEARCH("B(선택)",G33)))</formula>
    </cfRule>
    <cfRule type="containsText" dxfId="2332" priority="159" operator="containsText" text="A(선택)">
      <formula>NOT(ISERROR(SEARCH("A(선택)",G33)))</formula>
    </cfRule>
  </conditionalFormatting>
  <conditionalFormatting sqref="AA45:AA46">
    <cfRule type="containsText" dxfId="2331" priority="155" operator="containsText" text="휴일">
      <formula>NOT(ISERROR(SEARCH("휴일",AA45)))</formula>
    </cfRule>
    <cfRule type="containsText" dxfId="2330" priority="156" operator="containsText" text="대체(평일)">
      <formula>NOT(ISERROR(SEARCH("대체(평일)",AA45)))</formula>
    </cfRule>
  </conditionalFormatting>
  <conditionalFormatting sqref="B17:B18">
    <cfRule type="containsText" dxfId="2329" priority="126" operator="containsText" text="대체(휴일)">
      <formula>NOT(ISERROR(SEARCH("대체(휴일)",B17)))</formula>
    </cfRule>
    <cfRule type="containsText" dxfId="2328" priority="127" operator="containsText" text="외근">
      <formula>NOT(ISERROR(SEARCH("외근",B17)))</formula>
    </cfRule>
    <cfRule type="containsText" dxfId="2327" priority="128" operator="containsText" text="선택">
      <formula>NOT(ISERROR(SEARCH("선택",B17)))</formula>
    </cfRule>
  </conditionalFormatting>
  <conditionalFormatting sqref="G17:G18">
    <cfRule type="containsText" dxfId="2326" priority="123" operator="containsText" text="대체(휴일)">
      <formula>NOT(ISERROR(SEARCH("대체(휴일)",G17)))</formula>
    </cfRule>
    <cfRule type="containsText" dxfId="2325" priority="124" operator="containsText" text="외근">
      <formula>NOT(ISERROR(SEARCH("외근",G17)))</formula>
    </cfRule>
    <cfRule type="containsText" dxfId="2324" priority="125" operator="containsText" text="선택">
      <formula>NOT(ISERROR(SEARCH("선택",G17)))</formula>
    </cfRule>
  </conditionalFormatting>
  <conditionalFormatting sqref="L17:L18">
    <cfRule type="containsText" dxfId="2323" priority="120" operator="containsText" text="대체(휴일)">
      <formula>NOT(ISERROR(SEARCH("대체(휴일)",L17)))</formula>
    </cfRule>
    <cfRule type="containsText" dxfId="2322" priority="121" operator="containsText" text="외근">
      <formula>NOT(ISERROR(SEARCH("외근",L17)))</formula>
    </cfRule>
    <cfRule type="containsText" dxfId="2321" priority="122" operator="containsText" text="선택">
      <formula>NOT(ISERROR(SEARCH("선택",L17)))</formula>
    </cfRule>
  </conditionalFormatting>
  <conditionalFormatting sqref="Q17:Q18">
    <cfRule type="containsText" dxfId="2320" priority="117" operator="containsText" text="대체(휴일)">
      <formula>NOT(ISERROR(SEARCH("대체(휴일)",Q17)))</formula>
    </cfRule>
    <cfRule type="containsText" dxfId="2319" priority="118" operator="containsText" text="외근">
      <formula>NOT(ISERROR(SEARCH("외근",Q17)))</formula>
    </cfRule>
    <cfRule type="containsText" dxfId="2318" priority="119" operator="containsText" text="선택">
      <formula>NOT(ISERROR(SEARCH("선택",Q17)))</formula>
    </cfRule>
  </conditionalFormatting>
  <conditionalFormatting sqref="V17:V18">
    <cfRule type="containsText" dxfId="2317" priority="114" operator="containsText" text="대체(휴일)">
      <formula>NOT(ISERROR(SEARCH("대체(휴일)",V17)))</formula>
    </cfRule>
    <cfRule type="containsText" dxfId="2316" priority="115" operator="containsText" text="외근">
      <formula>NOT(ISERROR(SEARCH("외근",V17)))</formula>
    </cfRule>
    <cfRule type="containsText" dxfId="2315" priority="116" operator="containsText" text="선택">
      <formula>NOT(ISERROR(SEARCH("선택",V17)))</formula>
    </cfRule>
  </conditionalFormatting>
  <conditionalFormatting sqref="B24:B25">
    <cfRule type="containsText" dxfId="2314" priority="67" operator="containsText" text="대체(휴일)">
      <formula>NOT(ISERROR(SEARCH("대체(휴일)",B24)))</formula>
    </cfRule>
    <cfRule type="containsText" dxfId="2313" priority="68" operator="containsText" text="외근">
      <formula>NOT(ISERROR(SEARCH("외근",B24)))</formula>
    </cfRule>
    <cfRule type="containsText" dxfId="2312" priority="69" operator="containsText" text="선택">
      <formula>NOT(ISERROR(SEARCH("선택",B24)))</formula>
    </cfRule>
  </conditionalFormatting>
  <conditionalFormatting sqref="G24:G25">
    <cfRule type="containsText" dxfId="2311" priority="64" operator="containsText" text="대체(휴일)">
      <formula>NOT(ISERROR(SEARCH("대체(휴일)",G24)))</formula>
    </cfRule>
    <cfRule type="containsText" dxfId="2310" priority="65" operator="containsText" text="외근">
      <formula>NOT(ISERROR(SEARCH("외근",G24)))</formula>
    </cfRule>
    <cfRule type="containsText" dxfId="2309" priority="66" operator="containsText" text="선택">
      <formula>NOT(ISERROR(SEARCH("선택",G24)))</formula>
    </cfRule>
  </conditionalFormatting>
  <conditionalFormatting sqref="L24:L25">
    <cfRule type="containsText" dxfId="2308" priority="61" operator="containsText" text="대체(휴일)">
      <formula>NOT(ISERROR(SEARCH("대체(휴일)",L24)))</formula>
    </cfRule>
    <cfRule type="containsText" dxfId="2307" priority="62" operator="containsText" text="외근">
      <formula>NOT(ISERROR(SEARCH("외근",L24)))</formula>
    </cfRule>
    <cfRule type="containsText" dxfId="2306" priority="63" operator="containsText" text="선택">
      <formula>NOT(ISERROR(SEARCH("선택",L24)))</formula>
    </cfRule>
  </conditionalFormatting>
  <conditionalFormatting sqref="Q24:Q25">
    <cfRule type="containsText" dxfId="2305" priority="58" operator="containsText" text="대체(휴일)">
      <formula>NOT(ISERROR(SEARCH("대체(휴일)",Q24)))</formula>
    </cfRule>
    <cfRule type="containsText" dxfId="2304" priority="59" operator="containsText" text="외근">
      <formula>NOT(ISERROR(SEARCH("외근",Q24)))</formula>
    </cfRule>
    <cfRule type="containsText" dxfId="2303" priority="60" operator="containsText" text="선택">
      <formula>NOT(ISERROR(SEARCH("선택",Q24)))</formula>
    </cfRule>
  </conditionalFormatting>
  <conditionalFormatting sqref="V24:V25">
    <cfRule type="containsText" dxfId="2302" priority="55" operator="containsText" text="대체(휴일)">
      <formula>NOT(ISERROR(SEARCH("대체(휴일)",V24)))</formula>
    </cfRule>
    <cfRule type="containsText" dxfId="2301" priority="56" operator="containsText" text="외근">
      <formula>NOT(ISERROR(SEARCH("외근",V24)))</formula>
    </cfRule>
    <cfRule type="containsText" dxfId="2300" priority="57" operator="containsText" text="선택">
      <formula>NOT(ISERROR(SEARCH("선택",V24)))</formula>
    </cfRule>
  </conditionalFormatting>
  <conditionalFormatting sqref="B31:B32">
    <cfRule type="containsText" dxfId="2299" priority="52" operator="containsText" text="대체(휴일)">
      <formula>NOT(ISERROR(SEARCH("대체(휴일)",B31)))</formula>
    </cfRule>
    <cfRule type="containsText" dxfId="2298" priority="53" operator="containsText" text="외근">
      <formula>NOT(ISERROR(SEARCH("외근",B31)))</formula>
    </cfRule>
    <cfRule type="containsText" dxfId="2297" priority="54" operator="containsText" text="선택">
      <formula>NOT(ISERROR(SEARCH("선택",B31)))</formula>
    </cfRule>
  </conditionalFormatting>
  <conditionalFormatting sqref="G31:G32">
    <cfRule type="containsText" dxfId="2296" priority="49" operator="containsText" text="대체(휴일)">
      <formula>NOT(ISERROR(SEARCH("대체(휴일)",G31)))</formula>
    </cfRule>
    <cfRule type="containsText" dxfId="2295" priority="50" operator="containsText" text="외근">
      <formula>NOT(ISERROR(SEARCH("외근",G31)))</formula>
    </cfRule>
    <cfRule type="containsText" dxfId="2294" priority="51" operator="containsText" text="선택">
      <formula>NOT(ISERROR(SEARCH("선택",G31)))</formula>
    </cfRule>
  </conditionalFormatting>
  <conditionalFormatting sqref="Q31:Q32">
    <cfRule type="containsText" dxfId="2293" priority="46" operator="containsText" text="대체(휴일)">
      <formula>NOT(ISERROR(SEARCH("대체(휴일)",Q31)))</formula>
    </cfRule>
    <cfRule type="containsText" dxfId="2292" priority="47" operator="containsText" text="외근">
      <formula>NOT(ISERROR(SEARCH("외근",Q31)))</formula>
    </cfRule>
    <cfRule type="containsText" dxfId="2291" priority="48" operator="containsText" text="선택">
      <formula>NOT(ISERROR(SEARCH("선택",Q31)))</formula>
    </cfRule>
  </conditionalFormatting>
  <conditionalFormatting sqref="V31:V32">
    <cfRule type="containsText" dxfId="2290" priority="43" operator="containsText" text="대체(휴일)">
      <formula>NOT(ISERROR(SEARCH("대체(휴일)",V31)))</formula>
    </cfRule>
    <cfRule type="containsText" dxfId="2289" priority="44" operator="containsText" text="외근">
      <formula>NOT(ISERROR(SEARCH("외근",V31)))</formula>
    </cfRule>
    <cfRule type="containsText" dxfId="2288" priority="45" operator="containsText" text="선택">
      <formula>NOT(ISERROR(SEARCH("선택",V31)))</formula>
    </cfRule>
  </conditionalFormatting>
  <conditionalFormatting sqref="B38:B39">
    <cfRule type="containsText" dxfId="2287" priority="40" operator="containsText" text="대체(휴일)">
      <formula>NOT(ISERROR(SEARCH("대체(휴일)",B38)))</formula>
    </cfRule>
    <cfRule type="containsText" dxfId="2286" priority="41" operator="containsText" text="외근">
      <formula>NOT(ISERROR(SEARCH("외근",B38)))</formula>
    </cfRule>
    <cfRule type="containsText" dxfId="2285" priority="42" operator="containsText" text="선택">
      <formula>NOT(ISERROR(SEARCH("선택",B38)))</formula>
    </cfRule>
  </conditionalFormatting>
  <conditionalFormatting sqref="G38:G39">
    <cfRule type="containsText" dxfId="2284" priority="37" operator="containsText" text="대체(휴일)">
      <formula>NOT(ISERROR(SEARCH("대체(휴일)",G38)))</formula>
    </cfRule>
    <cfRule type="containsText" dxfId="2283" priority="38" operator="containsText" text="외근">
      <formula>NOT(ISERROR(SEARCH("외근",G38)))</formula>
    </cfRule>
    <cfRule type="containsText" dxfId="2282" priority="39" operator="containsText" text="선택">
      <formula>NOT(ISERROR(SEARCH("선택",G38)))</formula>
    </cfRule>
  </conditionalFormatting>
  <conditionalFormatting sqref="L38:L39">
    <cfRule type="containsText" dxfId="2281" priority="34" operator="containsText" text="대체(휴일)">
      <formula>NOT(ISERROR(SEARCH("대체(휴일)",L38)))</formula>
    </cfRule>
    <cfRule type="containsText" dxfId="2280" priority="35" operator="containsText" text="외근">
      <formula>NOT(ISERROR(SEARCH("외근",L38)))</formula>
    </cfRule>
    <cfRule type="containsText" dxfId="2279" priority="36" operator="containsText" text="선택">
      <formula>NOT(ISERROR(SEARCH("선택",L38)))</formula>
    </cfRule>
  </conditionalFormatting>
  <conditionalFormatting sqref="Q38:Q39">
    <cfRule type="containsText" dxfId="2278" priority="31" operator="containsText" text="대체(휴일)">
      <formula>NOT(ISERROR(SEARCH("대체(휴일)",Q38)))</formula>
    </cfRule>
    <cfRule type="containsText" dxfId="2277" priority="32" operator="containsText" text="외근">
      <formula>NOT(ISERROR(SEARCH("외근",Q38)))</formula>
    </cfRule>
    <cfRule type="containsText" dxfId="2276" priority="33" operator="containsText" text="선택">
      <formula>NOT(ISERROR(SEARCH("선택",Q38)))</formula>
    </cfRule>
  </conditionalFormatting>
  <conditionalFormatting sqref="V38:V39">
    <cfRule type="containsText" dxfId="2275" priority="28" operator="containsText" text="대체(휴일)">
      <formula>NOT(ISERROR(SEARCH("대체(휴일)",V38)))</formula>
    </cfRule>
    <cfRule type="containsText" dxfId="2274" priority="29" operator="containsText" text="외근">
      <formula>NOT(ISERROR(SEARCH("외근",V38)))</formula>
    </cfRule>
    <cfRule type="containsText" dxfId="2273" priority="30" operator="containsText" text="선택">
      <formula>NOT(ISERROR(SEARCH("선택",V38)))</formula>
    </cfRule>
  </conditionalFormatting>
  <conditionalFormatting sqref="B45:B46">
    <cfRule type="containsText" dxfId="2272" priority="25" operator="containsText" text="대체(휴일)">
      <formula>NOT(ISERROR(SEARCH("대체(휴일)",B45)))</formula>
    </cfRule>
    <cfRule type="containsText" dxfId="2271" priority="26" operator="containsText" text="외근">
      <formula>NOT(ISERROR(SEARCH("외근",B45)))</formula>
    </cfRule>
    <cfRule type="containsText" dxfId="2270" priority="27" operator="containsText" text="선택">
      <formula>NOT(ISERROR(SEARCH("선택",B45)))</formula>
    </cfRule>
  </conditionalFormatting>
  <conditionalFormatting sqref="G45:G46">
    <cfRule type="containsText" dxfId="2269" priority="22" operator="containsText" text="대체(휴일)">
      <formula>NOT(ISERROR(SEARCH("대체(휴일)",G45)))</formula>
    </cfRule>
    <cfRule type="containsText" dxfId="2268" priority="23" operator="containsText" text="외근">
      <formula>NOT(ISERROR(SEARCH("외근",G45)))</formula>
    </cfRule>
    <cfRule type="containsText" dxfId="2267" priority="24" operator="containsText" text="선택">
      <formula>NOT(ISERROR(SEARCH("선택",G45)))</formula>
    </cfRule>
  </conditionalFormatting>
  <conditionalFormatting sqref="L45:L46">
    <cfRule type="containsText" dxfId="2266" priority="19" operator="containsText" text="대체(휴일)">
      <formula>NOT(ISERROR(SEARCH("대체(휴일)",L45)))</formula>
    </cfRule>
    <cfRule type="containsText" dxfId="2265" priority="20" operator="containsText" text="외근">
      <formula>NOT(ISERROR(SEARCH("외근",L45)))</formula>
    </cfRule>
    <cfRule type="containsText" dxfId="2264" priority="21" operator="containsText" text="선택">
      <formula>NOT(ISERROR(SEARCH("선택",L45)))</formula>
    </cfRule>
  </conditionalFormatting>
  <conditionalFormatting sqref="V45:V46">
    <cfRule type="containsText" dxfId="2263" priority="16" operator="containsText" text="대체(휴일)">
      <formula>NOT(ISERROR(SEARCH("대체(휴일)",V45)))</formula>
    </cfRule>
    <cfRule type="containsText" dxfId="2262" priority="17" operator="containsText" text="외근">
      <formula>NOT(ISERROR(SEARCH("외근",V45)))</formula>
    </cfRule>
    <cfRule type="containsText" dxfId="2261" priority="18" operator="containsText" text="선택">
      <formula>NOT(ISERROR(SEARCH("선택",V45)))</formula>
    </cfRule>
  </conditionalFormatting>
  <conditionalFormatting sqref="V52:V53">
    <cfRule type="containsText" dxfId="2260" priority="13" operator="containsText" text="대체(휴일)">
      <formula>NOT(ISERROR(SEARCH("대체(휴일)",V52)))</formula>
    </cfRule>
    <cfRule type="containsText" dxfId="2259" priority="14" operator="containsText" text="외근">
      <formula>NOT(ISERROR(SEARCH("외근",V52)))</formula>
    </cfRule>
    <cfRule type="containsText" dxfId="2258" priority="15" operator="containsText" text="선택">
      <formula>NOT(ISERROR(SEARCH("선택",V52)))</formula>
    </cfRule>
  </conditionalFormatting>
  <conditionalFormatting sqref="Q52:Q53">
    <cfRule type="containsText" dxfId="2257" priority="10" operator="containsText" text="대체(휴일)">
      <formula>NOT(ISERROR(SEARCH("대체(휴일)",Q52)))</formula>
    </cfRule>
    <cfRule type="containsText" dxfId="2256" priority="11" operator="containsText" text="외근">
      <formula>NOT(ISERROR(SEARCH("외근",Q52)))</formula>
    </cfRule>
    <cfRule type="containsText" dxfId="2255" priority="12" operator="containsText" text="선택">
      <formula>NOT(ISERROR(SEARCH("선택",Q52)))</formula>
    </cfRule>
  </conditionalFormatting>
  <conditionalFormatting sqref="L52:L53">
    <cfRule type="containsText" dxfId="2254" priority="7" operator="containsText" text="대체(휴일)">
      <formula>NOT(ISERROR(SEARCH("대체(휴일)",L52)))</formula>
    </cfRule>
    <cfRule type="containsText" dxfId="2253" priority="8" operator="containsText" text="외근">
      <formula>NOT(ISERROR(SEARCH("외근",L52)))</formula>
    </cfRule>
    <cfRule type="containsText" dxfId="2252" priority="9" operator="containsText" text="선택">
      <formula>NOT(ISERROR(SEARCH("선택",L52)))</formula>
    </cfRule>
  </conditionalFormatting>
  <conditionalFormatting sqref="G52:G53">
    <cfRule type="containsText" dxfId="2251" priority="4" operator="containsText" text="대체(휴일)">
      <formula>NOT(ISERROR(SEARCH("대체(휴일)",G52)))</formula>
    </cfRule>
    <cfRule type="containsText" dxfId="2250" priority="5" operator="containsText" text="외근">
      <formula>NOT(ISERROR(SEARCH("외근",G52)))</formula>
    </cfRule>
    <cfRule type="containsText" dxfId="2249" priority="6" operator="containsText" text="선택">
      <formula>NOT(ISERROR(SEARCH("선택",G52)))</formula>
    </cfRule>
  </conditionalFormatting>
  <conditionalFormatting sqref="B52:B53">
    <cfRule type="containsText" dxfId="2248" priority="1" operator="containsText" text="대체(휴일)">
      <formula>NOT(ISERROR(SEARCH("대체(휴일)",B52)))</formula>
    </cfRule>
    <cfRule type="containsText" dxfId="2247" priority="2" operator="containsText" text="외근">
      <formula>NOT(ISERROR(SEARCH("외근",B52)))</formula>
    </cfRule>
    <cfRule type="containsText" dxfId="2246" priority="3" operator="containsText" text="선택">
      <formula>NOT(ISERROR(SEARCH("선택",B52)))</formula>
    </cfRule>
  </conditionalFormatting>
  <dataValidations count="10">
    <dataValidation type="list" allowBlank="1" showInputMessage="1" showErrorMessage="1" sqref="Q17:Q18 L17:L18 V17:V18 B17:B18 G17:G18 B24:B25 G24:G25 L24:L25 Q24:Q25 V24:V25 B31:B32 G31:G32 Q31:Q32 V31:V32 B38:B39 G38:G39 L38:L39 Q38:Q39 V38:V39 B45:B46 G45:G46 L45:L46 V45:V46 V52:V53 Q52:Q53 L52:L53 G52:G53 B52:B53" xr:uid="{AD49599D-3340-41E9-A4AE-A9AB20EE89C5}">
      <formula1>"통상,선택,외근,대체(휴일)"</formula1>
    </dataValidation>
    <dataValidation type="list" allowBlank="1" showInputMessage="1" showErrorMessage="1" sqref="D20 AC20 I20 AC34 N20 S20 AH20 AC48 AC27 AH27 AH34 AC41 X55 AH41 X20 I41 AH48 I27 S27 D27 N27 S41 S34 D34 I48 S48 D48 N48 N34 D41 N41 X27 X48 X41 X34 AC55 AH55 I55 S55 D55 N55 I34" xr:uid="{39B59ACF-D04D-43EA-8E03-4078FF95B8E1}">
      <formula1>"0.0,0.5,1.0,1.5,2.0,2.5,3.0,3.5,4.0,4.5,5.0,5.5,6.0"</formula1>
    </dataValidation>
    <dataValidation type="list" allowBlank="1" showInputMessage="1" showErrorMessage="1" sqref="C20 M58 AB20 H20 AB34 M20 R20 AG20 AB48 AB27 AG27 AG34 AB41 W55 AG41 W20 H41 AG48 H27 R27 C27 M27 R41 R34 C34 H48 R48 C48 M48 M34 C41 M41 W27 W48 W41 W34 AB55 AG55 H55 R55 C55 M55 H34" xr:uid="{83B57174-470C-4ECA-89B9-61BC25AA9313}">
      <formula1>"22:30,23:00,23:30,24:00,00:30,01:00,01:30,02:00,02:30,03:00,03:30,04:00,04:30,05:00,05:30,06:00"</formula1>
    </dataValidation>
    <dataValidation type="list" allowBlank="1" showInputMessage="1" showErrorMessage="1" sqref="C19 AB19 H19 AB33 M19 R19 AG19 AB47 AB26 AG26 AG33 AB40 W54 AG40 W19 H40 AG47 H26 R26 C26 M26 R40 R33 C33 H47 R47 C47 M47 M33 C40 M40 W26 W47 W40 W33 AB54 AG54 H54 R54 C54 M54 H33" xr:uid="{2E3993C8-5D07-491F-AC40-14D7B730EA72}">
      <formula1>"22:00,22:30,23:00,23:30,24:00,00:30,01:00,01:30,02:00,02:30,03:00,03:30,04:00,04:30,05:00,05:30"</formula1>
    </dataValidation>
    <dataValidation type="list" allowBlank="1" showInputMessage="1" showErrorMessage="1" sqref="B19:B20 Q19:Q20 AA19:AA20 G19:G20 AA33:AA34 L19:L20 AF19:AF20 AA47:AA48 AF47:AF48 AA26:AA27 AF26:AF27 AF33:AF34 B47:B48 AA40:AA41 V19:V20 B26:B27 AF40:AF41 B40:B41 G26:G27 Q26:Q27 L26:L27 G47:G48 G40:G41 B33:B34 V54:V55 Q47:Q48 L47:L48 V47:V48 Q33:Q34 L33:L34 Q40:Q41 L40:L41 V40:V41 V26:V27 V33:V34 AA54:AA55 AF54:AF55 B54:B55 G54:G55 Q54:Q55 L54:L55 G33:G34" xr:uid="{E87D444A-D0ED-4275-AB54-286FDED9D126}">
      <formula1>"야간"</formula1>
    </dataValidation>
    <dataValidation type="list" allowBlank="1" showInputMessage="1" showErrorMessage="1" sqref="D18 AC39 I18 AC32 N18 X53 AC18 AH18 AH32 AH39 D32 S53 D53 AC46 AH46 AC25 AH25 N53 I32 N32 X25 S32 I39 S46 S18 D25 I25 X18 N25 X32 N39 S39 X39 X46 S25 AC53 AH53 I53 D39 I46 N46 D46" xr:uid="{BCA6F8D5-77AF-445F-B24E-8FB9D074EF77}">
      <formula1>"외근,연차,반차,0.0,0.5,1.0,1.5,2.0,2.5,3.0,3.5,4.0,4.5,5.0,5.5,6.0"</formula1>
    </dataValidation>
    <dataValidation type="list" allowBlank="1" showInputMessage="1" showErrorMessage="1" sqref="AB17 AG38 AG45 C31 AG24 H24 W52 M24 AG31 M45 H52 R45 M52 M17 M31 C17 AB38 AB52 C38 R38 C24 AG17 AB31 AB45 W38 AB24 W45 W17 H31 R17 H17 C52 R24 R31 W24 AG52 R52 H38 M38 C45 H45 W31" xr:uid="{0781D830-5FE6-4C2C-A731-207D2AE9F2AF}">
      <formula1>"06:00,06:30,07:00,07:30,08:00,08:30,09:00,09:30,10:00,10:30,11:00,11:30,12:00,12:30,13:00,13:30,14:00,14:30,15:00,15:30,16:00,16:30,17:00,17:30"</formula1>
    </dataValidation>
    <dataValidation type="list" allowBlank="1" showInputMessage="1" showErrorMessage="1" sqref="H53 H25 M18 AB53 W18 AG53 C32 M46 M25 R46 AG18 H32 AB32 H18 C18 M53 AG32 AB25 R39 AB18 AG25 AB39 C39 AB46 AG46 R18 AG39 W46 M32 W39 R25 C25 W53 R32 W25 R53 C53 H39 M39 C46 H46 W32" xr:uid="{F53E7BC0-6A17-4E37-BA68-F368D75BB1B0}">
      <formula1>"10:30,11:00,11:30,12:00,12:30,13:00,13:30,14:00,14:30,15:00,15:30,16:00,16:30,17:00,17:30,18:00,18:30,19:00,19:30,20:00,20:30,21:00,21:30,22:00"</formula1>
    </dataValidation>
    <dataValidation type="list" allowBlank="1" showInputMessage="1" showErrorMessage="1" sqref="AA17:AA18 AF17:AF18 AF24:AF25 AA24:AA25 AA31:AA32 AF31:AF32 AF38:AF39 AA38:AA39 AA52:AA53 AF45:AF46 AF52:AF53 L31:L32 Q45:Q46 AA45:AA46" xr:uid="{F9675369-B9A4-4106-8733-619CDA309F5D}">
      <formula1>"대체(평일),휴일"</formula1>
    </dataValidation>
    <dataValidation type="list" showInputMessage="1" showErrorMessage="1" sqref="G10:J10" xr:uid="{2CCD2BA9-A06D-4F35-BDAE-720DE4680FDB}">
      <formula1>"Comprehensive,Non-Comprehensive"</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1BB18-EC34-43FF-98A2-6DCA0F863F9C}">
  <dimension ref="B2:AW68"/>
  <sheetViews>
    <sheetView showGridLines="0" zoomScale="70" zoomScaleNormal="70" workbookViewId="0">
      <selection activeCell="W11" sqref="W11"/>
    </sheetView>
  </sheetViews>
  <sheetFormatPr defaultRowHeight="15"/>
  <cols>
    <col min="1" max="1" width="4.140625" customWidth="1"/>
    <col min="2" max="2" width="7.7109375" customWidth="1"/>
    <col min="3" max="3" width="9.7109375" customWidth="1"/>
    <col min="4" max="4" width="6.7109375" customWidth="1"/>
    <col min="5" max="5" width="7.42578125" customWidth="1"/>
    <col min="6" max="6" width="2.85546875" customWidth="1"/>
    <col min="7" max="7" width="7.7109375" customWidth="1"/>
    <col min="8" max="8" width="9.7109375" customWidth="1"/>
    <col min="9" max="10" width="6.7109375" customWidth="1"/>
    <col min="11" max="11" width="2.85546875" customWidth="1"/>
    <col min="12" max="12" width="7.7109375" customWidth="1"/>
    <col min="13" max="13" width="9.7109375" customWidth="1"/>
    <col min="14" max="15" width="6.7109375" customWidth="1"/>
    <col min="16" max="16" width="2.85546875" customWidth="1"/>
    <col min="17" max="17" width="8.7109375" customWidth="1"/>
    <col min="18" max="18" width="9.7109375" customWidth="1"/>
    <col min="19" max="20" width="6.7109375" customWidth="1"/>
    <col min="21" max="21" width="2.85546875" customWidth="1"/>
    <col min="22" max="22" width="8.7109375" customWidth="1"/>
    <col min="23" max="23" width="9.7109375" customWidth="1"/>
    <col min="24" max="25" width="6.7109375" customWidth="1"/>
    <col min="26" max="26" width="2.85546875" customWidth="1"/>
    <col min="27" max="27" width="7.7109375" customWidth="1"/>
    <col min="28" max="28" width="9.7109375" customWidth="1"/>
    <col min="29" max="30" width="6.7109375" customWidth="1"/>
    <col min="31" max="31" width="2.85546875" customWidth="1"/>
    <col min="32" max="32" width="8.7109375" customWidth="1"/>
    <col min="33" max="33" width="9.7109375" customWidth="1"/>
    <col min="34" max="35" width="6.7109375" customWidth="1"/>
    <col min="36" max="36" width="2.7109375" customWidth="1"/>
    <col min="37" max="38" width="1.7109375" customWidth="1"/>
    <col min="39" max="39" width="36.28515625" customWidth="1"/>
    <col min="40" max="40" width="15.7109375" customWidth="1"/>
    <col min="41" max="41" width="6.7109375" customWidth="1"/>
    <col min="42" max="42" width="3.7109375" customWidth="1"/>
    <col min="43" max="43" width="5.140625" customWidth="1"/>
    <col min="44" max="44" width="18.7109375" customWidth="1"/>
    <col min="45" max="45" width="13.42578125" customWidth="1"/>
    <col min="46" max="48" width="8.7109375" customWidth="1"/>
    <col min="49" max="49" width="10" customWidth="1"/>
  </cols>
  <sheetData>
    <row r="2" spans="2:49" ht="26.25" customHeight="1" thickBot="1">
      <c r="B2" s="178">
        <v>43952</v>
      </c>
      <c r="C2" s="178"/>
      <c r="D2" s="178"/>
      <c r="E2" s="178"/>
      <c r="F2" s="178"/>
      <c r="G2" s="178"/>
      <c r="H2" s="22"/>
      <c r="I2" s="22"/>
      <c r="J2" s="2"/>
      <c r="K2" s="2"/>
      <c r="L2" s="2"/>
      <c r="M2" s="22"/>
      <c r="N2" s="22"/>
      <c r="O2" s="2"/>
      <c r="P2" s="2"/>
      <c r="Q2" s="2"/>
      <c r="R2" s="22"/>
      <c r="S2" s="22"/>
      <c r="T2" s="2"/>
      <c r="U2" s="2"/>
      <c r="V2" s="2"/>
      <c r="W2" s="22"/>
      <c r="X2" s="22"/>
      <c r="Y2" s="2"/>
      <c r="Z2" s="2"/>
      <c r="AA2" s="2"/>
      <c r="AB2" s="22"/>
      <c r="AC2" s="22"/>
      <c r="AD2" s="2"/>
      <c r="AE2" s="2"/>
      <c r="AF2" s="2"/>
      <c r="AG2" s="22"/>
      <c r="AH2" s="22"/>
      <c r="AI2" s="2"/>
      <c r="AJ2" s="3"/>
      <c r="AM2" s="4" t="s">
        <v>0</v>
      </c>
      <c r="AQ2" s="4" t="s">
        <v>1</v>
      </c>
      <c r="AR2" s="5"/>
    </row>
    <row r="3" spans="2:49" ht="17.25" customHeight="1">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M3" s="7"/>
      <c r="AN3" s="8" t="s">
        <v>2</v>
      </c>
      <c r="AO3" s="39" t="s">
        <v>3</v>
      </c>
      <c r="AQ3" s="179" t="s">
        <v>4</v>
      </c>
      <c r="AR3" s="180"/>
      <c r="AS3" s="9">
        <f>B2</f>
        <v>43952</v>
      </c>
    </row>
    <row r="4" spans="2:49" s="6" customFormat="1" ht="17.25" customHeight="1">
      <c r="B4" s="164" t="s">
        <v>25</v>
      </c>
      <c r="C4" s="164"/>
      <c r="D4" s="164"/>
      <c r="E4" s="164"/>
      <c r="AM4" s="34" t="s">
        <v>20</v>
      </c>
      <c r="AN4" s="35">
        <f>AN17+AN24+AN31+AN38+AN45+AN52</f>
        <v>152</v>
      </c>
      <c r="AO4" s="34">
        <f>$AS$9-AN4</f>
        <v>0</v>
      </c>
      <c r="AP4"/>
      <c r="AQ4" s="181" t="s">
        <v>5</v>
      </c>
      <c r="AR4" s="182"/>
      <c r="AS4" s="10">
        <f>EOMONTH(B2,0)</f>
        <v>43982</v>
      </c>
    </row>
    <row r="5" spans="2:49" s="6" customFormat="1" ht="17.25" customHeight="1">
      <c r="B5" s="127" t="s">
        <v>26</v>
      </c>
      <c r="C5" s="127"/>
      <c r="D5" s="127"/>
      <c r="E5" s="127"/>
      <c r="F5" s="127"/>
      <c r="G5" s="127"/>
      <c r="H5" s="127"/>
      <c r="I5" s="127"/>
      <c r="J5" s="127"/>
      <c r="K5" s="127"/>
      <c r="L5" s="127"/>
      <c r="M5" s="127"/>
      <c r="N5" s="127"/>
      <c r="O5" s="127"/>
      <c r="P5" s="127"/>
      <c r="Q5" s="127"/>
      <c r="R5" s="127"/>
      <c r="S5" s="127"/>
      <c r="T5" s="127"/>
      <c r="U5" s="127"/>
      <c r="V5" s="127"/>
      <c r="W5" s="127"/>
      <c r="X5" s="127"/>
      <c r="Y5" s="127"/>
      <c r="AM5" s="34" t="s">
        <v>24</v>
      </c>
      <c r="AN5" s="35">
        <f>AN18+AN25+AN32+AN39+AN46+AN53</f>
        <v>0</v>
      </c>
      <c r="AO5" s="34"/>
      <c r="AP5"/>
      <c r="AQ5" s="183" t="s">
        <v>6</v>
      </c>
      <c r="AR5" s="11" t="s">
        <v>34</v>
      </c>
      <c r="AS5" s="10">
        <v>43952</v>
      </c>
    </row>
    <row r="6" spans="2:49" s="6" customFormat="1" ht="17.25" customHeight="1">
      <c r="B6" s="127" t="s">
        <v>63</v>
      </c>
      <c r="C6" s="127"/>
      <c r="D6" s="127"/>
      <c r="E6" s="127"/>
      <c r="F6" s="127"/>
      <c r="G6" s="127"/>
      <c r="H6" s="127"/>
      <c r="I6" s="127"/>
      <c r="J6" s="127"/>
      <c r="K6" s="127"/>
      <c r="L6" s="127"/>
      <c r="M6" s="127"/>
      <c r="N6" s="127"/>
      <c r="O6" s="127"/>
      <c r="P6" s="127"/>
      <c r="Q6" s="127"/>
      <c r="R6" s="127"/>
      <c r="S6" s="127"/>
      <c r="T6" s="127"/>
      <c r="U6" s="127"/>
      <c r="V6" s="127"/>
      <c r="W6" s="127"/>
      <c r="X6" s="127"/>
      <c r="Y6" s="127"/>
      <c r="AM6" s="34" t="s">
        <v>22</v>
      </c>
      <c r="AN6" s="35">
        <f>AO17+AO24+AO31+AO38+AO45+AO52</f>
        <v>0</v>
      </c>
      <c r="AO6" s="34"/>
      <c r="AP6"/>
      <c r="AQ6" s="184"/>
      <c r="AR6" s="11" t="s">
        <v>32</v>
      </c>
      <c r="AS6" s="10">
        <v>43956</v>
      </c>
    </row>
    <row r="7" spans="2:49" s="6" customFormat="1" ht="17.25" customHeight="1" thickBot="1">
      <c r="B7" s="127" t="s">
        <v>27</v>
      </c>
      <c r="C7" s="127"/>
      <c r="D7" s="127"/>
      <c r="E7" s="127"/>
      <c r="F7" s="127"/>
      <c r="G7" s="127"/>
      <c r="H7" s="127"/>
      <c r="I7" s="127"/>
      <c r="J7" s="127"/>
      <c r="K7" s="127"/>
      <c r="L7" s="127"/>
      <c r="M7" s="127"/>
      <c r="N7" s="127"/>
      <c r="O7" s="127"/>
      <c r="P7" s="127"/>
      <c r="Q7" s="127"/>
      <c r="R7" s="127"/>
      <c r="S7" s="127"/>
      <c r="T7" s="127"/>
      <c r="U7" s="127"/>
      <c r="V7" s="127"/>
      <c r="W7" s="127"/>
      <c r="X7" s="127"/>
      <c r="Y7" s="127"/>
      <c r="AM7" s="40" t="s">
        <v>23</v>
      </c>
      <c r="AN7" s="36">
        <f>AO18+AO25+AO32+AO39+AO46+AO53</f>
        <v>0</v>
      </c>
      <c r="AO7" s="40"/>
      <c r="AP7"/>
      <c r="AQ7" s="185"/>
      <c r="AR7" s="11"/>
      <c r="AS7" s="10"/>
    </row>
    <row r="8" spans="2:49" s="6" customFormat="1" ht="17.25" customHeight="1" thickBot="1">
      <c r="B8" s="127" t="s">
        <v>69</v>
      </c>
      <c r="C8" s="127"/>
      <c r="D8" s="127"/>
      <c r="E8" s="127"/>
      <c r="F8" s="127"/>
      <c r="G8" s="127"/>
      <c r="H8" s="127"/>
      <c r="I8" s="127"/>
      <c r="J8" s="127"/>
      <c r="K8" s="127"/>
      <c r="L8" s="127"/>
      <c r="M8" s="127"/>
      <c r="N8" s="127"/>
      <c r="O8" s="127"/>
      <c r="P8" s="127"/>
      <c r="Q8" s="127"/>
      <c r="R8" s="127"/>
      <c r="S8" s="127"/>
      <c r="T8" s="127"/>
      <c r="U8" s="127"/>
      <c r="V8" s="127"/>
      <c r="W8" s="127"/>
      <c r="X8" s="127"/>
      <c r="Y8" s="127"/>
      <c r="AM8" s="60" t="s">
        <v>40</v>
      </c>
      <c r="AN8" s="44">
        <f>(AN4-AS9)+AN5+AN6+AN7</f>
        <v>0</v>
      </c>
      <c r="AO8" s="45">
        <f>AS10-AN8</f>
        <v>53.142857142857146</v>
      </c>
      <c r="AP8"/>
      <c r="AQ8" s="186" t="s">
        <v>7</v>
      </c>
      <c r="AR8" s="187"/>
      <c r="AS8" s="12">
        <f>NETWORKDAYS(AS3,AS4,AS5:AS7)</f>
        <v>19</v>
      </c>
    </row>
    <row r="9" spans="2:49" s="6" customFormat="1" ht="17.25" customHeight="1" thickBot="1">
      <c r="B9" s="127" t="s">
        <v>64</v>
      </c>
      <c r="C9" s="127"/>
      <c r="D9" s="127"/>
      <c r="E9" s="127"/>
      <c r="F9" s="127"/>
      <c r="G9" s="127"/>
      <c r="H9" s="127"/>
      <c r="I9" s="127"/>
      <c r="J9" s="127"/>
      <c r="K9" s="127"/>
      <c r="L9" s="127"/>
      <c r="M9" s="127"/>
      <c r="N9" s="127"/>
      <c r="O9" s="127"/>
      <c r="P9" s="127"/>
      <c r="Q9" s="127"/>
      <c r="R9" s="127"/>
      <c r="S9" s="127"/>
      <c r="T9" s="127"/>
      <c r="U9" s="127"/>
      <c r="V9" s="127"/>
      <c r="W9" s="127"/>
      <c r="X9" s="127"/>
      <c r="Y9" s="127"/>
      <c r="AP9"/>
      <c r="AQ9" s="176" t="s">
        <v>62</v>
      </c>
      <c r="AR9" s="177"/>
      <c r="AS9" s="42">
        <f>AS8*8</f>
        <v>152</v>
      </c>
    </row>
    <row r="10" spans="2:49" s="6" customFormat="1" ht="17.25" customHeight="1" thickBot="1">
      <c r="B10" s="125" t="s">
        <v>65</v>
      </c>
      <c r="C10" s="126"/>
      <c r="D10" s="126"/>
      <c r="E10" s="126"/>
      <c r="F10" s="126"/>
      <c r="G10" s="169" t="s">
        <v>28</v>
      </c>
      <c r="H10" s="170"/>
      <c r="I10" s="170"/>
      <c r="J10" s="171"/>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c r="AM10" s="165" t="s">
        <v>39</v>
      </c>
      <c r="AN10" s="166"/>
      <c r="AO10" s="41">
        <f>(AN4-AS9)</f>
        <v>0</v>
      </c>
      <c r="AP10"/>
      <c r="AQ10" s="172" t="s">
        <v>41</v>
      </c>
      <c r="AR10" s="173"/>
      <c r="AS10" s="43">
        <f>(_xlfn.DAYS(AS4,AS3)+1)*12/7</f>
        <v>53.142857142857146</v>
      </c>
    </row>
    <row r="11" spans="2:49" s="6" customFormat="1" ht="17.25" customHeight="1">
      <c r="B11" s="92"/>
      <c r="C11" s="92"/>
      <c r="D11" s="92"/>
      <c r="E11" s="92"/>
      <c r="F11" s="92"/>
      <c r="G11" s="92"/>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c r="AM11" s="188" t="str">
        <f>IF(G10="Comprehensive","임금에포함된월고정평일연장근로시간(야간제외)","-")</f>
        <v>임금에포함된월고정평일연장근로시간(야간제외)</v>
      </c>
      <c r="AN11" s="189"/>
      <c r="AO11" s="37">
        <f>IF(G10="Comprehensive",15.5,0)</f>
        <v>15.5</v>
      </c>
      <c r="AP11"/>
      <c r="AQ11"/>
      <c r="AR11"/>
      <c r="AS11"/>
    </row>
    <row r="12" spans="2:49" ht="17.25" customHeight="1" thickBot="1">
      <c r="B12" s="92"/>
      <c r="C12" s="94"/>
      <c r="D12" s="94"/>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M12" s="190" t="str">
        <f>IF(G10="Comprehensive","15.5시간초과 평일연장근로시간(야간제외)","평일연장근로시간 합계(야간제외)")</f>
        <v>15.5시간초과 평일연장근로시간(야간제외)</v>
      </c>
      <c r="AN12" s="191"/>
      <c r="AO12" s="38">
        <f>IF(G10="Comprehensive",IF((AO10-AO11)&gt;0,AO10-AO11,0),AO10)</f>
        <v>0</v>
      </c>
    </row>
    <row r="13" spans="2:49" ht="17.25" customHeight="1">
      <c r="B13" s="162" t="s">
        <v>8</v>
      </c>
      <c r="C13" s="162"/>
      <c r="D13" s="162"/>
      <c r="E13" s="162"/>
      <c r="F13" s="95"/>
      <c r="G13" s="162" t="s">
        <v>9</v>
      </c>
      <c r="H13" s="162"/>
      <c r="I13" s="162"/>
      <c r="J13" s="162"/>
      <c r="K13" s="95"/>
      <c r="L13" s="162" t="s">
        <v>10</v>
      </c>
      <c r="M13" s="162"/>
      <c r="N13" s="162"/>
      <c r="O13" s="162"/>
      <c r="P13" s="95"/>
      <c r="Q13" s="162" t="s">
        <v>11</v>
      </c>
      <c r="R13" s="162"/>
      <c r="S13" s="162"/>
      <c r="T13" s="162"/>
      <c r="U13" s="95"/>
      <c r="V13" s="162" t="s">
        <v>12</v>
      </c>
      <c r="W13" s="162"/>
      <c r="X13" s="162"/>
      <c r="Y13" s="162"/>
      <c r="Z13" s="95"/>
      <c r="AA13" s="163" t="s">
        <v>16</v>
      </c>
      <c r="AB13" s="163"/>
      <c r="AC13" s="163"/>
      <c r="AD13" s="163"/>
      <c r="AE13" s="95"/>
      <c r="AF13" s="163" t="s">
        <v>17</v>
      </c>
      <c r="AG13" s="163"/>
      <c r="AH13" s="163"/>
      <c r="AI13" s="163"/>
      <c r="AJ13" s="95"/>
      <c r="AK13" s="92"/>
    </row>
    <row r="14" spans="2:49" ht="17.25" customHeight="1">
      <c r="B14" s="90"/>
      <c r="C14" s="90"/>
      <c r="D14" s="90"/>
      <c r="E14" s="90"/>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c r="AE14" s="90"/>
      <c r="AF14" s="90"/>
      <c r="AG14" s="90"/>
      <c r="AH14" s="90"/>
      <c r="AI14" s="90"/>
      <c r="AJ14" s="90"/>
      <c r="AK14" s="90"/>
    </row>
    <row r="15" spans="2:49" ht="17.25" customHeight="1" thickBot="1">
      <c r="B15" s="142">
        <f>IF(WEEKDAY($B2)=2, 1, IF(A15=0, 0, A15+1))</f>
        <v>0</v>
      </c>
      <c r="C15" s="142"/>
      <c r="D15" s="142"/>
      <c r="E15" s="142"/>
      <c r="F15" s="91"/>
      <c r="G15" s="142">
        <f>IF(WEEKDAY($B2)=3, 1, IF(B15=0, 0, B15+1))</f>
        <v>0</v>
      </c>
      <c r="H15" s="142"/>
      <c r="I15" s="142"/>
      <c r="J15" s="142"/>
      <c r="K15" s="91"/>
      <c r="L15" s="142">
        <f>IF(WEEKDAY($B2)=4, 1, IF(G15=0, 0, G15+1))</f>
        <v>0</v>
      </c>
      <c r="M15" s="142"/>
      <c r="N15" s="142"/>
      <c r="O15" s="142"/>
      <c r="P15" s="91"/>
      <c r="Q15" s="142">
        <f>IF(WEEKDAY($B2)=5, 1, IF(L15=0, 0, L15+1))</f>
        <v>0</v>
      </c>
      <c r="R15" s="142"/>
      <c r="S15" s="142"/>
      <c r="T15" s="142"/>
      <c r="U15" s="91"/>
      <c r="V15" s="145">
        <f>IF(WEEKDAY($B2)=6, 1, IF(Q15=0, 0, Q15+1))</f>
        <v>1</v>
      </c>
      <c r="W15" s="145"/>
      <c r="X15" s="145"/>
      <c r="Y15" s="145"/>
      <c r="Z15" s="91"/>
      <c r="AA15" s="145">
        <f>IF(WEEKDAY($B2)=7, 1, IF(V15=0, 0, V15+1))</f>
        <v>2</v>
      </c>
      <c r="AB15" s="145"/>
      <c r="AC15" s="145"/>
      <c r="AD15" s="145"/>
      <c r="AE15" s="91"/>
      <c r="AF15" s="145">
        <f>IF(WEEKDAY($B2)=1, 1, IF(AA15=0, 0, AA15+1))</f>
        <v>3</v>
      </c>
      <c r="AG15" s="145"/>
      <c r="AH15" s="145"/>
      <c r="AI15" s="145"/>
      <c r="AJ15" s="91"/>
      <c r="AK15" s="132"/>
      <c r="AM15" s="15" t="s">
        <v>13</v>
      </c>
      <c r="AN15" s="5"/>
      <c r="AO15" s="5"/>
      <c r="AW15" s="20"/>
    </row>
    <row r="16" spans="2:49" ht="17.25" customHeight="1" thickTop="1" thickBot="1">
      <c r="B16" s="91"/>
      <c r="C16" s="91"/>
      <c r="D16" s="91"/>
      <c r="E16" s="91"/>
      <c r="F16" s="91"/>
      <c r="G16" s="91"/>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132"/>
      <c r="AM16" s="23"/>
      <c r="AN16" s="24" t="s">
        <v>18</v>
      </c>
      <c r="AO16" s="25" t="s">
        <v>68</v>
      </c>
      <c r="AW16" s="21"/>
    </row>
    <row r="17" spans="2:49" ht="17.25" customHeight="1">
      <c r="B17" s="138"/>
      <c r="C17" s="128"/>
      <c r="D17" s="129">
        <f>IF((C18-C17)*24&gt;=13,1.5,IF((C18-C17)*24&gt;=6,1,IF((C18-C17)*24&gt;=4,0.5,0)))</f>
        <v>0</v>
      </c>
      <c r="E17" s="140">
        <f>IF((AND(B17="외근",D18="반차")),8,IF(OR(D18="연차",D18="외근"),8,IF(D18="반차",((C18-C17)*24)-D17+4,((C18-C17)*24)-D17-D18)))</f>
        <v>0</v>
      </c>
      <c r="F17" s="98"/>
      <c r="G17" s="138"/>
      <c r="H17" s="128"/>
      <c r="I17" s="129">
        <f>IF((H18-H17)*24&gt;=13,1.5,IF((H18-H17)*24&gt;=6,1,IF((H18-H17)*24&gt;=4,0.5,0)))</f>
        <v>0</v>
      </c>
      <c r="J17" s="140">
        <f>IF((AND(G17="외근",I18="반차")),8,IF(OR(I18="연차",I18="외근"),8,IF(I18="반차",((H18-H17)*24)-I17+4,((H18-H17)*24)-I17-I18)))</f>
        <v>0</v>
      </c>
      <c r="K17" s="98"/>
      <c r="L17" s="138"/>
      <c r="M17" s="128"/>
      <c r="N17" s="129">
        <f>IF((M18-M17)*24&gt;=13,1.5,IF((M18-M17)*24&gt;=6,1,IF((M18-M17)*24&gt;=4,0.5,0)))</f>
        <v>0</v>
      </c>
      <c r="O17" s="140">
        <f>IF((AND(L17="외근",N18="반차")),8,IF(OR(N18="연차",N18="외근"),8,IF(N18="반차",((M18-M17)*24)-N17+4,((M18-M17)*24)-N17-N18)))</f>
        <v>0</v>
      </c>
      <c r="P17" s="98"/>
      <c r="Q17" s="138"/>
      <c r="R17" s="128"/>
      <c r="S17" s="129">
        <f>IF((R18-R17)*24&gt;=13,1.5,IF((R18-R17)*24&gt;=6,1,IF((R18-R17)*24&gt;=4,0.5,0)))</f>
        <v>0</v>
      </c>
      <c r="T17" s="140">
        <f>IF((AND(Q17="외근",S18="반차")),8,IF(OR(S18="연차",S18="외근"),8,IF(S18="반차",((R18-R17)*24)-S17+4,((R18-R17)*24)-S17-S18)))</f>
        <v>0</v>
      </c>
      <c r="U17" s="98"/>
      <c r="V17" s="143"/>
      <c r="W17" s="96"/>
      <c r="X17" s="97">
        <f>IF((W18-W17)*24&gt;=13,1.5,IF((W18-W17)*24&gt;=6,1,IF((W18-W17)*24&gt;=4,0.5,0)))</f>
        <v>0</v>
      </c>
      <c r="Y17" s="140">
        <f>IF(OR(X18="연차",X18="외근"),8,IF(X18="반차",((W18-W17)*24)-X17+4,((W18-W17)*24)-X17-X18))</f>
        <v>0</v>
      </c>
      <c r="Z17" s="98"/>
      <c r="AA17" s="143"/>
      <c r="AB17" s="96"/>
      <c r="AC17" s="97">
        <f>IF((AB18-AB17)*24&gt;=13,1.5,IF((AB18-AB17)*24&gt;=6,1,IF((AB18-AB17)*24&gt;=4,0.5,0)))</f>
        <v>0</v>
      </c>
      <c r="AD17" s="140">
        <f>IF(OR(AC18="연차",AC18="외근"),8,IF(AC18="반차",((AB18-AB17)*24)-AC17+4,((AB18-AB17)*24)-AC17-AC18))</f>
        <v>0</v>
      </c>
      <c r="AE17" s="98"/>
      <c r="AF17" s="143"/>
      <c r="AG17" s="96"/>
      <c r="AH17" s="97">
        <f>IF((AG18-AG17)*24&gt;=13,1.5,IF((AG18-AG17)*24&gt;=6,1,IF((AG18-AG17)*24&gt;=4,0.5,0)))</f>
        <v>0</v>
      </c>
      <c r="AI17" s="140">
        <f>IF(OR(AH18="연차",AH18="외근"),8,IF(AH18="반차",((AG18-AG17)*24)-AH17+4,((AG18-AG17)*24)-AH17-AH18))</f>
        <v>0</v>
      </c>
      <c r="AJ17" s="91"/>
      <c r="AK17" s="132"/>
      <c r="AM17" s="16" t="s">
        <v>20</v>
      </c>
      <c r="AN17" s="26">
        <f>E17+J17+O17+T17+IF(V17="대체(평일)",Y17,0)+IF(AA17="대체(평일)",AD17,0)+IF(AF17="대체(평일)",AI17,0)</f>
        <v>0</v>
      </c>
      <c r="AO17" s="17">
        <f>IF(V17="휴일",Y17,0)+IF(AA17="휴일",AD17,0)+IF(AF17="휴일",AI17,0)</f>
        <v>0</v>
      </c>
      <c r="AW17" s="21"/>
    </row>
    <row r="18" spans="2:49" ht="15.75" thickBot="1">
      <c r="B18" s="139"/>
      <c r="C18" s="130"/>
      <c r="D18" s="131">
        <v>0</v>
      </c>
      <c r="E18" s="141"/>
      <c r="F18" s="98"/>
      <c r="G18" s="139"/>
      <c r="H18" s="130"/>
      <c r="I18" s="131">
        <v>0</v>
      </c>
      <c r="J18" s="141"/>
      <c r="K18" s="98"/>
      <c r="L18" s="139"/>
      <c r="M18" s="130"/>
      <c r="N18" s="131">
        <v>0</v>
      </c>
      <c r="O18" s="141"/>
      <c r="P18" s="98"/>
      <c r="Q18" s="139"/>
      <c r="R18" s="130"/>
      <c r="S18" s="131">
        <v>0</v>
      </c>
      <c r="T18" s="141"/>
      <c r="U18" s="98"/>
      <c r="V18" s="144"/>
      <c r="W18" s="99"/>
      <c r="X18" s="100">
        <v>0</v>
      </c>
      <c r="Y18" s="141"/>
      <c r="Z18" s="98"/>
      <c r="AA18" s="144"/>
      <c r="AB18" s="99"/>
      <c r="AC18" s="100">
        <v>0</v>
      </c>
      <c r="AD18" s="141"/>
      <c r="AE18" s="98"/>
      <c r="AF18" s="144"/>
      <c r="AG18" s="99"/>
      <c r="AH18" s="100">
        <v>0</v>
      </c>
      <c r="AI18" s="141"/>
      <c r="AJ18" s="91"/>
      <c r="AK18" s="132"/>
      <c r="AM18" s="31" t="s">
        <v>21</v>
      </c>
      <c r="AN18" s="32">
        <f>E19+J19+O19+T19+IF(V17="대체(평일)",Y19,0)+IF(AA17="대체(평일)",AD19,0)+IF(AF17="대체(평일)",AI19,0)</f>
        <v>0</v>
      </c>
      <c r="AO18" s="33">
        <f>IF(V17="휴일",Y19,0)+IF(AA17="휴일",AD19,0)+IF(AF17="휴일",AI19,0)</f>
        <v>0</v>
      </c>
      <c r="AS18" s="29"/>
      <c r="AW18" s="21"/>
    </row>
    <row r="19" spans="2:49">
      <c r="B19" s="138"/>
      <c r="C19" s="128"/>
      <c r="D19" s="129">
        <f>IF((HOUR(24+C20-C19)+MINUTE(24+C20-C19)/60)&gt;=13,1.5,IF((HOUR(24+C20-C19)+MINUTE(24+C20-C19)/60)&gt;=8,1,IF((HOUR(24+C20-C19)+MINUTE(24+C20-C19)/60)&gt;=4,0.5,0)))</f>
        <v>0</v>
      </c>
      <c r="E19" s="136">
        <f>(HOUR(24+C20-C19)+MINUTE(24+C20-C19)/60)-D19-D20</f>
        <v>0</v>
      </c>
      <c r="F19" s="98"/>
      <c r="G19" s="138"/>
      <c r="H19" s="128"/>
      <c r="I19" s="129">
        <f>IF((HOUR(24+H20-H19)+MINUTE(24+H20-H19)/60)&gt;=13,1.5,IF((HOUR(24+H20-H19)+MINUTE(24+H20-H19)/60)&gt;=8,1,IF((HOUR(24+H20-H19)+MINUTE(24+H20-H19)/60)&gt;=4,0.5,0)))</f>
        <v>0</v>
      </c>
      <c r="J19" s="136">
        <f>(HOUR(24+H20-H19)+MINUTE(24+H20-H19)/60)-I19-I20</f>
        <v>0</v>
      </c>
      <c r="K19" s="98"/>
      <c r="L19" s="138"/>
      <c r="M19" s="128"/>
      <c r="N19" s="129">
        <f>IF((HOUR(24+M20-M19)+MINUTE(24+M20-M19)/60)&gt;=13,1.5,IF((HOUR(24+M20-M19)+MINUTE(24+M20-M19)/60)&gt;=8,1,IF((HOUR(24+M20-M19)+MINUTE(24+M20-M19)/60)&gt;=4,0.5,0)))</f>
        <v>0</v>
      </c>
      <c r="O19" s="136">
        <f>(HOUR(24+M20-M19)+MINUTE(24+M20-M19)/60)-N19-N20</f>
        <v>0</v>
      </c>
      <c r="P19" s="98"/>
      <c r="Q19" s="138"/>
      <c r="R19" s="128"/>
      <c r="S19" s="129">
        <f>IF((HOUR(24+R20-R19)+MINUTE(24+R20-R19)/60)&gt;=13,1.5,IF((HOUR(24+R20-R19)+MINUTE(24+R20-R19)/60)&gt;=8,1,IF((HOUR(24+R20-R19)+MINUTE(24+R20-R19)/60)&gt;=4,0.5,0)))</f>
        <v>0</v>
      </c>
      <c r="T19" s="136">
        <f>(HOUR(24+R20-R19)+MINUTE(24+R20-R19)/60)-S19-S20</f>
        <v>0</v>
      </c>
      <c r="U19" s="98"/>
      <c r="V19" s="143"/>
      <c r="W19" s="96"/>
      <c r="X19" s="97">
        <f>IF((HOUR(24+W20-W19)+MINUTE(24+W20-W19)/60)&gt;=13,1.5,IF((HOUR(24+W20-W19)+MINUTE(24+W20-W19)/60)&gt;=8,1,IF((HOUR(24+W20-W19)+MINUTE(24+W20-W19)/60)&gt;=4,0.5,0)))</f>
        <v>0</v>
      </c>
      <c r="Y19" s="136">
        <f>(HOUR(24+W20-W19)+MINUTE(24+W20-W19)/60)-X19-X20</f>
        <v>0</v>
      </c>
      <c r="Z19" s="98"/>
      <c r="AA19" s="143"/>
      <c r="AB19" s="96"/>
      <c r="AC19" s="97">
        <f>IF((HOUR(24+AB20-AB19)+MINUTE(24+AB20-AB19)/60)&gt;=13,1.5,IF((HOUR(24+AB20-AB19)+MINUTE(24+AB20-AB19)/60)&gt;=8,1,IF((HOUR(24+AB20-AB19)+MINUTE(24+AB20-AB19)/60)&gt;=4,0.5,0)))</f>
        <v>0</v>
      </c>
      <c r="AD19" s="136">
        <f>(HOUR(24+AB20-AB19)+MINUTE(24+AB20-AB19)/60)-AC19-AC20</f>
        <v>0</v>
      </c>
      <c r="AE19" s="98"/>
      <c r="AF19" s="143"/>
      <c r="AG19" s="96"/>
      <c r="AH19" s="97">
        <f>IF((HOUR(24+AG20-AG19)+MINUTE(24+AG20-AG19)/60)&gt;=13,1.5,IF((HOUR(24+AG20-AG19)+MINUTE(24+AG20-AG19)/60)&gt;=8,1,IF((HOUR(24+AG20-AG19)+MINUTE(24+AG20-AG19)/60)&gt;=4,0.5,0)))</f>
        <v>0</v>
      </c>
      <c r="AI19" s="136">
        <f>(HOUR(24+AG20-AG19)+MINUTE(24+AG20-AG19)/60)-AH19-AH20</f>
        <v>0</v>
      </c>
      <c r="AJ19" s="91"/>
      <c r="AK19" s="132"/>
      <c r="AM19" s="18"/>
      <c r="AN19" s="18"/>
      <c r="AO19" s="18"/>
    </row>
    <row r="20" spans="2:49">
      <c r="B20" s="139"/>
      <c r="C20" s="130"/>
      <c r="D20" s="131">
        <v>0</v>
      </c>
      <c r="E20" s="137"/>
      <c r="F20" s="98"/>
      <c r="G20" s="139"/>
      <c r="H20" s="130"/>
      <c r="I20" s="131">
        <v>0</v>
      </c>
      <c r="J20" s="137"/>
      <c r="K20" s="98"/>
      <c r="L20" s="139"/>
      <c r="M20" s="130"/>
      <c r="N20" s="131">
        <v>0</v>
      </c>
      <c r="O20" s="137"/>
      <c r="P20" s="98"/>
      <c r="Q20" s="139"/>
      <c r="R20" s="130"/>
      <c r="S20" s="131">
        <v>0</v>
      </c>
      <c r="T20" s="137"/>
      <c r="U20" s="98"/>
      <c r="V20" s="144"/>
      <c r="W20" s="99"/>
      <c r="X20" s="100">
        <v>0</v>
      </c>
      <c r="Y20" s="137"/>
      <c r="Z20" s="98"/>
      <c r="AA20" s="144"/>
      <c r="AB20" s="99"/>
      <c r="AC20" s="100">
        <v>0</v>
      </c>
      <c r="AD20" s="137"/>
      <c r="AE20" s="98"/>
      <c r="AF20" s="144"/>
      <c r="AG20" s="99"/>
      <c r="AH20" s="100">
        <v>0</v>
      </c>
      <c r="AI20" s="137"/>
      <c r="AJ20" s="91"/>
      <c r="AK20" s="132"/>
    </row>
    <row r="21" spans="2:49">
      <c r="B21" s="91"/>
      <c r="C21" s="101"/>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132"/>
      <c r="AP21" s="13"/>
    </row>
    <row r="22" spans="2:49" ht="16.5" thickBot="1">
      <c r="B22" s="149">
        <f>AF15+1</f>
        <v>4</v>
      </c>
      <c r="C22" s="149"/>
      <c r="D22" s="149"/>
      <c r="E22" s="149"/>
      <c r="F22" s="102"/>
      <c r="G22" s="145">
        <f>B22+1</f>
        <v>5</v>
      </c>
      <c r="H22" s="145"/>
      <c r="I22" s="145"/>
      <c r="J22" s="145"/>
      <c r="K22" s="102"/>
      <c r="L22" s="142">
        <f>G22+1</f>
        <v>6</v>
      </c>
      <c r="M22" s="142"/>
      <c r="N22" s="142"/>
      <c r="O22" s="142"/>
      <c r="P22" s="91"/>
      <c r="Q22" s="142">
        <f>L22+1</f>
        <v>7</v>
      </c>
      <c r="R22" s="142"/>
      <c r="S22" s="142"/>
      <c r="T22" s="142"/>
      <c r="U22" s="91"/>
      <c r="V22" s="142">
        <f>Q22+1</f>
        <v>8</v>
      </c>
      <c r="W22" s="142"/>
      <c r="X22" s="142"/>
      <c r="Y22" s="142"/>
      <c r="Z22" s="102"/>
      <c r="AA22" s="145">
        <f>V22+1</f>
        <v>9</v>
      </c>
      <c r="AB22" s="145"/>
      <c r="AC22" s="145"/>
      <c r="AD22" s="145"/>
      <c r="AE22" s="91"/>
      <c r="AF22" s="145">
        <f>AA22+1</f>
        <v>10</v>
      </c>
      <c r="AG22" s="145"/>
      <c r="AH22" s="145"/>
      <c r="AI22" s="145"/>
      <c r="AJ22" s="91"/>
      <c r="AK22" s="132"/>
      <c r="AM22" s="15" t="s">
        <v>13</v>
      </c>
      <c r="AN22" s="5"/>
      <c r="AO22" s="5"/>
    </row>
    <row r="23" spans="2:49" ht="16.5" thickTop="1" thickBot="1">
      <c r="B23" s="91"/>
      <c r="C23" s="101"/>
      <c r="D23" s="91"/>
      <c r="E23" s="91"/>
      <c r="F23" s="91"/>
      <c r="G23" s="91"/>
      <c r="H23" s="91"/>
      <c r="I23" s="91"/>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132"/>
      <c r="AM23" s="23"/>
      <c r="AN23" s="24" t="s">
        <v>18</v>
      </c>
      <c r="AO23" s="25" t="s">
        <v>68</v>
      </c>
    </row>
    <row r="24" spans="2:49">
      <c r="B24" s="143" t="s">
        <v>19</v>
      </c>
      <c r="C24" s="96">
        <v>0.375</v>
      </c>
      <c r="D24" s="97">
        <f>IF((C25-C24)*24&gt;=13,1.5,IF((C25-C24)*24&gt;=6,1,IF((C25-C24)*24&gt;=4,0.5,0)))</f>
        <v>1</v>
      </c>
      <c r="E24" s="140">
        <f>IF((AND(B24="외근",D25="반차")),8,IF(OR(D25="연차",D25="외근"),8,IF(D25="반차",((C25-C24)*24)-D24+4,((C25-C24)*24)-D24-D25)))</f>
        <v>8</v>
      </c>
      <c r="F24" s="98"/>
      <c r="G24" s="143"/>
      <c r="H24" s="96"/>
      <c r="I24" s="97">
        <f>IF((H25-H24)*24&gt;=13,1.5,IF((H25-H24)*24&gt;=6,1,IF((H25-H24)*24&gt;=4,0.5,0)))</f>
        <v>0</v>
      </c>
      <c r="J24" s="140">
        <f>IF(OR(I25="연차",I25="외근"),8,IF(I25="반차",((H25-H24)*24)-I24+4,((H25-H24)*24)-I24-I25))</f>
        <v>0</v>
      </c>
      <c r="K24" s="98"/>
      <c r="L24" s="143" t="s">
        <v>19</v>
      </c>
      <c r="M24" s="96">
        <v>0.375</v>
      </c>
      <c r="N24" s="97">
        <f>IF((M25-M24)*24&gt;=13,1.5,IF((M25-M24)*24&gt;=6,1,IF((M25-M24)*24&gt;=4,0.5,0)))</f>
        <v>1</v>
      </c>
      <c r="O24" s="140">
        <f>IF((AND(L24="외근",N25="반차")),8,IF(OR(N25="연차",N25="외근"),8,IF(N25="반차",((M25-M24)*24)-N24+4,((M25-M24)*24)-N24-N25)))</f>
        <v>8</v>
      </c>
      <c r="P24" s="98"/>
      <c r="Q24" s="143" t="s">
        <v>19</v>
      </c>
      <c r="R24" s="96">
        <v>0.375</v>
      </c>
      <c r="S24" s="97">
        <f>IF((R25-R24)*24&gt;=13,1.5,IF((R25-R24)*24&gt;=6,1,IF((R25-R24)*24&gt;=4,0.5,0)))</f>
        <v>1</v>
      </c>
      <c r="T24" s="140">
        <f>IF((AND(Q24="외근",S25="반차")),8,IF(OR(S25="연차",S25="외근"),8,IF(S25="반차",((R25-R24)*24)-S24+4,((R25-R24)*24)-S24-S25)))</f>
        <v>8</v>
      </c>
      <c r="U24" s="98"/>
      <c r="V24" s="143" t="s">
        <v>19</v>
      </c>
      <c r="W24" s="96">
        <v>0.375</v>
      </c>
      <c r="X24" s="97">
        <f>IF((W25-W24)*24&gt;=13,1.5,IF((W25-W24)*24&gt;=6,1,IF((W25-W24)*24&gt;=4,0.5,0)))</f>
        <v>1</v>
      </c>
      <c r="Y24" s="140">
        <f>IF((AND(V24="외근",X25="반차")),8,IF(OR(X25="연차",X25="외근"),8,IF(X25="반차",((W25-W24)*24)-X24+4,((W25-W24)*24)-X24-X25)))</f>
        <v>8</v>
      </c>
      <c r="Z24" s="98"/>
      <c r="AA24" s="143"/>
      <c r="AB24" s="96"/>
      <c r="AC24" s="97">
        <f>IF((AB25-AB24)*24&gt;=13,1.5,IF((AB25-AB24)*24&gt;=6,1,IF((AB25-AB24)*24&gt;=4,0.5,0)))</f>
        <v>0</v>
      </c>
      <c r="AD24" s="140">
        <f>IF(OR(AC25="연차",AC25="외근"),8,IF(AC25="반차",((AB25-AB24)*24)-AC24+4,((AB25-AB24)*24)-AC24-AC25))</f>
        <v>0</v>
      </c>
      <c r="AE24" s="98"/>
      <c r="AF24" s="143"/>
      <c r="AG24" s="96"/>
      <c r="AH24" s="97">
        <f>IF((AG25-AG24)*24&gt;=13,1.5,IF((AG25-AG24)*24&gt;=6,1,IF((AG25-AG24)*24&gt;=4,0.5,0)))</f>
        <v>0</v>
      </c>
      <c r="AI24" s="140">
        <f>IF(OR(AH25="연차",AH25="외근"),8,IF(AH25="반차",((AG25-AG24)*24)-AH24+4,((AG25-AG24)*24)-AH24-AH25))</f>
        <v>0</v>
      </c>
      <c r="AJ24" s="91"/>
      <c r="AK24" s="132"/>
      <c r="AM24" s="16" t="s">
        <v>20</v>
      </c>
      <c r="AN24" s="26">
        <f>E24+O24+T24+Y24+IF(G24="대체(평일)",J24,0)+IF(AA24="대체(평일)",AD24,0)+IF(AF24="대체(평일)",AI24,0)</f>
        <v>32</v>
      </c>
      <c r="AO24" s="17">
        <f>IF(G24="휴일",J24,0)+IF(AA24="휴일",AD24,0)+IF(AF24="휴일",AI24,0)</f>
        <v>0</v>
      </c>
    </row>
    <row r="25" spans="2:49" ht="15.75" thickBot="1">
      <c r="B25" s="144"/>
      <c r="C25" s="99">
        <v>0.75</v>
      </c>
      <c r="D25" s="100">
        <v>0</v>
      </c>
      <c r="E25" s="141"/>
      <c r="F25" s="98"/>
      <c r="G25" s="144"/>
      <c r="H25" s="99"/>
      <c r="I25" s="100">
        <v>0</v>
      </c>
      <c r="J25" s="141"/>
      <c r="K25" s="98"/>
      <c r="L25" s="144"/>
      <c r="M25" s="99">
        <v>0.75</v>
      </c>
      <c r="N25" s="100">
        <v>0</v>
      </c>
      <c r="O25" s="141"/>
      <c r="P25" s="98"/>
      <c r="Q25" s="144"/>
      <c r="R25" s="99">
        <v>0.75</v>
      </c>
      <c r="S25" s="100">
        <v>0</v>
      </c>
      <c r="T25" s="141"/>
      <c r="U25" s="98"/>
      <c r="V25" s="144"/>
      <c r="W25" s="99">
        <v>0.75</v>
      </c>
      <c r="X25" s="100">
        <v>0</v>
      </c>
      <c r="Y25" s="141"/>
      <c r="Z25" s="98"/>
      <c r="AA25" s="144"/>
      <c r="AB25" s="99"/>
      <c r="AC25" s="100">
        <v>0</v>
      </c>
      <c r="AD25" s="141"/>
      <c r="AE25" s="98"/>
      <c r="AF25" s="144"/>
      <c r="AG25" s="99"/>
      <c r="AH25" s="100">
        <v>0</v>
      </c>
      <c r="AI25" s="141"/>
      <c r="AJ25" s="91"/>
      <c r="AK25" s="132"/>
      <c r="AM25" s="31" t="s">
        <v>21</v>
      </c>
      <c r="AN25" s="27">
        <f>E26+O26+T26+Y26+IF(G24="대체(평일)",J26,0)+IF(AA24="대체(평일)",AD26,0)+IF(AF24="대체(평일)",AI26,0)</f>
        <v>0</v>
      </c>
      <c r="AO25" s="19">
        <f>IF(G24="휴일",J26,0)+IF(AA24="휴일",AD26,0)+IF(AF24="휴일",AI26,0)</f>
        <v>0</v>
      </c>
    </row>
    <row r="26" spans="2:49">
      <c r="B26" s="143"/>
      <c r="C26" s="96"/>
      <c r="D26" s="97">
        <f>IF((HOUR(24+C27-C26)+MINUTE(24+C27-C26)/60)&gt;=13,1.5,IF((HOUR(24+C27-C26)+MINUTE(24+C27-C26)/60)&gt;=8,1,IF((HOUR(24+C27-C26)+MINUTE(24+C27-C26)/60)&gt;=4,0.5,0)))</f>
        <v>0</v>
      </c>
      <c r="E26" s="136">
        <f>(HOUR(24+C27-C26)+MINUTE(24+C27-C26)/60)-D26-D27</f>
        <v>0</v>
      </c>
      <c r="F26" s="98"/>
      <c r="G26" s="143"/>
      <c r="H26" s="96"/>
      <c r="I26" s="97">
        <f>IF((HOUR(24+H27-H26)+MINUTE(24+H27-H26)/60)&gt;=13,1.5,IF((HOUR(24+H27-H26)+MINUTE(24+H27-H26)/60)&gt;=8,1,IF((HOUR(24+H27-H26)+MINUTE(24+H27-H26)/60)&gt;=4,0.5,0)))</f>
        <v>0</v>
      </c>
      <c r="J26" s="136">
        <f>(HOUR(24+H27-H26)+MINUTE(24+H27-H26)/60)-I26-I27</f>
        <v>0</v>
      </c>
      <c r="K26" s="98"/>
      <c r="L26" s="143"/>
      <c r="M26" s="96"/>
      <c r="N26" s="97">
        <f>IF((HOUR(24+M27-M26)+MINUTE(24+M27-M26)/60)&gt;=13,1.5,IF((HOUR(24+M27-M26)+MINUTE(24+M27-M26)/60)&gt;=8,1,IF((HOUR(24+M27-M26)+MINUTE(24+M27-M26)/60)&gt;=4,0.5,0)))</f>
        <v>0</v>
      </c>
      <c r="O26" s="136">
        <f>(HOUR(24+M27-M26)+MINUTE(24+M27-M26)/60)-N26-N27</f>
        <v>0</v>
      </c>
      <c r="P26" s="98"/>
      <c r="Q26" s="143"/>
      <c r="R26" s="96"/>
      <c r="S26" s="97">
        <f>IF((HOUR(24+R27-R26)+MINUTE(24+R27-R26)/60)&gt;=13,1.5,IF((HOUR(24+R27-R26)+MINUTE(24+R27-R26)/60)&gt;=8,1,IF((HOUR(24+R27-R26)+MINUTE(24+R27-R26)/60)&gt;=4,0.5,0)))</f>
        <v>0</v>
      </c>
      <c r="T26" s="136">
        <f>(HOUR(24+R27-R26)+MINUTE(24+R27-R26)/60)-S26-S27</f>
        <v>0</v>
      </c>
      <c r="U26" s="98"/>
      <c r="V26" s="143"/>
      <c r="W26" s="96"/>
      <c r="X26" s="97">
        <f>IF((HOUR(24+W27-W26)+MINUTE(24+W27-W26)/60)&gt;=13,1.5,IF((HOUR(24+W27-W26)+MINUTE(24+W27-W26)/60)&gt;=8,1,IF((HOUR(24+W27-W26)+MINUTE(24+W27-W26)/60)&gt;=4,0.5,0)))</f>
        <v>0</v>
      </c>
      <c r="Y26" s="136">
        <f>(HOUR(24+W27-W26)+MINUTE(24+W27-W26)/60)-X26-X27</f>
        <v>0</v>
      </c>
      <c r="Z26" s="98"/>
      <c r="AA26" s="143"/>
      <c r="AB26" s="96"/>
      <c r="AC26" s="97">
        <f>IF((HOUR(24+AB27-AB26)+MINUTE(24+AB27-AB26)/60)&gt;=13,1.5,IF((HOUR(24+AB27-AB26)+MINUTE(24+AB27-AB26)/60)&gt;=8,1,IF((HOUR(24+AB27-AB26)+MINUTE(24+AB27-AB26)/60)&gt;=4,0.5,0)))</f>
        <v>0</v>
      </c>
      <c r="AD26" s="136">
        <f>(HOUR(24+AB27-AB26)+MINUTE(24+AB27-AB26)/60)-AC26-AC27</f>
        <v>0</v>
      </c>
      <c r="AE26" s="98"/>
      <c r="AF26" s="143"/>
      <c r="AG26" s="96"/>
      <c r="AH26" s="97">
        <f>IF((HOUR(24+AG27-AG26)+MINUTE(24+AG27-AG26)/60)&gt;=13,1.5,IF((HOUR(24+AG27-AG26)+MINUTE(24+AG27-AG26)/60)&gt;=8,1,IF((HOUR(24+AG27-AG26)+MINUTE(24+AG27-AG26)/60)&gt;=4,0.5,0)))</f>
        <v>0</v>
      </c>
      <c r="AI26" s="136">
        <f>(HOUR(24+AG27-AG26)+MINUTE(24+AG27-AG26)/60)-AH26-AH27</f>
        <v>0</v>
      </c>
      <c r="AJ26" s="91"/>
      <c r="AK26" s="132"/>
      <c r="AM26" s="18"/>
      <c r="AN26" s="18"/>
      <c r="AO26" s="18"/>
    </row>
    <row r="27" spans="2:49">
      <c r="B27" s="144"/>
      <c r="C27" s="99"/>
      <c r="D27" s="100">
        <v>0</v>
      </c>
      <c r="E27" s="137"/>
      <c r="F27" s="98"/>
      <c r="G27" s="144"/>
      <c r="H27" s="99"/>
      <c r="I27" s="100">
        <v>0</v>
      </c>
      <c r="J27" s="137"/>
      <c r="K27" s="98"/>
      <c r="L27" s="144"/>
      <c r="M27" s="99"/>
      <c r="N27" s="100">
        <v>0</v>
      </c>
      <c r="O27" s="137"/>
      <c r="P27" s="98"/>
      <c r="Q27" s="144"/>
      <c r="R27" s="99"/>
      <c r="S27" s="100">
        <v>0</v>
      </c>
      <c r="T27" s="137"/>
      <c r="U27" s="98"/>
      <c r="V27" s="144"/>
      <c r="W27" s="99"/>
      <c r="X27" s="100">
        <v>0</v>
      </c>
      <c r="Y27" s="137"/>
      <c r="Z27" s="98"/>
      <c r="AA27" s="144"/>
      <c r="AB27" s="99"/>
      <c r="AC27" s="100">
        <v>0</v>
      </c>
      <c r="AD27" s="137"/>
      <c r="AE27" s="98"/>
      <c r="AF27" s="144"/>
      <c r="AG27" s="99"/>
      <c r="AH27" s="100">
        <v>0</v>
      </c>
      <c r="AI27" s="137"/>
      <c r="AJ27" s="91"/>
      <c r="AK27" s="132"/>
    </row>
    <row r="28" spans="2:49">
      <c r="B28" s="91"/>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132"/>
    </row>
    <row r="29" spans="2:49" ht="16.5" thickBot="1">
      <c r="B29" s="142">
        <f>AF22+1</f>
        <v>11</v>
      </c>
      <c r="C29" s="142"/>
      <c r="D29" s="142"/>
      <c r="E29" s="142"/>
      <c r="F29" s="91"/>
      <c r="G29" s="142">
        <f>B29+1</f>
        <v>12</v>
      </c>
      <c r="H29" s="142"/>
      <c r="I29" s="142"/>
      <c r="J29" s="142"/>
      <c r="K29" s="91"/>
      <c r="L29" s="142">
        <f>G29+1</f>
        <v>13</v>
      </c>
      <c r="M29" s="142"/>
      <c r="N29" s="142"/>
      <c r="O29" s="142"/>
      <c r="P29" s="91"/>
      <c r="Q29" s="149">
        <f>L29+1</f>
        <v>14</v>
      </c>
      <c r="R29" s="149"/>
      <c r="S29" s="149"/>
      <c r="T29" s="149"/>
      <c r="U29" s="91"/>
      <c r="V29" s="142">
        <f>Q29+1</f>
        <v>15</v>
      </c>
      <c r="W29" s="142"/>
      <c r="X29" s="142"/>
      <c r="Y29" s="142"/>
      <c r="Z29" s="91"/>
      <c r="AA29" s="145">
        <f>V29+1</f>
        <v>16</v>
      </c>
      <c r="AB29" s="145"/>
      <c r="AC29" s="145"/>
      <c r="AD29" s="145"/>
      <c r="AE29" s="91"/>
      <c r="AF29" s="145">
        <f>AA29+1</f>
        <v>17</v>
      </c>
      <c r="AG29" s="145"/>
      <c r="AH29" s="145"/>
      <c r="AI29" s="145"/>
      <c r="AJ29" s="91"/>
      <c r="AK29" s="132"/>
      <c r="AM29" s="15" t="s">
        <v>13</v>
      </c>
      <c r="AN29" s="5"/>
      <c r="AO29" s="5"/>
    </row>
    <row r="30" spans="2:49" ht="16.5" thickTop="1" thickBot="1">
      <c r="B30" s="91"/>
      <c r="C30" s="91"/>
      <c r="D30" s="91"/>
      <c r="E30" s="91"/>
      <c r="F30" s="91"/>
      <c r="G30" s="91"/>
      <c r="H30" s="91"/>
      <c r="I30" s="91"/>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132"/>
      <c r="AM30" s="23"/>
      <c r="AN30" s="24" t="s">
        <v>18</v>
      </c>
      <c r="AO30" s="25" t="s">
        <v>68</v>
      </c>
    </row>
    <row r="31" spans="2:49">
      <c r="B31" s="143" t="s">
        <v>19</v>
      </c>
      <c r="C31" s="96">
        <v>0.375</v>
      </c>
      <c r="D31" s="97">
        <f>IF((C32-C31)*24&gt;=13,1.5,IF((C32-C31)*24&gt;=6,1,IF((C32-C31)*24&gt;=4,0.5,0)))</f>
        <v>1</v>
      </c>
      <c r="E31" s="140">
        <f>IF((AND(B31="외근",D32="반차")),8,IF(OR(D32="연차",D32="외근"),8,IF(D32="반차",((C32-C31)*24)-D31+4,((C32-C31)*24)-D31-D32)))</f>
        <v>8</v>
      </c>
      <c r="F31" s="98"/>
      <c r="G31" s="143" t="s">
        <v>19</v>
      </c>
      <c r="H31" s="96">
        <v>0.375</v>
      </c>
      <c r="I31" s="97">
        <f>IF((H32-H31)*24&gt;=13,1.5,IF((H32-H31)*24&gt;=6,1,IF((H32-H31)*24&gt;=4,0.5,0)))</f>
        <v>1</v>
      </c>
      <c r="J31" s="140">
        <f>IF((AND(G31="외근",I32="반차")),8,IF(OR(I32="연차",I32="외근"),8,IF(I32="반차",((H32-H31)*24)-I31+4,((H32-H31)*24)-I31-I32)))</f>
        <v>8</v>
      </c>
      <c r="K31" s="98"/>
      <c r="L31" s="143" t="s">
        <v>19</v>
      </c>
      <c r="M31" s="96">
        <v>0.375</v>
      </c>
      <c r="N31" s="97">
        <f>IF((M32-M31)*24&gt;=13,1.5,IF((M32-M31)*24&gt;=6,1,IF((M32-M31)*24&gt;=4,0.5,0)))</f>
        <v>1</v>
      </c>
      <c r="O31" s="140">
        <f>IF((AND(L31="외근",N32="반차")),8,IF(OR(N32="연차",N32="외근"),8,IF(N32="반차",((M32-M31)*24)-N31+4,((M32-M31)*24)-N31-N32)))</f>
        <v>8</v>
      </c>
      <c r="P31" s="98"/>
      <c r="Q31" s="143" t="s">
        <v>19</v>
      </c>
      <c r="R31" s="96">
        <v>0.375</v>
      </c>
      <c r="S31" s="97">
        <f>IF((R32-R31)*24&gt;=13,1.5,IF((R32-R31)*24&gt;=6,1,IF((R32-R31)*24&gt;=4,0.5,0)))</f>
        <v>1</v>
      </c>
      <c r="T31" s="140">
        <f>IF((AND(Q31="외근",S32="반차")),8,IF(OR(S32="연차",S32="외근"),8,IF(S32="반차",((R32-R31)*24)-S31+4,((R32-R31)*24)-S31-S32)))</f>
        <v>8</v>
      </c>
      <c r="U31" s="98"/>
      <c r="V31" s="143" t="s">
        <v>19</v>
      </c>
      <c r="W31" s="96">
        <v>0.375</v>
      </c>
      <c r="X31" s="97">
        <f>IF((W32-W31)*24&gt;=13,1.5,IF((W32-W31)*24&gt;=6,1,IF((W32-W31)*24&gt;=4,0.5,0)))</f>
        <v>1</v>
      </c>
      <c r="Y31" s="140">
        <f>IF((AND(V31="외근",X32="반차")),8,IF(OR(X32="연차",X32="외근"),8,IF(X32="반차",((W32-W31)*24)-X31+4,((W32-W31)*24)-X31-X32)))</f>
        <v>8</v>
      </c>
      <c r="Z31" s="98"/>
      <c r="AA31" s="143"/>
      <c r="AB31" s="96"/>
      <c r="AC31" s="97">
        <f>IF((AB32-AB31)*24&gt;=13,1.5,IF((AB32-AB31)*24&gt;=6,1,IF((AB32-AB31)*24&gt;=4,0.5,0)))</f>
        <v>0</v>
      </c>
      <c r="AD31" s="140">
        <f>IF(OR(AC32="연차",AC32="외근"),8,IF(AC32="반차",((AB32-AB31)*24)-AC31+4,((AB32-AB31)*24)-AC31-AC32))</f>
        <v>0</v>
      </c>
      <c r="AE31" s="98"/>
      <c r="AF31" s="143"/>
      <c r="AG31" s="96"/>
      <c r="AH31" s="97">
        <f>IF((AG32-AG31)*24&gt;=13,1.5,IF((AG32-AG31)*24&gt;=6,1,IF((AG32-AG31)*24&gt;=4,0.5,0)))</f>
        <v>0</v>
      </c>
      <c r="AI31" s="140">
        <f>IF(OR(AH32="연차",AH32="외근"),8,IF(AH32="반차",((AG32-AG31)*24)-AH31+4,((AG32-AG31)*24)-AH31-AH32))</f>
        <v>0</v>
      </c>
      <c r="AJ31" s="91"/>
      <c r="AK31" s="132"/>
      <c r="AM31" s="16" t="s">
        <v>20</v>
      </c>
      <c r="AN31" s="26">
        <f>E31+J31+O31+T31+Y31+IF(AA31="대체(평일)",AD31,0)+IF(AF31="대체(평일)",AI31,0)</f>
        <v>40</v>
      </c>
      <c r="AO31" s="17">
        <f>IF(AA31="휴일",AD31,0)+IF(AF31="휴일",AI31,0)</f>
        <v>0</v>
      </c>
      <c r="AS31" s="29"/>
    </row>
    <row r="32" spans="2:49" ht="15.75" thickBot="1">
      <c r="B32" s="144"/>
      <c r="C32" s="99">
        <v>0.75</v>
      </c>
      <c r="D32" s="100">
        <v>0</v>
      </c>
      <c r="E32" s="141"/>
      <c r="F32" s="98"/>
      <c r="G32" s="144"/>
      <c r="H32" s="99">
        <v>0.75</v>
      </c>
      <c r="I32" s="100">
        <v>0</v>
      </c>
      <c r="J32" s="141"/>
      <c r="K32" s="98"/>
      <c r="L32" s="144"/>
      <c r="M32" s="99">
        <v>0.75</v>
      </c>
      <c r="N32" s="100">
        <v>0</v>
      </c>
      <c r="O32" s="141"/>
      <c r="P32" s="98"/>
      <c r="Q32" s="144"/>
      <c r="R32" s="99">
        <v>0.75</v>
      </c>
      <c r="S32" s="100">
        <v>0</v>
      </c>
      <c r="T32" s="141"/>
      <c r="U32" s="98"/>
      <c r="V32" s="144"/>
      <c r="W32" s="99">
        <v>0.75</v>
      </c>
      <c r="X32" s="100">
        <v>0</v>
      </c>
      <c r="Y32" s="141"/>
      <c r="Z32" s="98"/>
      <c r="AA32" s="144"/>
      <c r="AB32" s="99"/>
      <c r="AC32" s="100">
        <v>0</v>
      </c>
      <c r="AD32" s="141"/>
      <c r="AE32" s="98"/>
      <c r="AF32" s="144"/>
      <c r="AG32" s="99"/>
      <c r="AH32" s="100">
        <v>0</v>
      </c>
      <c r="AI32" s="141"/>
      <c r="AJ32" s="91"/>
      <c r="AK32" s="132"/>
      <c r="AM32" s="31" t="s">
        <v>21</v>
      </c>
      <c r="AN32" s="27">
        <f>E33+J33+O33+T33+Y33+IF(AA31="대체(통상)",AD33,0)+IF(AF31="대체(통상)",AI33,0)</f>
        <v>0</v>
      </c>
      <c r="AO32" s="19">
        <f>IF(AA31="휴일",AD33,0)+IF(AF31="휴일",AI33,0)</f>
        <v>0</v>
      </c>
      <c r="AS32" s="29"/>
    </row>
    <row r="33" spans="2:46">
      <c r="B33" s="143"/>
      <c r="C33" s="96"/>
      <c r="D33" s="97">
        <f>IF((HOUR(24+C34-C33)+MINUTE(24+C34-C33)/60)&gt;=13,1.5,IF((HOUR(24+C34-C33)+MINUTE(24+C34-C33)/60)&gt;=8,1,IF((HOUR(24+C34-C33)+MINUTE(24+C34-C33)/60)&gt;=4,0.5,0)))</f>
        <v>0</v>
      </c>
      <c r="E33" s="136">
        <f>(HOUR(24+C34-C33)+MINUTE(24+C34-C33)/60)-D33-D34</f>
        <v>0</v>
      </c>
      <c r="F33" s="98"/>
      <c r="G33" s="143"/>
      <c r="H33" s="96"/>
      <c r="I33" s="97">
        <f>IF((HOUR(24+H34-H33)+MINUTE(24+H34-H33)/60)&gt;=13,1.5,IF((HOUR(24+H34-H33)+MINUTE(24+H34-H33)/60)&gt;=8,1,IF((HOUR(24+H34-H33)+MINUTE(24+H34-H33)/60)&gt;=4,0.5,0)))</f>
        <v>0</v>
      </c>
      <c r="J33" s="136">
        <f>(HOUR(24+H34-H33)+MINUTE(24+H34-H33)/60)-I33-I34</f>
        <v>0</v>
      </c>
      <c r="K33" s="98"/>
      <c r="L33" s="143"/>
      <c r="M33" s="96"/>
      <c r="N33" s="97">
        <f>IF((HOUR(24+M34-M33)+MINUTE(24+M34-M33)/60)&gt;=13,1.5,IF((HOUR(24+M34-M33)+MINUTE(24+M34-M33)/60)&gt;=8,1,IF((HOUR(24+M34-M33)+MINUTE(24+M34-M33)/60)&gt;=4,0.5,0)))</f>
        <v>0</v>
      </c>
      <c r="O33" s="136">
        <f>(HOUR(24+M34-M33)+MINUTE(24+M34-M33)/60)-N33-N34</f>
        <v>0</v>
      </c>
      <c r="P33" s="98"/>
      <c r="Q33" s="143"/>
      <c r="R33" s="96"/>
      <c r="S33" s="97">
        <f>IF((HOUR(24+R34-R33)+MINUTE(24+R34-R33)/60)&gt;=13,1.5,IF((HOUR(24+R34-R33)+MINUTE(24+R34-R33)/60)&gt;=8,1,IF((HOUR(24+R34-R33)+MINUTE(24+R34-R33)/60)&gt;=4,0.5,0)))</f>
        <v>0</v>
      </c>
      <c r="T33" s="136">
        <f>(HOUR(24+R34-R33)+MINUTE(24+R34-R33)/60)-S33-S34</f>
        <v>0</v>
      </c>
      <c r="U33" s="98"/>
      <c r="V33" s="143"/>
      <c r="W33" s="96"/>
      <c r="X33" s="97">
        <f>IF((HOUR(24+W34-W33)+MINUTE(24+W34-W33)/60)&gt;=13,1.5,IF((HOUR(24+W34-W33)+MINUTE(24+W34-W33)/60)&gt;=8,1,IF((HOUR(24+W34-W33)+MINUTE(24+W34-W33)/60)&gt;=4,0.5,0)))</f>
        <v>0</v>
      </c>
      <c r="Y33" s="136">
        <f>(HOUR(24+W34-W33)+MINUTE(24+W34-W33)/60)-X33-X34</f>
        <v>0</v>
      </c>
      <c r="Z33" s="98"/>
      <c r="AA33" s="143"/>
      <c r="AB33" s="96"/>
      <c r="AC33" s="97">
        <f>IF((HOUR(24+AB34-AB33)+MINUTE(24+AB34-AB33)/60)&gt;=13,1.5,IF((HOUR(24+AB34-AB33)+MINUTE(24+AB34-AB33)/60)&gt;=8,1,IF((HOUR(24+AB34-AB33)+MINUTE(24+AB34-AB33)/60)&gt;=4,0.5,0)))</f>
        <v>0</v>
      </c>
      <c r="AD33" s="136">
        <f>(HOUR(24+AB34-AB33)+MINUTE(24+AB34-AB33)/60)-AC33-AC34</f>
        <v>0</v>
      </c>
      <c r="AE33" s="98"/>
      <c r="AF33" s="143"/>
      <c r="AG33" s="96"/>
      <c r="AH33" s="97">
        <f>IF((HOUR(24+AG34-AG33)+MINUTE(24+AG34-AG33)/60)&gt;=13,1.5,IF((HOUR(24+AG34-AG33)+MINUTE(24+AG34-AG33)/60)&gt;=8,1,IF((HOUR(24+AG34-AG33)+MINUTE(24+AG34-AG33)/60)&gt;=4,0.5,0)))</f>
        <v>0</v>
      </c>
      <c r="AI33" s="136">
        <f>(HOUR(24+AG34-AG33)+MINUTE(24+AG34-AG33)/60)-AH33-AH34</f>
        <v>0</v>
      </c>
      <c r="AJ33" s="91"/>
      <c r="AK33" s="132"/>
      <c r="AM33" s="18"/>
      <c r="AN33" s="18"/>
      <c r="AO33" s="18"/>
    </row>
    <row r="34" spans="2:46">
      <c r="B34" s="144"/>
      <c r="C34" s="99"/>
      <c r="D34" s="100">
        <v>0</v>
      </c>
      <c r="E34" s="137"/>
      <c r="F34" s="98"/>
      <c r="G34" s="144"/>
      <c r="H34" s="99"/>
      <c r="I34" s="100">
        <v>0</v>
      </c>
      <c r="J34" s="137"/>
      <c r="K34" s="98"/>
      <c r="L34" s="144"/>
      <c r="M34" s="99"/>
      <c r="N34" s="100">
        <v>0</v>
      </c>
      <c r="O34" s="137"/>
      <c r="P34" s="98"/>
      <c r="Q34" s="144"/>
      <c r="R34" s="99"/>
      <c r="S34" s="100">
        <v>0</v>
      </c>
      <c r="T34" s="137"/>
      <c r="U34" s="98"/>
      <c r="V34" s="144"/>
      <c r="W34" s="99"/>
      <c r="X34" s="100">
        <v>0</v>
      </c>
      <c r="Y34" s="137"/>
      <c r="Z34" s="98"/>
      <c r="AA34" s="144"/>
      <c r="AB34" s="99"/>
      <c r="AC34" s="100">
        <v>0</v>
      </c>
      <c r="AD34" s="137"/>
      <c r="AE34" s="98"/>
      <c r="AF34" s="144"/>
      <c r="AG34" s="99"/>
      <c r="AH34" s="100">
        <v>0</v>
      </c>
      <c r="AI34" s="137"/>
      <c r="AJ34" s="91"/>
      <c r="AK34" s="132"/>
    </row>
    <row r="35" spans="2:46">
      <c r="B35" s="91"/>
      <c r="C35" s="91"/>
      <c r="D35" s="91"/>
      <c r="E35" s="91"/>
      <c r="F35" s="91"/>
      <c r="G35" s="91"/>
      <c r="H35" s="91"/>
      <c r="I35" s="91"/>
      <c r="J35" s="91"/>
      <c r="K35" s="91"/>
      <c r="L35" s="91"/>
      <c r="M35" s="91"/>
      <c r="N35" s="91"/>
      <c r="O35" s="91"/>
      <c r="P35" s="91"/>
      <c r="Q35" s="91"/>
      <c r="R35" s="91"/>
      <c r="S35" s="91"/>
      <c r="T35" s="91"/>
      <c r="U35" s="91"/>
      <c r="V35" s="91"/>
      <c r="W35" s="91"/>
      <c r="X35" s="91"/>
      <c r="Y35" s="91"/>
      <c r="Z35" s="91"/>
      <c r="AA35" s="91"/>
      <c r="AB35" s="91"/>
      <c r="AC35" s="91"/>
      <c r="AD35" s="91"/>
      <c r="AE35" s="91"/>
      <c r="AF35" s="91"/>
      <c r="AG35" s="91"/>
      <c r="AH35" s="91"/>
      <c r="AI35" s="91"/>
      <c r="AJ35" s="91"/>
      <c r="AK35" s="132"/>
    </row>
    <row r="36" spans="2:46" ht="16.5" thickBot="1">
      <c r="B36" s="142">
        <f>AF29+1</f>
        <v>18</v>
      </c>
      <c r="C36" s="142"/>
      <c r="D36" s="142"/>
      <c r="E36" s="142"/>
      <c r="F36" s="91"/>
      <c r="G36" s="142">
        <f>B36+1</f>
        <v>19</v>
      </c>
      <c r="H36" s="142"/>
      <c r="I36" s="142"/>
      <c r="J36" s="142"/>
      <c r="K36" s="91"/>
      <c r="L36" s="142">
        <f>G36+1</f>
        <v>20</v>
      </c>
      <c r="M36" s="142"/>
      <c r="N36" s="142"/>
      <c r="O36" s="142"/>
      <c r="P36" s="91"/>
      <c r="Q36" s="142">
        <f>L36+1</f>
        <v>21</v>
      </c>
      <c r="R36" s="142"/>
      <c r="S36" s="142"/>
      <c r="T36" s="142"/>
      <c r="U36" s="91"/>
      <c r="V36" s="142">
        <f>Q36+1</f>
        <v>22</v>
      </c>
      <c r="W36" s="142"/>
      <c r="X36" s="142"/>
      <c r="Y36" s="142"/>
      <c r="Z36" s="91"/>
      <c r="AA36" s="145">
        <f>V36+1</f>
        <v>23</v>
      </c>
      <c r="AB36" s="145"/>
      <c r="AC36" s="145"/>
      <c r="AD36" s="145"/>
      <c r="AE36" s="91"/>
      <c r="AF36" s="145">
        <f>AA36+1</f>
        <v>24</v>
      </c>
      <c r="AG36" s="145"/>
      <c r="AH36" s="145"/>
      <c r="AI36" s="145"/>
      <c r="AJ36" s="91"/>
      <c r="AK36" s="132"/>
      <c r="AM36" s="15" t="s">
        <v>13</v>
      </c>
      <c r="AN36" s="5"/>
      <c r="AO36" s="5"/>
      <c r="AS36" s="29"/>
    </row>
    <row r="37" spans="2:46" ht="16.5" thickTop="1" thickBot="1">
      <c r="B37" s="91"/>
      <c r="C37" s="91"/>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132"/>
      <c r="AM37" s="23"/>
      <c r="AN37" s="24" t="s">
        <v>18</v>
      </c>
      <c r="AO37" s="25" t="s">
        <v>68</v>
      </c>
      <c r="AS37" s="29"/>
      <c r="AT37" s="29"/>
    </row>
    <row r="38" spans="2:46">
      <c r="B38" s="143" t="s">
        <v>19</v>
      </c>
      <c r="C38" s="96">
        <v>0.375</v>
      </c>
      <c r="D38" s="97">
        <f>IF((C39-C38)*24&gt;=13,1.5,IF((C39-C38)*24&gt;=6,1,IF((C39-C38)*24&gt;=4,0.5,0)))</f>
        <v>1</v>
      </c>
      <c r="E38" s="140">
        <f>IF((AND(B38="외근",D39="반차")),8,IF(OR(D39="연차",D39="외근"),8,IF(D39="반차",((C39-C38)*24)-D38+4,((C39-C38)*24)-D38-D39)))</f>
        <v>8</v>
      </c>
      <c r="F38" s="98"/>
      <c r="G38" s="143" t="s">
        <v>19</v>
      </c>
      <c r="H38" s="96">
        <v>0.375</v>
      </c>
      <c r="I38" s="97">
        <f>IF((H39-H38)*24&gt;=13,1.5,IF((H39-H38)*24&gt;=6,1,IF((H39-H38)*24&gt;=4,0.5,0)))</f>
        <v>1</v>
      </c>
      <c r="J38" s="140">
        <f>IF((AND(G38="외근",I39="반차")),8,IF(OR(I39="연차",I39="외근"),8,IF(I39="반차",((H39-H38)*24)-I38+4,((H39-H38)*24)-I38-I39)))</f>
        <v>8</v>
      </c>
      <c r="K38" s="98"/>
      <c r="L38" s="143" t="s">
        <v>19</v>
      </c>
      <c r="M38" s="96">
        <v>0.375</v>
      </c>
      <c r="N38" s="97">
        <f>IF((M39-M38)*24&gt;=13,1.5,IF((M39-M38)*24&gt;=6,1,IF((M39-M38)*24&gt;=4,0.5,0)))</f>
        <v>1</v>
      </c>
      <c r="O38" s="140">
        <f>IF((AND(L38="외근",N39="반차")),8,IF(OR(N39="연차",N39="외근"),8,IF(N39="반차",((M39-M38)*24)-N38+4,((M39-M38)*24)-N38-N39)))</f>
        <v>8</v>
      </c>
      <c r="P38" s="98"/>
      <c r="Q38" s="143" t="s">
        <v>19</v>
      </c>
      <c r="R38" s="96">
        <v>0.375</v>
      </c>
      <c r="S38" s="97">
        <f>IF((R39-R38)*24&gt;=13,1.5,IF((R39-R38)*24&gt;=6,1,IF((R39-R38)*24&gt;=4,0.5,0)))</f>
        <v>1</v>
      </c>
      <c r="T38" s="140">
        <f>IF((AND(Q38="외근",S39="반차")),8,IF(OR(S39="연차",S39="외근"),8,IF(S39="반차",((R39-R38)*24)-S38+4,((R39-R38)*24)-S38-S39)))</f>
        <v>8</v>
      </c>
      <c r="U38" s="98"/>
      <c r="V38" s="143" t="s">
        <v>19</v>
      </c>
      <c r="W38" s="96">
        <v>0.375</v>
      </c>
      <c r="X38" s="97">
        <f>IF((W39-W38)*24&gt;=13,1.5,IF((W39-W38)*24&gt;=6,1,IF((W39-W38)*24&gt;=4,0.5,0)))</f>
        <v>1</v>
      </c>
      <c r="Y38" s="140">
        <f>IF((AND(V38="외근",X39="반차")),8,IF(OR(X39="연차",X39="외근"),8,IF(X39="반차",((W39-W38)*24)-X38+4,((W39-W38)*24)-X38-X39)))</f>
        <v>8</v>
      </c>
      <c r="Z38" s="98"/>
      <c r="AA38" s="143"/>
      <c r="AB38" s="96"/>
      <c r="AC38" s="97">
        <f>IF((AB39-AB38)*24&gt;=13,1.5,IF((AB39-AB38)*24&gt;=6,1,IF((AB39-AB38)*24&gt;=4,0.5,0)))</f>
        <v>0</v>
      </c>
      <c r="AD38" s="140">
        <f>IF(OR(AC39="연차",AC39="외근"),8,IF(AC39="반차",((AB39-AB38)*24)-AC38+4,((AB39-AB38)*24)-AC38-AC39))</f>
        <v>0</v>
      </c>
      <c r="AE38" s="98"/>
      <c r="AF38" s="143"/>
      <c r="AG38" s="96"/>
      <c r="AH38" s="97">
        <f>IF((AG39-AG38)*24&gt;=13,1.5,IF((AG39-AG38)*24&gt;=6,1,IF((AG39-AG38)*24&gt;=4,0.5,0)))</f>
        <v>0</v>
      </c>
      <c r="AI38" s="140">
        <f>IF(OR(AH39="연차",AH39="외근"),8,IF(AH39="반차",((AG39-AG38)*24)-AH38+4,((AG39-AG38)*24)-AH38-AH39))</f>
        <v>0</v>
      </c>
      <c r="AJ38" s="91"/>
      <c r="AK38" s="132"/>
      <c r="AM38" s="16" t="s">
        <v>20</v>
      </c>
      <c r="AN38" s="26">
        <f>E38+J38+O38+T38+Y38+IF(AA38="대체(평일)",AD38,0)+IF(AF38="대체(평일)",AI38,0)</f>
        <v>40</v>
      </c>
      <c r="AO38" s="17">
        <f>IF(AA38="휴일",AD38,0)+IF(AF38="휴일",AI38,0)</f>
        <v>0</v>
      </c>
      <c r="AS38" s="28"/>
      <c r="AT38" s="30"/>
    </row>
    <row r="39" spans="2:46" ht="15.75" thickBot="1">
      <c r="B39" s="144"/>
      <c r="C39" s="99">
        <v>0.75</v>
      </c>
      <c r="D39" s="100">
        <v>0</v>
      </c>
      <c r="E39" s="141"/>
      <c r="F39" s="98"/>
      <c r="G39" s="144"/>
      <c r="H39" s="99">
        <v>0.75</v>
      </c>
      <c r="I39" s="100">
        <v>0</v>
      </c>
      <c r="J39" s="141"/>
      <c r="K39" s="98"/>
      <c r="L39" s="144"/>
      <c r="M39" s="99">
        <v>0.75</v>
      </c>
      <c r="N39" s="100">
        <v>0</v>
      </c>
      <c r="O39" s="141"/>
      <c r="P39" s="98"/>
      <c r="Q39" s="144"/>
      <c r="R39" s="99">
        <v>0.75</v>
      </c>
      <c r="S39" s="100">
        <v>0</v>
      </c>
      <c r="T39" s="141"/>
      <c r="U39" s="98"/>
      <c r="V39" s="144"/>
      <c r="W39" s="99">
        <v>0.75</v>
      </c>
      <c r="X39" s="100">
        <v>0</v>
      </c>
      <c r="Y39" s="141"/>
      <c r="Z39" s="98"/>
      <c r="AA39" s="144"/>
      <c r="AB39" s="99"/>
      <c r="AC39" s="100">
        <v>0</v>
      </c>
      <c r="AD39" s="141"/>
      <c r="AE39" s="98"/>
      <c r="AF39" s="144"/>
      <c r="AG39" s="99"/>
      <c r="AH39" s="100">
        <v>0</v>
      </c>
      <c r="AI39" s="141"/>
      <c r="AJ39" s="91"/>
      <c r="AK39" s="132"/>
      <c r="AM39" s="31" t="s">
        <v>21</v>
      </c>
      <c r="AN39" s="27">
        <f>E40+J40+O40+T40+Y40+IF(AA38="대체(평일)",AD40,0)+IF(AF38="대체(평일)",AI40,0)</f>
        <v>0</v>
      </c>
      <c r="AO39" s="19">
        <f>IF(AA38="휴일",AD40,0)+IF(AF38="휴일",AI40,0)</f>
        <v>0</v>
      </c>
      <c r="AS39" s="28"/>
    </row>
    <row r="40" spans="2:46">
      <c r="B40" s="143"/>
      <c r="C40" s="96"/>
      <c r="D40" s="97">
        <f>IF((HOUR(24+C41-C40)+MINUTE(24+C41-C40)/60)&gt;=13,1.5,IF((HOUR(24+C41-C40)+MINUTE(24+C41-C40)/60)&gt;=8,1,IF((HOUR(24+C41-C40)+MINUTE(24+C41-C40)/60)&gt;=4,0.5,0)))</f>
        <v>0</v>
      </c>
      <c r="E40" s="136">
        <f>(HOUR(24+C41-C40)+MINUTE(24+C41-C40)/60)-D40-D41</f>
        <v>0</v>
      </c>
      <c r="F40" s="98"/>
      <c r="G40" s="143"/>
      <c r="H40" s="96"/>
      <c r="I40" s="97">
        <f>IF((HOUR(24+H41-H40)+MINUTE(24+H41-H40)/60)&gt;=13,1.5,IF((HOUR(24+H41-H40)+MINUTE(24+H41-H40)/60)&gt;=8,1,IF((HOUR(24+H41-H40)+MINUTE(24+H41-H40)/60)&gt;=4,0.5,0)))</f>
        <v>0</v>
      </c>
      <c r="J40" s="136">
        <f>(HOUR(24+H41-H40)+MINUTE(24+H41-H40)/60)-I40-I41</f>
        <v>0</v>
      </c>
      <c r="K40" s="98"/>
      <c r="L40" s="143"/>
      <c r="M40" s="96"/>
      <c r="N40" s="97">
        <f>IF((HOUR(24+M41-M40)+MINUTE(24+M41-M40)/60)&gt;=13,1.5,IF((HOUR(24+M41-M40)+MINUTE(24+M41-M40)/60)&gt;=8,1,IF((HOUR(24+M41-M40)+MINUTE(24+M41-M40)/60)&gt;=4,0.5,0)))</f>
        <v>0</v>
      </c>
      <c r="O40" s="136">
        <f>(HOUR(24+M41-M40)+MINUTE(24+M41-M40)/60)-N40-N41</f>
        <v>0</v>
      </c>
      <c r="P40" s="98"/>
      <c r="Q40" s="143"/>
      <c r="R40" s="96"/>
      <c r="S40" s="97">
        <f>IF((HOUR(24+R41-R40)+MINUTE(24+R41-R40)/60)&gt;=13,1.5,IF((HOUR(24+R41-R40)+MINUTE(24+R41-R40)/60)&gt;=8,1,IF((HOUR(24+R41-R40)+MINUTE(24+R41-R40)/60)&gt;=4,0.5,0)))</f>
        <v>0</v>
      </c>
      <c r="T40" s="136">
        <f>(HOUR(24+R41-R40)+MINUTE(24+R41-R40)/60)-S40-S41</f>
        <v>0</v>
      </c>
      <c r="U40" s="98"/>
      <c r="V40" s="143"/>
      <c r="W40" s="96"/>
      <c r="X40" s="97">
        <f>IF((HOUR(24+W41-W40)+MINUTE(24+W41-W40)/60)&gt;=13,1.5,IF((HOUR(24+W41-W40)+MINUTE(24+W41-W40)/60)&gt;=8,1,IF((HOUR(24+W41-W40)+MINUTE(24+W41-W40)/60)&gt;=4,0.5,0)))</f>
        <v>0</v>
      </c>
      <c r="Y40" s="136">
        <f>(HOUR(24+W41-W40)+MINUTE(24+W41-W40)/60)-X40-X41</f>
        <v>0</v>
      </c>
      <c r="Z40" s="98"/>
      <c r="AA40" s="143"/>
      <c r="AB40" s="96"/>
      <c r="AC40" s="97">
        <f>IF((HOUR(24+AB41-AB40)+MINUTE(24+AB41-AB40)/60)&gt;=13,1.5,IF((HOUR(24+AB41-AB40)+MINUTE(24+AB41-AB40)/60)&gt;=8,1,IF((HOUR(24+AB41-AB40)+MINUTE(24+AB41-AB40)/60)&gt;=4,0.5,0)))</f>
        <v>0</v>
      </c>
      <c r="AD40" s="136">
        <f>(HOUR(24+AB41-AB40)+MINUTE(24+AB41-AB40)/60)-AC40-AC41</f>
        <v>0</v>
      </c>
      <c r="AE40" s="98"/>
      <c r="AF40" s="143"/>
      <c r="AG40" s="96"/>
      <c r="AH40" s="97">
        <f>IF((HOUR(24+AG41-AG40)+MINUTE(24+AG41-AG40)/60)&gt;=13,1.5,IF((HOUR(24+AG41-AG40)+MINUTE(24+AG41-AG40)/60)&gt;=8,1,IF((HOUR(24+AG41-AG40)+MINUTE(24+AG41-AG40)/60)&gt;=4,0.5,0)))</f>
        <v>0</v>
      </c>
      <c r="AI40" s="136">
        <f>(HOUR(24+AG41-AG40)+MINUTE(24+AG41-AG40)/60)-AH40-AH41</f>
        <v>0</v>
      </c>
      <c r="AJ40" s="91"/>
      <c r="AK40" s="132"/>
      <c r="AM40" s="18"/>
      <c r="AN40" s="18"/>
      <c r="AO40" s="18"/>
    </row>
    <row r="41" spans="2:46">
      <c r="B41" s="144"/>
      <c r="C41" s="99"/>
      <c r="D41" s="100">
        <v>0</v>
      </c>
      <c r="E41" s="137"/>
      <c r="F41" s="98"/>
      <c r="G41" s="144"/>
      <c r="H41" s="99"/>
      <c r="I41" s="100">
        <v>0</v>
      </c>
      <c r="J41" s="137"/>
      <c r="K41" s="98"/>
      <c r="L41" s="144"/>
      <c r="M41" s="99"/>
      <c r="N41" s="100">
        <v>0</v>
      </c>
      <c r="O41" s="137"/>
      <c r="P41" s="98"/>
      <c r="Q41" s="144"/>
      <c r="R41" s="99"/>
      <c r="S41" s="100">
        <v>0</v>
      </c>
      <c r="T41" s="137"/>
      <c r="U41" s="98"/>
      <c r="V41" s="144"/>
      <c r="W41" s="99"/>
      <c r="X41" s="100">
        <v>0</v>
      </c>
      <c r="Y41" s="137"/>
      <c r="Z41" s="98"/>
      <c r="AA41" s="144"/>
      <c r="AB41" s="99"/>
      <c r="AC41" s="100">
        <v>0</v>
      </c>
      <c r="AD41" s="137"/>
      <c r="AE41" s="98"/>
      <c r="AF41" s="144"/>
      <c r="AG41" s="99"/>
      <c r="AH41" s="100">
        <v>0</v>
      </c>
      <c r="AI41" s="137"/>
      <c r="AJ41" s="91"/>
      <c r="AK41" s="132"/>
    </row>
    <row r="42" spans="2:46">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132"/>
    </row>
    <row r="43" spans="2:46" ht="16.5" thickBot="1">
      <c r="B43" s="142">
        <f>IF(OR(AF36=0, AF36+1&gt;DAY(EOMONTH($B$2, 0))), 0, AF36+1)</f>
        <v>25</v>
      </c>
      <c r="C43" s="142"/>
      <c r="D43" s="142"/>
      <c r="E43" s="142"/>
      <c r="F43" s="91"/>
      <c r="G43" s="149">
        <f>IF(OR(B43=0, B43+1&gt;DAY(EOMONTH($B$2, 0))), 0, B43+1)</f>
        <v>26</v>
      </c>
      <c r="H43" s="149"/>
      <c r="I43" s="149"/>
      <c r="J43" s="149"/>
      <c r="K43" s="91"/>
      <c r="L43" s="142">
        <f>IF(OR(G43=0, G43+1&gt;DAY(EOMONTH($B$2, 0))), 0, G43+1)</f>
        <v>27</v>
      </c>
      <c r="M43" s="142"/>
      <c r="N43" s="142"/>
      <c r="O43" s="142"/>
      <c r="P43" s="91"/>
      <c r="Q43" s="142">
        <f>IF(OR(L43=0, L43+1&gt;DAY(EOMONTH($B$2, 0))), 0, L43+1)</f>
        <v>28</v>
      </c>
      <c r="R43" s="142"/>
      <c r="S43" s="142"/>
      <c r="T43" s="142"/>
      <c r="U43" s="91"/>
      <c r="V43" s="142">
        <f>IF(OR(Q43=0, Q43+1&gt;DAY(EOMONTH($B$2, 0))), 0, Q43+1)</f>
        <v>29</v>
      </c>
      <c r="W43" s="142"/>
      <c r="X43" s="142"/>
      <c r="Y43" s="142"/>
      <c r="Z43" s="91"/>
      <c r="AA43" s="145">
        <f>IF(OR(V43=0, V43+1&gt;DAY(EOMONTH($B$2, 0))), 0, V43+1)</f>
        <v>30</v>
      </c>
      <c r="AB43" s="145"/>
      <c r="AC43" s="145"/>
      <c r="AD43" s="145"/>
      <c r="AE43" s="91"/>
      <c r="AF43" s="145">
        <f>IF(OR(AA43=0, AA43+1&gt;DAY(EOMONTH($B$2, 0))), 0, AA43+1)</f>
        <v>31</v>
      </c>
      <c r="AG43" s="145"/>
      <c r="AH43" s="145"/>
      <c r="AI43" s="145"/>
      <c r="AJ43" s="91"/>
      <c r="AK43" s="132"/>
      <c r="AM43" s="15" t="s">
        <v>13</v>
      </c>
      <c r="AN43" s="5"/>
      <c r="AO43" s="5"/>
    </row>
    <row r="44" spans="2:46" ht="16.5" thickTop="1" thickBot="1">
      <c r="B44" s="91"/>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132"/>
      <c r="AM44" s="23"/>
      <c r="AN44" s="24" t="s">
        <v>18</v>
      </c>
      <c r="AO44" s="25" t="s">
        <v>68</v>
      </c>
    </row>
    <row r="45" spans="2:46">
      <c r="B45" s="143" t="s">
        <v>19</v>
      </c>
      <c r="C45" s="96">
        <v>0.375</v>
      </c>
      <c r="D45" s="97">
        <f>IF((C46-C45)*24&gt;=13,1.5,IF((C46-C45)*24&gt;=6,1,IF((C46-C45)*24&gt;=4,0.5,0)))</f>
        <v>1</v>
      </c>
      <c r="E45" s="140">
        <f>IF((AND(B45="외근",D46="반차")),8,IF(OR(D46="연차",D46="외근"),8,IF(D46="반차",((C46-C45)*24)-D45+4,((C46-C45)*24)-D45-D46)))</f>
        <v>8</v>
      </c>
      <c r="F45" s="98"/>
      <c r="G45" s="143" t="s">
        <v>19</v>
      </c>
      <c r="H45" s="96">
        <v>0.375</v>
      </c>
      <c r="I45" s="97">
        <f>IF((H46-H45)*24&gt;=13,1.5,IF((H46-H45)*24&gt;=6,1,IF((H46-H45)*24&gt;=4,0.5,0)))</f>
        <v>1</v>
      </c>
      <c r="J45" s="140">
        <f>IF((AND(G45="외근",I46="반차")),8,IF(OR(I46="연차",I46="외근"),8,IF(I46="반차",((H46-H45)*24)-I45+4,((H46-H45)*24)-I45-I46)))</f>
        <v>8</v>
      </c>
      <c r="K45" s="98"/>
      <c r="L45" s="143" t="s">
        <v>19</v>
      </c>
      <c r="M45" s="96">
        <v>0.375</v>
      </c>
      <c r="N45" s="97">
        <f>IF((M46-M45)*24&gt;=13,1.5,IF((M46-M45)*24&gt;=6,1,IF((M46-M45)*24&gt;=4,0.5,0)))</f>
        <v>1</v>
      </c>
      <c r="O45" s="140">
        <f>IF((AND(L45="외근",N46="반차")),8,IF(OR(N46="연차",N46="외근"),8,IF(N46="반차",((M46-M45)*24)-N45+4,((M46-M45)*24)-N45-N46)))</f>
        <v>8</v>
      </c>
      <c r="P45" s="98"/>
      <c r="Q45" s="143" t="s">
        <v>19</v>
      </c>
      <c r="R45" s="96">
        <v>0.375</v>
      </c>
      <c r="S45" s="97">
        <f>IF((R46-R45)*24&gt;=13,1.5,IF((R46-R45)*24&gt;=6,1,IF((R46-R45)*24&gt;=4,0.5,0)))</f>
        <v>1</v>
      </c>
      <c r="T45" s="140">
        <f>IF((AND(Q45="외근",S46="반차")),8,IF(OR(S46="연차",S46="외근"),8,IF(S46="반차",((R46-R45)*24)-S45+4,((R46-R45)*24)-S45-S46)))</f>
        <v>8</v>
      </c>
      <c r="U45" s="98"/>
      <c r="V45" s="143" t="s">
        <v>19</v>
      </c>
      <c r="W45" s="96">
        <v>0.375</v>
      </c>
      <c r="X45" s="97">
        <f>IF((W46-W45)*24&gt;=13,1.5,IF((W46-W45)*24&gt;=6,1,IF((W46-W45)*24&gt;=4,0.5,0)))</f>
        <v>1</v>
      </c>
      <c r="Y45" s="140">
        <f>IF((AND(V45="외근",X46="반차")),8,IF(OR(X46="연차",X46="외근"),8,IF(X46="반차",((W46-W45)*24)-X45+4,((W46-W45)*24)-X45-X46)))</f>
        <v>8</v>
      </c>
      <c r="Z45" s="98"/>
      <c r="AA45" s="143"/>
      <c r="AB45" s="96"/>
      <c r="AC45" s="97">
        <f>IF((AB46-AB45)*24&gt;=13,1.5,IF((AB46-AB45)*24&gt;=6,1,IF((AB46-AB45)*24&gt;=4,0.5,0)))</f>
        <v>0</v>
      </c>
      <c r="AD45" s="140">
        <f>IF(OR(AC46="연차",AC46="외근"),8,IF(AC46="반차",((AB46-AB45)*24)-AC45+4,((AB46-AB45)*24)-AC45-AC46))</f>
        <v>0</v>
      </c>
      <c r="AE45" s="98"/>
      <c r="AF45" s="143"/>
      <c r="AG45" s="96"/>
      <c r="AH45" s="97">
        <f>IF((AG46-AG45)*24&gt;=13,1.5,IF((AG46-AG45)*24&gt;=6,1,IF((AG46-AG45)*24&gt;=4,0.5,0)))</f>
        <v>0</v>
      </c>
      <c r="AI45" s="140">
        <f>IF(OR(AH46="연차",AH46="외근"),8,IF(AH46="반차",((AG46-AG45)*24)-AH45+4,((AG46-AG45)*24)-AH45-AH46))</f>
        <v>0</v>
      </c>
      <c r="AJ45" s="91"/>
      <c r="AK45" s="132"/>
      <c r="AM45" s="16" t="s">
        <v>20</v>
      </c>
      <c r="AN45" s="26">
        <f>E45+J45+O45+T45+Y45+IF(AA45="대체(평일)",AD45,0)+IF(AF45="대체(평일)",AI45,0)</f>
        <v>40</v>
      </c>
      <c r="AO45" s="17">
        <f>IF(AA45="휴일",AD45,0)+IF(AF45="휴일",AI45,0)</f>
        <v>0</v>
      </c>
    </row>
    <row r="46" spans="2:46" ht="15.75" thickBot="1">
      <c r="B46" s="144"/>
      <c r="C46" s="99">
        <v>0.75</v>
      </c>
      <c r="D46" s="100">
        <v>0</v>
      </c>
      <c r="E46" s="141"/>
      <c r="F46" s="98"/>
      <c r="G46" s="144"/>
      <c r="H46" s="99">
        <v>0.75</v>
      </c>
      <c r="I46" s="100">
        <v>0</v>
      </c>
      <c r="J46" s="141"/>
      <c r="K46" s="98"/>
      <c r="L46" s="144"/>
      <c r="M46" s="99">
        <v>0.75</v>
      </c>
      <c r="N46" s="100">
        <v>0</v>
      </c>
      <c r="O46" s="141"/>
      <c r="P46" s="98"/>
      <c r="Q46" s="144"/>
      <c r="R46" s="99">
        <v>0.75</v>
      </c>
      <c r="S46" s="100">
        <v>0</v>
      </c>
      <c r="T46" s="141"/>
      <c r="U46" s="98"/>
      <c r="V46" s="144"/>
      <c r="W46" s="99">
        <v>0.75</v>
      </c>
      <c r="X46" s="100">
        <v>0</v>
      </c>
      <c r="Y46" s="141"/>
      <c r="Z46" s="98"/>
      <c r="AA46" s="144"/>
      <c r="AB46" s="99"/>
      <c r="AC46" s="100">
        <v>0</v>
      </c>
      <c r="AD46" s="141"/>
      <c r="AE46" s="98"/>
      <c r="AF46" s="144"/>
      <c r="AG46" s="99"/>
      <c r="AH46" s="100">
        <v>0</v>
      </c>
      <c r="AI46" s="141"/>
      <c r="AJ46" s="91"/>
      <c r="AK46" s="132"/>
      <c r="AM46" s="31" t="s">
        <v>21</v>
      </c>
      <c r="AN46" s="27">
        <f>E47+J47+O47+T47+Y47+IF(AA45="대체(평일)",AD47,0)+IF(AF45="대체(평일)",AI47,0)</f>
        <v>0</v>
      </c>
      <c r="AO46" s="19">
        <f>IF(AA45="휴일",AD47,0)+IF(AF45="휴일",AI47,0)</f>
        <v>0</v>
      </c>
    </row>
    <row r="47" spans="2:46">
      <c r="B47" s="143"/>
      <c r="C47" s="96"/>
      <c r="D47" s="97">
        <f>IF((HOUR(24+C48-C47)+MINUTE(24+C48-C47)/60)&gt;=13,1.5,IF((HOUR(24+C48-C47)+MINUTE(24+C48-C47)/60)&gt;=8,1,IF((HOUR(24+C48-C47)+MINUTE(24+C48-C47)/60)&gt;=4,0.5,0)))</f>
        <v>0</v>
      </c>
      <c r="E47" s="136">
        <f>(HOUR(24+C48-C47)+MINUTE(24+C48-C47)/60)-D47-D48</f>
        <v>0</v>
      </c>
      <c r="F47" s="98"/>
      <c r="G47" s="143"/>
      <c r="H47" s="96"/>
      <c r="I47" s="97">
        <f>IF((HOUR(24+H48-H47)+MINUTE(24+H48-H47)/60)&gt;=13,1.5,IF((HOUR(24+H48-H47)+MINUTE(24+H48-H47)/60)&gt;=8,1,IF((HOUR(24+H48-H47)+MINUTE(24+H48-H47)/60)&gt;=4,0.5,0)))</f>
        <v>0</v>
      </c>
      <c r="J47" s="136">
        <f>(HOUR(24+H48-H47)+MINUTE(24+H48-H47)/60)-I47-I48</f>
        <v>0</v>
      </c>
      <c r="K47" s="98"/>
      <c r="L47" s="143"/>
      <c r="M47" s="96"/>
      <c r="N47" s="97">
        <f>IF((HOUR(24+M48-M47)+MINUTE(24+M48-M47)/60)&gt;=13,1.5,IF((HOUR(24+M48-M47)+MINUTE(24+M48-M47)/60)&gt;=8,1,IF((HOUR(24+M48-M47)+MINUTE(24+M48-M47)/60)&gt;=4,0.5,0)))</f>
        <v>0</v>
      </c>
      <c r="O47" s="136">
        <f>(HOUR(24+M48-M47)+MINUTE(24+M48-M47)/60)-N47-N48</f>
        <v>0</v>
      </c>
      <c r="P47" s="98"/>
      <c r="Q47" s="143"/>
      <c r="R47" s="96"/>
      <c r="S47" s="97">
        <f>IF((HOUR(24+R48-R47)+MINUTE(24+R48-R47)/60)&gt;=13,1.5,IF((HOUR(24+R48-R47)+MINUTE(24+R48-R47)/60)&gt;=8,1,IF((HOUR(24+R48-R47)+MINUTE(24+R48-R47)/60)&gt;=4,0.5,0)))</f>
        <v>0</v>
      </c>
      <c r="T47" s="136">
        <f>(HOUR(24+R48-R47)+MINUTE(24+R48-R47)/60)-S47-S48</f>
        <v>0</v>
      </c>
      <c r="U47" s="98"/>
      <c r="V47" s="143"/>
      <c r="W47" s="96"/>
      <c r="X47" s="97">
        <f>IF((HOUR(24+W48-W47)+MINUTE(24+W48-W47)/60)&gt;=13,1.5,IF((HOUR(24+W48-W47)+MINUTE(24+W48-W47)/60)&gt;=8,1,IF((HOUR(24+W48-W47)+MINUTE(24+W48-W47)/60)&gt;=4,0.5,0)))</f>
        <v>0</v>
      </c>
      <c r="Y47" s="136">
        <f>(HOUR(24+W48-W47)+MINUTE(24+W48-W47)/60)-X47-X48</f>
        <v>0</v>
      </c>
      <c r="Z47" s="98"/>
      <c r="AA47" s="143"/>
      <c r="AB47" s="96"/>
      <c r="AC47" s="97">
        <f>IF((HOUR(24+AB48-AB47)+MINUTE(24+AB48-AB47)/60)&gt;=13,1.5,IF((HOUR(24+AB48-AB47)+MINUTE(24+AB48-AB47)/60)&gt;=8,1,IF((HOUR(24+AB48-AB47)+MINUTE(24+AB48-AB47)/60)&gt;=4,0.5,0)))</f>
        <v>0</v>
      </c>
      <c r="AD47" s="136">
        <f>(HOUR(24+AB48-AB47)+MINUTE(24+AB48-AB47)/60)-AC47-AC48</f>
        <v>0</v>
      </c>
      <c r="AE47" s="98"/>
      <c r="AF47" s="143"/>
      <c r="AG47" s="96"/>
      <c r="AH47" s="97">
        <f>IF((HOUR(24+AG48-AG47)+MINUTE(24+AG48-AG47)/60)&gt;=13,1.5,IF((HOUR(24+AG48-AG47)+MINUTE(24+AG48-AG47)/60)&gt;=8,1,IF((HOUR(24+AG48-AG47)+MINUTE(24+AG48-AG47)/60)&gt;=4,0.5,0)))</f>
        <v>0</v>
      </c>
      <c r="AI47" s="136">
        <f>(HOUR(24+AG48-AG47)+MINUTE(24+AG48-AG47)/60)-AH47-AH48</f>
        <v>0</v>
      </c>
      <c r="AJ47" s="91"/>
      <c r="AK47" s="132"/>
      <c r="AM47" s="18"/>
      <c r="AN47" s="18"/>
      <c r="AO47" s="18"/>
    </row>
    <row r="48" spans="2:46">
      <c r="B48" s="144"/>
      <c r="C48" s="99"/>
      <c r="D48" s="100">
        <v>0</v>
      </c>
      <c r="E48" s="137"/>
      <c r="F48" s="98"/>
      <c r="G48" s="144"/>
      <c r="H48" s="99"/>
      <c r="I48" s="100">
        <v>0</v>
      </c>
      <c r="J48" s="137"/>
      <c r="K48" s="98"/>
      <c r="L48" s="144"/>
      <c r="M48" s="99"/>
      <c r="N48" s="100">
        <v>0</v>
      </c>
      <c r="O48" s="137"/>
      <c r="P48" s="98"/>
      <c r="Q48" s="144"/>
      <c r="R48" s="99"/>
      <c r="S48" s="100">
        <v>0</v>
      </c>
      <c r="T48" s="137"/>
      <c r="U48" s="98"/>
      <c r="V48" s="144"/>
      <c r="W48" s="99"/>
      <c r="X48" s="100">
        <v>0</v>
      </c>
      <c r="Y48" s="137"/>
      <c r="Z48" s="98"/>
      <c r="AA48" s="144"/>
      <c r="AB48" s="99"/>
      <c r="AC48" s="100">
        <v>0</v>
      </c>
      <c r="AD48" s="137"/>
      <c r="AE48" s="98"/>
      <c r="AF48" s="144"/>
      <c r="AG48" s="99"/>
      <c r="AH48" s="100">
        <v>0</v>
      </c>
      <c r="AI48" s="137"/>
      <c r="AJ48" s="91"/>
      <c r="AK48" s="132"/>
    </row>
    <row r="49" spans="2:41">
      <c r="B49" s="91"/>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0"/>
      <c r="AK49" s="132"/>
    </row>
    <row r="50" spans="2:41" ht="16.5" thickBot="1">
      <c r="B50" s="142">
        <f>IF(OR(AF43=0, AF43+1&gt;DAY(EOMONTH($B$2, 0))), 0, AF43+1)</f>
        <v>0</v>
      </c>
      <c r="C50" s="142"/>
      <c r="D50" s="142"/>
      <c r="E50" s="142"/>
      <c r="F50" s="91"/>
      <c r="G50" s="142">
        <f>IF(OR(B50=0, B50+1&gt;DAY(EOMONTH($B$2, 0))), 0, B50+1)</f>
        <v>0</v>
      </c>
      <c r="H50" s="142"/>
      <c r="I50" s="142"/>
      <c r="J50" s="142"/>
      <c r="K50" s="91"/>
      <c r="L50" s="142">
        <f>IF(OR(G50=0, G50+1&gt;DAY(EOMONTH($B$2, 0))), 0, G50+1)</f>
        <v>0</v>
      </c>
      <c r="M50" s="142"/>
      <c r="N50" s="142"/>
      <c r="O50" s="142"/>
      <c r="P50" s="91"/>
      <c r="Q50" s="142">
        <f>IF(OR(L50=0, L50+1&gt;DAY(EOMONTH($B$2, 0))), 0, L50+1)</f>
        <v>0</v>
      </c>
      <c r="R50" s="142"/>
      <c r="S50" s="142"/>
      <c r="T50" s="142"/>
      <c r="U50" s="91"/>
      <c r="V50" s="142">
        <f>IF(OR(Q50=0, Q50+1&gt;DAY(EOMONTH($B$2, 0))), 0, Q50+1)</f>
        <v>0</v>
      </c>
      <c r="W50" s="142"/>
      <c r="X50" s="142"/>
      <c r="Y50" s="142"/>
      <c r="Z50" s="91"/>
      <c r="AA50" s="145">
        <f>IF(OR(V50=0, V50+1&gt;DAY(EOMONTH($B$2, 0))), 0, V50+1)</f>
        <v>0</v>
      </c>
      <c r="AB50" s="145"/>
      <c r="AC50" s="145"/>
      <c r="AD50" s="145"/>
      <c r="AE50" s="91"/>
      <c r="AF50" s="145">
        <f>IF(OR(AA50=0, AA50+1&gt;DAY(EOMONTH($B$2, 0))), 0, AA50+1)</f>
        <v>0</v>
      </c>
      <c r="AG50" s="145"/>
      <c r="AH50" s="145"/>
      <c r="AI50" s="145"/>
      <c r="AJ50" s="91"/>
      <c r="AK50" s="132"/>
      <c r="AM50" s="15" t="s">
        <v>13</v>
      </c>
      <c r="AN50" s="5"/>
      <c r="AO50" s="5"/>
    </row>
    <row r="51" spans="2:41" ht="16.5" thickTop="1" thickBot="1">
      <c r="B51" s="91"/>
      <c r="C51" s="91"/>
      <c r="D51" s="91"/>
      <c r="E51" s="91"/>
      <c r="F51" s="91"/>
      <c r="G51" s="91"/>
      <c r="H51" s="91"/>
      <c r="I51" s="91"/>
      <c r="J51" s="91"/>
      <c r="K51" s="91"/>
      <c r="L51" s="91"/>
      <c r="M51" s="91"/>
      <c r="N51" s="91"/>
      <c r="O51" s="91"/>
      <c r="P51" s="91"/>
      <c r="Q51" s="91"/>
      <c r="R51" s="91"/>
      <c r="S51" s="91"/>
      <c r="T51" s="91"/>
      <c r="U51" s="91"/>
      <c r="V51" s="91"/>
      <c r="W51" s="91"/>
      <c r="X51" s="91"/>
      <c r="Y51" s="91"/>
      <c r="Z51" s="91"/>
      <c r="AA51" s="91"/>
      <c r="AB51" s="91"/>
      <c r="AC51" s="91"/>
      <c r="AD51" s="91"/>
      <c r="AE51" s="91"/>
      <c r="AF51" s="91"/>
      <c r="AG51" s="91"/>
      <c r="AH51" s="91"/>
      <c r="AI51" s="91"/>
      <c r="AJ51" s="90"/>
      <c r="AK51" s="132"/>
      <c r="AM51" s="23"/>
      <c r="AN51" s="24" t="s">
        <v>18</v>
      </c>
      <c r="AO51" s="25" t="s">
        <v>68</v>
      </c>
    </row>
    <row r="52" spans="2:41">
      <c r="B52" s="138"/>
      <c r="C52" s="128"/>
      <c r="D52" s="129">
        <f>IF((C53-C52)*24&gt;=13,1.5,IF((C53-C52)*24&gt;=6,1,IF((C53-C52)*24&gt;=4,0.5,0)))</f>
        <v>0</v>
      </c>
      <c r="E52" s="140">
        <f>IF((AND(B52="외근",D53="반차")),8,IF(OR(D53="연차",D53="외근"),8,IF(D53="반차",((C53-C52)*24)-D52+4,((C53-C52)*24)-D52-D53)))</f>
        <v>0</v>
      </c>
      <c r="F52" s="98"/>
      <c r="G52" s="138"/>
      <c r="H52" s="128"/>
      <c r="I52" s="129">
        <f>IF((H53-H52)*24&gt;=13,1.5,IF((H53-H52)*24&gt;=6,1,IF((H53-H52)*24&gt;=4,0.5,0)))</f>
        <v>0</v>
      </c>
      <c r="J52" s="140">
        <f>IF((AND(G52="외근",I53="반차")),8,IF(OR(I53="연차",I53="외근"),8,IF(I53="반차",((H53-H52)*24)-I52+4,((H53-H52)*24)-I52-I53)))</f>
        <v>0</v>
      </c>
      <c r="K52" s="98"/>
      <c r="L52" s="138"/>
      <c r="M52" s="128"/>
      <c r="N52" s="129">
        <f>IF((M53-M52)*24&gt;=13,1.5,IF((M53-M52)*24&gt;=6,1,IF((M53-M52)*24&gt;=4,0.5,0)))</f>
        <v>0</v>
      </c>
      <c r="O52" s="140">
        <f>IF((AND(L52="외근",N53="반차")),8,IF(OR(N53="연차",N53="외근"),8,IF(N53="반차",((M53-M52)*24)-N52+4,((M53-M52)*24)-N52-N53)))</f>
        <v>0</v>
      </c>
      <c r="P52" s="98"/>
      <c r="Q52" s="138"/>
      <c r="R52" s="128"/>
      <c r="S52" s="129">
        <f>IF((R53-R52)*24&gt;=13,1.5,IF((R53-R52)*24&gt;=6,1,IF((R53-R52)*24&gt;=4,0.5,0)))</f>
        <v>0</v>
      </c>
      <c r="T52" s="140">
        <f>IF((AND(Q52="외근",S53="반차")),8,IF(OR(S53="연차",S53="외근"),8,IF(S53="반차",((R53-R52)*24)-S52+4,((R53-R52)*24)-S52-S53)))</f>
        <v>0</v>
      </c>
      <c r="U52" s="98"/>
      <c r="V52" s="138"/>
      <c r="W52" s="128"/>
      <c r="X52" s="129">
        <f>IF((W53-W52)*24&gt;=13,1.5,IF((W53-W52)*24&gt;=6,1,IF((W53-W52)*24&gt;=4,0.5,0)))</f>
        <v>0</v>
      </c>
      <c r="Y52" s="140">
        <f>IF((AND(V52="외근",X53="반차")),8,IF(OR(X53="연차",X53="외근"),8,IF(X53="반차",((W53-W52)*24)-X52+4,((W53-W52)*24)-X52-X53)))</f>
        <v>0</v>
      </c>
      <c r="Z52" s="98"/>
      <c r="AA52" s="138"/>
      <c r="AB52" s="128"/>
      <c r="AC52" s="129">
        <f>IF((AB53-AB52)*24&gt;=13,1.5,IF((AB53-AB52)*24&gt;=6,1,IF((AB53-AB52)*24&gt;=4,0.5,0)))</f>
        <v>0</v>
      </c>
      <c r="AD52" s="140">
        <f>IF(OR(AC53="연차",AC53="외근"),8,IF(AC53="반차",((AB53-AB52)*24)-AC52+4,((AB53-AB52)*24)-AC52-AC53))</f>
        <v>0</v>
      </c>
      <c r="AE52" s="98"/>
      <c r="AF52" s="138"/>
      <c r="AG52" s="128"/>
      <c r="AH52" s="129">
        <f>IF((AG53-AG52)*24&gt;=13,1.5,IF((AG53-AG52)*24&gt;=6,1,IF((AG53-AG52)*24&gt;=4,0.5,0)))</f>
        <v>0</v>
      </c>
      <c r="AI52" s="140">
        <f>IF(OR(AH53="연차",AH53="외근"),8,IF(AH53="반차",((AG53-AG52)*24)-AH52+4,((AG53-AG52)*24)-AH52-AH53))</f>
        <v>0</v>
      </c>
      <c r="AJ52" s="90"/>
      <c r="AK52" s="132"/>
      <c r="AM52" s="16" t="s">
        <v>20</v>
      </c>
      <c r="AN52" s="26">
        <f>E52+J52+O52+T52+Y52+IF(AA52="대체(평일)",AD52,0)+IF(AF52="대체(평일)",AI52,0)</f>
        <v>0</v>
      </c>
      <c r="AO52" s="17">
        <f>IF(AA52="휴일",AD52,0)+IF(AF52="휴일",AI52,0)</f>
        <v>0</v>
      </c>
    </row>
    <row r="53" spans="2:41" ht="15.75" thickBot="1">
      <c r="B53" s="139"/>
      <c r="C53" s="130"/>
      <c r="D53" s="131">
        <v>0</v>
      </c>
      <c r="E53" s="141"/>
      <c r="F53" s="98"/>
      <c r="G53" s="139"/>
      <c r="H53" s="130"/>
      <c r="I53" s="131">
        <v>0</v>
      </c>
      <c r="J53" s="141"/>
      <c r="K53" s="98"/>
      <c r="L53" s="139"/>
      <c r="M53" s="130"/>
      <c r="N53" s="131">
        <v>0</v>
      </c>
      <c r="O53" s="141"/>
      <c r="P53" s="98"/>
      <c r="Q53" s="139"/>
      <c r="R53" s="130"/>
      <c r="S53" s="131">
        <v>0</v>
      </c>
      <c r="T53" s="141"/>
      <c r="U53" s="98"/>
      <c r="V53" s="139"/>
      <c r="W53" s="130"/>
      <c r="X53" s="131">
        <v>0</v>
      </c>
      <c r="Y53" s="141"/>
      <c r="Z53" s="98"/>
      <c r="AA53" s="139"/>
      <c r="AB53" s="130"/>
      <c r="AC53" s="131">
        <v>0</v>
      </c>
      <c r="AD53" s="141"/>
      <c r="AE53" s="98"/>
      <c r="AF53" s="139"/>
      <c r="AG53" s="130"/>
      <c r="AH53" s="131">
        <v>0</v>
      </c>
      <c r="AI53" s="141"/>
      <c r="AJ53" s="90"/>
      <c r="AK53" s="132"/>
      <c r="AM53" s="31" t="s">
        <v>21</v>
      </c>
      <c r="AN53" s="27">
        <f>E54+J54+O54+T54+Y54+IF(AA52="대체(평일)",AD54,0)+IF(AF52="대체(평일)",AI54,0)</f>
        <v>0</v>
      </c>
      <c r="AO53" s="19">
        <f>IF(AA52="휴일",AD54,0)+IF(AF52="휴일",AI54,0)</f>
        <v>0</v>
      </c>
    </row>
    <row r="54" spans="2:41">
      <c r="B54" s="138"/>
      <c r="C54" s="128"/>
      <c r="D54" s="129">
        <f>IF((HOUR(24+C55-C54)+MINUTE(24+C55-C54)/60)&gt;=13,1.5,IF((HOUR(24+C55-C54)+MINUTE(24+C55-C54)/60)&gt;=8,1,IF((HOUR(24+C55-C54)+MINUTE(24+C55-C54)/60)&gt;=4,0.5,0)))</f>
        <v>0</v>
      </c>
      <c r="E54" s="136">
        <f>(HOUR(24+C55-C54)+MINUTE(24+C55-C54)/60)-D54-D55</f>
        <v>0</v>
      </c>
      <c r="F54" s="98"/>
      <c r="G54" s="138"/>
      <c r="H54" s="128"/>
      <c r="I54" s="129">
        <f>IF((HOUR(24+H55-H54)+MINUTE(24+H55-H54)/60)&gt;=13,1.5,IF((HOUR(24+H55-H54)+MINUTE(24+H55-H54)/60)&gt;=8,1,IF((HOUR(24+H55-H54)+MINUTE(24+H55-H54)/60)&gt;=4,0.5,0)))</f>
        <v>0</v>
      </c>
      <c r="J54" s="136">
        <f>(HOUR(24+H55-H54)+MINUTE(24+H55-H54)/60)-I54-I55</f>
        <v>0</v>
      </c>
      <c r="K54" s="98"/>
      <c r="L54" s="138"/>
      <c r="M54" s="128"/>
      <c r="N54" s="129">
        <f>IF((HOUR(24+M55-M54)+MINUTE(24+M55-M54)/60)&gt;=13,1.5,IF((HOUR(24+M55-M54)+MINUTE(24+M55-M54)/60)&gt;=8,1,IF((HOUR(24+M55-M54)+MINUTE(24+M55-M54)/60)&gt;=4,0.5,0)))</f>
        <v>0</v>
      </c>
      <c r="O54" s="136">
        <f>(HOUR(24+M55-M54)+MINUTE(24+M55-M54)/60)-N54-N55</f>
        <v>0</v>
      </c>
      <c r="P54" s="98"/>
      <c r="Q54" s="138"/>
      <c r="R54" s="128"/>
      <c r="S54" s="129">
        <f>IF((HOUR(24+R55-R54)+MINUTE(24+R55-R54)/60)&gt;=13,1.5,IF((HOUR(24+R55-R54)+MINUTE(24+R55-R54)/60)&gt;=8,1,IF((HOUR(24+R55-R54)+MINUTE(24+R55-R54)/60)&gt;=4,0.5,0)))</f>
        <v>0</v>
      </c>
      <c r="T54" s="136">
        <f>(HOUR(24+R55-R54)+MINUTE(24+R55-R54)/60)-S54-S55</f>
        <v>0</v>
      </c>
      <c r="U54" s="98"/>
      <c r="V54" s="138"/>
      <c r="W54" s="128"/>
      <c r="X54" s="129">
        <f>IF((HOUR(24+W55-W54)+MINUTE(24+W55-W54)/60)&gt;=13,1.5,IF((HOUR(24+W55-W54)+MINUTE(24+W55-W54)/60)&gt;=8,1,IF((HOUR(24+W55-W54)+MINUTE(24+W55-W54)/60)&gt;=4,0.5,0)))</f>
        <v>0</v>
      </c>
      <c r="Y54" s="136">
        <f>(HOUR(24+W55-W54)+MINUTE(24+W55-W54)/60)-X54-X55</f>
        <v>0</v>
      </c>
      <c r="Z54" s="98"/>
      <c r="AA54" s="138"/>
      <c r="AB54" s="128"/>
      <c r="AC54" s="129">
        <f>IF((HOUR(24+AB55-AB54)+MINUTE(24+AB55-AB54)/60)&gt;=13,1.5,IF((HOUR(24+AB55-AB54)+MINUTE(24+AB55-AB54)/60)&gt;=8,1,IF((HOUR(24+AB55-AB54)+MINUTE(24+AB55-AB54)/60)&gt;=4,0.5,0)))</f>
        <v>0</v>
      </c>
      <c r="AD54" s="136">
        <f>(HOUR(24+AB55-AB54)+MINUTE(24+AB55-AB54)/60)-AC54-AC55</f>
        <v>0</v>
      </c>
      <c r="AE54" s="98"/>
      <c r="AF54" s="138"/>
      <c r="AG54" s="128"/>
      <c r="AH54" s="129">
        <f>IF((HOUR(24+AG55-AG54)+MINUTE(24+AG55-AG54)/60)&gt;=13,1.5,IF((HOUR(24+AG55-AG54)+MINUTE(24+AG55-AG54)/60)&gt;=8,1,IF((HOUR(24+AG55-AG54)+MINUTE(24+AG55-AG54)/60)&gt;=4,0.5,0)))</f>
        <v>0</v>
      </c>
      <c r="AI54" s="136">
        <f>(HOUR(24+AG55-AG54)+MINUTE(24+AG55-AG54)/60)-AH54-AH55</f>
        <v>0</v>
      </c>
      <c r="AJ54" s="90"/>
      <c r="AK54" s="132"/>
      <c r="AM54" s="18"/>
      <c r="AN54" s="18"/>
      <c r="AO54" s="18"/>
    </row>
    <row r="55" spans="2:41">
      <c r="B55" s="139"/>
      <c r="C55" s="130"/>
      <c r="D55" s="131">
        <v>0</v>
      </c>
      <c r="E55" s="137"/>
      <c r="F55" s="98"/>
      <c r="G55" s="139"/>
      <c r="H55" s="130"/>
      <c r="I55" s="131">
        <v>0</v>
      </c>
      <c r="J55" s="137"/>
      <c r="K55" s="98"/>
      <c r="L55" s="139"/>
      <c r="M55" s="130"/>
      <c r="N55" s="131">
        <v>0</v>
      </c>
      <c r="O55" s="137"/>
      <c r="P55" s="98"/>
      <c r="Q55" s="139"/>
      <c r="R55" s="130"/>
      <c r="S55" s="131">
        <v>0</v>
      </c>
      <c r="T55" s="137"/>
      <c r="U55" s="98"/>
      <c r="V55" s="139"/>
      <c r="W55" s="130"/>
      <c r="X55" s="131">
        <v>0</v>
      </c>
      <c r="Y55" s="137"/>
      <c r="Z55" s="98"/>
      <c r="AA55" s="139"/>
      <c r="AB55" s="130"/>
      <c r="AC55" s="131">
        <v>0</v>
      </c>
      <c r="AD55" s="137"/>
      <c r="AE55" s="98"/>
      <c r="AF55" s="139"/>
      <c r="AG55" s="130"/>
      <c r="AH55" s="131">
        <v>0</v>
      </c>
      <c r="AI55" s="137"/>
      <c r="AJ55" s="90"/>
      <c r="AK55" s="132"/>
    </row>
    <row r="56" spans="2:41">
      <c r="AK56" s="14"/>
    </row>
    <row r="57" spans="2:41">
      <c r="AK57" s="14"/>
    </row>
    <row r="68" spans="13:13">
      <c r="M68" s="30"/>
    </row>
  </sheetData>
  <sheetProtection algorithmName="SHA-512" hashValue="FWfrz4K0kuvbn+JrD/b8OvHTXwCvfIKSWS36ERTA/fa1gtFmNwB8f1BJjGGrTQ4X+V1h/xvV9CXp/MxzcMqnKA==" saltValue="sbWnbCZDWXpYqMgYhp4tgg==" spinCount="100000" sheet="1" formatCells="0" formatColumns="0" formatRows="0" selectLockedCells="1" sort="0" autoFilter="0" pivotTables="0"/>
  <mergeCells count="229">
    <mergeCell ref="B2:G2"/>
    <mergeCell ref="AQ3:AR3"/>
    <mergeCell ref="B4:E4"/>
    <mergeCell ref="AQ4:AR4"/>
    <mergeCell ref="AQ5:AQ7"/>
    <mergeCell ref="AQ8:AR8"/>
    <mergeCell ref="AI17:AI18"/>
    <mergeCell ref="AQ9:AR9"/>
    <mergeCell ref="B13:E13"/>
    <mergeCell ref="G13:J13"/>
    <mergeCell ref="L13:O13"/>
    <mergeCell ref="Q13:T13"/>
    <mergeCell ref="V13:Y13"/>
    <mergeCell ref="AA13:AD13"/>
    <mergeCell ref="AF13:AI13"/>
    <mergeCell ref="AM11:AN11"/>
    <mergeCell ref="G10:J10"/>
    <mergeCell ref="AM10:AN10"/>
    <mergeCell ref="AQ10:AR10"/>
    <mergeCell ref="AM12:AN12"/>
    <mergeCell ref="G24:G25"/>
    <mergeCell ref="J24:J25"/>
    <mergeCell ref="L24:L25"/>
    <mergeCell ref="O24:O25"/>
    <mergeCell ref="AF15:AI15"/>
    <mergeCell ref="B17:B18"/>
    <mergeCell ref="E17:E18"/>
    <mergeCell ref="G17:G18"/>
    <mergeCell ref="J17:J18"/>
    <mergeCell ref="L17:L18"/>
    <mergeCell ref="O17:O18"/>
    <mergeCell ref="Q17:Q18"/>
    <mergeCell ref="T17:T18"/>
    <mergeCell ref="V17:V18"/>
    <mergeCell ref="B15:E15"/>
    <mergeCell ref="G15:J15"/>
    <mergeCell ref="L15:O15"/>
    <mergeCell ref="Q15:T15"/>
    <mergeCell ref="V15:Y15"/>
    <mergeCell ref="AA15:AD15"/>
    <mergeCell ref="Y17:Y18"/>
    <mergeCell ref="AA17:AA18"/>
    <mergeCell ref="AD17:AD18"/>
    <mergeCell ref="AF17:AF18"/>
    <mergeCell ref="AD19:AD20"/>
    <mergeCell ref="AF19:AF20"/>
    <mergeCell ref="AI19:AI20"/>
    <mergeCell ref="B22:E22"/>
    <mergeCell ref="G22:J22"/>
    <mergeCell ref="L22:O22"/>
    <mergeCell ref="Q22:T22"/>
    <mergeCell ref="V22:Y22"/>
    <mergeCell ref="AA22:AD22"/>
    <mergeCell ref="AF22:AI22"/>
    <mergeCell ref="O19:O20"/>
    <mergeCell ref="Q19:Q20"/>
    <mergeCell ref="T19:T20"/>
    <mergeCell ref="V19:V20"/>
    <mergeCell ref="Y19:Y20"/>
    <mergeCell ref="AA19:AA20"/>
    <mergeCell ref="B19:B20"/>
    <mergeCell ref="E19:E20"/>
    <mergeCell ref="G19:G20"/>
    <mergeCell ref="J19:J20"/>
    <mergeCell ref="L19:L20"/>
    <mergeCell ref="V26:V27"/>
    <mergeCell ref="Y26:Y27"/>
    <mergeCell ref="AA26:AA27"/>
    <mergeCell ref="AD26:AD27"/>
    <mergeCell ref="AF26:AF27"/>
    <mergeCell ref="AI26:AI27"/>
    <mergeCell ref="AF24:AF25"/>
    <mergeCell ref="AI24:AI25"/>
    <mergeCell ref="B26:B27"/>
    <mergeCell ref="E26:E27"/>
    <mergeCell ref="G26:G27"/>
    <mergeCell ref="J26:J27"/>
    <mergeCell ref="L26:L27"/>
    <mergeCell ref="O26:O27"/>
    <mergeCell ref="Q26:Q27"/>
    <mergeCell ref="T26:T27"/>
    <mergeCell ref="Q24:Q25"/>
    <mergeCell ref="T24:T25"/>
    <mergeCell ref="V24:V25"/>
    <mergeCell ref="Y24:Y25"/>
    <mergeCell ref="AA24:AA25"/>
    <mergeCell ref="AD24:AD25"/>
    <mergeCell ref="B24:B25"/>
    <mergeCell ref="E24:E25"/>
    <mergeCell ref="AF29:AI29"/>
    <mergeCell ref="B31:B32"/>
    <mergeCell ref="E31:E32"/>
    <mergeCell ref="G31:G32"/>
    <mergeCell ref="J31:J32"/>
    <mergeCell ref="L31:L32"/>
    <mergeCell ref="O31:O32"/>
    <mergeCell ref="Q31:Q32"/>
    <mergeCell ref="T31:T32"/>
    <mergeCell ref="V31:V32"/>
    <mergeCell ref="B29:E29"/>
    <mergeCell ref="G29:J29"/>
    <mergeCell ref="L29:O29"/>
    <mergeCell ref="Q29:T29"/>
    <mergeCell ref="V29:Y29"/>
    <mergeCell ref="AA29:AD29"/>
    <mergeCell ref="Y31:Y32"/>
    <mergeCell ref="AA31:AA32"/>
    <mergeCell ref="AD31:AD32"/>
    <mergeCell ref="AF31:AF32"/>
    <mergeCell ref="AI31:AI32"/>
    <mergeCell ref="AD33:AD34"/>
    <mergeCell ref="AF33:AF34"/>
    <mergeCell ref="AI33:AI34"/>
    <mergeCell ref="B36:E36"/>
    <mergeCell ref="G36:J36"/>
    <mergeCell ref="L36:O36"/>
    <mergeCell ref="Q36:T36"/>
    <mergeCell ref="V36:Y36"/>
    <mergeCell ref="AA36:AD36"/>
    <mergeCell ref="AF36:AI36"/>
    <mergeCell ref="O33:O34"/>
    <mergeCell ref="Q33:Q34"/>
    <mergeCell ref="T33:T34"/>
    <mergeCell ref="V33:V34"/>
    <mergeCell ref="Y33:Y34"/>
    <mergeCell ref="AA33:AA34"/>
    <mergeCell ref="B33:B34"/>
    <mergeCell ref="E33:E34"/>
    <mergeCell ref="G33:G34"/>
    <mergeCell ref="J33:J34"/>
    <mergeCell ref="L33:L34"/>
    <mergeCell ref="B40:B41"/>
    <mergeCell ref="E40:E41"/>
    <mergeCell ref="G40:G41"/>
    <mergeCell ref="J40:J41"/>
    <mergeCell ref="L40:L41"/>
    <mergeCell ref="O40:O41"/>
    <mergeCell ref="Q40:Q41"/>
    <mergeCell ref="T40:T41"/>
    <mergeCell ref="Q38:Q39"/>
    <mergeCell ref="T38:T39"/>
    <mergeCell ref="B38:B39"/>
    <mergeCell ref="E38:E39"/>
    <mergeCell ref="G38:G39"/>
    <mergeCell ref="J38:J39"/>
    <mergeCell ref="L38:L39"/>
    <mergeCell ref="O38:O39"/>
    <mergeCell ref="AI45:AI46"/>
    <mergeCell ref="V40:V41"/>
    <mergeCell ref="Y40:Y41"/>
    <mergeCell ref="AA40:AA41"/>
    <mergeCell ref="AD40:AD41"/>
    <mergeCell ref="AF40:AF41"/>
    <mergeCell ref="AI40:AI41"/>
    <mergeCell ref="AF38:AF39"/>
    <mergeCell ref="AI38:AI39"/>
    <mergeCell ref="V38:V39"/>
    <mergeCell ref="Y38:Y39"/>
    <mergeCell ref="AA38:AA39"/>
    <mergeCell ref="AD38:AD39"/>
    <mergeCell ref="G52:G53"/>
    <mergeCell ref="J52:J53"/>
    <mergeCell ref="L52:L53"/>
    <mergeCell ref="O52:O53"/>
    <mergeCell ref="AF43:AI43"/>
    <mergeCell ref="B45:B46"/>
    <mergeCell ref="E45:E46"/>
    <mergeCell ref="G45:G46"/>
    <mergeCell ref="J45:J46"/>
    <mergeCell ref="L45:L46"/>
    <mergeCell ref="O45:O46"/>
    <mergeCell ref="Q45:Q46"/>
    <mergeCell ref="T45:T46"/>
    <mergeCell ref="V45:V46"/>
    <mergeCell ref="B43:E43"/>
    <mergeCell ref="G43:J43"/>
    <mergeCell ref="L43:O43"/>
    <mergeCell ref="Q43:T43"/>
    <mergeCell ref="V43:Y43"/>
    <mergeCell ref="AA43:AD43"/>
    <mergeCell ref="Y45:Y46"/>
    <mergeCell ref="AA45:AA46"/>
    <mergeCell ref="AD45:AD46"/>
    <mergeCell ref="AF45:AF46"/>
    <mergeCell ref="AD47:AD48"/>
    <mergeCell ref="AF47:AF48"/>
    <mergeCell ref="AI47:AI48"/>
    <mergeCell ref="B50:E50"/>
    <mergeCell ref="G50:J50"/>
    <mergeCell ref="L50:O50"/>
    <mergeCell ref="Q50:T50"/>
    <mergeCell ref="V50:Y50"/>
    <mergeCell ref="AA50:AD50"/>
    <mergeCell ref="AF50:AI50"/>
    <mergeCell ref="O47:O48"/>
    <mergeCell ref="Q47:Q48"/>
    <mergeCell ref="T47:T48"/>
    <mergeCell ref="V47:V48"/>
    <mergeCell ref="Y47:Y48"/>
    <mergeCell ref="AA47:AA48"/>
    <mergeCell ref="B47:B48"/>
    <mergeCell ref="E47:E48"/>
    <mergeCell ref="G47:G48"/>
    <mergeCell ref="J47:J48"/>
    <mergeCell ref="L47:L48"/>
    <mergeCell ref="V54:V55"/>
    <mergeCell ref="Y54:Y55"/>
    <mergeCell ref="AA54:AA55"/>
    <mergeCell ref="AD54:AD55"/>
    <mergeCell ref="AF54:AF55"/>
    <mergeCell ref="AI54:AI55"/>
    <mergeCell ref="AF52:AF53"/>
    <mergeCell ref="AI52:AI53"/>
    <mergeCell ref="B54:B55"/>
    <mergeCell ref="E54:E55"/>
    <mergeCell ref="G54:G55"/>
    <mergeCell ref="J54:J55"/>
    <mergeCell ref="L54:L55"/>
    <mergeCell ref="O54:O55"/>
    <mergeCell ref="Q54:Q55"/>
    <mergeCell ref="T54:T55"/>
    <mergeCell ref="Q52:Q53"/>
    <mergeCell ref="T52:T53"/>
    <mergeCell ref="V52:V53"/>
    <mergeCell ref="Y52:Y53"/>
    <mergeCell ref="AA52:AA53"/>
    <mergeCell ref="AD52:AD53"/>
    <mergeCell ref="B52:B53"/>
    <mergeCell ref="E52:E53"/>
  </mergeCells>
  <phoneticPr fontId="4" type="noConversion"/>
  <conditionalFormatting sqref="B15:K15 B22:F22 B36:U36 F43:Y43 B50:Y50 AK31 B29:Y29 AJ29 AJ50 AJ43 AJ36 AJ22 AJ15 P15:U15 K22:Y22">
    <cfRule type="cellIs" dxfId="2245" priority="420" operator="equal">
      <formula>0</formula>
    </cfRule>
  </conditionalFormatting>
  <conditionalFormatting sqref="AK45">
    <cfRule type="cellIs" dxfId="2244" priority="419" operator="equal">
      <formula>0</formula>
    </cfRule>
  </conditionalFormatting>
  <conditionalFormatting sqref="Z15:AI15 Z22:AI22 Z29:AI29 Z36:AI36 Z43:AI43 Z50:AI50">
    <cfRule type="cellIs" dxfId="2243" priority="418" operator="equal">
      <formula>0</formula>
    </cfRule>
  </conditionalFormatting>
  <conditionalFormatting sqref="B19:B20">
    <cfRule type="containsText" dxfId="2242" priority="413" operator="containsText" text="야간">
      <formula>NOT(ISERROR(SEARCH("야간",B19)))</formula>
    </cfRule>
    <cfRule type="containsText" dxfId="2241" priority="416" operator="containsText" text="B(선택)">
      <formula>NOT(ISERROR(SEARCH("B(선택)",B19)))</formula>
    </cfRule>
    <cfRule type="containsText" dxfId="2240" priority="417" operator="containsText" text="A(선택)">
      <formula>NOT(ISERROR(SEARCH("A(선택)",B19)))</formula>
    </cfRule>
  </conditionalFormatting>
  <conditionalFormatting sqref="AA19:AA20">
    <cfRule type="containsText" dxfId="2239" priority="410" operator="containsText" text="야간">
      <formula>NOT(ISERROR(SEARCH("야간",AA19)))</formula>
    </cfRule>
    <cfRule type="containsText" dxfId="2238" priority="411" operator="containsText" text="B(선택)">
      <formula>NOT(ISERROR(SEARCH("B(선택)",AA19)))</formula>
    </cfRule>
    <cfRule type="containsText" dxfId="2237" priority="412" operator="containsText" text="A(선택)">
      <formula>NOT(ISERROR(SEARCH("A(선택)",AA19)))</formula>
    </cfRule>
  </conditionalFormatting>
  <conditionalFormatting sqref="AF19:AF20">
    <cfRule type="containsText" dxfId="2236" priority="407" operator="containsText" text="야간">
      <formula>NOT(ISERROR(SEARCH("야간",AF19)))</formula>
    </cfRule>
    <cfRule type="containsText" dxfId="2235" priority="408" operator="containsText" text="B(선택)">
      <formula>NOT(ISERROR(SEARCH("B(선택)",AF19)))</formula>
    </cfRule>
    <cfRule type="containsText" dxfId="2234" priority="409" operator="containsText" text="A(선택)">
      <formula>NOT(ISERROR(SEARCH("A(선택)",AF19)))</formula>
    </cfRule>
  </conditionalFormatting>
  <conditionalFormatting sqref="AA26:AA27">
    <cfRule type="containsText" dxfId="2233" priority="404" operator="containsText" text="야간">
      <formula>NOT(ISERROR(SEARCH("야간",AA26)))</formula>
    </cfRule>
    <cfRule type="containsText" dxfId="2232" priority="405" operator="containsText" text="B(선택)">
      <formula>NOT(ISERROR(SEARCH("B(선택)",AA26)))</formula>
    </cfRule>
    <cfRule type="containsText" dxfId="2231" priority="406" operator="containsText" text="A(선택)">
      <formula>NOT(ISERROR(SEARCH("A(선택)",AA26)))</formula>
    </cfRule>
  </conditionalFormatting>
  <conditionalFormatting sqref="AF26:AF27">
    <cfRule type="containsText" dxfId="2230" priority="401" operator="containsText" text="야간">
      <formula>NOT(ISERROR(SEARCH("야간",AF26)))</formula>
    </cfRule>
    <cfRule type="containsText" dxfId="2229" priority="402" operator="containsText" text="B(선택)">
      <formula>NOT(ISERROR(SEARCH("B(선택)",AF26)))</formula>
    </cfRule>
    <cfRule type="containsText" dxfId="2228" priority="403" operator="containsText" text="A(선택)">
      <formula>NOT(ISERROR(SEARCH("A(선택)",AF26)))</formula>
    </cfRule>
  </conditionalFormatting>
  <conditionalFormatting sqref="G26:G27">
    <cfRule type="containsText" dxfId="2227" priority="396" operator="containsText" text="야간">
      <formula>NOT(ISERROR(SEARCH("야간",G26)))</formula>
    </cfRule>
    <cfRule type="containsText" dxfId="2226" priority="397" operator="containsText" text="B(선택)">
      <formula>NOT(ISERROR(SEARCH("B(선택)",G26)))</formula>
    </cfRule>
    <cfRule type="containsText" dxfId="2225" priority="398" operator="containsText" text="A(선택)">
      <formula>NOT(ISERROR(SEARCH("A(선택)",G26)))</formula>
    </cfRule>
  </conditionalFormatting>
  <conditionalFormatting sqref="Q26:Q27">
    <cfRule type="containsText" dxfId="2224" priority="393" operator="containsText" text="야간">
      <formula>NOT(ISERROR(SEARCH("야간",Q26)))</formula>
    </cfRule>
    <cfRule type="containsText" dxfId="2223" priority="394" operator="containsText" text="B(선택)">
      <formula>NOT(ISERROR(SEARCH("B(선택)",Q26)))</formula>
    </cfRule>
    <cfRule type="containsText" dxfId="2222" priority="395" operator="containsText" text="A(선택)">
      <formula>NOT(ISERROR(SEARCH("A(선택)",Q26)))</formula>
    </cfRule>
  </conditionalFormatting>
  <conditionalFormatting sqref="L26:L27">
    <cfRule type="containsText" dxfId="2221" priority="390" operator="containsText" text="야간">
      <formula>NOT(ISERROR(SEARCH("야간",L26)))</formula>
    </cfRule>
    <cfRule type="containsText" dxfId="2220" priority="391" operator="containsText" text="B(선택)">
      <formula>NOT(ISERROR(SEARCH("B(선택)",L26)))</formula>
    </cfRule>
    <cfRule type="containsText" dxfId="2219" priority="392" operator="containsText" text="A(선택)">
      <formula>NOT(ISERROR(SEARCH("A(선택)",L26)))</formula>
    </cfRule>
  </conditionalFormatting>
  <conditionalFormatting sqref="G19:G20">
    <cfRule type="containsText" dxfId="2218" priority="375" operator="containsText" text="야간">
      <formula>NOT(ISERROR(SEARCH("야간",G19)))</formula>
    </cfRule>
    <cfRule type="containsText" dxfId="2217" priority="378" operator="containsText" text="B(선택)">
      <formula>NOT(ISERROR(SEARCH("B(선택)",G19)))</formula>
    </cfRule>
    <cfRule type="containsText" dxfId="2216" priority="379" operator="containsText" text="A(선택)">
      <formula>NOT(ISERROR(SEARCH("A(선택)",G19)))</formula>
    </cfRule>
  </conditionalFormatting>
  <conditionalFormatting sqref="L19:L20">
    <cfRule type="containsText" dxfId="2215" priority="370" operator="containsText" text="야간">
      <formula>NOT(ISERROR(SEARCH("야간",L19)))</formula>
    </cfRule>
    <cfRule type="containsText" dxfId="2214" priority="373" operator="containsText" text="B(선택)">
      <formula>NOT(ISERROR(SEARCH("B(선택)",L19)))</formula>
    </cfRule>
    <cfRule type="containsText" dxfId="2213" priority="374" operator="containsText" text="A(선택)">
      <formula>NOT(ISERROR(SEARCH("A(선택)",L19)))</formula>
    </cfRule>
  </conditionalFormatting>
  <conditionalFormatting sqref="Q19:Q20">
    <cfRule type="containsText" dxfId="2212" priority="365" operator="containsText" text="야간">
      <formula>NOT(ISERROR(SEARCH("야간",Q19)))</formula>
    </cfRule>
    <cfRule type="containsText" dxfId="2211" priority="368" operator="containsText" text="B(선택)">
      <formula>NOT(ISERROR(SEARCH("B(선택)",Q19)))</formula>
    </cfRule>
    <cfRule type="containsText" dxfId="2210" priority="369" operator="containsText" text="A(선택)">
      <formula>NOT(ISERROR(SEARCH("A(선택)",Q19)))</formula>
    </cfRule>
  </conditionalFormatting>
  <conditionalFormatting sqref="V19:V20">
    <cfRule type="containsText" dxfId="2209" priority="360" operator="containsText" text="야간">
      <formula>NOT(ISERROR(SEARCH("야간",V19)))</formula>
    </cfRule>
    <cfRule type="containsText" dxfId="2208" priority="363" operator="containsText" text="B(선택)">
      <formula>NOT(ISERROR(SEARCH("B(선택)",V19)))</formula>
    </cfRule>
    <cfRule type="containsText" dxfId="2207" priority="364" operator="containsText" text="A(선택)">
      <formula>NOT(ISERROR(SEARCH("A(선택)",V19)))</formula>
    </cfRule>
  </conditionalFormatting>
  <conditionalFormatting sqref="L15:O15">
    <cfRule type="cellIs" dxfId="2206" priority="359" operator="equal">
      <formula>0</formula>
    </cfRule>
  </conditionalFormatting>
  <conditionalFormatting sqref="B26:B27">
    <cfRule type="containsText" dxfId="2205" priority="356" operator="containsText" text="야간">
      <formula>NOT(ISERROR(SEARCH("야간",B26)))</formula>
    </cfRule>
    <cfRule type="containsText" dxfId="2204" priority="357" operator="containsText" text="B(선택)">
      <formula>NOT(ISERROR(SEARCH("B(선택)",B26)))</formula>
    </cfRule>
    <cfRule type="containsText" dxfId="2203" priority="358" operator="containsText" text="A(선택)">
      <formula>NOT(ISERROR(SEARCH("A(선택)",B26)))</formula>
    </cfRule>
  </conditionalFormatting>
  <conditionalFormatting sqref="V26:V27">
    <cfRule type="containsText" dxfId="2202" priority="350" operator="containsText" text="야간">
      <formula>NOT(ISERROR(SEARCH("야간",V26)))</formula>
    </cfRule>
    <cfRule type="containsText" dxfId="2201" priority="351" operator="containsText" text="B(선택)">
      <formula>NOT(ISERROR(SEARCH("B(선택)",V26)))</formula>
    </cfRule>
    <cfRule type="containsText" dxfId="2200" priority="352" operator="containsText" text="A(선택)">
      <formula>NOT(ISERROR(SEARCH("A(선택)",V26)))</formula>
    </cfRule>
  </conditionalFormatting>
  <conditionalFormatting sqref="AA33:AA34">
    <cfRule type="containsText" dxfId="2199" priority="344" operator="containsText" text="야간">
      <formula>NOT(ISERROR(SEARCH("야간",AA33)))</formula>
    </cfRule>
    <cfRule type="containsText" dxfId="2198" priority="345" operator="containsText" text="B(선택)">
      <formula>NOT(ISERROR(SEARCH("B(선택)",AA33)))</formula>
    </cfRule>
    <cfRule type="containsText" dxfId="2197" priority="346" operator="containsText" text="A(선택)">
      <formula>NOT(ISERROR(SEARCH("A(선택)",AA33)))</formula>
    </cfRule>
  </conditionalFormatting>
  <conditionalFormatting sqref="AF33:AF34">
    <cfRule type="containsText" dxfId="2196" priority="341" operator="containsText" text="야간">
      <formula>NOT(ISERROR(SEARCH("야간",AF33)))</formula>
    </cfRule>
    <cfRule type="containsText" dxfId="2195" priority="342" operator="containsText" text="B(선택)">
      <formula>NOT(ISERROR(SEARCH("B(선택)",AF33)))</formula>
    </cfRule>
    <cfRule type="containsText" dxfId="2194" priority="343" operator="containsText" text="A(선택)">
      <formula>NOT(ISERROR(SEARCH("A(선택)",AF33)))</formula>
    </cfRule>
  </conditionalFormatting>
  <conditionalFormatting sqref="G33:G34">
    <cfRule type="containsText" dxfId="2193" priority="338" operator="containsText" text="야간">
      <formula>NOT(ISERROR(SEARCH("야간",G33)))</formula>
    </cfRule>
    <cfRule type="containsText" dxfId="2192" priority="339" operator="containsText" text="B(선택)">
      <formula>NOT(ISERROR(SEARCH("B(선택)",G33)))</formula>
    </cfRule>
    <cfRule type="containsText" dxfId="2191" priority="340" operator="containsText" text="A(선택)">
      <formula>NOT(ISERROR(SEARCH("A(선택)",G33)))</formula>
    </cfRule>
  </conditionalFormatting>
  <conditionalFormatting sqref="Q33:Q34">
    <cfRule type="containsText" dxfId="2190" priority="335" operator="containsText" text="야간">
      <formula>NOT(ISERROR(SEARCH("야간",Q33)))</formula>
    </cfRule>
    <cfRule type="containsText" dxfId="2189" priority="336" operator="containsText" text="B(선택)">
      <formula>NOT(ISERROR(SEARCH("B(선택)",Q33)))</formula>
    </cfRule>
    <cfRule type="containsText" dxfId="2188" priority="337" operator="containsText" text="A(선택)">
      <formula>NOT(ISERROR(SEARCH("A(선택)",Q33)))</formula>
    </cfRule>
  </conditionalFormatting>
  <conditionalFormatting sqref="L33:L34">
    <cfRule type="containsText" dxfId="2187" priority="332" operator="containsText" text="야간">
      <formula>NOT(ISERROR(SEARCH("야간",L33)))</formula>
    </cfRule>
    <cfRule type="containsText" dxfId="2186" priority="333" operator="containsText" text="B(선택)">
      <formula>NOT(ISERROR(SEARCH("B(선택)",L33)))</formula>
    </cfRule>
    <cfRule type="containsText" dxfId="2185" priority="334" operator="containsText" text="A(선택)">
      <formula>NOT(ISERROR(SEARCH("A(선택)",L33)))</formula>
    </cfRule>
  </conditionalFormatting>
  <conditionalFormatting sqref="B33:B34">
    <cfRule type="containsText" dxfId="2184" priority="320" operator="containsText" text="야간">
      <formula>NOT(ISERROR(SEARCH("야간",B33)))</formula>
    </cfRule>
    <cfRule type="containsText" dxfId="2183" priority="321" operator="containsText" text="B(선택)">
      <formula>NOT(ISERROR(SEARCH("B(선택)",B33)))</formula>
    </cfRule>
    <cfRule type="containsText" dxfId="2182" priority="322" operator="containsText" text="A(선택)">
      <formula>NOT(ISERROR(SEARCH("A(선택)",B33)))</formula>
    </cfRule>
  </conditionalFormatting>
  <conditionalFormatting sqref="V33:V34">
    <cfRule type="containsText" dxfId="2181" priority="314" operator="containsText" text="야간">
      <formula>NOT(ISERROR(SEARCH("야간",V33)))</formula>
    </cfRule>
    <cfRule type="containsText" dxfId="2180" priority="315" operator="containsText" text="B(선택)">
      <formula>NOT(ISERROR(SEARCH("B(선택)",V33)))</formula>
    </cfRule>
    <cfRule type="containsText" dxfId="2179" priority="316" operator="containsText" text="A(선택)">
      <formula>NOT(ISERROR(SEARCH("A(선택)",V33)))</formula>
    </cfRule>
  </conditionalFormatting>
  <conditionalFormatting sqref="AA40:AA41">
    <cfRule type="containsText" dxfId="2178" priority="308" operator="containsText" text="야간">
      <formula>NOT(ISERROR(SEARCH("야간",AA40)))</formula>
    </cfRule>
    <cfRule type="containsText" dxfId="2177" priority="309" operator="containsText" text="B(선택)">
      <formula>NOT(ISERROR(SEARCH("B(선택)",AA40)))</formula>
    </cfRule>
    <cfRule type="containsText" dxfId="2176" priority="310" operator="containsText" text="A(선택)">
      <formula>NOT(ISERROR(SEARCH("A(선택)",AA40)))</formula>
    </cfRule>
  </conditionalFormatting>
  <conditionalFormatting sqref="AF40:AF41">
    <cfRule type="containsText" dxfId="2175" priority="305" operator="containsText" text="야간">
      <formula>NOT(ISERROR(SEARCH("야간",AF40)))</formula>
    </cfRule>
    <cfRule type="containsText" dxfId="2174" priority="306" operator="containsText" text="B(선택)">
      <formula>NOT(ISERROR(SEARCH("B(선택)",AF40)))</formula>
    </cfRule>
    <cfRule type="containsText" dxfId="2173" priority="307" operator="containsText" text="A(선택)">
      <formula>NOT(ISERROR(SEARCH("A(선택)",AF40)))</formula>
    </cfRule>
  </conditionalFormatting>
  <conditionalFormatting sqref="G40:G41">
    <cfRule type="containsText" dxfId="2172" priority="302" operator="containsText" text="야간">
      <formula>NOT(ISERROR(SEARCH("야간",G40)))</formula>
    </cfRule>
    <cfRule type="containsText" dxfId="2171" priority="303" operator="containsText" text="B(선택)">
      <formula>NOT(ISERROR(SEARCH("B(선택)",G40)))</formula>
    </cfRule>
    <cfRule type="containsText" dxfId="2170" priority="304" operator="containsText" text="A(선택)">
      <formula>NOT(ISERROR(SEARCH("A(선택)",G40)))</formula>
    </cfRule>
  </conditionalFormatting>
  <conditionalFormatting sqref="Q40:Q41">
    <cfRule type="containsText" dxfId="2169" priority="299" operator="containsText" text="야간">
      <formula>NOT(ISERROR(SEARCH("야간",Q40)))</formula>
    </cfRule>
    <cfRule type="containsText" dxfId="2168" priority="300" operator="containsText" text="B(선택)">
      <formula>NOT(ISERROR(SEARCH("B(선택)",Q40)))</formula>
    </cfRule>
    <cfRule type="containsText" dxfId="2167" priority="301" operator="containsText" text="A(선택)">
      <formula>NOT(ISERROR(SEARCH("A(선택)",Q40)))</formula>
    </cfRule>
  </conditionalFormatting>
  <conditionalFormatting sqref="L40:L41">
    <cfRule type="containsText" dxfId="2166" priority="296" operator="containsText" text="야간">
      <formula>NOT(ISERROR(SEARCH("야간",L40)))</formula>
    </cfRule>
    <cfRule type="containsText" dxfId="2165" priority="297" operator="containsText" text="B(선택)">
      <formula>NOT(ISERROR(SEARCH("B(선택)",L40)))</formula>
    </cfRule>
    <cfRule type="containsText" dxfId="2164" priority="298" operator="containsText" text="A(선택)">
      <formula>NOT(ISERROR(SEARCH("A(선택)",L40)))</formula>
    </cfRule>
  </conditionalFormatting>
  <conditionalFormatting sqref="B40:B41">
    <cfRule type="containsText" dxfId="2163" priority="284" operator="containsText" text="야간">
      <formula>NOT(ISERROR(SEARCH("야간",B40)))</formula>
    </cfRule>
    <cfRule type="containsText" dxfId="2162" priority="285" operator="containsText" text="B(선택)">
      <formula>NOT(ISERROR(SEARCH("B(선택)",B40)))</formula>
    </cfRule>
    <cfRule type="containsText" dxfId="2161" priority="286" operator="containsText" text="A(선택)">
      <formula>NOT(ISERROR(SEARCH("A(선택)",B40)))</formula>
    </cfRule>
  </conditionalFormatting>
  <conditionalFormatting sqref="V40:V41">
    <cfRule type="containsText" dxfId="2160" priority="278" operator="containsText" text="야간">
      <formula>NOT(ISERROR(SEARCH("야간",V40)))</formula>
    </cfRule>
    <cfRule type="containsText" dxfId="2159" priority="279" operator="containsText" text="B(선택)">
      <formula>NOT(ISERROR(SEARCH("B(선택)",V40)))</formula>
    </cfRule>
    <cfRule type="containsText" dxfId="2158" priority="280" operator="containsText" text="A(선택)">
      <formula>NOT(ISERROR(SEARCH("A(선택)",V40)))</formula>
    </cfRule>
  </conditionalFormatting>
  <conditionalFormatting sqref="AA47:AA48">
    <cfRule type="containsText" dxfId="2157" priority="272" operator="containsText" text="야간">
      <formula>NOT(ISERROR(SEARCH("야간",AA47)))</formula>
    </cfRule>
    <cfRule type="containsText" dxfId="2156" priority="273" operator="containsText" text="B(선택)">
      <formula>NOT(ISERROR(SEARCH("B(선택)",AA47)))</formula>
    </cfRule>
    <cfRule type="containsText" dxfId="2155" priority="274" operator="containsText" text="A(선택)">
      <formula>NOT(ISERROR(SEARCH("A(선택)",AA47)))</formula>
    </cfRule>
  </conditionalFormatting>
  <conditionalFormatting sqref="AF47:AF48">
    <cfRule type="containsText" dxfId="2154" priority="269" operator="containsText" text="야간">
      <formula>NOT(ISERROR(SEARCH("야간",AF47)))</formula>
    </cfRule>
    <cfRule type="containsText" dxfId="2153" priority="270" operator="containsText" text="B(선택)">
      <formula>NOT(ISERROR(SEARCH("B(선택)",AF47)))</formula>
    </cfRule>
    <cfRule type="containsText" dxfId="2152" priority="271" operator="containsText" text="A(선택)">
      <formula>NOT(ISERROR(SEARCH("A(선택)",AF47)))</formula>
    </cfRule>
  </conditionalFormatting>
  <conditionalFormatting sqref="G47:G48">
    <cfRule type="containsText" dxfId="2151" priority="266" operator="containsText" text="야간">
      <formula>NOT(ISERROR(SEARCH("야간",G47)))</formula>
    </cfRule>
    <cfRule type="containsText" dxfId="2150" priority="267" operator="containsText" text="B(선택)">
      <formula>NOT(ISERROR(SEARCH("B(선택)",G47)))</formula>
    </cfRule>
    <cfRule type="containsText" dxfId="2149" priority="268" operator="containsText" text="A(선택)">
      <formula>NOT(ISERROR(SEARCH("A(선택)",G47)))</formula>
    </cfRule>
  </conditionalFormatting>
  <conditionalFormatting sqref="Q47:Q48">
    <cfRule type="containsText" dxfId="2148" priority="263" operator="containsText" text="야간">
      <formula>NOT(ISERROR(SEARCH("야간",Q47)))</formula>
    </cfRule>
    <cfRule type="containsText" dxfId="2147" priority="264" operator="containsText" text="B(선택)">
      <formula>NOT(ISERROR(SEARCH("B(선택)",Q47)))</formula>
    </cfRule>
    <cfRule type="containsText" dxfId="2146" priority="265" operator="containsText" text="A(선택)">
      <formula>NOT(ISERROR(SEARCH("A(선택)",Q47)))</formula>
    </cfRule>
  </conditionalFormatting>
  <conditionalFormatting sqref="L47:L48">
    <cfRule type="containsText" dxfId="2145" priority="260" operator="containsText" text="야간">
      <formula>NOT(ISERROR(SEARCH("야간",L47)))</formula>
    </cfRule>
    <cfRule type="containsText" dxfId="2144" priority="261" operator="containsText" text="B(선택)">
      <formula>NOT(ISERROR(SEARCH("B(선택)",L47)))</formula>
    </cfRule>
    <cfRule type="containsText" dxfId="2143" priority="262" operator="containsText" text="A(선택)">
      <formula>NOT(ISERROR(SEARCH("A(선택)",L47)))</formula>
    </cfRule>
  </conditionalFormatting>
  <conditionalFormatting sqref="B47:B48">
    <cfRule type="containsText" dxfId="2142" priority="248" operator="containsText" text="야간">
      <formula>NOT(ISERROR(SEARCH("야간",B47)))</formula>
    </cfRule>
    <cfRule type="containsText" dxfId="2141" priority="249" operator="containsText" text="B(선택)">
      <formula>NOT(ISERROR(SEARCH("B(선택)",B47)))</formula>
    </cfRule>
    <cfRule type="containsText" dxfId="2140" priority="250" operator="containsText" text="A(선택)">
      <formula>NOT(ISERROR(SEARCH("A(선택)",B47)))</formula>
    </cfRule>
  </conditionalFormatting>
  <conditionalFormatting sqref="V47:V48">
    <cfRule type="containsText" dxfId="2139" priority="242" operator="containsText" text="야간">
      <formula>NOT(ISERROR(SEARCH("야간",V47)))</formula>
    </cfRule>
    <cfRule type="containsText" dxfId="2138" priority="243" operator="containsText" text="B(선택)">
      <formula>NOT(ISERROR(SEARCH("B(선택)",V47)))</formula>
    </cfRule>
    <cfRule type="containsText" dxfId="2137" priority="244" operator="containsText" text="A(선택)">
      <formula>NOT(ISERROR(SEARCH("A(선택)",V47)))</formula>
    </cfRule>
  </conditionalFormatting>
  <conditionalFormatting sqref="AA54:AA55">
    <cfRule type="containsText" dxfId="2136" priority="236" operator="containsText" text="야간">
      <formula>NOT(ISERROR(SEARCH("야간",AA54)))</formula>
    </cfRule>
    <cfRule type="containsText" dxfId="2135" priority="237" operator="containsText" text="B(선택)">
      <formula>NOT(ISERROR(SEARCH("B(선택)",AA54)))</formula>
    </cfRule>
    <cfRule type="containsText" dxfId="2134" priority="238" operator="containsText" text="A(선택)">
      <formula>NOT(ISERROR(SEARCH("A(선택)",AA54)))</formula>
    </cfRule>
  </conditionalFormatting>
  <conditionalFormatting sqref="AF54:AF55">
    <cfRule type="containsText" dxfId="2133" priority="233" operator="containsText" text="야간">
      <formula>NOT(ISERROR(SEARCH("야간",AF54)))</formula>
    </cfRule>
    <cfRule type="containsText" dxfId="2132" priority="234" operator="containsText" text="B(선택)">
      <formula>NOT(ISERROR(SEARCH("B(선택)",AF54)))</formula>
    </cfRule>
    <cfRule type="containsText" dxfId="2131" priority="235" operator="containsText" text="A(선택)">
      <formula>NOT(ISERROR(SEARCH("A(선택)",AF54)))</formula>
    </cfRule>
  </conditionalFormatting>
  <conditionalFormatting sqref="G54:G55">
    <cfRule type="containsText" dxfId="2130" priority="230" operator="containsText" text="야간">
      <formula>NOT(ISERROR(SEARCH("야간",G54)))</formula>
    </cfRule>
    <cfRule type="containsText" dxfId="2129" priority="231" operator="containsText" text="B(선택)">
      <formula>NOT(ISERROR(SEARCH("B(선택)",G54)))</formula>
    </cfRule>
    <cfRule type="containsText" dxfId="2128" priority="232" operator="containsText" text="A(선택)">
      <formula>NOT(ISERROR(SEARCH("A(선택)",G54)))</formula>
    </cfRule>
  </conditionalFormatting>
  <conditionalFormatting sqref="Q54:Q55">
    <cfRule type="containsText" dxfId="2127" priority="227" operator="containsText" text="야간">
      <formula>NOT(ISERROR(SEARCH("야간",Q54)))</formula>
    </cfRule>
    <cfRule type="containsText" dxfId="2126" priority="228" operator="containsText" text="B(선택)">
      <formula>NOT(ISERROR(SEARCH("B(선택)",Q54)))</formula>
    </cfRule>
    <cfRule type="containsText" dxfId="2125" priority="229" operator="containsText" text="A(선택)">
      <formula>NOT(ISERROR(SEARCH("A(선택)",Q54)))</formula>
    </cfRule>
  </conditionalFormatting>
  <conditionalFormatting sqref="L54:L55">
    <cfRule type="containsText" dxfId="2124" priority="224" operator="containsText" text="야간">
      <formula>NOT(ISERROR(SEARCH("야간",L54)))</formula>
    </cfRule>
    <cfRule type="containsText" dxfId="2123" priority="225" operator="containsText" text="B(선택)">
      <formula>NOT(ISERROR(SEARCH("B(선택)",L54)))</formula>
    </cfRule>
    <cfRule type="containsText" dxfId="2122" priority="226" operator="containsText" text="A(선택)">
      <formula>NOT(ISERROR(SEARCH("A(선택)",L54)))</formula>
    </cfRule>
  </conditionalFormatting>
  <conditionalFormatting sqref="B54:B55">
    <cfRule type="containsText" dxfId="2121" priority="212" operator="containsText" text="야간">
      <formula>NOT(ISERROR(SEARCH("야간",B54)))</formula>
    </cfRule>
    <cfRule type="containsText" dxfId="2120" priority="213" operator="containsText" text="B(선택)">
      <formula>NOT(ISERROR(SEARCH("B(선택)",B54)))</formula>
    </cfRule>
    <cfRule type="containsText" dxfId="2119" priority="214" operator="containsText" text="A(선택)">
      <formula>NOT(ISERROR(SEARCH("A(선택)",B54)))</formula>
    </cfRule>
  </conditionalFormatting>
  <conditionalFormatting sqref="V54:V55">
    <cfRule type="containsText" dxfId="2118" priority="206" operator="containsText" text="야간">
      <formula>NOT(ISERROR(SEARCH("야간",V54)))</formula>
    </cfRule>
    <cfRule type="containsText" dxfId="2117" priority="207" operator="containsText" text="B(선택)">
      <formula>NOT(ISERROR(SEARCH("B(선택)",V54)))</formula>
    </cfRule>
    <cfRule type="containsText" dxfId="2116" priority="208" operator="containsText" text="A(선택)">
      <formula>NOT(ISERROR(SEARCH("A(선택)",V54)))</formula>
    </cfRule>
  </conditionalFormatting>
  <conditionalFormatting sqref="V36:Y36">
    <cfRule type="cellIs" dxfId="2115" priority="202" operator="equal">
      <formula>0</formula>
    </cfRule>
  </conditionalFormatting>
  <conditionalFormatting sqref="B43:E43">
    <cfRule type="cellIs" dxfId="2114" priority="201" operator="equal">
      <formula>0</formula>
    </cfRule>
  </conditionalFormatting>
  <conditionalFormatting sqref="AA17:AA18">
    <cfRule type="containsText" dxfId="2113" priority="196" operator="containsText" text="휴일">
      <formula>NOT(ISERROR(SEARCH("휴일",AA17)))</formula>
    </cfRule>
    <cfRule type="containsText" dxfId="2112" priority="197" operator="containsText" text="대체(평일)">
      <formula>NOT(ISERROR(SEARCH("대체(평일)",AA17)))</formula>
    </cfRule>
  </conditionalFormatting>
  <conditionalFormatting sqref="AF17:AF18">
    <cfRule type="containsText" dxfId="2111" priority="194" operator="containsText" text="휴일">
      <formula>NOT(ISERROR(SEARCH("휴일",AF17)))</formula>
    </cfRule>
    <cfRule type="containsText" dxfId="2110" priority="195" operator="containsText" text="대체(평일)">
      <formula>NOT(ISERROR(SEARCH("대체(평일)",AF17)))</formula>
    </cfRule>
  </conditionalFormatting>
  <conditionalFormatting sqref="AF24:AF25">
    <cfRule type="containsText" dxfId="2109" priority="192" operator="containsText" text="휴일">
      <formula>NOT(ISERROR(SEARCH("휴일",AF24)))</formula>
    </cfRule>
    <cfRule type="containsText" dxfId="2108" priority="193" operator="containsText" text="대체(평일)">
      <formula>NOT(ISERROR(SEARCH("대체(평일)",AF24)))</formula>
    </cfRule>
  </conditionalFormatting>
  <conditionalFormatting sqref="AA24:AA25">
    <cfRule type="containsText" dxfId="2107" priority="190" operator="containsText" text="휴일">
      <formula>NOT(ISERROR(SEARCH("휴일",AA24)))</formula>
    </cfRule>
    <cfRule type="containsText" dxfId="2106" priority="191" operator="containsText" text="대체(평일)">
      <formula>NOT(ISERROR(SEARCH("대체(평일)",AA24)))</formula>
    </cfRule>
  </conditionalFormatting>
  <conditionalFormatting sqref="AA31:AA32">
    <cfRule type="containsText" dxfId="2105" priority="188" operator="containsText" text="휴일">
      <formula>NOT(ISERROR(SEARCH("휴일",AA31)))</formula>
    </cfRule>
    <cfRule type="containsText" dxfId="2104" priority="189" operator="containsText" text="대체(평일)">
      <formula>NOT(ISERROR(SEARCH("대체(평일)",AA31)))</formula>
    </cfRule>
  </conditionalFormatting>
  <conditionalFormatting sqref="AF31:AF32">
    <cfRule type="containsText" dxfId="2103" priority="186" operator="containsText" text="휴일">
      <formula>NOT(ISERROR(SEARCH("휴일",AF31)))</formula>
    </cfRule>
    <cfRule type="containsText" dxfId="2102" priority="187" operator="containsText" text="대체(평일)">
      <formula>NOT(ISERROR(SEARCH("대체(평일)",AF31)))</formula>
    </cfRule>
  </conditionalFormatting>
  <conditionalFormatting sqref="AF38:AF39">
    <cfRule type="containsText" dxfId="2101" priority="184" operator="containsText" text="휴일">
      <formula>NOT(ISERROR(SEARCH("휴일",AF38)))</formula>
    </cfRule>
    <cfRule type="containsText" dxfId="2100" priority="185" operator="containsText" text="대체(평일)">
      <formula>NOT(ISERROR(SEARCH("대체(평일)",AF38)))</formula>
    </cfRule>
  </conditionalFormatting>
  <conditionalFormatting sqref="AA38:AA39">
    <cfRule type="containsText" dxfId="2099" priority="182" operator="containsText" text="휴일">
      <formula>NOT(ISERROR(SEARCH("휴일",AA38)))</formula>
    </cfRule>
    <cfRule type="containsText" dxfId="2098" priority="183" operator="containsText" text="대체(평일)">
      <formula>NOT(ISERROR(SEARCH("대체(평일)",AA38)))</formula>
    </cfRule>
  </conditionalFormatting>
  <conditionalFormatting sqref="AA45:AA46">
    <cfRule type="containsText" dxfId="2097" priority="180" operator="containsText" text="휴일">
      <formula>NOT(ISERROR(SEARCH("휴일",AA45)))</formula>
    </cfRule>
    <cfRule type="containsText" dxfId="2096" priority="181" operator="containsText" text="대체(평일)">
      <formula>NOT(ISERROR(SEARCH("대체(평일)",AA45)))</formula>
    </cfRule>
  </conditionalFormatting>
  <conditionalFormatting sqref="AF45:AF46">
    <cfRule type="containsText" dxfId="2095" priority="178" operator="containsText" text="휴일">
      <formula>NOT(ISERROR(SEARCH("휴일",AF45)))</formula>
    </cfRule>
    <cfRule type="containsText" dxfId="2094" priority="179" operator="containsText" text="대체(평일)">
      <formula>NOT(ISERROR(SEARCH("대체(평일)",AF45)))</formula>
    </cfRule>
  </conditionalFormatting>
  <conditionalFormatting sqref="AF52:AF53">
    <cfRule type="containsText" dxfId="2093" priority="176" operator="containsText" text="휴일">
      <formula>NOT(ISERROR(SEARCH("휴일",AF52)))</formula>
    </cfRule>
    <cfRule type="containsText" dxfId="2092" priority="177" operator="containsText" text="대체(평일)">
      <formula>NOT(ISERROR(SEARCH("대체(평일)",AF52)))</formula>
    </cfRule>
  </conditionalFormatting>
  <conditionalFormatting sqref="AA52:AA53">
    <cfRule type="containsText" dxfId="2091" priority="174" operator="containsText" text="휴일">
      <formula>NOT(ISERROR(SEARCH("휴일",AA52)))</formula>
    </cfRule>
    <cfRule type="containsText" dxfId="2090" priority="175" operator="containsText" text="대체(평일)">
      <formula>NOT(ISERROR(SEARCH("대체(평일)",AA52)))</formula>
    </cfRule>
  </conditionalFormatting>
  <conditionalFormatting sqref="G22:J22">
    <cfRule type="cellIs" dxfId="2089" priority="173" operator="equal">
      <formula>0</formula>
    </cfRule>
  </conditionalFormatting>
  <conditionalFormatting sqref="G24:G25">
    <cfRule type="containsText" dxfId="2088" priority="171" operator="containsText" text="휴일">
      <formula>NOT(ISERROR(SEARCH("휴일",G24)))</formula>
    </cfRule>
    <cfRule type="containsText" dxfId="2087" priority="172" operator="containsText" text="대체(평일)">
      <formula>NOT(ISERROR(SEARCH("대체(평일)",G24)))</formula>
    </cfRule>
  </conditionalFormatting>
  <conditionalFormatting sqref="AO13">
    <cfRule type="cellIs" dxfId="2086" priority="155" operator="greaterThan">
      <formula>$AS$9</formula>
    </cfRule>
  </conditionalFormatting>
  <conditionalFormatting sqref="AN5:AO6 AO4">
    <cfRule type="cellIs" dxfId="2085" priority="154" operator="greaterThan">
      <formula>$AS$9</formula>
    </cfRule>
  </conditionalFormatting>
  <conditionalFormatting sqref="AO7">
    <cfRule type="cellIs" dxfId="2084" priority="153" operator="greaterThan">
      <formula>$AS$9</formula>
    </cfRule>
  </conditionalFormatting>
  <conditionalFormatting sqref="AN7">
    <cfRule type="cellIs" dxfId="2083" priority="152" operator="greaterThan">
      <formula>$AS$9</formula>
    </cfRule>
  </conditionalFormatting>
  <conditionalFormatting sqref="AN4">
    <cfRule type="cellIs" dxfId="2082" priority="151" operator="greaterThan">
      <formula>$AS$9</formula>
    </cfRule>
  </conditionalFormatting>
  <conditionalFormatting sqref="AO10">
    <cfRule type="cellIs" dxfId="2081" priority="150" operator="greaterThan">
      <formula>$AS$9</formula>
    </cfRule>
  </conditionalFormatting>
  <conditionalFormatting sqref="AO10">
    <cfRule type="cellIs" dxfId="2080" priority="149" operator="greaterThan">
      <formula>$AS$9</formula>
    </cfRule>
  </conditionalFormatting>
  <conditionalFormatting sqref="AO11">
    <cfRule type="cellIs" dxfId="2079" priority="148" operator="greaterThan">
      <formula>$AS$9</formula>
    </cfRule>
  </conditionalFormatting>
  <conditionalFormatting sqref="AO12">
    <cfRule type="cellIs" dxfId="2078" priority="147" operator="greaterThan">
      <formula>$AS$9</formula>
    </cfRule>
  </conditionalFormatting>
  <conditionalFormatting sqref="AN8">
    <cfRule type="cellIs" dxfId="2077" priority="146" operator="greaterThan">
      <formula>$AS$10</formula>
    </cfRule>
  </conditionalFormatting>
  <conditionalFormatting sqref="V15:Y15">
    <cfRule type="cellIs" dxfId="2076" priority="105" operator="equal">
      <formula>0</formula>
    </cfRule>
  </conditionalFormatting>
  <conditionalFormatting sqref="V17:V18">
    <cfRule type="containsText" dxfId="2075" priority="103" operator="containsText" text="휴일">
      <formula>NOT(ISERROR(SEARCH("휴일",V17)))</formula>
    </cfRule>
    <cfRule type="containsText" dxfId="2074" priority="104" operator="containsText" text="대체(평일)">
      <formula>NOT(ISERROR(SEARCH("대체(평일)",V17)))</formula>
    </cfRule>
  </conditionalFormatting>
  <conditionalFormatting sqref="B17:B18">
    <cfRule type="containsText" dxfId="2073" priority="82" operator="containsText" text="대체(휴일)">
      <formula>NOT(ISERROR(SEARCH("대체(휴일)",B17)))</formula>
    </cfRule>
    <cfRule type="containsText" dxfId="2072" priority="83" operator="containsText" text="외근">
      <formula>NOT(ISERROR(SEARCH("외근",B17)))</formula>
    </cfRule>
    <cfRule type="containsText" dxfId="2071" priority="84" operator="containsText" text="선택">
      <formula>NOT(ISERROR(SEARCH("선택",B17)))</formula>
    </cfRule>
  </conditionalFormatting>
  <conditionalFormatting sqref="G17:G18">
    <cfRule type="containsText" dxfId="2070" priority="79" operator="containsText" text="대체(휴일)">
      <formula>NOT(ISERROR(SEARCH("대체(휴일)",G17)))</formula>
    </cfRule>
    <cfRule type="containsText" dxfId="2069" priority="80" operator="containsText" text="외근">
      <formula>NOT(ISERROR(SEARCH("외근",G17)))</formula>
    </cfRule>
    <cfRule type="containsText" dxfId="2068" priority="81" operator="containsText" text="선택">
      <formula>NOT(ISERROR(SEARCH("선택",G17)))</formula>
    </cfRule>
  </conditionalFormatting>
  <conditionalFormatting sqref="L17:L18">
    <cfRule type="containsText" dxfId="2067" priority="76" operator="containsText" text="대체(휴일)">
      <formula>NOT(ISERROR(SEARCH("대체(휴일)",L17)))</formula>
    </cfRule>
    <cfRule type="containsText" dxfId="2066" priority="77" operator="containsText" text="외근">
      <formula>NOT(ISERROR(SEARCH("외근",L17)))</formula>
    </cfRule>
    <cfRule type="containsText" dxfId="2065" priority="78" operator="containsText" text="선택">
      <formula>NOT(ISERROR(SEARCH("선택",L17)))</formula>
    </cfRule>
  </conditionalFormatting>
  <conditionalFormatting sqref="Q17:Q18">
    <cfRule type="containsText" dxfId="2064" priority="73" operator="containsText" text="대체(휴일)">
      <formula>NOT(ISERROR(SEARCH("대체(휴일)",Q17)))</formula>
    </cfRule>
    <cfRule type="containsText" dxfId="2063" priority="74" operator="containsText" text="외근">
      <formula>NOT(ISERROR(SEARCH("외근",Q17)))</formula>
    </cfRule>
    <cfRule type="containsText" dxfId="2062" priority="75" operator="containsText" text="선택">
      <formula>NOT(ISERROR(SEARCH("선택",Q17)))</formula>
    </cfRule>
  </conditionalFormatting>
  <conditionalFormatting sqref="B24:B25">
    <cfRule type="containsText" dxfId="2061" priority="70" operator="containsText" text="대체(휴일)">
      <formula>NOT(ISERROR(SEARCH("대체(휴일)",B24)))</formula>
    </cfRule>
    <cfRule type="containsText" dxfId="2060" priority="71" operator="containsText" text="외근">
      <formula>NOT(ISERROR(SEARCH("외근",B24)))</formula>
    </cfRule>
    <cfRule type="containsText" dxfId="2059" priority="72" operator="containsText" text="선택">
      <formula>NOT(ISERROR(SEARCH("선택",B24)))</formula>
    </cfRule>
  </conditionalFormatting>
  <conditionalFormatting sqref="L24:L25">
    <cfRule type="containsText" dxfId="2058" priority="67" operator="containsText" text="대체(휴일)">
      <formula>NOT(ISERROR(SEARCH("대체(휴일)",L24)))</formula>
    </cfRule>
    <cfRule type="containsText" dxfId="2057" priority="68" operator="containsText" text="외근">
      <formula>NOT(ISERROR(SEARCH("외근",L24)))</formula>
    </cfRule>
    <cfRule type="containsText" dxfId="2056" priority="69" operator="containsText" text="선택">
      <formula>NOT(ISERROR(SEARCH("선택",L24)))</formula>
    </cfRule>
  </conditionalFormatting>
  <conditionalFormatting sqref="Q24:Q25">
    <cfRule type="containsText" dxfId="2055" priority="64" operator="containsText" text="대체(휴일)">
      <formula>NOT(ISERROR(SEARCH("대체(휴일)",Q24)))</formula>
    </cfRule>
    <cfRule type="containsText" dxfId="2054" priority="65" operator="containsText" text="외근">
      <formula>NOT(ISERROR(SEARCH("외근",Q24)))</formula>
    </cfRule>
    <cfRule type="containsText" dxfId="2053" priority="66" operator="containsText" text="선택">
      <formula>NOT(ISERROR(SEARCH("선택",Q24)))</formula>
    </cfRule>
  </conditionalFormatting>
  <conditionalFormatting sqref="V24:V25">
    <cfRule type="containsText" dxfId="2052" priority="61" operator="containsText" text="대체(휴일)">
      <formula>NOT(ISERROR(SEARCH("대체(휴일)",V24)))</formula>
    </cfRule>
    <cfRule type="containsText" dxfId="2051" priority="62" operator="containsText" text="외근">
      <formula>NOT(ISERROR(SEARCH("외근",V24)))</formula>
    </cfRule>
    <cfRule type="containsText" dxfId="2050" priority="63" operator="containsText" text="선택">
      <formula>NOT(ISERROR(SEARCH("선택",V24)))</formula>
    </cfRule>
  </conditionalFormatting>
  <conditionalFormatting sqref="B31:B32">
    <cfRule type="containsText" dxfId="2049" priority="58" operator="containsText" text="대체(휴일)">
      <formula>NOT(ISERROR(SEARCH("대체(휴일)",B31)))</formula>
    </cfRule>
    <cfRule type="containsText" dxfId="2048" priority="59" operator="containsText" text="외근">
      <formula>NOT(ISERROR(SEARCH("외근",B31)))</formula>
    </cfRule>
    <cfRule type="containsText" dxfId="2047" priority="60" operator="containsText" text="선택">
      <formula>NOT(ISERROR(SEARCH("선택",B31)))</formula>
    </cfRule>
  </conditionalFormatting>
  <conditionalFormatting sqref="G31:G32">
    <cfRule type="containsText" dxfId="2046" priority="55" operator="containsText" text="대체(휴일)">
      <formula>NOT(ISERROR(SEARCH("대체(휴일)",G31)))</formula>
    </cfRule>
    <cfRule type="containsText" dxfId="2045" priority="56" operator="containsText" text="외근">
      <formula>NOT(ISERROR(SEARCH("외근",G31)))</formula>
    </cfRule>
    <cfRule type="containsText" dxfId="2044" priority="57" operator="containsText" text="선택">
      <formula>NOT(ISERROR(SEARCH("선택",G31)))</formula>
    </cfRule>
  </conditionalFormatting>
  <conditionalFormatting sqref="L31:L32">
    <cfRule type="containsText" dxfId="2043" priority="52" operator="containsText" text="대체(휴일)">
      <formula>NOT(ISERROR(SEARCH("대체(휴일)",L31)))</formula>
    </cfRule>
    <cfRule type="containsText" dxfId="2042" priority="53" operator="containsText" text="외근">
      <formula>NOT(ISERROR(SEARCH("외근",L31)))</formula>
    </cfRule>
    <cfRule type="containsText" dxfId="2041" priority="54" operator="containsText" text="선택">
      <formula>NOT(ISERROR(SEARCH("선택",L31)))</formula>
    </cfRule>
  </conditionalFormatting>
  <conditionalFormatting sqref="Q31:Q32">
    <cfRule type="containsText" dxfId="2040" priority="49" operator="containsText" text="대체(휴일)">
      <formula>NOT(ISERROR(SEARCH("대체(휴일)",Q31)))</formula>
    </cfRule>
    <cfRule type="containsText" dxfId="2039" priority="50" operator="containsText" text="외근">
      <formula>NOT(ISERROR(SEARCH("외근",Q31)))</formula>
    </cfRule>
    <cfRule type="containsText" dxfId="2038" priority="51" operator="containsText" text="선택">
      <formula>NOT(ISERROR(SEARCH("선택",Q31)))</formula>
    </cfRule>
  </conditionalFormatting>
  <conditionalFormatting sqref="V31:V32">
    <cfRule type="containsText" dxfId="2037" priority="46" operator="containsText" text="대체(휴일)">
      <formula>NOT(ISERROR(SEARCH("대체(휴일)",V31)))</formula>
    </cfRule>
    <cfRule type="containsText" dxfId="2036" priority="47" operator="containsText" text="외근">
      <formula>NOT(ISERROR(SEARCH("외근",V31)))</formula>
    </cfRule>
    <cfRule type="containsText" dxfId="2035" priority="48" operator="containsText" text="선택">
      <formula>NOT(ISERROR(SEARCH("선택",V31)))</formula>
    </cfRule>
  </conditionalFormatting>
  <conditionalFormatting sqref="B38:B39">
    <cfRule type="containsText" dxfId="2034" priority="43" operator="containsText" text="대체(휴일)">
      <formula>NOT(ISERROR(SEARCH("대체(휴일)",B38)))</formula>
    </cfRule>
    <cfRule type="containsText" dxfId="2033" priority="44" operator="containsText" text="외근">
      <formula>NOT(ISERROR(SEARCH("외근",B38)))</formula>
    </cfRule>
    <cfRule type="containsText" dxfId="2032" priority="45" operator="containsText" text="선택">
      <formula>NOT(ISERROR(SEARCH("선택",B38)))</formula>
    </cfRule>
  </conditionalFormatting>
  <conditionalFormatting sqref="G38:G39">
    <cfRule type="containsText" dxfId="2031" priority="40" operator="containsText" text="대체(휴일)">
      <formula>NOT(ISERROR(SEARCH("대체(휴일)",G38)))</formula>
    </cfRule>
    <cfRule type="containsText" dxfId="2030" priority="41" operator="containsText" text="외근">
      <formula>NOT(ISERROR(SEARCH("외근",G38)))</formula>
    </cfRule>
    <cfRule type="containsText" dxfId="2029" priority="42" operator="containsText" text="선택">
      <formula>NOT(ISERROR(SEARCH("선택",G38)))</formula>
    </cfRule>
  </conditionalFormatting>
  <conditionalFormatting sqref="L38:L39">
    <cfRule type="containsText" dxfId="2028" priority="37" operator="containsText" text="대체(휴일)">
      <formula>NOT(ISERROR(SEARCH("대체(휴일)",L38)))</formula>
    </cfRule>
    <cfRule type="containsText" dxfId="2027" priority="38" operator="containsText" text="외근">
      <formula>NOT(ISERROR(SEARCH("외근",L38)))</formula>
    </cfRule>
    <cfRule type="containsText" dxfId="2026" priority="39" operator="containsText" text="선택">
      <formula>NOT(ISERROR(SEARCH("선택",L38)))</formula>
    </cfRule>
  </conditionalFormatting>
  <conditionalFormatting sqref="Q38:Q39">
    <cfRule type="containsText" dxfId="2025" priority="34" operator="containsText" text="대체(휴일)">
      <formula>NOT(ISERROR(SEARCH("대체(휴일)",Q38)))</formula>
    </cfRule>
    <cfRule type="containsText" dxfId="2024" priority="35" operator="containsText" text="외근">
      <formula>NOT(ISERROR(SEARCH("외근",Q38)))</formula>
    </cfRule>
    <cfRule type="containsText" dxfId="2023" priority="36" operator="containsText" text="선택">
      <formula>NOT(ISERROR(SEARCH("선택",Q38)))</formula>
    </cfRule>
  </conditionalFormatting>
  <conditionalFormatting sqref="V38:V39">
    <cfRule type="containsText" dxfId="2022" priority="31" operator="containsText" text="대체(휴일)">
      <formula>NOT(ISERROR(SEARCH("대체(휴일)",V38)))</formula>
    </cfRule>
    <cfRule type="containsText" dxfId="2021" priority="32" operator="containsText" text="외근">
      <formula>NOT(ISERROR(SEARCH("외근",V38)))</formula>
    </cfRule>
    <cfRule type="containsText" dxfId="2020" priority="33" operator="containsText" text="선택">
      <formula>NOT(ISERROR(SEARCH("선택",V38)))</formula>
    </cfRule>
  </conditionalFormatting>
  <conditionalFormatting sqref="V45:V46">
    <cfRule type="containsText" dxfId="2019" priority="28" operator="containsText" text="대체(휴일)">
      <formula>NOT(ISERROR(SEARCH("대체(휴일)",V45)))</formula>
    </cfRule>
    <cfRule type="containsText" dxfId="2018" priority="29" operator="containsText" text="외근">
      <formula>NOT(ISERROR(SEARCH("외근",V45)))</formula>
    </cfRule>
    <cfRule type="containsText" dxfId="2017" priority="30" operator="containsText" text="선택">
      <formula>NOT(ISERROR(SEARCH("선택",V45)))</formula>
    </cfRule>
  </conditionalFormatting>
  <conditionalFormatting sqref="Q45:Q46">
    <cfRule type="containsText" dxfId="2016" priority="25" operator="containsText" text="대체(휴일)">
      <formula>NOT(ISERROR(SEARCH("대체(휴일)",Q45)))</formula>
    </cfRule>
    <cfRule type="containsText" dxfId="2015" priority="26" operator="containsText" text="외근">
      <formula>NOT(ISERROR(SEARCH("외근",Q45)))</formula>
    </cfRule>
    <cfRule type="containsText" dxfId="2014" priority="27" operator="containsText" text="선택">
      <formula>NOT(ISERROR(SEARCH("선택",Q45)))</formula>
    </cfRule>
  </conditionalFormatting>
  <conditionalFormatting sqref="L45:L46">
    <cfRule type="containsText" dxfId="2013" priority="22" operator="containsText" text="대체(휴일)">
      <formula>NOT(ISERROR(SEARCH("대체(휴일)",L45)))</formula>
    </cfRule>
    <cfRule type="containsText" dxfId="2012" priority="23" operator="containsText" text="외근">
      <formula>NOT(ISERROR(SEARCH("외근",L45)))</formula>
    </cfRule>
    <cfRule type="containsText" dxfId="2011" priority="24" operator="containsText" text="선택">
      <formula>NOT(ISERROR(SEARCH("선택",L45)))</formula>
    </cfRule>
  </conditionalFormatting>
  <conditionalFormatting sqref="G45:G46">
    <cfRule type="containsText" dxfId="2010" priority="19" operator="containsText" text="대체(휴일)">
      <formula>NOT(ISERROR(SEARCH("대체(휴일)",G45)))</formula>
    </cfRule>
    <cfRule type="containsText" dxfId="2009" priority="20" operator="containsText" text="외근">
      <formula>NOT(ISERROR(SEARCH("외근",G45)))</formula>
    </cfRule>
    <cfRule type="containsText" dxfId="2008" priority="21" operator="containsText" text="선택">
      <formula>NOT(ISERROR(SEARCH("선택",G45)))</formula>
    </cfRule>
  </conditionalFormatting>
  <conditionalFormatting sqref="B45:B46">
    <cfRule type="containsText" dxfId="2007" priority="16" operator="containsText" text="대체(휴일)">
      <formula>NOT(ISERROR(SEARCH("대체(휴일)",B45)))</formula>
    </cfRule>
    <cfRule type="containsText" dxfId="2006" priority="17" operator="containsText" text="외근">
      <formula>NOT(ISERROR(SEARCH("외근",B45)))</formula>
    </cfRule>
    <cfRule type="containsText" dxfId="2005" priority="18" operator="containsText" text="선택">
      <formula>NOT(ISERROR(SEARCH("선택",B45)))</formula>
    </cfRule>
  </conditionalFormatting>
  <conditionalFormatting sqref="B52:B53">
    <cfRule type="containsText" dxfId="2004" priority="13" operator="containsText" text="대체(휴일)">
      <formula>NOT(ISERROR(SEARCH("대체(휴일)",B52)))</formula>
    </cfRule>
    <cfRule type="containsText" dxfId="2003" priority="14" operator="containsText" text="외근">
      <formula>NOT(ISERROR(SEARCH("외근",B52)))</formula>
    </cfRule>
    <cfRule type="containsText" dxfId="2002" priority="15" operator="containsText" text="선택">
      <formula>NOT(ISERROR(SEARCH("선택",B52)))</formula>
    </cfRule>
  </conditionalFormatting>
  <conditionalFormatting sqref="G52:G53">
    <cfRule type="containsText" dxfId="2001" priority="10" operator="containsText" text="대체(휴일)">
      <formula>NOT(ISERROR(SEARCH("대체(휴일)",G52)))</formula>
    </cfRule>
    <cfRule type="containsText" dxfId="2000" priority="11" operator="containsText" text="외근">
      <formula>NOT(ISERROR(SEARCH("외근",G52)))</formula>
    </cfRule>
    <cfRule type="containsText" dxfId="1999" priority="12" operator="containsText" text="선택">
      <formula>NOT(ISERROR(SEARCH("선택",G52)))</formula>
    </cfRule>
  </conditionalFormatting>
  <conditionalFormatting sqref="L52:L53">
    <cfRule type="containsText" dxfId="1998" priority="7" operator="containsText" text="대체(휴일)">
      <formula>NOT(ISERROR(SEARCH("대체(휴일)",L52)))</formula>
    </cfRule>
    <cfRule type="containsText" dxfId="1997" priority="8" operator="containsText" text="외근">
      <formula>NOT(ISERROR(SEARCH("외근",L52)))</formula>
    </cfRule>
    <cfRule type="containsText" dxfId="1996" priority="9" operator="containsText" text="선택">
      <formula>NOT(ISERROR(SEARCH("선택",L52)))</formula>
    </cfRule>
  </conditionalFormatting>
  <conditionalFormatting sqref="Q52:Q53">
    <cfRule type="containsText" dxfId="1995" priority="4" operator="containsText" text="대체(휴일)">
      <formula>NOT(ISERROR(SEARCH("대체(휴일)",Q52)))</formula>
    </cfRule>
    <cfRule type="containsText" dxfId="1994" priority="5" operator="containsText" text="외근">
      <formula>NOT(ISERROR(SEARCH("외근",Q52)))</formula>
    </cfRule>
    <cfRule type="containsText" dxfId="1993" priority="6" operator="containsText" text="선택">
      <formula>NOT(ISERROR(SEARCH("선택",Q52)))</formula>
    </cfRule>
  </conditionalFormatting>
  <conditionalFormatting sqref="V52:V53">
    <cfRule type="containsText" dxfId="1992" priority="1" operator="containsText" text="대체(휴일)">
      <formula>NOT(ISERROR(SEARCH("대체(휴일)",V52)))</formula>
    </cfRule>
    <cfRule type="containsText" dxfId="1991" priority="2" operator="containsText" text="외근">
      <formula>NOT(ISERROR(SEARCH("외근",V52)))</formula>
    </cfRule>
    <cfRule type="containsText" dxfId="1990" priority="3" operator="containsText" text="선택">
      <formula>NOT(ISERROR(SEARCH("선택",V52)))</formula>
    </cfRule>
  </conditionalFormatting>
  <dataValidations count="10">
    <dataValidation type="list" allowBlank="1" showInputMessage="1" showErrorMessage="1" sqref="AA17:AA18 AF17:AF18 AF24:AF25 AA24:AA25 AA31:AA32 AF31:AF32 AF38:AF39 AA38:AA39 AA45:AA46 AF45:AF46 AF52:AF53 AA52:AA53 G24:G25 V17:V18" xr:uid="{96F21457-9BB2-4B71-8168-6535B4FB7163}">
      <formula1>"대체(평일),휴일"</formula1>
    </dataValidation>
    <dataValidation type="list" allowBlank="1" showInputMessage="1" showErrorMessage="1" sqref="M32 M25 M18 W25 H46 C32 H53 AB53 C25 M39 R18 AG53 AB32 H18 C18 M53 AG32 AB25 C39 AB18 AG25 AB39 R39 AB46 AG46 AG18 AG39 W39 W53 H39 R25 H25 R32 W32 H32 R53 C53 M46 C46 R46 W46 W18" xr:uid="{13A0CCC4-1675-494E-9944-7A0904EB1C83}">
      <formula1>"10:30,11:00,11:30,12:00,12:30,13:00,13:30,14:00,14:30,15:00,15:30,16:00,16:30,17:00,17:30,18:00,18:30,19:00,19:30,20:00,20:30,21:00,21:30,22:00"</formula1>
    </dataValidation>
    <dataValidation type="list" allowBlank="1" showInputMessage="1" showErrorMessage="1" sqref="AB17 AG38 AG45 H52 AG24 M24 W52 C24 AG31 M52 M31 M38 C31 M17 AB52 C17 AB38 H31 C38 H38 H24 R17 AB31 AB45 W38 AB24 R38 R45 C52 AG17 H17 W24 R24 W31 R31 AG52 R52 M45 C45 H45 W45 W17" xr:uid="{6B2CFDBE-64D9-4E43-B055-29D349839DB7}">
      <formula1>"06:00,06:30,07:00,07:30,08:00,08:30,09:00,09:30,10:00,10:30,11:00,11:30,12:00,12:30,13:00,13:30,14:00,14:30,15:00,15:30,16:00,16:30,17:00,17:30"</formula1>
    </dataValidation>
    <dataValidation type="list" allowBlank="1" showInputMessage="1" showErrorMessage="1" sqref="D18 AC39 I18 AC32 N18 S18 AC18 AH18 AH32 AH39 I53 D32 N32 AC46 AH46 AC25 AH25 X25 S53 D53 I32 N53 D39 N39 X53 I25 N25 X18 D25 S32 I39 S39 X32 X39 S25 AC53 AH53 D46 N46 I46 S46 X46" xr:uid="{590F181F-9F70-4894-B886-4334C0B5C91B}">
      <formula1>"외근,연차,반차,0.0,0.5,1.0,1.5,2.0,2.5,3.0,3.5,4.0,4.5,5.0,5.5,6.0"</formula1>
    </dataValidation>
    <dataValidation type="list" allowBlank="1" showInputMessage="1" showErrorMessage="1" sqref="B19:B20 Q19:Q20 AA19:AA20 G19:G20 AA33:AA34 L19:L20 AF19:AF20 AA47:AA48 AF47:AF48 AA26:AA27 AF26:AF27 AF33:AF34 B47:B48 AA40:AA41 V19:V20 B26:B27 AF40:AF41 B40:B41 G26:G27 Q26:Q27 L26:L27 G47:G48 G40:G41 B33:B34 G33:G34 Q47:Q48 L47:L48 V47:V48 Q33:Q34 L33:L34 Q40:Q41 L40:L41 V40:V41 V26:V27 V33:V34 AA54:AA55 AF54:AF55 B54:B55 G54:G55 Q54:Q55 L54:L55 V54:V55" xr:uid="{812D0978-5AE7-4CCE-A283-AB320D6375FA}">
      <formula1>"야간"</formula1>
    </dataValidation>
    <dataValidation type="list" allowBlank="1" showInputMessage="1" showErrorMessage="1" sqref="C19 M61 AB19 H19 AB33 M19 R19 AG19 AB47 AB26 AG26 AG33 AB40 H33 AG40 W19 H40 AG47 H26 R26 C26 M26 R40 R33 C33 H47 R47 C47 M47 M33 C40 M40 W26 W47 W40 W33 AB54 AG54 H54 R54 C54 M54 W54" xr:uid="{BC879C1C-07FC-4DD9-9D9A-8DC96D75EB11}">
      <formula1>"22:00,22:30,23:00,23:30,24:00,00:30,01:00,01:30,02:00,02:30,03:00,03:30,04:00,04:30,05:00,05:30"</formula1>
    </dataValidation>
    <dataValidation type="list" allowBlank="1" showInputMessage="1" showErrorMessage="1" sqref="C20 M62 AB20 H20 AB34 M20 R20 AG20 AB48 AB27 AG27 AG34 AB41 H34 AG41 W20 H41 AG48 H27 R27 C27 M27 R41 R34 C34 H48 R48 C48 M48 M34 C41 M41 W27 W48 W41 W34 AB55 AG55 H55 R55 C55 M55 W55" xr:uid="{65B88D09-EE96-4930-AF14-0B828792A0A7}">
      <formula1>"22:30,23:00,23:30,24:00,00:30,01:00,01:30,02:00,02:30,03:00,03:30,04:00,04:30,05:00,05:30,06:00"</formula1>
    </dataValidation>
    <dataValidation type="list" allowBlank="1" showInputMessage="1" showErrorMessage="1" sqref="D20 AC20 I20 AC34 N20 S20 AH20 AC48 AC27 AH27 AH34 AC41 I34 AH41 X20 I41 AH48 I27 S27 D27 N27 S41 S34 D34 I48 S48 D48 N48 N34 D41 N41 X27 X48 X41 X34 AC55 AH55 I55 S55 D55 N55 X55" xr:uid="{17DC347A-67F8-4949-803D-062F9D40B3B9}">
      <formula1>"0.0,0.5,1.0,1.5,2.0,2.5,3.0,3.5,4.0,4.5,5.0,5.5,6.0"</formula1>
    </dataValidation>
    <dataValidation type="list" showInputMessage="1" showErrorMessage="1" sqref="G10:J10" xr:uid="{B9915E23-E803-4155-98B4-5D96E57AC23A}">
      <formula1>"Comprehensive,Non-Comprehensive"</formula1>
    </dataValidation>
    <dataValidation type="list" allowBlank="1" showInputMessage="1" showErrorMessage="1" sqref="B17:B18 G17:G18 L17:L18 Q17:Q18 B24:B25 L24:L25 Q24:Q25 V24:V25 B31:B32 G31:G32 L31:L32 Q31:Q32 V31:V32 B38:B39 G38:G39 L38:L39 Q38:Q39 V38:V39 V45:V46 Q45:Q46 L45:L46 G45:G46 B45:B46 B52:B53 G52:G53 L52:L53 Q52:Q53 V52:V53" xr:uid="{2C26278D-1D37-47C6-A8A4-C075394E3414}">
      <formula1>"통상,선택,외근,대체(휴일)"</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467DD-FB08-4DFE-AF42-24B4D1F12F73}">
  <dimension ref="B2:AW68"/>
  <sheetViews>
    <sheetView showGridLines="0" zoomScale="70" zoomScaleNormal="70" workbookViewId="0">
      <selection activeCell="X11" sqref="X11"/>
    </sheetView>
  </sheetViews>
  <sheetFormatPr defaultRowHeight="15"/>
  <cols>
    <col min="1" max="1" width="4.140625" customWidth="1"/>
    <col min="2" max="2" width="7.7109375" customWidth="1"/>
    <col min="3" max="3" width="9.7109375" customWidth="1"/>
    <col min="4" max="4" width="6.7109375" customWidth="1"/>
    <col min="5" max="5" width="7.42578125" customWidth="1"/>
    <col min="6" max="6" width="2.85546875" customWidth="1"/>
    <col min="7" max="7" width="7.7109375" customWidth="1"/>
    <col min="8" max="8" width="9.7109375" customWidth="1"/>
    <col min="9" max="10" width="6.7109375" customWidth="1"/>
    <col min="11" max="11" width="2.85546875" customWidth="1"/>
    <col min="12" max="12" width="7.7109375" customWidth="1"/>
    <col min="13" max="13" width="9.7109375" customWidth="1"/>
    <col min="14" max="15" width="6.7109375" customWidth="1"/>
    <col min="16" max="16" width="2.85546875" customWidth="1"/>
    <col min="17" max="17" width="8.7109375" customWidth="1"/>
    <col min="18" max="18" width="9.7109375" customWidth="1"/>
    <col min="19" max="20" width="6.7109375" customWidth="1"/>
    <col min="21" max="21" width="2.85546875" customWidth="1"/>
    <col min="22" max="22" width="8.7109375" customWidth="1"/>
    <col min="23" max="23" width="9.7109375" customWidth="1"/>
    <col min="24" max="25" width="6.7109375" customWidth="1"/>
    <col min="26" max="26" width="2.85546875" customWidth="1"/>
    <col min="27" max="27" width="7.7109375" customWidth="1"/>
    <col min="28" max="28" width="9.7109375" customWidth="1"/>
    <col min="29" max="30" width="6.7109375" customWidth="1"/>
    <col min="31" max="31" width="2.85546875" customWidth="1"/>
    <col min="32" max="32" width="8.7109375" customWidth="1"/>
    <col min="33" max="33" width="9.7109375" customWidth="1"/>
    <col min="34" max="35" width="6.7109375" customWidth="1"/>
    <col min="36" max="36" width="2.7109375" customWidth="1"/>
    <col min="37" max="38" width="1.7109375" customWidth="1"/>
    <col min="39" max="39" width="36.28515625" customWidth="1"/>
    <col min="40" max="40" width="15.7109375" customWidth="1"/>
    <col min="41" max="41" width="6.7109375" customWidth="1"/>
    <col min="42" max="42" width="3.7109375" customWidth="1"/>
    <col min="43" max="43" width="5.140625" customWidth="1"/>
    <col min="44" max="44" width="19" customWidth="1"/>
    <col min="45" max="45" width="13.42578125" customWidth="1"/>
    <col min="46" max="48" width="8.7109375" customWidth="1"/>
    <col min="49" max="49" width="10" customWidth="1"/>
  </cols>
  <sheetData>
    <row r="2" spans="2:49" ht="26.25" customHeight="1" thickBot="1">
      <c r="B2" s="178">
        <v>43983</v>
      </c>
      <c r="C2" s="178"/>
      <c r="D2" s="178"/>
      <c r="E2" s="178"/>
      <c r="F2" s="178"/>
      <c r="G2" s="178"/>
      <c r="H2" s="22"/>
      <c r="I2" s="22"/>
      <c r="J2" s="2"/>
      <c r="K2" s="2"/>
      <c r="L2" s="2"/>
      <c r="M2" s="22"/>
      <c r="N2" s="22"/>
      <c r="O2" s="2"/>
      <c r="P2" s="2"/>
      <c r="Q2" s="2"/>
      <c r="R2" s="22"/>
      <c r="S2" s="22"/>
      <c r="T2" s="2"/>
      <c r="U2" s="2"/>
      <c r="V2" s="2"/>
      <c r="W2" s="22"/>
      <c r="X2" s="22"/>
      <c r="Y2" s="2"/>
      <c r="Z2" s="2"/>
      <c r="AA2" s="2"/>
      <c r="AB2" s="22"/>
      <c r="AC2" s="22"/>
      <c r="AD2" s="2"/>
      <c r="AE2" s="2"/>
      <c r="AF2" s="2"/>
      <c r="AG2" s="22"/>
      <c r="AH2" s="22"/>
      <c r="AI2" s="2"/>
      <c r="AJ2" s="3"/>
      <c r="AM2" s="4" t="s">
        <v>0</v>
      </c>
      <c r="AQ2" s="4" t="s">
        <v>1</v>
      </c>
      <c r="AR2" s="5"/>
    </row>
    <row r="3" spans="2:49" ht="17.25" customHeight="1">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M3" s="7"/>
      <c r="AN3" s="8" t="s">
        <v>2</v>
      </c>
      <c r="AO3" s="39" t="s">
        <v>3</v>
      </c>
      <c r="AQ3" s="179" t="s">
        <v>4</v>
      </c>
      <c r="AR3" s="180"/>
      <c r="AS3" s="9">
        <f>B2</f>
        <v>43983</v>
      </c>
    </row>
    <row r="4" spans="2:49" s="6" customFormat="1" ht="17.25" customHeight="1">
      <c r="B4" s="164" t="s">
        <v>25</v>
      </c>
      <c r="C4" s="164"/>
      <c r="D4" s="164"/>
      <c r="E4" s="164"/>
      <c r="AM4" s="34" t="s">
        <v>20</v>
      </c>
      <c r="AN4" s="35">
        <f>AN17+AN24+AN31+AN38+AN45+AN52</f>
        <v>176</v>
      </c>
      <c r="AO4" s="34">
        <f>$AS$9-AN4</f>
        <v>0</v>
      </c>
      <c r="AP4"/>
      <c r="AQ4" s="181" t="s">
        <v>5</v>
      </c>
      <c r="AR4" s="182"/>
      <c r="AS4" s="10">
        <f>EOMONTH(B2,0)</f>
        <v>44012</v>
      </c>
    </row>
    <row r="5" spans="2:49" s="6" customFormat="1" ht="17.25" customHeight="1">
      <c r="B5" s="127" t="s">
        <v>26</v>
      </c>
      <c r="C5" s="127"/>
      <c r="D5" s="127"/>
      <c r="E5" s="127"/>
      <c r="F5" s="127"/>
      <c r="G5" s="127"/>
      <c r="H5" s="127"/>
      <c r="I5" s="127"/>
      <c r="J5" s="127"/>
      <c r="K5" s="127"/>
      <c r="L5" s="127"/>
      <c r="M5" s="127"/>
      <c r="N5" s="127"/>
      <c r="O5" s="127"/>
      <c r="P5" s="127"/>
      <c r="Q5" s="127"/>
      <c r="R5" s="127"/>
      <c r="S5" s="127"/>
      <c r="T5" s="127"/>
      <c r="U5" s="127"/>
      <c r="V5" s="127"/>
      <c r="W5" s="127"/>
      <c r="X5" s="127"/>
      <c r="Y5" s="127"/>
      <c r="AM5" s="34" t="s">
        <v>24</v>
      </c>
      <c r="AN5" s="35">
        <f>AN18+AN25+AN32+AN39+AN46+AN53</f>
        <v>0</v>
      </c>
      <c r="AO5" s="34"/>
      <c r="AP5"/>
      <c r="AQ5" s="183" t="s">
        <v>6</v>
      </c>
      <c r="AR5" s="11" t="s">
        <v>33</v>
      </c>
      <c r="AS5" s="10">
        <v>43988</v>
      </c>
    </row>
    <row r="6" spans="2:49" s="6" customFormat="1" ht="17.25" customHeight="1">
      <c r="B6" s="127" t="s">
        <v>63</v>
      </c>
      <c r="C6" s="127"/>
      <c r="D6" s="127"/>
      <c r="E6" s="127"/>
      <c r="F6" s="127"/>
      <c r="G6" s="127"/>
      <c r="H6" s="127"/>
      <c r="I6" s="127"/>
      <c r="J6" s="127"/>
      <c r="K6" s="127"/>
      <c r="L6" s="127"/>
      <c r="M6" s="127"/>
      <c r="N6" s="127"/>
      <c r="O6" s="127"/>
      <c r="P6" s="127"/>
      <c r="Q6" s="127"/>
      <c r="R6" s="127"/>
      <c r="S6" s="127"/>
      <c r="T6" s="127"/>
      <c r="U6" s="127"/>
      <c r="V6" s="127"/>
      <c r="W6" s="127"/>
      <c r="X6" s="127"/>
      <c r="Y6" s="127"/>
      <c r="AM6" s="34" t="s">
        <v>22</v>
      </c>
      <c r="AN6" s="35">
        <f>AO17+AO24+AO31+AO38+AO45+AO52</f>
        <v>0</v>
      </c>
      <c r="AO6" s="34"/>
      <c r="AP6"/>
      <c r="AQ6" s="184"/>
      <c r="AR6" s="11"/>
      <c r="AS6" s="10"/>
    </row>
    <row r="7" spans="2:49" s="6" customFormat="1" ht="17.25" customHeight="1" thickBot="1">
      <c r="B7" s="127" t="s">
        <v>27</v>
      </c>
      <c r="C7" s="127"/>
      <c r="D7" s="127"/>
      <c r="E7" s="127"/>
      <c r="F7" s="127"/>
      <c r="G7" s="127"/>
      <c r="H7" s="127"/>
      <c r="I7" s="127"/>
      <c r="J7" s="127"/>
      <c r="K7" s="127"/>
      <c r="L7" s="127"/>
      <c r="M7" s="127"/>
      <c r="N7" s="127"/>
      <c r="O7" s="127"/>
      <c r="P7" s="127"/>
      <c r="Q7" s="127"/>
      <c r="R7" s="127"/>
      <c r="S7" s="127"/>
      <c r="T7" s="127"/>
      <c r="U7" s="127"/>
      <c r="V7" s="127"/>
      <c r="W7" s="127"/>
      <c r="X7" s="127"/>
      <c r="Y7" s="127"/>
      <c r="AM7" s="40" t="s">
        <v>23</v>
      </c>
      <c r="AN7" s="36">
        <f>AO18+AO25+AO32+AO39+AO46+AO53</f>
        <v>0</v>
      </c>
      <c r="AO7" s="40"/>
      <c r="AP7"/>
      <c r="AQ7" s="185"/>
      <c r="AR7" s="11"/>
      <c r="AS7" s="10"/>
    </row>
    <row r="8" spans="2:49" s="6" customFormat="1" ht="17.25" customHeight="1" thickBot="1">
      <c r="B8" s="127" t="s">
        <v>69</v>
      </c>
      <c r="C8" s="127"/>
      <c r="D8" s="127"/>
      <c r="E8" s="127"/>
      <c r="F8" s="127"/>
      <c r="G8" s="127"/>
      <c r="H8" s="127"/>
      <c r="I8" s="127"/>
      <c r="J8" s="127"/>
      <c r="K8" s="127"/>
      <c r="L8" s="127"/>
      <c r="M8" s="127"/>
      <c r="N8" s="127"/>
      <c r="O8" s="127"/>
      <c r="P8" s="127"/>
      <c r="Q8" s="127"/>
      <c r="R8" s="127"/>
      <c r="S8" s="127"/>
      <c r="T8" s="127"/>
      <c r="U8" s="127"/>
      <c r="V8" s="127"/>
      <c r="W8" s="127"/>
      <c r="X8" s="127"/>
      <c r="Y8" s="127"/>
      <c r="AM8" s="60" t="s">
        <v>40</v>
      </c>
      <c r="AN8" s="44">
        <f>(AN4-AS9)+AN5+AN6+AN7</f>
        <v>0</v>
      </c>
      <c r="AO8" s="45">
        <f>AS10-AN8</f>
        <v>51.428571428571431</v>
      </c>
      <c r="AP8"/>
      <c r="AQ8" s="186" t="s">
        <v>7</v>
      </c>
      <c r="AR8" s="187"/>
      <c r="AS8" s="12">
        <f>NETWORKDAYS(AS3,AS4,AS5:AS7)</f>
        <v>22</v>
      </c>
    </row>
    <row r="9" spans="2:49" s="6" customFormat="1" ht="17.25" customHeight="1" thickBot="1">
      <c r="B9" s="127" t="s">
        <v>64</v>
      </c>
      <c r="C9" s="127"/>
      <c r="D9" s="127"/>
      <c r="E9" s="127"/>
      <c r="F9" s="127"/>
      <c r="G9" s="127"/>
      <c r="H9" s="127"/>
      <c r="I9" s="127"/>
      <c r="J9" s="127"/>
      <c r="K9" s="127"/>
      <c r="L9" s="127"/>
      <c r="M9" s="127"/>
      <c r="N9" s="127"/>
      <c r="O9" s="127"/>
      <c r="P9" s="127"/>
      <c r="Q9" s="127"/>
      <c r="R9" s="127"/>
      <c r="S9" s="127"/>
      <c r="T9" s="127"/>
      <c r="U9" s="127"/>
      <c r="V9" s="127"/>
      <c r="W9" s="127"/>
      <c r="X9" s="127"/>
      <c r="Y9" s="127"/>
      <c r="AP9"/>
      <c r="AQ9" s="176" t="s">
        <v>62</v>
      </c>
      <c r="AR9" s="177"/>
      <c r="AS9" s="42">
        <f>AS8*8</f>
        <v>176</v>
      </c>
    </row>
    <row r="10" spans="2:49" s="6" customFormat="1" ht="17.25" customHeight="1" thickBot="1">
      <c r="B10" s="125" t="s">
        <v>65</v>
      </c>
      <c r="C10" s="126"/>
      <c r="D10" s="126"/>
      <c r="E10" s="126"/>
      <c r="F10" s="126"/>
      <c r="G10" s="169" t="s">
        <v>28</v>
      </c>
      <c r="H10" s="170"/>
      <c r="I10" s="170"/>
      <c r="J10" s="171"/>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c r="AM10" s="165" t="s">
        <v>39</v>
      </c>
      <c r="AN10" s="166"/>
      <c r="AO10" s="41">
        <f>(AN4-AS9)</f>
        <v>0</v>
      </c>
      <c r="AP10"/>
      <c r="AQ10" s="172" t="s">
        <v>41</v>
      </c>
      <c r="AR10" s="173"/>
      <c r="AS10" s="43">
        <f>(_xlfn.DAYS(AS4,AS3)+1)*12/7</f>
        <v>51.428571428571431</v>
      </c>
    </row>
    <row r="11" spans="2:49" s="6" customFormat="1" ht="17.25" customHeight="1">
      <c r="B11" s="92"/>
      <c r="C11" s="92"/>
      <c r="D11" s="92"/>
      <c r="E11" s="92"/>
      <c r="F11" s="92"/>
      <c r="G11" s="92"/>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c r="AM11" s="188" t="str">
        <f>IF(G10="Comprehensive","임금에포함된월고정평일연장근로시간(야간제외)","-")</f>
        <v>임금에포함된월고정평일연장근로시간(야간제외)</v>
      </c>
      <c r="AN11" s="189"/>
      <c r="AO11" s="37">
        <f>IF(G10="Comprehensive",15.5,0)</f>
        <v>15.5</v>
      </c>
      <c r="AP11"/>
      <c r="AQ11"/>
      <c r="AR11"/>
      <c r="AS11"/>
    </row>
    <row r="12" spans="2:49" ht="17.25" customHeight="1" thickBot="1">
      <c r="B12" s="92"/>
      <c r="C12" s="94"/>
      <c r="D12" s="94"/>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M12" s="190" t="str">
        <f>IF(G10="Comprehensive","15.5시간초과 평일연장근로시간(야간제외)","평일연장근로시간 합계(야간제외)")</f>
        <v>15.5시간초과 평일연장근로시간(야간제외)</v>
      </c>
      <c r="AN12" s="191"/>
      <c r="AO12" s="38">
        <f>IF(G10="Comprehensive",IF((AO10-AO11)&gt;0,AO10-AO11,0),AO10)</f>
        <v>0</v>
      </c>
    </row>
    <row r="13" spans="2:49" ht="17.25" customHeight="1">
      <c r="B13" s="162" t="s">
        <v>8</v>
      </c>
      <c r="C13" s="162"/>
      <c r="D13" s="162"/>
      <c r="E13" s="162"/>
      <c r="F13" s="95"/>
      <c r="G13" s="162" t="s">
        <v>9</v>
      </c>
      <c r="H13" s="162"/>
      <c r="I13" s="162"/>
      <c r="J13" s="162"/>
      <c r="K13" s="95"/>
      <c r="L13" s="162" t="s">
        <v>10</v>
      </c>
      <c r="M13" s="162"/>
      <c r="N13" s="162"/>
      <c r="O13" s="162"/>
      <c r="P13" s="95"/>
      <c r="Q13" s="162" t="s">
        <v>11</v>
      </c>
      <c r="R13" s="162"/>
      <c r="S13" s="162"/>
      <c r="T13" s="162"/>
      <c r="U13" s="95"/>
      <c r="V13" s="162" t="s">
        <v>12</v>
      </c>
      <c r="W13" s="162"/>
      <c r="X13" s="162"/>
      <c r="Y13" s="162"/>
      <c r="Z13" s="95"/>
      <c r="AA13" s="163" t="s">
        <v>16</v>
      </c>
      <c r="AB13" s="163"/>
      <c r="AC13" s="163"/>
      <c r="AD13" s="163"/>
      <c r="AE13" s="95"/>
      <c r="AF13" s="163" t="s">
        <v>17</v>
      </c>
      <c r="AG13" s="163"/>
      <c r="AH13" s="163"/>
      <c r="AI13" s="163"/>
      <c r="AJ13" s="95"/>
      <c r="AK13" s="92"/>
    </row>
    <row r="14" spans="2:49" ht="17.25" customHeight="1">
      <c r="B14" s="90"/>
      <c r="C14" s="90"/>
      <c r="D14" s="90"/>
      <c r="E14" s="90"/>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c r="AE14" s="90"/>
      <c r="AF14" s="90"/>
      <c r="AG14" s="90"/>
      <c r="AH14" s="90"/>
      <c r="AI14" s="90"/>
      <c r="AJ14" s="90"/>
      <c r="AK14" s="90"/>
    </row>
    <row r="15" spans="2:49" ht="17.25" customHeight="1" thickBot="1">
      <c r="B15" s="142">
        <f>IF(WEEKDAY($B2)=2, 1, IF(A15=0, 0, A15+1))</f>
        <v>1</v>
      </c>
      <c r="C15" s="142"/>
      <c r="D15" s="142"/>
      <c r="E15" s="142"/>
      <c r="F15" s="91"/>
      <c r="G15" s="142">
        <f>IF(WEEKDAY($B2)=3, 1, IF(B15=0, 0, B15+1))</f>
        <v>2</v>
      </c>
      <c r="H15" s="142"/>
      <c r="I15" s="142"/>
      <c r="J15" s="142"/>
      <c r="K15" s="91"/>
      <c r="L15" s="142">
        <f>IF(WEEKDAY($B2)=4, 1, IF(G15=0, 0, G15+1))</f>
        <v>3</v>
      </c>
      <c r="M15" s="142"/>
      <c r="N15" s="142"/>
      <c r="O15" s="142"/>
      <c r="P15" s="91"/>
      <c r="Q15" s="142">
        <f>IF(WEEKDAY($B2)=5, 1, IF(L15=0, 0, L15+1))</f>
        <v>4</v>
      </c>
      <c r="R15" s="142"/>
      <c r="S15" s="142"/>
      <c r="T15" s="142"/>
      <c r="U15" s="91"/>
      <c r="V15" s="142">
        <f>IF(WEEKDAY($B2)=6, 1, IF(Q15=0, 0, Q15+1))</f>
        <v>5</v>
      </c>
      <c r="W15" s="142"/>
      <c r="X15" s="142"/>
      <c r="Y15" s="142"/>
      <c r="Z15" s="91"/>
      <c r="AA15" s="145">
        <f>IF(WEEKDAY($B2)=7, 1, IF(V15=0, 0, V15+1))</f>
        <v>6</v>
      </c>
      <c r="AB15" s="145"/>
      <c r="AC15" s="145"/>
      <c r="AD15" s="145"/>
      <c r="AE15" s="91"/>
      <c r="AF15" s="145">
        <f>IF(WEEKDAY($B2)=1, 1, IF(AA15=0, 0, AA15+1))</f>
        <v>7</v>
      </c>
      <c r="AG15" s="145"/>
      <c r="AH15" s="145"/>
      <c r="AI15" s="145"/>
      <c r="AJ15" s="91"/>
      <c r="AK15" s="132"/>
      <c r="AM15" s="15" t="s">
        <v>13</v>
      </c>
      <c r="AN15" s="5"/>
      <c r="AO15" s="5"/>
      <c r="AW15" s="20"/>
    </row>
    <row r="16" spans="2:49" ht="17.25" customHeight="1" thickTop="1" thickBot="1">
      <c r="B16" s="91"/>
      <c r="C16" s="91"/>
      <c r="D16" s="91"/>
      <c r="E16" s="91"/>
      <c r="F16" s="91"/>
      <c r="G16" s="91"/>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132"/>
      <c r="AM16" s="23"/>
      <c r="AN16" s="24" t="s">
        <v>18</v>
      </c>
      <c r="AO16" s="25" t="s">
        <v>68</v>
      </c>
      <c r="AW16" s="21"/>
    </row>
    <row r="17" spans="2:49" ht="17.25" customHeight="1">
      <c r="B17" s="143" t="s">
        <v>19</v>
      </c>
      <c r="C17" s="96">
        <v>0.375</v>
      </c>
      <c r="D17" s="97">
        <f>IF((C18-C17)*24&gt;=13,1.5,IF((C18-C17)*24&gt;=6,1,IF((C18-C17)*24&gt;=4,0.5,0)))</f>
        <v>1</v>
      </c>
      <c r="E17" s="140">
        <f>IF((AND(B17="외근",D18="반차")),8,IF(OR(D18="연차",D18="외근"),8,IF(D18="반차",((C18-C17)*24)-D17+4,((C18-C17)*24)-D17-D18)))</f>
        <v>8</v>
      </c>
      <c r="F17" s="98"/>
      <c r="G17" s="143" t="s">
        <v>19</v>
      </c>
      <c r="H17" s="96">
        <v>0.375</v>
      </c>
      <c r="I17" s="97">
        <f>IF((H18-H17)*24&gt;=13,1.5,IF((H18-H17)*24&gt;=6,1,IF((H18-H17)*24&gt;=4,0.5,0)))</f>
        <v>1</v>
      </c>
      <c r="J17" s="140">
        <f>IF((AND(G17="외근",I18="반차")),8,IF(OR(I18="연차",I18="외근"),8,IF(I18="반차",((H18-H17)*24)-I17+4,((H18-H17)*24)-I17-I18)))</f>
        <v>8</v>
      </c>
      <c r="K17" s="98"/>
      <c r="L17" s="143" t="s">
        <v>19</v>
      </c>
      <c r="M17" s="96">
        <v>0.375</v>
      </c>
      <c r="N17" s="97">
        <f>IF((M18-M17)*24&gt;=13,1.5,IF((M18-M17)*24&gt;=6,1,IF((M18-M17)*24&gt;=4,0.5,0)))</f>
        <v>1</v>
      </c>
      <c r="O17" s="140">
        <f>IF((AND(L17="외근",N18="반차")),8,IF(OR(N18="연차",N18="외근"),8,IF(N18="반차",((M18-M17)*24)-N17+4,((M18-M17)*24)-N17-N18)))</f>
        <v>8</v>
      </c>
      <c r="P17" s="98"/>
      <c r="Q17" s="143" t="s">
        <v>19</v>
      </c>
      <c r="R17" s="96">
        <v>0.375</v>
      </c>
      <c r="S17" s="97">
        <f>IF((R18-R17)*24&gt;=13,1.5,IF((R18-R17)*24&gt;=6,1,IF((R18-R17)*24&gt;=4,0.5,0)))</f>
        <v>1</v>
      </c>
      <c r="T17" s="140">
        <f>IF((AND(Q17="외근",S18="반차")),8,IF(OR(S18="연차",S18="외근"),8,IF(S18="반차",((R18-R17)*24)-S17+4,((R18-R17)*24)-S17-S18)))</f>
        <v>8</v>
      </c>
      <c r="U17" s="98"/>
      <c r="V17" s="143" t="s">
        <v>19</v>
      </c>
      <c r="W17" s="96">
        <v>0.375</v>
      </c>
      <c r="X17" s="97">
        <f>IF((W18-W17)*24&gt;=13,1.5,IF((W18-W17)*24&gt;=6,1,IF((W18-W17)*24&gt;=4,0.5,0)))</f>
        <v>1</v>
      </c>
      <c r="Y17" s="140">
        <f>IF((AND(V17="외근",X18="반차")),8,IF(OR(X18="연차",X18="외근"),8,IF(X18="반차",((W18-W17)*24)-X17+4,((W18-W17)*24)-X17-X18)))</f>
        <v>8</v>
      </c>
      <c r="Z17" s="98"/>
      <c r="AA17" s="143"/>
      <c r="AB17" s="96"/>
      <c r="AC17" s="97">
        <f>IF((AB18-AB17)*24&gt;=13,1.5,IF((AB18-AB17)*24&gt;=6,1,IF((AB18-AB17)*24&gt;=4,0.5,0)))</f>
        <v>0</v>
      </c>
      <c r="AD17" s="140">
        <f>IF(OR(AC18="연차",AC18="외근"),8,IF(AC18="반차",((AB18-AB17)*24)-AC17+4,((AB18-AB17)*24)-AC17-AC18))</f>
        <v>0</v>
      </c>
      <c r="AE17" s="98"/>
      <c r="AF17" s="143"/>
      <c r="AG17" s="96"/>
      <c r="AH17" s="97">
        <f>IF((AG18-AG17)*24&gt;=13,1.5,IF((AG18-AG17)*24&gt;=6,1,IF((AG18-AG17)*24&gt;=4,0.5,0)))</f>
        <v>0</v>
      </c>
      <c r="AI17" s="140">
        <f>IF(OR(AH18="연차",AH18="외근"),8,IF(AH18="반차",((AG18-AG17)*24)-AH17+4,((AG18-AG17)*24)-AH17-AH18))</f>
        <v>0</v>
      </c>
      <c r="AJ17" s="91"/>
      <c r="AK17" s="132"/>
      <c r="AM17" s="16" t="s">
        <v>20</v>
      </c>
      <c r="AN17" s="26">
        <f>E17+J17+O17+T17+Y17+IF(AA17="대체(평일)",AD17,0)+IF(AF17="대체(평일)",AI17,0)</f>
        <v>40</v>
      </c>
      <c r="AO17" s="17">
        <f>IF(AA17="휴일",AD17,0)+IF(AF17="휴일",AI17,0)</f>
        <v>0</v>
      </c>
      <c r="AW17" s="21"/>
    </row>
    <row r="18" spans="2:49" ht="15.75" thickBot="1">
      <c r="B18" s="144"/>
      <c r="C18" s="99">
        <v>0.75</v>
      </c>
      <c r="D18" s="100">
        <v>0</v>
      </c>
      <c r="E18" s="141"/>
      <c r="F18" s="98"/>
      <c r="G18" s="144"/>
      <c r="H18" s="99">
        <v>0.75</v>
      </c>
      <c r="I18" s="100">
        <v>0</v>
      </c>
      <c r="J18" s="141"/>
      <c r="K18" s="98"/>
      <c r="L18" s="144"/>
      <c r="M18" s="99">
        <v>0.75</v>
      </c>
      <c r="N18" s="100">
        <v>0</v>
      </c>
      <c r="O18" s="141"/>
      <c r="P18" s="98"/>
      <c r="Q18" s="144"/>
      <c r="R18" s="99">
        <v>0.75</v>
      </c>
      <c r="S18" s="100">
        <v>0</v>
      </c>
      <c r="T18" s="141"/>
      <c r="U18" s="98"/>
      <c r="V18" s="144"/>
      <c r="W18" s="99">
        <v>0.75</v>
      </c>
      <c r="X18" s="100">
        <v>0</v>
      </c>
      <c r="Y18" s="141"/>
      <c r="Z18" s="98"/>
      <c r="AA18" s="144"/>
      <c r="AB18" s="99"/>
      <c r="AC18" s="100">
        <v>0</v>
      </c>
      <c r="AD18" s="141"/>
      <c r="AE18" s="98"/>
      <c r="AF18" s="144"/>
      <c r="AG18" s="99"/>
      <c r="AH18" s="100">
        <v>0</v>
      </c>
      <c r="AI18" s="141"/>
      <c r="AJ18" s="91"/>
      <c r="AK18" s="132"/>
      <c r="AM18" s="31" t="s">
        <v>21</v>
      </c>
      <c r="AN18" s="32">
        <f>E19+J19+O19+T19+Y19+IF(AA17="대체(평일)",AD19,0)+IF(AF17="대체(평일)",AI19,0)</f>
        <v>0</v>
      </c>
      <c r="AO18" s="33">
        <f>IF(AA17="휴일",AD19,0)+IF(AF17="휴일",AI19,0)</f>
        <v>0</v>
      </c>
      <c r="AS18" s="29"/>
      <c r="AW18" s="21"/>
    </row>
    <row r="19" spans="2:49">
      <c r="B19" s="143"/>
      <c r="C19" s="96"/>
      <c r="D19" s="97">
        <f>IF((HOUR(24+C20-C19)+MINUTE(24+C20-C19)/60)&gt;=13,1.5,IF((HOUR(24+C20-C19)+MINUTE(24+C20-C19)/60)&gt;=8,1,IF((HOUR(24+C20-C19)+MINUTE(24+C20-C19)/60)&gt;=4,0.5,0)))</f>
        <v>0</v>
      </c>
      <c r="E19" s="136">
        <f>(HOUR(24+C20-C19)+MINUTE(24+C20-C19)/60)-D19-D20</f>
        <v>0</v>
      </c>
      <c r="F19" s="98"/>
      <c r="G19" s="143"/>
      <c r="H19" s="96"/>
      <c r="I19" s="97">
        <f>IF((HOUR(24+H20-H19)+MINUTE(24+H20-H19)/60)&gt;=13,1.5,IF((HOUR(24+H20-H19)+MINUTE(24+H20-H19)/60)&gt;=8,1,IF((HOUR(24+H20-H19)+MINUTE(24+H20-H19)/60)&gt;=4,0.5,0)))</f>
        <v>0</v>
      </c>
      <c r="J19" s="136">
        <f>(HOUR(24+H20-H19)+MINUTE(24+H20-H19)/60)-I19-I20</f>
        <v>0</v>
      </c>
      <c r="K19" s="98"/>
      <c r="L19" s="143"/>
      <c r="M19" s="96"/>
      <c r="N19" s="97">
        <f>IF((HOUR(24+M20-M19)+MINUTE(24+M20-M19)/60)&gt;=13,1.5,IF((HOUR(24+M20-M19)+MINUTE(24+M20-M19)/60)&gt;=8,1,IF((HOUR(24+M20-M19)+MINUTE(24+M20-M19)/60)&gt;=4,0.5,0)))</f>
        <v>0</v>
      </c>
      <c r="O19" s="136">
        <f>(HOUR(24+M20-M19)+MINUTE(24+M20-M19)/60)-N19-N20</f>
        <v>0</v>
      </c>
      <c r="P19" s="98"/>
      <c r="Q19" s="143"/>
      <c r="R19" s="96"/>
      <c r="S19" s="97">
        <f>IF((HOUR(24+R20-R19)+MINUTE(24+R20-R19)/60)&gt;=13,1.5,IF((HOUR(24+R20-R19)+MINUTE(24+R20-R19)/60)&gt;=8,1,IF((HOUR(24+R20-R19)+MINUTE(24+R20-R19)/60)&gt;=4,0.5,0)))</f>
        <v>0</v>
      </c>
      <c r="T19" s="136">
        <f>(HOUR(24+R20-R19)+MINUTE(24+R20-R19)/60)-S19-S20</f>
        <v>0</v>
      </c>
      <c r="U19" s="98"/>
      <c r="V19" s="143"/>
      <c r="W19" s="96"/>
      <c r="X19" s="97">
        <f>IF((HOUR(24+W20-W19)+MINUTE(24+W20-W19)/60)&gt;=13,1.5,IF((HOUR(24+W20-W19)+MINUTE(24+W20-W19)/60)&gt;=8,1,IF((HOUR(24+W20-W19)+MINUTE(24+W20-W19)/60)&gt;=4,0.5,0)))</f>
        <v>0</v>
      </c>
      <c r="Y19" s="136">
        <f>(HOUR(24+W20-W19)+MINUTE(24+W20-W19)/60)-X19-X20</f>
        <v>0</v>
      </c>
      <c r="Z19" s="98"/>
      <c r="AA19" s="143"/>
      <c r="AB19" s="96"/>
      <c r="AC19" s="97">
        <f>IF((HOUR(24+AB20-AB19)+MINUTE(24+AB20-AB19)/60)&gt;=13,1.5,IF((HOUR(24+AB20-AB19)+MINUTE(24+AB20-AB19)/60)&gt;=8,1,IF((HOUR(24+AB20-AB19)+MINUTE(24+AB20-AB19)/60)&gt;=4,0.5,0)))</f>
        <v>0</v>
      </c>
      <c r="AD19" s="136">
        <f>(HOUR(24+AB20-AB19)+MINUTE(24+AB20-AB19)/60)-AC19-AC20</f>
        <v>0</v>
      </c>
      <c r="AE19" s="98"/>
      <c r="AF19" s="143"/>
      <c r="AG19" s="96"/>
      <c r="AH19" s="97">
        <f>IF((HOUR(24+AG20-AG19)+MINUTE(24+AG20-AG19)/60)&gt;=13,1.5,IF((HOUR(24+AG20-AG19)+MINUTE(24+AG20-AG19)/60)&gt;=8,1,IF((HOUR(24+AG20-AG19)+MINUTE(24+AG20-AG19)/60)&gt;=4,0.5,0)))</f>
        <v>0</v>
      </c>
      <c r="AI19" s="136">
        <f>(HOUR(24+AG20-AG19)+MINUTE(24+AG20-AG19)/60)-AH19-AH20</f>
        <v>0</v>
      </c>
      <c r="AJ19" s="91"/>
      <c r="AK19" s="132"/>
      <c r="AM19" s="18"/>
      <c r="AN19" s="18"/>
      <c r="AO19" s="18"/>
    </row>
    <row r="20" spans="2:49">
      <c r="B20" s="144"/>
      <c r="C20" s="99"/>
      <c r="D20" s="100">
        <v>0</v>
      </c>
      <c r="E20" s="137"/>
      <c r="F20" s="98"/>
      <c r="G20" s="144"/>
      <c r="H20" s="99"/>
      <c r="I20" s="100">
        <v>0</v>
      </c>
      <c r="J20" s="137"/>
      <c r="K20" s="98"/>
      <c r="L20" s="144"/>
      <c r="M20" s="99"/>
      <c r="N20" s="100">
        <v>0</v>
      </c>
      <c r="O20" s="137"/>
      <c r="P20" s="98"/>
      <c r="Q20" s="144"/>
      <c r="R20" s="99"/>
      <c r="S20" s="100">
        <v>0</v>
      </c>
      <c r="T20" s="137"/>
      <c r="U20" s="98"/>
      <c r="V20" s="144"/>
      <c r="W20" s="99"/>
      <c r="X20" s="100">
        <v>0</v>
      </c>
      <c r="Y20" s="137"/>
      <c r="Z20" s="98"/>
      <c r="AA20" s="144"/>
      <c r="AB20" s="99"/>
      <c r="AC20" s="100">
        <v>0</v>
      </c>
      <c r="AD20" s="137"/>
      <c r="AE20" s="98"/>
      <c r="AF20" s="144"/>
      <c r="AG20" s="99"/>
      <c r="AH20" s="100">
        <v>0</v>
      </c>
      <c r="AI20" s="137"/>
      <c r="AJ20" s="91"/>
      <c r="AK20" s="132"/>
    </row>
    <row r="21" spans="2:49">
      <c r="B21" s="91"/>
      <c r="C21" s="101"/>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132"/>
      <c r="AP21" s="13"/>
    </row>
    <row r="22" spans="2:49" ht="16.5" thickBot="1">
      <c r="B22" s="149">
        <f>AF15+1</f>
        <v>8</v>
      </c>
      <c r="C22" s="149"/>
      <c r="D22" s="149"/>
      <c r="E22" s="149"/>
      <c r="F22" s="102"/>
      <c r="G22" s="142">
        <f>B22+1</f>
        <v>9</v>
      </c>
      <c r="H22" s="142"/>
      <c r="I22" s="142"/>
      <c r="J22" s="142"/>
      <c r="K22" s="102"/>
      <c r="L22" s="142">
        <f>G22+1</f>
        <v>10</v>
      </c>
      <c r="M22" s="142"/>
      <c r="N22" s="142"/>
      <c r="O22" s="142"/>
      <c r="P22" s="91"/>
      <c r="Q22" s="142">
        <f>L22+1</f>
        <v>11</v>
      </c>
      <c r="R22" s="142"/>
      <c r="S22" s="142"/>
      <c r="T22" s="142"/>
      <c r="U22" s="91"/>
      <c r="V22" s="142">
        <f>Q22+1</f>
        <v>12</v>
      </c>
      <c r="W22" s="142"/>
      <c r="X22" s="142"/>
      <c r="Y22" s="142"/>
      <c r="Z22" s="102"/>
      <c r="AA22" s="145">
        <f>V22+1</f>
        <v>13</v>
      </c>
      <c r="AB22" s="145"/>
      <c r="AC22" s="145"/>
      <c r="AD22" s="145"/>
      <c r="AE22" s="91"/>
      <c r="AF22" s="145">
        <f>AA22+1</f>
        <v>14</v>
      </c>
      <c r="AG22" s="145"/>
      <c r="AH22" s="145"/>
      <c r="AI22" s="145"/>
      <c r="AJ22" s="91"/>
      <c r="AK22" s="132"/>
      <c r="AM22" s="15" t="s">
        <v>13</v>
      </c>
      <c r="AN22" s="5"/>
      <c r="AO22" s="5"/>
    </row>
    <row r="23" spans="2:49" ht="16.5" thickTop="1" thickBot="1">
      <c r="B23" s="91"/>
      <c r="C23" s="101"/>
      <c r="D23" s="91"/>
      <c r="E23" s="91"/>
      <c r="F23" s="91"/>
      <c r="G23" s="91"/>
      <c r="H23" s="91"/>
      <c r="I23" s="91"/>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132"/>
      <c r="AM23" s="23"/>
      <c r="AN23" s="24" t="s">
        <v>18</v>
      </c>
      <c r="AO23" s="25" t="s">
        <v>68</v>
      </c>
    </row>
    <row r="24" spans="2:49">
      <c r="B24" s="143" t="s">
        <v>19</v>
      </c>
      <c r="C24" s="96">
        <v>0.375</v>
      </c>
      <c r="D24" s="97">
        <f>IF((C25-C24)*24&gt;=13,1.5,IF((C25-C24)*24&gt;=6,1,IF((C25-C24)*24&gt;=4,0.5,0)))</f>
        <v>1</v>
      </c>
      <c r="E24" s="140">
        <f>IF((AND(B24="외근",D25="반차")),8,IF(OR(D25="연차",D25="외근"),8,IF(D25="반차",((C25-C24)*24)-D24+4,((C25-C24)*24)-D24-D25)))</f>
        <v>8</v>
      </c>
      <c r="F24" s="98"/>
      <c r="G24" s="143" t="s">
        <v>19</v>
      </c>
      <c r="H24" s="96">
        <v>0.375</v>
      </c>
      <c r="I24" s="97">
        <f>IF((H25-H24)*24&gt;=13,1.5,IF((H25-H24)*24&gt;=6,1,IF((H25-H24)*24&gt;=4,0.5,0)))</f>
        <v>1</v>
      </c>
      <c r="J24" s="140">
        <f>IF((AND(G24="외근",I25="반차")),8,IF(OR(I25="연차",I25="외근"),8,IF(I25="반차",((H25-H24)*24)-I24+4,((H25-H24)*24)-I24-I25)))</f>
        <v>8</v>
      </c>
      <c r="K24" s="98"/>
      <c r="L24" s="143" t="s">
        <v>19</v>
      </c>
      <c r="M24" s="96">
        <v>0.375</v>
      </c>
      <c r="N24" s="97">
        <f>IF((M25-M24)*24&gt;=13,1.5,IF((M25-M24)*24&gt;=6,1,IF((M25-M24)*24&gt;=4,0.5,0)))</f>
        <v>1</v>
      </c>
      <c r="O24" s="140">
        <f>IF((AND(L24="외근",N25="반차")),8,IF(OR(N25="연차",N25="외근"),8,IF(N25="반차",((M25-M24)*24)-N24+4,((M25-M24)*24)-N24-N25)))</f>
        <v>8</v>
      </c>
      <c r="P24" s="98"/>
      <c r="Q24" s="143" t="s">
        <v>19</v>
      </c>
      <c r="R24" s="96">
        <v>0.375</v>
      </c>
      <c r="S24" s="97">
        <f>IF((R25-R24)*24&gt;=13,1.5,IF((R25-R24)*24&gt;=6,1,IF((R25-R24)*24&gt;=4,0.5,0)))</f>
        <v>1</v>
      </c>
      <c r="T24" s="140">
        <f>IF((AND(Q24="외근",S25="반차")),8,IF(OR(S25="연차",S25="외근"),8,IF(S25="반차",((R25-R24)*24)-S24+4,((R25-R24)*24)-S24-S25)))</f>
        <v>8</v>
      </c>
      <c r="U24" s="98"/>
      <c r="V24" s="143" t="s">
        <v>19</v>
      </c>
      <c r="W24" s="96">
        <v>0.375</v>
      </c>
      <c r="X24" s="97">
        <f>IF((W25-W24)*24&gt;=13,1.5,IF((W25-W24)*24&gt;=6,1,IF((W25-W24)*24&gt;=4,0.5,0)))</f>
        <v>1</v>
      </c>
      <c r="Y24" s="140">
        <f>IF((AND(V24="외근",X25="반차")),8,IF(OR(X25="연차",X25="외근"),8,IF(X25="반차",((W25-W24)*24)-X24+4,((W25-W24)*24)-X24-X25)))</f>
        <v>8</v>
      </c>
      <c r="Z24" s="98"/>
      <c r="AA24" s="143"/>
      <c r="AB24" s="96"/>
      <c r="AC24" s="97">
        <f>IF((AB25-AB24)*24&gt;=13,1.5,IF((AB25-AB24)*24&gt;=6,1,IF((AB25-AB24)*24&gt;=4,0.5,0)))</f>
        <v>0</v>
      </c>
      <c r="AD24" s="140">
        <f>IF(OR(AC25="연차",AC25="외근"),8,IF(AC25="반차",((AB25-AB24)*24)-AC24+4,((AB25-AB24)*24)-AC24-AC25))</f>
        <v>0</v>
      </c>
      <c r="AE24" s="98"/>
      <c r="AF24" s="143"/>
      <c r="AG24" s="96"/>
      <c r="AH24" s="97">
        <f>IF((AG25-AG24)*24&gt;=13,1.5,IF((AG25-AG24)*24&gt;=6,1,IF((AG25-AG24)*24&gt;=4,0.5,0)))</f>
        <v>0</v>
      </c>
      <c r="AI24" s="140">
        <f>IF(OR(AH25="연차",AH25="외근"),8,IF(AH25="반차",((AG25-AG24)*24)-AH24+4,((AG25-AG24)*24)-AH24-AH25))</f>
        <v>0</v>
      </c>
      <c r="AJ24" s="91"/>
      <c r="AK24" s="132"/>
      <c r="AM24" s="16" t="s">
        <v>20</v>
      </c>
      <c r="AN24" s="26">
        <f>E24+J24+O24+T24+Y24+IF(AA24="대체(평일)",AD24,0)+IF(AF24="대체(평일)",AI24,0)</f>
        <v>40</v>
      </c>
      <c r="AO24" s="17">
        <f>IF(AA24="휴일",AD24,0)+IF(AF24="휴일",AI24,0)</f>
        <v>0</v>
      </c>
    </row>
    <row r="25" spans="2:49" ht="15.75" thickBot="1">
      <c r="B25" s="144"/>
      <c r="C25" s="99">
        <v>0.75</v>
      </c>
      <c r="D25" s="100">
        <v>0</v>
      </c>
      <c r="E25" s="141"/>
      <c r="F25" s="98"/>
      <c r="G25" s="144"/>
      <c r="H25" s="99">
        <v>0.75</v>
      </c>
      <c r="I25" s="100">
        <v>0</v>
      </c>
      <c r="J25" s="141"/>
      <c r="K25" s="98"/>
      <c r="L25" s="144"/>
      <c r="M25" s="99">
        <v>0.75</v>
      </c>
      <c r="N25" s="100">
        <v>0</v>
      </c>
      <c r="O25" s="141"/>
      <c r="P25" s="98"/>
      <c r="Q25" s="144"/>
      <c r="R25" s="99">
        <v>0.75</v>
      </c>
      <c r="S25" s="100">
        <v>0</v>
      </c>
      <c r="T25" s="141"/>
      <c r="U25" s="98"/>
      <c r="V25" s="144"/>
      <c r="W25" s="99">
        <v>0.75</v>
      </c>
      <c r="X25" s="100">
        <v>0</v>
      </c>
      <c r="Y25" s="141"/>
      <c r="Z25" s="98"/>
      <c r="AA25" s="144"/>
      <c r="AB25" s="99"/>
      <c r="AC25" s="100">
        <v>0</v>
      </c>
      <c r="AD25" s="141"/>
      <c r="AE25" s="98"/>
      <c r="AF25" s="144"/>
      <c r="AG25" s="99"/>
      <c r="AH25" s="100">
        <v>0</v>
      </c>
      <c r="AI25" s="141"/>
      <c r="AJ25" s="91"/>
      <c r="AK25" s="132"/>
      <c r="AM25" s="31" t="s">
        <v>21</v>
      </c>
      <c r="AN25" s="27">
        <f>E26+J26+O26+T26+Y26+IF(AA24="대체(평일)",AD26,0)+IF(AF24="대체(평일)",AI26,0)</f>
        <v>0</v>
      </c>
      <c r="AO25" s="19">
        <f>IF(AA24="휴일",AD26,0)+IF(AF24="휴일",AI26,0)</f>
        <v>0</v>
      </c>
    </row>
    <row r="26" spans="2:49">
      <c r="B26" s="143"/>
      <c r="C26" s="96"/>
      <c r="D26" s="97">
        <f>IF((HOUR(24+C27-C26)+MINUTE(24+C27-C26)/60)&gt;=13,1.5,IF((HOUR(24+C27-C26)+MINUTE(24+C27-C26)/60)&gt;=8,1,IF((HOUR(24+C27-C26)+MINUTE(24+C27-C26)/60)&gt;=4,0.5,0)))</f>
        <v>0</v>
      </c>
      <c r="E26" s="136">
        <f>(HOUR(24+C27-C26)+MINUTE(24+C27-C26)/60)-D26-D27</f>
        <v>0</v>
      </c>
      <c r="F26" s="98"/>
      <c r="G26" s="143"/>
      <c r="H26" s="96"/>
      <c r="I26" s="97">
        <f>IF((HOUR(24+H27-H26)+MINUTE(24+H27-H26)/60)&gt;=13,1.5,IF((HOUR(24+H27-H26)+MINUTE(24+H27-H26)/60)&gt;=8,1,IF((HOUR(24+H27-H26)+MINUTE(24+H27-H26)/60)&gt;=4,0.5,0)))</f>
        <v>0</v>
      </c>
      <c r="J26" s="136">
        <f>(HOUR(24+H27-H26)+MINUTE(24+H27-H26)/60)-I26-I27</f>
        <v>0</v>
      </c>
      <c r="K26" s="98"/>
      <c r="L26" s="143"/>
      <c r="M26" s="96"/>
      <c r="N26" s="97">
        <f>IF((HOUR(24+M27-M26)+MINUTE(24+M27-M26)/60)&gt;=13,1.5,IF((HOUR(24+M27-M26)+MINUTE(24+M27-M26)/60)&gt;=8,1,IF((HOUR(24+M27-M26)+MINUTE(24+M27-M26)/60)&gt;=4,0.5,0)))</f>
        <v>0</v>
      </c>
      <c r="O26" s="136">
        <f>(HOUR(24+M27-M26)+MINUTE(24+M27-M26)/60)-N26-N27</f>
        <v>0</v>
      </c>
      <c r="P26" s="98"/>
      <c r="Q26" s="143"/>
      <c r="R26" s="96"/>
      <c r="S26" s="97">
        <f>IF((HOUR(24+R27-R26)+MINUTE(24+R27-R26)/60)&gt;=13,1.5,IF((HOUR(24+R27-R26)+MINUTE(24+R27-R26)/60)&gt;=8,1,IF((HOUR(24+R27-R26)+MINUTE(24+R27-R26)/60)&gt;=4,0.5,0)))</f>
        <v>0</v>
      </c>
      <c r="T26" s="136">
        <f>(HOUR(24+R27-R26)+MINUTE(24+R27-R26)/60)-S26-S27</f>
        <v>0</v>
      </c>
      <c r="U26" s="98"/>
      <c r="V26" s="143"/>
      <c r="W26" s="96"/>
      <c r="X26" s="97">
        <f>IF((HOUR(24+W27-W26)+MINUTE(24+W27-W26)/60)&gt;=13,1.5,IF((HOUR(24+W27-W26)+MINUTE(24+W27-W26)/60)&gt;=8,1,IF((HOUR(24+W27-W26)+MINUTE(24+W27-W26)/60)&gt;=4,0.5,0)))</f>
        <v>0</v>
      </c>
      <c r="Y26" s="136">
        <f>(HOUR(24+W27-W26)+MINUTE(24+W27-W26)/60)-X26-X27</f>
        <v>0</v>
      </c>
      <c r="Z26" s="98"/>
      <c r="AA26" s="143"/>
      <c r="AB26" s="96"/>
      <c r="AC26" s="97">
        <f>IF((HOUR(24+AB27-AB26)+MINUTE(24+AB27-AB26)/60)&gt;=13,1.5,IF((HOUR(24+AB27-AB26)+MINUTE(24+AB27-AB26)/60)&gt;=8,1,IF((HOUR(24+AB27-AB26)+MINUTE(24+AB27-AB26)/60)&gt;=4,0.5,0)))</f>
        <v>0</v>
      </c>
      <c r="AD26" s="136">
        <f>(HOUR(24+AB27-AB26)+MINUTE(24+AB27-AB26)/60)-AC26-AC27</f>
        <v>0</v>
      </c>
      <c r="AE26" s="98"/>
      <c r="AF26" s="143"/>
      <c r="AG26" s="96"/>
      <c r="AH26" s="97">
        <f>IF((HOUR(24+AG27-AG26)+MINUTE(24+AG27-AG26)/60)&gt;=13,1.5,IF((HOUR(24+AG27-AG26)+MINUTE(24+AG27-AG26)/60)&gt;=8,1,IF((HOUR(24+AG27-AG26)+MINUTE(24+AG27-AG26)/60)&gt;=4,0.5,0)))</f>
        <v>0</v>
      </c>
      <c r="AI26" s="136">
        <f>(HOUR(24+AG27-AG26)+MINUTE(24+AG27-AG26)/60)-AH26-AH27</f>
        <v>0</v>
      </c>
      <c r="AJ26" s="91"/>
      <c r="AK26" s="132"/>
      <c r="AM26" s="18"/>
      <c r="AN26" s="18"/>
      <c r="AO26" s="18"/>
    </row>
    <row r="27" spans="2:49">
      <c r="B27" s="144"/>
      <c r="C27" s="99"/>
      <c r="D27" s="100">
        <v>0</v>
      </c>
      <c r="E27" s="137"/>
      <c r="F27" s="98"/>
      <c r="G27" s="144"/>
      <c r="H27" s="99"/>
      <c r="I27" s="100">
        <v>0</v>
      </c>
      <c r="J27" s="137"/>
      <c r="K27" s="98"/>
      <c r="L27" s="144"/>
      <c r="M27" s="99"/>
      <c r="N27" s="100">
        <v>0</v>
      </c>
      <c r="O27" s="137"/>
      <c r="P27" s="98"/>
      <c r="Q27" s="144"/>
      <c r="R27" s="99"/>
      <c r="S27" s="100">
        <v>0</v>
      </c>
      <c r="T27" s="137"/>
      <c r="U27" s="98"/>
      <c r="V27" s="144"/>
      <c r="W27" s="99"/>
      <c r="X27" s="100">
        <v>0</v>
      </c>
      <c r="Y27" s="137"/>
      <c r="Z27" s="98"/>
      <c r="AA27" s="144"/>
      <c r="AB27" s="99"/>
      <c r="AC27" s="100">
        <v>0</v>
      </c>
      <c r="AD27" s="137"/>
      <c r="AE27" s="98"/>
      <c r="AF27" s="144"/>
      <c r="AG27" s="99"/>
      <c r="AH27" s="100">
        <v>0</v>
      </c>
      <c r="AI27" s="137"/>
      <c r="AJ27" s="91"/>
      <c r="AK27" s="132"/>
    </row>
    <row r="28" spans="2:49">
      <c r="B28" s="91"/>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132"/>
    </row>
    <row r="29" spans="2:49" ht="16.5" thickBot="1">
      <c r="B29" s="142">
        <f>AF22+1</f>
        <v>15</v>
      </c>
      <c r="C29" s="142"/>
      <c r="D29" s="142"/>
      <c r="E29" s="142"/>
      <c r="F29" s="91"/>
      <c r="G29" s="142">
        <f>B29+1</f>
        <v>16</v>
      </c>
      <c r="H29" s="142"/>
      <c r="I29" s="142"/>
      <c r="J29" s="142"/>
      <c r="K29" s="91"/>
      <c r="L29" s="142">
        <f>G29+1</f>
        <v>17</v>
      </c>
      <c r="M29" s="142"/>
      <c r="N29" s="142"/>
      <c r="O29" s="142"/>
      <c r="P29" s="91"/>
      <c r="Q29" s="149">
        <f>L29+1</f>
        <v>18</v>
      </c>
      <c r="R29" s="149"/>
      <c r="S29" s="149"/>
      <c r="T29" s="149"/>
      <c r="U29" s="91"/>
      <c r="V29" s="142">
        <f>Q29+1</f>
        <v>19</v>
      </c>
      <c r="W29" s="142"/>
      <c r="X29" s="142"/>
      <c r="Y29" s="142"/>
      <c r="Z29" s="91"/>
      <c r="AA29" s="145">
        <f>V29+1</f>
        <v>20</v>
      </c>
      <c r="AB29" s="145"/>
      <c r="AC29" s="145"/>
      <c r="AD29" s="145"/>
      <c r="AE29" s="91"/>
      <c r="AF29" s="145">
        <f>AA29+1</f>
        <v>21</v>
      </c>
      <c r="AG29" s="145"/>
      <c r="AH29" s="145"/>
      <c r="AI29" s="145"/>
      <c r="AJ29" s="91"/>
      <c r="AK29" s="132"/>
      <c r="AM29" s="15" t="s">
        <v>13</v>
      </c>
      <c r="AN29" s="5"/>
      <c r="AO29" s="5"/>
    </row>
    <row r="30" spans="2:49" ht="16.5" thickTop="1" thickBot="1">
      <c r="B30" s="91"/>
      <c r="C30" s="91"/>
      <c r="D30" s="91"/>
      <c r="E30" s="91"/>
      <c r="F30" s="91"/>
      <c r="G30" s="91"/>
      <c r="H30" s="91"/>
      <c r="I30" s="91"/>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132"/>
      <c r="AM30" s="23"/>
      <c r="AN30" s="24" t="s">
        <v>18</v>
      </c>
      <c r="AO30" s="25" t="s">
        <v>68</v>
      </c>
    </row>
    <row r="31" spans="2:49">
      <c r="B31" s="143" t="s">
        <v>19</v>
      </c>
      <c r="C31" s="96">
        <v>0.375</v>
      </c>
      <c r="D31" s="97">
        <f>IF((C32-C31)*24&gt;=13,1.5,IF((C32-C31)*24&gt;=6,1,IF((C32-C31)*24&gt;=4,0.5,0)))</f>
        <v>1</v>
      </c>
      <c r="E31" s="140">
        <f>IF((AND(B31="외근",D32="반차")),8,IF(OR(D32="연차",D32="외근"),8,IF(D32="반차",((C32-C31)*24)-D31+4,((C32-C31)*24)-D31-D32)))</f>
        <v>8</v>
      </c>
      <c r="F31" s="98"/>
      <c r="G31" s="143" t="s">
        <v>19</v>
      </c>
      <c r="H31" s="96">
        <v>0.375</v>
      </c>
      <c r="I31" s="97">
        <f>IF((H32-H31)*24&gt;=13,1.5,IF((H32-H31)*24&gt;=6,1,IF((H32-H31)*24&gt;=4,0.5,0)))</f>
        <v>1</v>
      </c>
      <c r="J31" s="140">
        <f>IF((AND(G31="외근",I32="반차")),8,IF(OR(I32="연차",I32="외근"),8,IF(I32="반차",((H32-H31)*24)-I31+4,((H32-H31)*24)-I31-I32)))</f>
        <v>8</v>
      </c>
      <c r="K31" s="98"/>
      <c r="L31" s="143" t="s">
        <v>19</v>
      </c>
      <c r="M31" s="96">
        <v>0.375</v>
      </c>
      <c r="N31" s="97">
        <f>IF((M32-M31)*24&gt;=13,1.5,IF((M32-M31)*24&gt;=6,1,IF((M32-M31)*24&gt;=4,0.5,0)))</f>
        <v>1</v>
      </c>
      <c r="O31" s="140">
        <f>IF((AND(L31="외근",N32="반차")),8,IF(OR(N32="연차",N32="외근"),8,IF(N32="반차",((M32-M31)*24)-N31+4,((M32-M31)*24)-N31-N32)))</f>
        <v>8</v>
      </c>
      <c r="P31" s="98"/>
      <c r="Q31" s="143" t="s">
        <v>19</v>
      </c>
      <c r="R31" s="96">
        <v>0.375</v>
      </c>
      <c r="S31" s="97">
        <f>IF((R32-R31)*24&gt;=13,1.5,IF((R32-R31)*24&gt;=6,1,IF((R32-R31)*24&gt;=4,0.5,0)))</f>
        <v>1</v>
      </c>
      <c r="T31" s="140">
        <f>IF((AND(Q31="외근",S32="반차")),8,IF(OR(S32="연차",S32="외근"),8,IF(S32="반차",((R32-R31)*24)-S31+4,((R32-R31)*24)-S31-S32)))</f>
        <v>8</v>
      </c>
      <c r="U31" s="98"/>
      <c r="V31" s="143" t="s">
        <v>19</v>
      </c>
      <c r="W31" s="96">
        <v>0.375</v>
      </c>
      <c r="X31" s="97">
        <f>IF((W32-W31)*24&gt;=13,1.5,IF((W32-W31)*24&gt;=6,1,IF((W32-W31)*24&gt;=4,0.5,0)))</f>
        <v>1</v>
      </c>
      <c r="Y31" s="140">
        <f>IF((AND(V31="외근",X32="반차")),8,IF(OR(X32="연차",X32="외근"),8,IF(X32="반차",((W32-W31)*24)-X31+4,((W32-W31)*24)-X31-X32)))</f>
        <v>8</v>
      </c>
      <c r="Z31" s="98"/>
      <c r="AA31" s="143"/>
      <c r="AB31" s="96"/>
      <c r="AC31" s="97">
        <f>IF((AB32-AB31)*24&gt;=13,1.5,IF((AB32-AB31)*24&gt;=6,1,IF((AB32-AB31)*24&gt;=4,0.5,0)))</f>
        <v>0</v>
      </c>
      <c r="AD31" s="140">
        <f>IF(OR(AC32="연차",AC32="외근"),8,IF(AC32="반차",((AB32-AB31)*24)-AC31+4,((AB32-AB31)*24)-AC31-AC32))</f>
        <v>0</v>
      </c>
      <c r="AE31" s="98"/>
      <c r="AF31" s="143"/>
      <c r="AG31" s="96"/>
      <c r="AH31" s="97">
        <f>IF((AG32-AG31)*24&gt;=13,1.5,IF((AG32-AG31)*24&gt;=6,1,IF((AG32-AG31)*24&gt;=4,0.5,0)))</f>
        <v>0</v>
      </c>
      <c r="AI31" s="140">
        <f>IF(OR(AH32="연차",AH32="외근"),8,IF(AH32="반차",((AG32-AG31)*24)-AH31+4,((AG32-AG31)*24)-AH31-AH32))</f>
        <v>0</v>
      </c>
      <c r="AJ31" s="91"/>
      <c r="AK31" s="132"/>
      <c r="AM31" s="16" t="s">
        <v>20</v>
      </c>
      <c r="AN31" s="26">
        <f>E31+J31+O31+T31+Y31+IF(AA31="대체(평일)",AD31,0)+IF(AF31="대체(평일)",AI31,0)</f>
        <v>40</v>
      </c>
      <c r="AO31" s="17">
        <f>IF(AA31="휴일",AD31,0)+IF(AF31="휴일",AI31,0)</f>
        <v>0</v>
      </c>
      <c r="AS31" s="29"/>
    </row>
    <row r="32" spans="2:49" ht="15.75" thickBot="1">
      <c r="B32" s="144"/>
      <c r="C32" s="99">
        <v>0.75</v>
      </c>
      <c r="D32" s="100">
        <v>0</v>
      </c>
      <c r="E32" s="141"/>
      <c r="F32" s="98"/>
      <c r="G32" s="144"/>
      <c r="H32" s="99">
        <v>0.75</v>
      </c>
      <c r="I32" s="100">
        <v>0</v>
      </c>
      <c r="J32" s="141"/>
      <c r="K32" s="98"/>
      <c r="L32" s="144"/>
      <c r="M32" s="99">
        <v>0.75</v>
      </c>
      <c r="N32" s="100">
        <v>0</v>
      </c>
      <c r="O32" s="141"/>
      <c r="P32" s="98"/>
      <c r="Q32" s="144"/>
      <c r="R32" s="99">
        <v>0.75</v>
      </c>
      <c r="S32" s="100">
        <v>0</v>
      </c>
      <c r="T32" s="141"/>
      <c r="U32" s="98"/>
      <c r="V32" s="144"/>
      <c r="W32" s="99">
        <v>0.75</v>
      </c>
      <c r="X32" s="100">
        <v>0</v>
      </c>
      <c r="Y32" s="141"/>
      <c r="Z32" s="98"/>
      <c r="AA32" s="144"/>
      <c r="AB32" s="99"/>
      <c r="AC32" s="100">
        <v>0</v>
      </c>
      <c r="AD32" s="141"/>
      <c r="AE32" s="98"/>
      <c r="AF32" s="144"/>
      <c r="AG32" s="99"/>
      <c r="AH32" s="100">
        <v>0</v>
      </c>
      <c r="AI32" s="141"/>
      <c r="AJ32" s="91"/>
      <c r="AK32" s="132"/>
      <c r="AM32" s="31" t="s">
        <v>21</v>
      </c>
      <c r="AN32" s="27">
        <f>E33+J33+O33+T33+Y33+IF(AA31="대체(통상)",AD33,0)+IF(AF31="대체(통상)",AI33,0)</f>
        <v>0</v>
      </c>
      <c r="AO32" s="19">
        <f>IF(AA31="휴일",AD33,0)+IF(AF31="휴일",AI33,0)</f>
        <v>0</v>
      </c>
      <c r="AS32" s="29"/>
    </row>
    <row r="33" spans="2:46">
      <c r="B33" s="143"/>
      <c r="C33" s="96"/>
      <c r="D33" s="97">
        <f>IF((HOUR(24+C34-C33)+MINUTE(24+C34-C33)/60)&gt;=13,1.5,IF((HOUR(24+C34-C33)+MINUTE(24+C34-C33)/60)&gt;=8,1,IF((HOUR(24+C34-C33)+MINUTE(24+C34-C33)/60)&gt;=4,0.5,0)))</f>
        <v>0</v>
      </c>
      <c r="E33" s="136">
        <f>(HOUR(24+C34-C33)+MINUTE(24+C34-C33)/60)-D33-D34</f>
        <v>0</v>
      </c>
      <c r="F33" s="98"/>
      <c r="G33" s="143"/>
      <c r="H33" s="96"/>
      <c r="I33" s="97">
        <f>IF((HOUR(24+H34-H33)+MINUTE(24+H34-H33)/60)&gt;=13,1.5,IF((HOUR(24+H34-H33)+MINUTE(24+H34-H33)/60)&gt;=8,1,IF((HOUR(24+H34-H33)+MINUTE(24+H34-H33)/60)&gt;=4,0.5,0)))</f>
        <v>0</v>
      </c>
      <c r="J33" s="136">
        <f>(HOUR(24+H34-H33)+MINUTE(24+H34-H33)/60)-I33-I34</f>
        <v>0</v>
      </c>
      <c r="K33" s="98"/>
      <c r="L33" s="143"/>
      <c r="M33" s="96"/>
      <c r="N33" s="97">
        <f>IF((HOUR(24+M34-M33)+MINUTE(24+M34-M33)/60)&gt;=13,1.5,IF((HOUR(24+M34-M33)+MINUTE(24+M34-M33)/60)&gt;=8,1,IF((HOUR(24+M34-M33)+MINUTE(24+M34-M33)/60)&gt;=4,0.5,0)))</f>
        <v>0</v>
      </c>
      <c r="O33" s="136">
        <f>(HOUR(24+M34-M33)+MINUTE(24+M34-M33)/60)-N33-N34</f>
        <v>0</v>
      </c>
      <c r="P33" s="98"/>
      <c r="Q33" s="143"/>
      <c r="R33" s="96"/>
      <c r="S33" s="97">
        <f>IF((HOUR(24+R34-R33)+MINUTE(24+R34-R33)/60)&gt;=13,1.5,IF((HOUR(24+R34-R33)+MINUTE(24+R34-R33)/60)&gt;=8,1,IF((HOUR(24+R34-R33)+MINUTE(24+R34-R33)/60)&gt;=4,0.5,0)))</f>
        <v>0</v>
      </c>
      <c r="T33" s="136">
        <f>(HOUR(24+R34-R33)+MINUTE(24+R34-R33)/60)-S33-S34</f>
        <v>0</v>
      </c>
      <c r="U33" s="98"/>
      <c r="V33" s="143"/>
      <c r="W33" s="96"/>
      <c r="X33" s="97">
        <f>IF((HOUR(24+W34-W33)+MINUTE(24+W34-W33)/60)&gt;=13,1.5,IF((HOUR(24+W34-W33)+MINUTE(24+W34-W33)/60)&gt;=8,1,IF((HOUR(24+W34-W33)+MINUTE(24+W34-W33)/60)&gt;=4,0.5,0)))</f>
        <v>0</v>
      </c>
      <c r="Y33" s="136">
        <f>(HOUR(24+W34-W33)+MINUTE(24+W34-W33)/60)-X33-X34</f>
        <v>0</v>
      </c>
      <c r="Z33" s="98"/>
      <c r="AA33" s="143"/>
      <c r="AB33" s="96"/>
      <c r="AC33" s="97">
        <f>IF((HOUR(24+AB34-AB33)+MINUTE(24+AB34-AB33)/60)&gt;=13,1.5,IF((HOUR(24+AB34-AB33)+MINUTE(24+AB34-AB33)/60)&gt;=8,1,IF((HOUR(24+AB34-AB33)+MINUTE(24+AB34-AB33)/60)&gt;=4,0.5,0)))</f>
        <v>0</v>
      </c>
      <c r="AD33" s="136">
        <f>(HOUR(24+AB34-AB33)+MINUTE(24+AB34-AB33)/60)-AC33-AC34</f>
        <v>0</v>
      </c>
      <c r="AE33" s="98"/>
      <c r="AF33" s="143"/>
      <c r="AG33" s="96"/>
      <c r="AH33" s="97">
        <f>IF((HOUR(24+AG34-AG33)+MINUTE(24+AG34-AG33)/60)&gt;=13,1.5,IF((HOUR(24+AG34-AG33)+MINUTE(24+AG34-AG33)/60)&gt;=8,1,IF((HOUR(24+AG34-AG33)+MINUTE(24+AG34-AG33)/60)&gt;=4,0.5,0)))</f>
        <v>0</v>
      </c>
      <c r="AI33" s="136">
        <f>(HOUR(24+AG34-AG33)+MINUTE(24+AG34-AG33)/60)-AH33-AH34</f>
        <v>0</v>
      </c>
      <c r="AJ33" s="91"/>
      <c r="AK33" s="132"/>
      <c r="AM33" s="18"/>
      <c r="AN33" s="18"/>
      <c r="AO33" s="18"/>
    </row>
    <row r="34" spans="2:46">
      <c r="B34" s="144"/>
      <c r="C34" s="99"/>
      <c r="D34" s="100">
        <v>0</v>
      </c>
      <c r="E34" s="137"/>
      <c r="F34" s="98"/>
      <c r="G34" s="144"/>
      <c r="H34" s="99"/>
      <c r="I34" s="100">
        <v>0</v>
      </c>
      <c r="J34" s="137"/>
      <c r="K34" s="98"/>
      <c r="L34" s="144"/>
      <c r="M34" s="99"/>
      <c r="N34" s="100">
        <v>0</v>
      </c>
      <c r="O34" s="137"/>
      <c r="P34" s="98"/>
      <c r="Q34" s="144"/>
      <c r="R34" s="99"/>
      <c r="S34" s="100">
        <v>0</v>
      </c>
      <c r="T34" s="137"/>
      <c r="U34" s="98"/>
      <c r="V34" s="144"/>
      <c r="W34" s="99"/>
      <c r="X34" s="100">
        <v>0</v>
      </c>
      <c r="Y34" s="137"/>
      <c r="Z34" s="98"/>
      <c r="AA34" s="144"/>
      <c r="AB34" s="99"/>
      <c r="AC34" s="100">
        <v>0</v>
      </c>
      <c r="AD34" s="137"/>
      <c r="AE34" s="98"/>
      <c r="AF34" s="144"/>
      <c r="AG34" s="99"/>
      <c r="AH34" s="100">
        <v>0</v>
      </c>
      <c r="AI34" s="137"/>
      <c r="AJ34" s="91"/>
      <c r="AK34" s="132"/>
    </row>
    <row r="35" spans="2:46">
      <c r="B35" s="91"/>
      <c r="C35" s="91"/>
      <c r="D35" s="91"/>
      <c r="E35" s="91"/>
      <c r="F35" s="91"/>
      <c r="G35" s="91"/>
      <c r="H35" s="91"/>
      <c r="I35" s="91"/>
      <c r="J35" s="91"/>
      <c r="K35" s="91"/>
      <c r="L35" s="91"/>
      <c r="M35" s="91"/>
      <c r="N35" s="91"/>
      <c r="O35" s="91"/>
      <c r="P35" s="91"/>
      <c r="Q35" s="91"/>
      <c r="R35" s="91"/>
      <c r="S35" s="91"/>
      <c r="T35" s="91"/>
      <c r="U35" s="91"/>
      <c r="V35" s="91"/>
      <c r="W35" s="91"/>
      <c r="X35" s="91"/>
      <c r="Y35" s="91"/>
      <c r="Z35" s="91"/>
      <c r="AA35" s="91"/>
      <c r="AB35" s="91"/>
      <c r="AC35" s="91"/>
      <c r="AD35" s="91"/>
      <c r="AE35" s="91"/>
      <c r="AF35" s="91"/>
      <c r="AG35" s="91"/>
      <c r="AH35" s="91"/>
      <c r="AI35" s="91"/>
      <c r="AJ35" s="91"/>
      <c r="AK35" s="132"/>
    </row>
    <row r="36" spans="2:46" ht="16.5" thickBot="1">
      <c r="B36" s="142">
        <f>AF29+1</f>
        <v>22</v>
      </c>
      <c r="C36" s="142"/>
      <c r="D36" s="142"/>
      <c r="E36" s="142"/>
      <c r="F36" s="91"/>
      <c r="G36" s="142">
        <f>B36+1</f>
        <v>23</v>
      </c>
      <c r="H36" s="142"/>
      <c r="I36" s="142"/>
      <c r="J36" s="142"/>
      <c r="K36" s="91"/>
      <c r="L36" s="142">
        <f>G36+1</f>
        <v>24</v>
      </c>
      <c r="M36" s="142"/>
      <c r="N36" s="142"/>
      <c r="O36" s="142"/>
      <c r="P36" s="91"/>
      <c r="Q36" s="142">
        <f>L36+1</f>
        <v>25</v>
      </c>
      <c r="R36" s="142"/>
      <c r="S36" s="142"/>
      <c r="T36" s="142"/>
      <c r="U36" s="91"/>
      <c r="V36" s="142">
        <f>Q36+1</f>
        <v>26</v>
      </c>
      <c r="W36" s="142"/>
      <c r="X36" s="142"/>
      <c r="Y36" s="142"/>
      <c r="Z36" s="91"/>
      <c r="AA36" s="145">
        <f>V36+1</f>
        <v>27</v>
      </c>
      <c r="AB36" s="145"/>
      <c r="AC36" s="145"/>
      <c r="AD36" s="145"/>
      <c r="AE36" s="91"/>
      <c r="AF36" s="145">
        <f>AA36+1</f>
        <v>28</v>
      </c>
      <c r="AG36" s="145"/>
      <c r="AH36" s="145"/>
      <c r="AI36" s="145"/>
      <c r="AJ36" s="91"/>
      <c r="AK36" s="132"/>
      <c r="AM36" s="15" t="s">
        <v>13</v>
      </c>
      <c r="AN36" s="5"/>
      <c r="AO36" s="5"/>
      <c r="AS36" s="29"/>
    </row>
    <row r="37" spans="2:46" ht="16.5" thickTop="1" thickBot="1">
      <c r="B37" s="91"/>
      <c r="C37" s="91"/>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132"/>
      <c r="AM37" s="23"/>
      <c r="AN37" s="24" t="s">
        <v>18</v>
      </c>
      <c r="AO37" s="25" t="s">
        <v>68</v>
      </c>
      <c r="AS37" s="29"/>
      <c r="AT37" s="29"/>
    </row>
    <row r="38" spans="2:46">
      <c r="B38" s="143" t="s">
        <v>19</v>
      </c>
      <c r="C38" s="96">
        <v>0.375</v>
      </c>
      <c r="D38" s="97">
        <f>IF((C39-C38)*24&gt;=13,1.5,IF((C39-C38)*24&gt;=6,1,IF((C39-C38)*24&gt;=4,0.5,0)))</f>
        <v>1</v>
      </c>
      <c r="E38" s="140">
        <f>IF((AND(B38="외근",D39="반차")),8,IF(OR(D39="연차",D39="외근"),8,IF(D39="반차",((C39-C38)*24)-D38+4,((C39-C38)*24)-D38-D39)))</f>
        <v>8</v>
      </c>
      <c r="F38" s="98"/>
      <c r="G38" s="143" t="s">
        <v>19</v>
      </c>
      <c r="H38" s="96">
        <v>0.375</v>
      </c>
      <c r="I38" s="97">
        <f>IF((H39-H38)*24&gt;=13,1.5,IF((H39-H38)*24&gt;=6,1,IF((H39-H38)*24&gt;=4,0.5,0)))</f>
        <v>1</v>
      </c>
      <c r="J38" s="140">
        <f>IF((AND(G38="외근",I39="반차")),8,IF(OR(I39="연차",I39="외근"),8,IF(I39="반차",((H39-H38)*24)-I38+4,((H39-H38)*24)-I38-I39)))</f>
        <v>8</v>
      </c>
      <c r="K38" s="98"/>
      <c r="L38" s="143" t="s">
        <v>19</v>
      </c>
      <c r="M38" s="96">
        <v>0.375</v>
      </c>
      <c r="N38" s="97">
        <f>IF((M39-M38)*24&gt;=13,1.5,IF((M39-M38)*24&gt;=6,1,IF((M39-M38)*24&gt;=4,0.5,0)))</f>
        <v>1</v>
      </c>
      <c r="O38" s="140">
        <f>IF((AND(L38="외근",N39="반차")),8,IF(OR(N39="연차",N39="외근"),8,IF(N39="반차",((M39-M38)*24)-N38+4,((M39-M38)*24)-N38-N39)))</f>
        <v>8</v>
      </c>
      <c r="P38" s="98"/>
      <c r="Q38" s="143" t="s">
        <v>19</v>
      </c>
      <c r="R38" s="96">
        <v>0.375</v>
      </c>
      <c r="S38" s="97">
        <f>IF((R39-R38)*24&gt;=13,1.5,IF((R39-R38)*24&gt;=6,1,IF((R39-R38)*24&gt;=4,0.5,0)))</f>
        <v>1</v>
      </c>
      <c r="T38" s="140">
        <f>IF((AND(Q38="외근",S39="반차")),8,IF(OR(S39="연차",S39="외근"),8,IF(S39="반차",((R39-R38)*24)-S38+4,((R39-R38)*24)-S38-S39)))</f>
        <v>8</v>
      </c>
      <c r="U38" s="98"/>
      <c r="V38" s="143" t="s">
        <v>19</v>
      </c>
      <c r="W38" s="96">
        <v>0.375</v>
      </c>
      <c r="X38" s="97">
        <f>IF((W39-W38)*24&gt;=13,1.5,IF((W39-W38)*24&gt;=6,1,IF((W39-W38)*24&gt;=4,0.5,0)))</f>
        <v>1</v>
      </c>
      <c r="Y38" s="140">
        <f>IF((AND(V38="외근",X39="반차")),8,IF(OR(X39="연차",X39="외근"),8,IF(X39="반차",((W39-W38)*24)-X38+4,((W39-W38)*24)-X38-X39)))</f>
        <v>8</v>
      </c>
      <c r="Z38" s="98"/>
      <c r="AA38" s="143"/>
      <c r="AB38" s="96"/>
      <c r="AC38" s="97">
        <f>IF((AB39-AB38)*24&gt;=13,1.5,IF((AB39-AB38)*24&gt;=6,1,IF((AB39-AB38)*24&gt;=4,0.5,0)))</f>
        <v>0</v>
      </c>
      <c r="AD38" s="140">
        <f>IF(OR(AC39="연차",AC39="외근"),8,IF(AC39="반차",((AB39-AB38)*24)-AC38+4,((AB39-AB38)*24)-AC38-AC39))</f>
        <v>0</v>
      </c>
      <c r="AE38" s="98"/>
      <c r="AF38" s="143"/>
      <c r="AG38" s="96"/>
      <c r="AH38" s="97">
        <f>IF((AG39-AG38)*24&gt;=13,1.5,IF((AG39-AG38)*24&gt;=6,1,IF((AG39-AG38)*24&gt;=4,0.5,0)))</f>
        <v>0</v>
      </c>
      <c r="AI38" s="140">
        <f>IF(OR(AH39="연차",AH39="외근"),8,IF(AH39="반차",((AG39-AG38)*24)-AH38+4,((AG39-AG38)*24)-AH38-AH39))</f>
        <v>0</v>
      </c>
      <c r="AJ38" s="91"/>
      <c r="AK38" s="132"/>
      <c r="AM38" s="16" t="s">
        <v>20</v>
      </c>
      <c r="AN38" s="26">
        <f>E38+J38+O38+T38+Y38+IF(AA38="대체(평일)",AD38,0)+IF(AF38="대체(평일)",AI38,0)</f>
        <v>40</v>
      </c>
      <c r="AO38" s="17">
        <f>IF(AA38="휴일",AD38,0)+IF(AF38="휴일",AI38,0)</f>
        <v>0</v>
      </c>
      <c r="AS38" s="28"/>
      <c r="AT38" s="30"/>
    </row>
    <row r="39" spans="2:46" ht="15.75" thickBot="1">
      <c r="B39" s="144"/>
      <c r="C39" s="99">
        <v>0.75</v>
      </c>
      <c r="D39" s="100">
        <v>0</v>
      </c>
      <c r="E39" s="141"/>
      <c r="F39" s="98"/>
      <c r="G39" s="144"/>
      <c r="H39" s="99">
        <v>0.75</v>
      </c>
      <c r="I39" s="100">
        <v>0</v>
      </c>
      <c r="J39" s="141"/>
      <c r="K39" s="98"/>
      <c r="L39" s="144"/>
      <c r="M39" s="99">
        <v>0.75</v>
      </c>
      <c r="N39" s="100">
        <v>0</v>
      </c>
      <c r="O39" s="141"/>
      <c r="P39" s="98"/>
      <c r="Q39" s="144"/>
      <c r="R39" s="99">
        <v>0.75</v>
      </c>
      <c r="S39" s="100">
        <v>0</v>
      </c>
      <c r="T39" s="141"/>
      <c r="U39" s="98"/>
      <c r="V39" s="144"/>
      <c r="W39" s="99">
        <v>0.75</v>
      </c>
      <c r="X39" s="100">
        <v>0</v>
      </c>
      <c r="Y39" s="141"/>
      <c r="Z39" s="98"/>
      <c r="AA39" s="144"/>
      <c r="AB39" s="99"/>
      <c r="AC39" s="100">
        <v>0</v>
      </c>
      <c r="AD39" s="141"/>
      <c r="AE39" s="98"/>
      <c r="AF39" s="144"/>
      <c r="AG39" s="99"/>
      <c r="AH39" s="100">
        <v>0</v>
      </c>
      <c r="AI39" s="141"/>
      <c r="AJ39" s="91"/>
      <c r="AK39" s="132"/>
      <c r="AM39" s="31" t="s">
        <v>21</v>
      </c>
      <c r="AN39" s="27">
        <f>E40+J40+O40+T40+Y40+IF(AA38="대체(평일)",AD40,0)+IF(AF38="대체(평일)",AI40,0)</f>
        <v>0</v>
      </c>
      <c r="AO39" s="19">
        <f>IF(AA38="휴일",AD40,0)+IF(AF38="휴일",AI40,0)</f>
        <v>0</v>
      </c>
      <c r="AS39" s="28"/>
    </row>
    <row r="40" spans="2:46">
      <c r="B40" s="143"/>
      <c r="C40" s="96"/>
      <c r="D40" s="97">
        <f>IF((HOUR(24+C41-C40)+MINUTE(24+C41-C40)/60)&gt;=13,1.5,IF((HOUR(24+C41-C40)+MINUTE(24+C41-C40)/60)&gt;=8,1,IF((HOUR(24+C41-C40)+MINUTE(24+C41-C40)/60)&gt;=4,0.5,0)))</f>
        <v>0</v>
      </c>
      <c r="E40" s="136">
        <f>(HOUR(24+C41-C40)+MINUTE(24+C41-C40)/60)-D40-D41</f>
        <v>0</v>
      </c>
      <c r="F40" s="98"/>
      <c r="G40" s="143"/>
      <c r="H40" s="96"/>
      <c r="I40" s="97">
        <f>IF((HOUR(24+H41-H40)+MINUTE(24+H41-H40)/60)&gt;=13,1.5,IF((HOUR(24+H41-H40)+MINUTE(24+H41-H40)/60)&gt;=8,1,IF((HOUR(24+H41-H40)+MINUTE(24+H41-H40)/60)&gt;=4,0.5,0)))</f>
        <v>0</v>
      </c>
      <c r="J40" s="136">
        <f>(HOUR(24+H41-H40)+MINUTE(24+H41-H40)/60)-I40-I41</f>
        <v>0</v>
      </c>
      <c r="K40" s="98"/>
      <c r="L40" s="143"/>
      <c r="M40" s="96"/>
      <c r="N40" s="97">
        <f>IF((HOUR(24+M41-M40)+MINUTE(24+M41-M40)/60)&gt;=13,1.5,IF((HOUR(24+M41-M40)+MINUTE(24+M41-M40)/60)&gt;=8,1,IF((HOUR(24+M41-M40)+MINUTE(24+M41-M40)/60)&gt;=4,0.5,0)))</f>
        <v>0</v>
      </c>
      <c r="O40" s="136">
        <f>(HOUR(24+M41-M40)+MINUTE(24+M41-M40)/60)-N40-N41</f>
        <v>0</v>
      </c>
      <c r="P40" s="98"/>
      <c r="Q40" s="143"/>
      <c r="R40" s="96"/>
      <c r="S40" s="97">
        <f>IF((HOUR(24+R41-R40)+MINUTE(24+R41-R40)/60)&gt;=13,1.5,IF((HOUR(24+R41-R40)+MINUTE(24+R41-R40)/60)&gt;=8,1,IF((HOUR(24+R41-R40)+MINUTE(24+R41-R40)/60)&gt;=4,0.5,0)))</f>
        <v>0</v>
      </c>
      <c r="T40" s="136">
        <f>(HOUR(24+R41-R40)+MINUTE(24+R41-R40)/60)-S40-S41</f>
        <v>0</v>
      </c>
      <c r="U40" s="98"/>
      <c r="V40" s="143"/>
      <c r="W40" s="96"/>
      <c r="X40" s="97">
        <f>IF((HOUR(24+W41-W40)+MINUTE(24+W41-W40)/60)&gt;=13,1.5,IF((HOUR(24+W41-W40)+MINUTE(24+W41-W40)/60)&gt;=8,1,IF((HOUR(24+W41-W40)+MINUTE(24+W41-W40)/60)&gt;=4,0.5,0)))</f>
        <v>0</v>
      </c>
      <c r="Y40" s="136">
        <f>(HOUR(24+W41-W40)+MINUTE(24+W41-W40)/60)-X40-X41</f>
        <v>0</v>
      </c>
      <c r="Z40" s="98"/>
      <c r="AA40" s="143"/>
      <c r="AB40" s="96"/>
      <c r="AC40" s="97">
        <f>IF((HOUR(24+AB41-AB40)+MINUTE(24+AB41-AB40)/60)&gt;=13,1.5,IF((HOUR(24+AB41-AB40)+MINUTE(24+AB41-AB40)/60)&gt;=8,1,IF((HOUR(24+AB41-AB40)+MINUTE(24+AB41-AB40)/60)&gt;=4,0.5,0)))</f>
        <v>0</v>
      </c>
      <c r="AD40" s="136">
        <f>(HOUR(24+AB41-AB40)+MINUTE(24+AB41-AB40)/60)-AC40-AC41</f>
        <v>0</v>
      </c>
      <c r="AE40" s="98"/>
      <c r="AF40" s="143"/>
      <c r="AG40" s="96"/>
      <c r="AH40" s="97">
        <f>IF((HOUR(24+AG41-AG40)+MINUTE(24+AG41-AG40)/60)&gt;=13,1.5,IF((HOUR(24+AG41-AG40)+MINUTE(24+AG41-AG40)/60)&gt;=8,1,IF((HOUR(24+AG41-AG40)+MINUTE(24+AG41-AG40)/60)&gt;=4,0.5,0)))</f>
        <v>0</v>
      </c>
      <c r="AI40" s="136">
        <f>(HOUR(24+AG41-AG40)+MINUTE(24+AG41-AG40)/60)-AH40-AH41</f>
        <v>0</v>
      </c>
      <c r="AJ40" s="91"/>
      <c r="AK40" s="132"/>
      <c r="AM40" s="18"/>
      <c r="AN40" s="18"/>
      <c r="AO40" s="18"/>
    </row>
    <row r="41" spans="2:46">
      <c r="B41" s="144"/>
      <c r="C41" s="99"/>
      <c r="D41" s="100">
        <v>0</v>
      </c>
      <c r="E41" s="137"/>
      <c r="F41" s="98"/>
      <c r="G41" s="144"/>
      <c r="H41" s="99"/>
      <c r="I41" s="100">
        <v>0</v>
      </c>
      <c r="J41" s="137"/>
      <c r="K41" s="98"/>
      <c r="L41" s="144"/>
      <c r="M41" s="99"/>
      <c r="N41" s="100">
        <v>0</v>
      </c>
      <c r="O41" s="137"/>
      <c r="P41" s="98"/>
      <c r="Q41" s="144"/>
      <c r="R41" s="99"/>
      <c r="S41" s="100">
        <v>0</v>
      </c>
      <c r="T41" s="137"/>
      <c r="U41" s="98"/>
      <c r="V41" s="144"/>
      <c r="W41" s="99"/>
      <c r="X41" s="100">
        <v>0</v>
      </c>
      <c r="Y41" s="137"/>
      <c r="Z41" s="98"/>
      <c r="AA41" s="144"/>
      <c r="AB41" s="99"/>
      <c r="AC41" s="100">
        <v>0</v>
      </c>
      <c r="AD41" s="137"/>
      <c r="AE41" s="98"/>
      <c r="AF41" s="144"/>
      <c r="AG41" s="99"/>
      <c r="AH41" s="100">
        <v>0</v>
      </c>
      <c r="AI41" s="137"/>
      <c r="AJ41" s="91"/>
      <c r="AK41" s="132"/>
    </row>
    <row r="42" spans="2:46">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132"/>
    </row>
    <row r="43" spans="2:46" ht="16.5" thickBot="1">
      <c r="B43" s="142">
        <f>IF(OR(AF36=0, AF36+1&gt;DAY(EOMONTH($B$2, 0))), 0, AF36+1)</f>
        <v>29</v>
      </c>
      <c r="C43" s="142"/>
      <c r="D43" s="142"/>
      <c r="E43" s="142"/>
      <c r="F43" s="91"/>
      <c r="G43" s="149">
        <f>IF(OR(B43=0, B43+1&gt;DAY(EOMONTH($B$2, 0))), 0, B43+1)</f>
        <v>30</v>
      </c>
      <c r="H43" s="149"/>
      <c r="I43" s="149"/>
      <c r="J43" s="149"/>
      <c r="K43" s="91"/>
      <c r="L43" s="142">
        <f>IF(OR(G43=0, G43+1&gt;DAY(EOMONTH($B$2, 0))), 0, G43+1)</f>
        <v>0</v>
      </c>
      <c r="M43" s="142"/>
      <c r="N43" s="142"/>
      <c r="O43" s="142"/>
      <c r="P43" s="91"/>
      <c r="Q43" s="142">
        <f>IF(OR(L43=0, L43+1&gt;DAY(EOMONTH($B$2, 0))), 0, L43+1)</f>
        <v>0</v>
      </c>
      <c r="R43" s="142"/>
      <c r="S43" s="142"/>
      <c r="T43" s="142"/>
      <c r="U43" s="91"/>
      <c r="V43" s="142">
        <f>IF(OR(Q43=0, Q43+1&gt;DAY(EOMONTH($B$2, 0))), 0, Q43+1)</f>
        <v>0</v>
      </c>
      <c r="W43" s="142"/>
      <c r="X43" s="142"/>
      <c r="Y43" s="142"/>
      <c r="Z43" s="91"/>
      <c r="AA43" s="145">
        <f>IF(OR(V43=0, V43+1&gt;DAY(EOMONTH($B$2, 0))), 0, V43+1)</f>
        <v>0</v>
      </c>
      <c r="AB43" s="145"/>
      <c r="AC43" s="145"/>
      <c r="AD43" s="145"/>
      <c r="AE43" s="91"/>
      <c r="AF43" s="145">
        <f>IF(OR(AA43=0, AA43+1&gt;DAY(EOMONTH($B$2, 0))), 0, AA43+1)</f>
        <v>0</v>
      </c>
      <c r="AG43" s="145"/>
      <c r="AH43" s="145"/>
      <c r="AI43" s="145"/>
      <c r="AJ43" s="91"/>
      <c r="AK43" s="132"/>
      <c r="AM43" s="15" t="s">
        <v>13</v>
      </c>
      <c r="AN43" s="5"/>
      <c r="AO43" s="5"/>
    </row>
    <row r="44" spans="2:46" ht="16.5" thickTop="1" thickBot="1">
      <c r="B44" s="91"/>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132"/>
      <c r="AM44" s="23"/>
      <c r="AN44" s="24" t="s">
        <v>18</v>
      </c>
      <c r="AO44" s="25" t="s">
        <v>68</v>
      </c>
    </row>
    <row r="45" spans="2:46">
      <c r="B45" s="143" t="s">
        <v>19</v>
      </c>
      <c r="C45" s="96">
        <v>0.375</v>
      </c>
      <c r="D45" s="97">
        <f>IF((C46-C45)*24&gt;=13,1.5,IF((C46-C45)*24&gt;=6,1,IF((C46-C45)*24&gt;=4,0.5,0)))</f>
        <v>1</v>
      </c>
      <c r="E45" s="140">
        <f>IF((AND(B45="외근",D46="반차")),8,IF(OR(D46="연차",D46="외근"),8,IF(D46="반차",((C46-C45)*24)-D45+4,((C46-C45)*24)-D45-D46)))</f>
        <v>8</v>
      </c>
      <c r="F45" s="98"/>
      <c r="G45" s="143" t="s">
        <v>19</v>
      </c>
      <c r="H45" s="96">
        <v>0.375</v>
      </c>
      <c r="I45" s="97">
        <f>IF((H46-H45)*24&gt;=13,1.5,IF((H46-H45)*24&gt;=6,1,IF((H46-H45)*24&gt;=4,0.5,0)))</f>
        <v>1</v>
      </c>
      <c r="J45" s="140">
        <f>IF((AND(G45="외근",I46="반차")),8,IF(OR(I46="연차",I46="외근"),8,IF(I46="반차",((H46-H45)*24)-I45+4,((H46-H45)*24)-I45-I46)))</f>
        <v>8</v>
      </c>
      <c r="K45" s="98"/>
      <c r="L45" s="138"/>
      <c r="M45" s="128"/>
      <c r="N45" s="129">
        <f>IF((M46-M45)*24&gt;=13,1.5,IF((M46-M45)*24&gt;=6,1,IF((M46-M45)*24&gt;=4,0.5,0)))</f>
        <v>0</v>
      </c>
      <c r="O45" s="140">
        <f>IF((AND(L45="외근",N46="반차")),8,IF(OR(N46="연차",N46="외근"),8,IF(N46="반차",((M46-M45)*24)-N45+4,((M46-M45)*24)-N45-N46)))</f>
        <v>0</v>
      </c>
      <c r="P45" s="98"/>
      <c r="Q45" s="138"/>
      <c r="R45" s="128"/>
      <c r="S45" s="129">
        <f>IF((R46-R45)*24&gt;=13,1.5,IF((R46-R45)*24&gt;=6,1,IF((R46-R45)*24&gt;=4,0.5,0)))</f>
        <v>0</v>
      </c>
      <c r="T45" s="140">
        <f>IF((AND(Q45="외근",S46="반차")),8,IF(OR(S46="연차",S46="외근"),8,IF(S46="반차",((R46-R45)*24)-S45+4,((R46-R45)*24)-S45-S46)))</f>
        <v>0</v>
      </c>
      <c r="U45" s="98"/>
      <c r="V45" s="138"/>
      <c r="W45" s="128"/>
      <c r="X45" s="129">
        <f>IF((W46-W45)*24&gt;=13,1.5,IF((W46-W45)*24&gt;=6,1,IF((W46-W45)*24&gt;=4,0.5,0)))</f>
        <v>0</v>
      </c>
      <c r="Y45" s="140">
        <f>IF((AND(V45="외근",X46="반차")),8,IF(OR(X46="연차",X46="외근"),8,IF(X46="반차",((W46-W45)*24)-X45+4,((W46-W45)*24)-X45-X46)))</f>
        <v>0</v>
      </c>
      <c r="Z45" s="98"/>
      <c r="AA45" s="138"/>
      <c r="AB45" s="128"/>
      <c r="AC45" s="129">
        <f>IF((AB46-AB45)*24&gt;=13,1.5,IF((AB46-AB45)*24&gt;=6,1,IF((AB46-AB45)*24&gt;=4,0.5,0)))</f>
        <v>0</v>
      </c>
      <c r="AD45" s="140">
        <f>IF(OR(AC46="연차",AC46="외근"),8,IF(AC46="반차",((AB46-AB45)*24)-AC45+4,((AB46-AB45)*24)-AC45-AC46))</f>
        <v>0</v>
      </c>
      <c r="AE45" s="98"/>
      <c r="AF45" s="138"/>
      <c r="AG45" s="128"/>
      <c r="AH45" s="129">
        <f>IF((AG46-AG45)*24&gt;=13,1.5,IF((AG46-AG45)*24&gt;=6,1,IF((AG46-AG45)*24&gt;=4,0.5,0)))</f>
        <v>0</v>
      </c>
      <c r="AI45" s="140">
        <f>IF(OR(AH46="연차",AH46="외근"),8,IF(AH46="반차",((AG46-AG45)*24)-AH45+4,((AG46-AG45)*24)-AH45-AH46))</f>
        <v>0</v>
      </c>
      <c r="AJ45" s="91"/>
      <c r="AK45" s="132"/>
      <c r="AM45" s="16" t="s">
        <v>20</v>
      </c>
      <c r="AN45" s="26">
        <f>E45+J45+O45+T45+Y45+IF(AA45="대체(평일)",AD45,0)+IF(AF45="대체(평일)",AI45,0)</f>
        <v>16</v>
      </c>
      <c r="AO45" s="17">
        <f>IF(AA45="휴일",AD45,0)+IF(AF45="휴일",AI45,0)</f>
        <v>0</v>
      </c>
    </row>
    <row r="46" spans="2:46" ht="15.75" thickBot="1">
      <c r="B46" s="144"/>
      <c r="C46" s="99">
        <v>0.75</v>
      </c>
      <c r="D46" s="100">
        <v>0</v>
      </c>
      <c r="E46" s="141"/>
      <c r="F46" s="98"/>
      <c r="G46" s="144"/>
      <c r="H46" s="99">
        <v>0.75</v>
      </c>
      <c r="I46" s="100">
        <v>0</v>
      </c>
      <c r="J46" s="141"/>
      <c r="K46" s="98"/>
      <c r="L46" s="139"/>
      <c r="M46" s="130"/>
      <c r="N46" s="131">
        <v>0</v>
      </c>
      <c r="O46" s="141"/>
      <c r="P46" s="98"/>
      <c r="Q46" s="139"/>
      <c r="R46" s="130"/>
      <c r="S46" s="131">
        <v>0</v>
      </c>
      <c r="T46" s="141"/>
      <c r="U46" s="98"/>
      <c r="V46" s="139"/>
      <c r="W46" s="130"/>
      <c r="X46" s="131">
        <v>0</v>
      </c>
      <c r="Y46" s="141"/>
      <c r="Z46" s="98"/>
      <c r="AA46" s="139"/>
      <c r="AB46" s="130"/>
      <c r="AC46" s="131">
        <v>0</v>
      </c>
      <c r="AD46" s="141"/>
      <c r="AE46" s="98"/>
      <c r="AF46" s="139"/>
      <c r="AG46" s="130"/>
      <c r="AH46" s="131">
        <v>0</v>
      </c>
      <c r="AI46" s="141"/>
      <c r="AJ46" s="91"/>
      <c r="AK46" s="132"/>
      <c r="AM46" s="31" t="s">
        <v>21</v>
      </c>
      <c r="AN46" s="27">
        <f>E47+J47+O47+T47+Y47+IF(AA45="대체(평일)",AD47,0)+IF(AF45="대체(평일)",AI47,0)</f>
        <v>0</v>
      </c>
      <c r="AO46" s="19">
        <f>IF(AA45="휴일",AD47,0)+IF(AF45="휴일",AI47,0)</f>
        <v>0</v>
      </c>
    </row>
    <row r="47" spans="2:46">
      <c r="B47" s="143"/>
      <c r="C47" s="96"/>
      <c r="D47" s="97">
        <f>IF((HOUR(24+C48-C47)+MINUTE(24+C48-C47)/60)&gt;=13,1.5,IF((HOUR(24+C48-C47)+MINUTE(24+C48-C47)/60)&gt;=8,1,IF((HOUR(24+C48-C47)+MINUTE(24+C48-C47)/60)&gt;=4,0.5,0)))</f>
        <v>0</v>
      </c>
      <c r="E47" s="136">
        <f>(HOUR(24+C48-C47)+MINUTE(24+C48-C47)/60)-D47-D48</f>
        <v>0</v>
      </c>
      <c r="F47" s="98"/>
      <c r="G47" s="143"/>
      <c r="H47" s="96"/>
      <c r="I47" s="97">
        <f>IF((HOUR(24+H48-H47)+MINUTE(24+H48-H47)/60)&gt;=13,1.5,IF((HOUR(24+H48-H47)+MINUTE(24+H48-H47)/60)&gt;=8,1,IF((HOUR(24+H48-H47)+MINUTE(24+H48-H47)/60)&gt;=4,0.5,0)))</f>
        <v>0</v>
      </c>
      <c r="J47" s="136">
        <f>(HOUR(24+H48-H47)+MINUTE(24+H48-H47)/60)-I47-I48</f>
        <v>0</v>
      </c>
      <c r="K47" s="98"/>
      <c r="L47" s="138"/>
      <c r="M47" s="128"/>
      <c r="N47" s="129">
        <f>IF((HOUR(24+M48-M47)+MINUTE(24+M48-M47)/60)&gt;=13,1.5,IF((HOUR(24+M48-M47)+MINUTE(24+M48-M47)/60)&gt;=8,1,IF((HOUR(24+M48-M47)+MINUTE(24+M48-M47)/60)&gt;=4,0.5,0)))</f>
        <v>0</v>
      </c>
      <c r="O47" s="136">
        <f>(HOUR(24+M48-M47)+MINUTE(24+M48-M47)/60)-N47-N48</f>
        <v>0</v>
      </c>
      <c r="P47" s="98"/>
      <c r="Q47" s="138"/>
      <c r="R47" s="128"/>
      <c r="S47" s="129">
        <f>IF((HOUR(24+R48-R47)+MINUTE(24+R48-R47)/60)&gt;=13,1.5,IF((HOUR(24+R48-R47)+MINUTE(24+R48-R47)/60)&gt;=8,1,IF((HOUR(24+R48-R47)+MINUTE(24+R48-R47)/60)&gt;=4,0.5,0)))</f>
        <v>0</v>
      </c>
      <c r="T47" s="136">
        <f>(HOUR(24+R48-R47)+MINUTE(24+R48-R47)/60)-S47-S48</f>
        <v>0</v>
      </c>
      <c r="U47" s="98"/>
      <c r="V47" s="138"/>
      <c r="W47" s="128"/>
      <c r="X47" s="129">
        <f>IF((HOUR(24+W48-W47)+MINUTE(24+W48-W47)/60)&gt;=13,1.5,IF((HOUR(24+W48-W47)+MINUTE(24+W48-W47)/60)&gt;=8,1,IF((HOUR(24+W48-W47)+MINUTE(24+W48-W47)/60)&gt;=4,0.5,0)))</f>
        <v>0</v>
      </c>
      <c r="Y47" s="136">
        <f>(HOUR(24+W48-W47)+MINUTE(24+W48-W47)/60)-X47-X48</f>
        <v>0</v>
      </c>
      <c r="Z47" s="98"/>
      <c r="AA47" s="138"/>
      <c r="AB47" s="128"/>
      <c r="AC47" s="129">
        <f>IF((HOUR(24+AB48-AB47)+MINUTE(24+AB48-AB47)/60)&gt;=13,1.5,IF((HOUR(24+AB48-AB47)+MINUTE(24+AB48-AB47)/60)&gt;=8,1,IF((HOUR(24+AB48-AB47)+MINUTE(24+AB48-AB47)/60)&gt;=4,0.5,0)))</f>
        <v>0</v>
      </c>
      <c r="AD47" s="136">
        <f>(HOUR(24+AB48-AB47)+MINUTE(24+AB48-AB47)/60)-AC47-AC48</f>
        <v>0</v>
      </c>
      <c r="AE47" s="98"/>
      <c r="AF47" s="138"/>
      <c r="AG47" s="128"/>
      <c r="AH47" s="129">
        <f>IF((HOUR(24+AG48-AG47)+MINUTE(24+AG48-AG47)/60)&gt;=13,1.5,IF((HOUR(24+AG48-AG47)+MINUTE(24+AG48-AG47)/60)&gt;=8,1,IF((HOUR(24+AG48-AG47)+MINUTE(24+AG48-AG47)/60)&gt;=4,0.5,0)))</f>
        <v>0</v>
      </c>
      <c r="AI47" s="136">
        <f>(HOUR(24+AG48-AG47)+MINUTE(24+AG48-AG47)/60)-AH47-AH48</f>
        <v>0</v>
      </c>
      <c r="AJ47" s="91"/>
      <c r="AK47" s="132"/>
      <c r="AM47" s="18"/>
      <c r="AN47" s="18"/>
      <c r="AO47" s="18"/>
    </row>
    <row r="48" spans="2:46">
      <c r="B48" s="144"/>
      <c r="C48" s="99"/>
      <c r="D48" s="100">
        <v>0</v>
      </c>
      <c r="E48" s="137"/>
      <c r="F48" s="98"/>
      <c r="G48" s="144"/>
      <c r="H48" s="99"/>
      <c r="I48" s="100">
        <v>0</v>
      </c>
      <c r="J48" s="137"/>
      <c r="K48" s="98"/>
      <c r="L48" s="139"/>
      <c r="M48" s="130"/>
      <c r="N48" s="131">
        <v>0</v>
      </c>
      <c r="O48" s="137"/>
      <c r="P48" s="98"/>
      <c r="Q48" s="139"/>
      <c r="R48" s="130"/>
      <c r="S48" s="131">
        <v>0</v>
      </c>
      <c r="T48" s="137"/>
      <c r="U48" s="98"/>
      <c r="V48" s="139"/>
      <c r="W48" s="130"/>
      <c r="X48" s="131">
        <v>0</v>
      </c>
      <c r="Y48" s="137"/>
      <c r="Z48" s="98"/>
      <c r="AA48" s="139"/>
      <c r="AB48" s="130"/>
      <c r="AC48" s="131">
        <v>0</v>
      </c>
      <c r="AD48" s="137"/>
      <c r="AE48" s="98"/>
      <c r="AF48" s="139"/>
      <c r="AG48" s="130"/>
      <c r="AH48" s="131">
        <v>0</v>
      </c>
      <c r="AI48" s="137"/>
      <c r="AJ48" s="91"/>
      <c r="AK48" s="132"/>
    </row>
    <row r="49" spans="2:41">
      <c r="B49" s="91"/>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0"/>
      <c r="AK49" s="132"/>
    </row>
    <row r="50" spans="2:41" ht="16.5" thickBot="1">
      <c r="B50" s="142">
        <f>IF(OR(AF43=0, AF43+1&gt;DAY(EOMONTH($B$2, 0))), 0, AF43+1)</f>
        <v>0</v>
      </c>
      <c r="C50" s="142"/>
      <c r="D50" s="142"/>
      <c r="E50" s="142"/>
      <c r="F50" s="91"/>
      <c r="G50" s="142">
        <f>IF(OR(B50=0, B50+1&gt;DAY(EOMONTH($B$2, 0))), 0, B50+1)</f>
        <v>0</v>
      </c>
      <c r="H50" s="142"/>
      <c r="I50" s="142"/>
      <c r="J50" s="142"/>
      <c r="K50" s="91"/>
      <c r="L50" s="142">
        <f>IF(OR(G50=0, G50+1&gt;DAY(EOMONTH($B$2, 0))), 0, G50+1)</f>
        <v>0</v>
      </c>
      <c r="M50" s="142"/>
      <c r="N50" s="142"/>
      <c r="O50" s="142"/>
      <c r="P50" s="91"/>
      <c r="Q50" s="142">
        <f>IF(OR(L50=0, L50+1&gt;DAY(EOMONTH($B$2, 0))), 0, L50+1)</f>
        <v>0</v>
      </c>
      <c r="R50" s="142"/>
      <c r="S50" s="142"/>
      <c r="T50" s="142"/>
      <c r="U50" s="91"/>
      <c r="V50" s="142">
        <f>IF(OR(Q50=0, Q50+1&gt;DAY(EOMONTH($B$2, 0))), 0, Q50+1)</f>
        <v>0</v>
      </c>
      <c r="W50" s="142"/>
      <c r="X50" s="142"/>
      <c r="Y50" s="142"/>
      <c r="Z50" s="91"/>
      <c r="AA50" s="145">
        <f>IF(OR(V50=0, V50+1&gt;DAY(EOMONTH($B$2, 0))), 0, V50+1)</f>
        <v>0</v>
      </c>
      <c r="AB50" s="145"/>
      <c r="AC50" s="145"/>
      <c r="AD50" s="145"/>
      <c r="AE50" s="91"/>
      <c r="AF50" s="145">
        <f>IF(OR(AA50=0, AA50+1&gt;DAY(EOMONTH($B$2, 0))), 0, AA50+1)</f>
        <v>0</v>
      </c>
      <c r="AG50" s="145"/>
      <c r="AH50" s="145"/>
      <c r="AI50" s="145"/>
      <c r="AJ50" s="91"/>
      <c r="AK50" s="132"/>
      <c r="AM50" s="15" t="s">
        <v>13</v>
      </c>
      <c r="AN50" s="5"/>
      <c r="AO50" s="5"/>
    </row>
    <row r="51" spans="2:41" ht="16.5" thickTop="1" thickBot="1">
      <c r="B51" s="91"/>
      <c r="C51" s="91"/>
      <c r="D51" s="91"/>
      <c r="E51" s="91"/>
      <c r="F51" s="91"/>
      <c r="G51" s="91"/>
      <c r="H51" s="91"/>
      <c r="I51" s="91"/>
      <c r="J51" s="91"/>
      <c r="K51" s="91"/>
      <c r="L51" s="91"/>
      <c r="M51" s="91"/>
      <c r="N51" s="91"/>
      <c r="O51" s="91"/>
      <c r="P51" s="91"/>
      <c r="Q51" s="91"/>
      <c r="R51" s="91"/>
      <c r="S51" s="91"/>
      <c r="T51" s="91"/>
      <c r="U51" s="91"/>
      <c r="V51" s="91"/>
      <c r="W51" s="91"/>
      <c r="X51" s="91"/>
      <c r="Y51" s="91"/>
      <c r="Z51" s="91"/>
      <c r="AA51" s="91"/>
      <c r="AB51" s="91"/>
      <c r="AC51" s="91"/>
      <c r="AD51" s="91"/>
      <c r="AE51" s="91"/>
      <c r="AF51" s="91"/>
      <c r="AG51" s="91"/>
      <c r="AH51" s="91"/>
      <c r="AI51" s="91"/>
      <c r="AJ51" s="90"/>
      <c r="AK51" s="132"/>
      <c r="AM51" s="23"/>
      <c r="AN51" s="24" t="s">
        <v>18</v>
      </c>
      <c r="AO51" s="25" t="s">
        <v>68</v>
      </c>
    </row>
    <row r="52" spans="2:41">
      <c r="B52" s="138"/>
      <c r="C52" s="128"/>
      <c r="D52" s="129">
        <f>IF((C53-C52)*24&gt;=13,1.5,IF((C53-C52)*24&gt;=6,1,IF((C53-C52)*24&gt;=4,0.5,0)))</f>
        <v>0</v>
      </c>
      <c r="E52" s="140">
        <f>IF((AND(B52="외근",D53="반차")),8,IF(OR(D53="연차",D53="외근"),8,IF(D53="반차",((C53-C52)*24)-D52+4,((C53-C52)*24)-D52-D53)))</f>
        <v>0</v>
      </c>
      <c r="F52" s="98"/>
      <c r="G52" s="138"/>
      <c r="H52" s="128"/>
      <c r="I52" s="129">
        <f>IF((H53-H52)*24&gt;=13,1.5,IF((H53-H52)*24&gt;=6,1,IF((H53-H52)*24&gt;=4,0.5,0)))</f>
        <v>0</v>
      </c>
      <c r="J52" s="140">
        <f>IF((AND(G52="외근",I53="반차")),8,IF(OR(I53="연차",I53="외근"),8,IF(I53="반차",((H53-H52)*24)-I52+4,((H53-H52)*24)-I52-I53)))</f>
        <v>0</v>
      </c>
      <c r="K52" s="98"/>
      <c r="L52" s="138"/>
      <c r="M52" s="128"/>
      <c r="N52" s="129">
        <f>IF((M53-M52)*24&gt;=13,1.5,IF((M53-M52)*24&gt;=6,1,IF((M53-M52)*24&gt;=4,0.5,0)))</f>
        <v>0</v>
      </c>
      <c r="O52" s="140">
        <f>IF((AND(L52="외근",N53="반차")),8,IF(OR(N53="연차",N53="외근"),8,IF(N53="반차",((M53-M52)*24)-N52+4,((M53-M52)*24)-N52-N53)))</f>
        <v>0</v>
      </c>
      <c r="P52" s="98"/>
      <c r="Q52" s="138"/>
      <c r="R52" s="128"/>
      <c r="S52" s="129">
        <f>IF((R53-R52)*24&gt;=13,1.5,IF((R53-R52)*24&gt;=6,1,IF((R53-R52)*24&gt;=4,0.5,0)))</f>
        <v>0</v>
      </c>
      <c r="T52" s="140">
        <f>IF((AND(Q52="외근",S53="반차")),8,IF(OR(S53="연차",S53="외근"),8,IF(S53="반차",((R53-R52)*24)-S52+4,((R53-R52)*24)-S52-S53)))</f>
        <v>0</v>
      </c>
      <c r="U52" s="98"/>
      <c r="V52" s="138"/>
      <c r="W52" s="128"/>
      <c r="X52" s="129">
        <f>IF((W53-W52)*24&gt;=13,1.5,IF((W53-W52)*24&gt;=6,1,IF((W53-W52)*24&gt;=4,0.5,0)))</f>
        <v>0</v>
      </c>
      <c r="Y52" s="140">
        <f>IF((AND(V52="외근",X53="반차")),8,IF(OR(X53="연차",X53="외근"),8,IF(X53="반차",((W53-W52)*24)-X52+4,((W53-W52)*24)-X52-X53)))</f>
        <v>0</v>
      </c>
      <c r="Z52" s="98"/>
      <c r="AA52" s="138"/>
      <c r="AB52" s="128"/>
      <c r="AC52" s="129">
        <f>IF((AB53-AB52)*24&gt;=13,1.5,IF((AB53-AB52)*24&gt;=6,1,IF((AB53-AB52)*24&gt;=4,0.5,0)))</f>
        <v>0</v>
      </c>
      <c r="AD52" s="140">
        <f>IF(OR(AC53="연차",AC53="외근"),8,IF(AC53="반차",((AB53-AB52)*24)-AC52+4,((AB53-AB52)*24)-AC52-AC53))</f>
        <v>0</v>
      </c>
      <c r="AE52" s="98"/>
      <c r="AF52" s="138"/>
      <c r="AG52" s="128"/>
      <c r="AH52" s="129">
        <f>IF((AG53-AG52)*24&gt;=13,1.5,IF((AG53-AG52)*24&gt;=6,1,IF((AG53-AG52)*24&gt;=4,0.5,0)))</f>
        <v>0</v>
      </c>
      <c r="AI52" s="140">
        <f>IF(OR(AH53="연차",AH53="외근"),8,IF(AH53="반차",((AG53-AG52)*24)-AH52+4,((AG53-AG52)*24)-AH52-AH53))</f>
        <v>0</v>
      </c>
      <c r="AJ52" s="90"/>
      <c r="AK52" s="132"/>
      <c r="AM52" s="16" t="s">
        <v>20</v>
      </c>
      <c r="AN52" s="26">
        <f>E52+J52+O52+T52+Y52+IF(AA52="대체(평일)",AD52,0)+IF(AF52="대체(평일)",AI52,0)</f>
        <v>0</v>
      </c>
      <c r="AO52" s="17">
        <f>IF(AA52="휴일",AD52,0)+IF(AF52="휴일",AI52,0)</f>
        <v>0</v>
      </c>
    </row>
    <row r="53" spans="2:41" ht="15.75" thickBot="1">
      <c r="B53" s="139"/>
      <c r="C53" s="130"/>
      <c r="D53" s="131">
        <v>0</v>
      </c>
      <c r="E53" s="141"/>
      <c r="F53" s="98"/>
      <c r="G53" s="139"/>
      <c r="H53" s="130"/>
      <c r="I53" s="131">
        <v>0</v>
      </c>
      <c r="J53" s="141"/>
      <c r="K53" s="98"/>
      <c r="L53" s="139"/>
      <c r="M53" s="130"/>
      <c r="N53" s="131">
        <v>0</v>
      </c>
      <c r="O53" s="141"/>
      <c r="P53" s="98"/>
      <c r="Q53" s="139"/>
      <c r="R53" s="130"/>
      <c r="S53" s="131">
        <v>0</v>
      </c>
      <c r="T53" s="141"/>
      <c r="U53" s="98"/>
      <c r="V53" s="139"/>
      <c r="W53" s="130"/>
      <c r="X53" s="131">
        <v>0</v>
      </c>
      <c r="Y53" s="141"/>
      <c r="Z53" s="98"/>
      <c r="AA53" s="139"/>
      <c r="AB53" s="130"/>
      <c r="AC53" s="131">
        <v>0</v>
      </c>
      <c r="AD53" s="141"/>
      <c r="AE53" s="98"/>
      <c r="AF53" s="139"/>
      <c r="AG53" s="130"/>
      <c r="AH53" s="131">
        <v>0</v>
      </c>
      <c r="AI53" s="141"/>
      <c r="AJ53" s="90"/>
      <c r="AK53" s="132"/>
      <c r="AM53" s="31" t="s">
        <v>21</v>
      </c>
      <c r="AN53" s="27">
        <f>E54+J54+O54+T54+Y54+IF(AA52="대체(평일)",AD54,0)+IF(AF52="대체(평일)",AI54,0)</f>
        <v>0</v>
      </c>
      <c r="AO53" s="19">
        <f>IF(AA52="휴일",AD54,0)+IF(AF52="휴일",AI54,0)</f>
        <v>0</v>
      </c>
    </row>
    <row r="54" spans="2:41">
      <c r="B54" s="138"/>
      <c r="C54" s="128"/>
      <c r="D54" s="129">
        <f>IF((HOUR(24+C55-C54)+MINUTE(24+C55-C54)/60)&gt;=13,1.5,IF((HOUR(24+C55-C54)+MINUTE(24+C55-C54)/60)&gt;=8,1,IF((HOUR(24+C55-C54)+MINUTE(24+C55-C54)/60)&gt;=4,0.5,0)))</f>
        <v>0</v>
      </c>
      <c r="E54" s="136">
        <f>(HOUR(24+C55-C54)+MINUTE(24+C55-C54)/60)-D54-D55</f>
        <v>0</v>
      </c>
      <c r="F54" s="98"/>
      <c r="G54" s="138"/>
      <c r="H54" s="128"/>
      <c r="I54" s="129">
        <f>IF((HOUR(24+H55-H54)+MINUTE(24+H55-H54)/60)&gt;=13,1.5,IF((HOUR(24+H55-H54)+MINUTE(24+H55-H54)/60)&gt;=8,1,IF((HOUR(24+H55-H54)+MINUTE(24+H55-H54)/60)&gt;=4,0.5,0)))</f>
        <v>0</v>
      </c>
      <c r="J54" s="136">
        <f>(HOUR(24+H55-H54)+MINUTE(24+H55-H54)/60)-I54-I55</f>
        <v>0</v>
      </c>
      <c r="K54" s="98"/>
      <c r="L54" s="138"/>
      <c r="M54" s="128"/>
      <c r="N54" s="129">
        <f>IF((HOUR(24+M55-M54)+MINUTE(24+M55-M54)/60)&gt;=13,1.5,IF((HOUR(24+M55-M54)+MINUTE(24+M55-M54)/60)&gt;=8,1,IF((HOUR(24+M55-M54)+MINUTE(24+M55-M54)/60)&gt;=4,0.5,0)))</f>
        <v>0</v>
      </c>
      <c r="O54" s="136">
        <f>(HOUR(24+M55-M54)+MINUTE(24+M55-M54)/60)-N54-N55</f>
        <v>0</v>
      </c>
      <c r="P54" s="98"/>
      <c r="Q54" s="138"/>
      <c r="R54" s="128"/>
      <c r="S54" s="129">
        <f>IF((HOUR(24+R55-R54)+MINUTE(24+R55-R54)/60)&gt;=13,1.5,IF((HOUR(24+R55-R54)+MINUTE(24+R55-R54)/60)&gt;=8,1,IF((HOUR(24+R55-R54)+MINUTE(24+R55-R54)/60)&gt;=4,0.5,0)))</f>
        <v>0</v>
      </c>
      <c r="T54" s="136">
        <f>(HOUR(24+R55-R54)+MINUTE(24+R55-R54)/60)-S54-S55</f>
        <v>0</v>
      </c>
      <c r="U54" s="98"/>
      <c r="V54" s="138"/>
      <c r="W54" s="128"/>
      <c r="X54" s="129">
        <f>IF((HOUR(24+W55-W54)+MINUTE(24+W55-W54)/60)&gt;=13,1.5,IF((HOUR(24+W55-W54)+MINUTE(24+W55-W54)/60)&gt;=8,1,IF((HOUR(24+W55-W54)+MINUTE(24+W55-W54)/60)&gt;=4,0.5,0)))</f>
        <v>0</v>
      </c>
      <c r="Y54" s="136">
        <f>(HOUR(24+W55-W54)+MINUTE(24+W55-W54)/60)-X54-X55</f>
        <v>0</v>
      </c>
      <c r="Z54" s="98"/>
      <c r="AA54" s="138"/>
      <c r="AB54" s="128"/>
      <c r="AC54" s="129">
        <f>IF((HOUR(24+AB55-AB54)+MINUTE(24+AB55-AB54)/60)&gt;=13,1.5,IF((HOUR(24+AB55-AB54)+MINUTE(24+AB55-AB54)/60)&gt;=8,1,IF((HOUR(24+AB55-AB54)+MINUTE(24+AB55-AB54)/60)&gt;=4,0.5,0)))</f>
        <v>0</v>
      </c>
      <c r="AD54" s="136">
        <f>(HOUR(24+AB55-AB54)+MINUTE(24+AB55-AB54)/60)-AC54-AC55</f>
        <v>0</v>
      </c>
      <c r="AE54" s="98"/>
      <c r="AF54" s="138"/>
      <c r="AG54" s="128"/>
      <c r="AH54" s="129">
        <f>IF((HOUR(24+AG55-AG54)+MINUTE(24+AG55-AG54)/60)&gt;=13,1.5,IF((HOUR(24+AG55-AG54)+MINUTE(24+AG55-AG54)/60)&gt;=8,1,IF((HOUR(24+AG55-AG54)+MINUTE(24+AG55-AG54)/60)&gt;=4,0.5,0)))</f>
        <v>0</v>
      </c>
      <c r="AI54" s="136">
        <f>(HOUR(24+AG55-AG54)+MINUTE(24+AG55-AG54)/60)-AH54-AH55</f>
        <v>0</v>
      </c>
      <c r="AJ54" s="90"/>
      <c r="AK54" s="132"/>
      <c r="AM54" s="18"/>
      <c r="AN54" s="18"/>
      <c r="AO54" s="18"/>
    </row>
    <row r="55" spans="2:41">
      <c r="B55" s="139"/>
      <c r="C55" s="130"/>
      <c r="D55" s="131">
        <v>0</v>
      </c>
      <c r="E55" s="137"/>
      <c r="F55" s="98"/>
      <c r="G55" s="139"/>
      <c r="H55" s="130"/>
      <c r="I55" s="131">
        <v>0</v>
      </c>
      <c r="J55" s="137"/>
      <c r="K55" s="98"/>
      <c r="L55" s="139"/>
      <c r="M55" s="130"/>
      <c r="N55" s="131">
        <v>0</v>
      </c>
      <c r="O55" s="137"/>
      <c r="P55" s="98"/>
      <c r="Q55" s="139"/>
      <c r="R55" s="130"/>
      <c r="S55" s="131">
        <v>0</v>
      </c>
      <c r="T55" s="137"/>
      <c r="U55" s="98"/>
      <c r="V55" s="139"/>
      <c r="W55" s="130"/>
      <c r="X55" s="131">
        <v>0</v>
      </c>
      <c r="Y55" s="137"/>
      <c r="Z55" s="98"/>
      <c r="AA55" s="139"/>
      <c r="AB55" s="130"/>
      <c r="AC55" s="131">
        <v>0</v>
      </c>
      <c r="AD55" s="137"/>
      <c r="AE55" s="98"/>
      <c r="AF55" s="139"/>
      <c r="AG55" s="130"/>
      <c r="AH55" s="131">
        <v>0</v>
      </c>
      <c r="AI55" s="137"/>
      <c r="AJ55" s="90"/>
      <c r="AK55" s="132"/>
    </row>
    <row r="56" spans="2:41">
      <c r="AK56" s="14"/>
    </row>
    <row r="57" spans="2:41">
      <c r="AK57" s="14"/>
    </row>
    <row r="68" spans="13:13">
      <c r="M68" s="30"/>
    </row>
  </sheetData>
  <sheetProtection algorithmName="SHA-512" hashValue="lIB/cZxpyu5FITZMi3r/bH0cXz5Z1lV+EUEw6TlX5i1QTjZaiLxnn2G2vN0RM0ejkT1iyuZ6O60JTHb0TecS8g==" saltValue="t+CDWw/L1elapHWpSYeuEQ==" spinCount="100000" sheet="1" formatCells="0" formatColumns="0" formatRows="0" selectLockedCells="1" sort="0" autoFilter="0" pivotTables="0"/>
  <mergeCells count="229">
    <mergeCell ref="B2:G2"/>
    <mergeCell ref="AQ3:AR3"/>
    <mergeCell ref="B4:E4"/>
    <mergeCell ref="AQ4:AR4"/>
    <mergeCell ref="AQ5:AQ7"/>
    <mergeCell ref="AQ8:AR8"/>
    <mergeCell ref="AI17:AI18"/>
    <mergeCell ref="AQ9:AR9"/>
    <mergeCell ref="B13:E13"/>
    <mergeCell ref="G13:J13"/>
    <mergeCell ref="L13:O13"/>
    <mergeCell ref="Q13:T13"/>
    <mergeCell ref="V13:Y13"/>
    <mergeCell ref="AA13:AD13"/>
    <mergeCell ref="AF13:AI13"/>
    <mergeCell ref="AM11:AN11"/>
    <mergeCell ref="G10:J10"/>
    <mergeCell ref="AM10:AN10"/>
    <mergeCell ref="AQ10:AR10"/>
    <mergeCell ref="AM12:AN12"/>
    <mergeCell ref="G24:G25"/>
    <mergeCell ref="J24:J25"/>
    <mergeCell ref="L24:L25"/>
    <mergeCell ref="O24:O25"/>
    <mergeCell ref="AF15:AI15"/>
    <mergeCell ref="B17:B18"/>
    <mergeCell ref="E17:E18"/>
    <mergeCell ref="G17:G18"/>
    <mergeCell ref="J17:J18"/>
    <mergeCell ref="L17:L18"/>
    <mergeCell ref="O17:O18"/>
    <mergeCell ref="Q17:Q18"/>
    <mergeCell ref="T17:T18"/>
    <mergeCell ref="V17:V18"/>
    <mergeCell ref="B15:E15"/>
    <mergeCell ref="G15:J15"/>
    <mergeCell ref="L15:O15"/>
    <mergeCell ref="Q15:T15"/>
    <mergeCell ref="V15:Y15"/>
    <mergeCell ref="AA15:AD15"/>
    <mergeCell ref="Y17:Y18"/>
    <mergeCell ref="AA17:AA18"/>
    <mergeCell ref="AD17:AD18"/>
    <mergeCell ref="AF17:AF18"/>
    <mergeCell ref="AD19:AD20"/>
    <mergeCell ref="AF19:AF20"/>
    <mergeCell ref="AI19:AI20"/>
    <mergeCell ref="B22:E22"/>
    <mergeCell ref="G22:J22"/>
    <mergeCell ref="L22:O22"/>
    <mergeCell ref="Q22:T22"/>
    <mergeCell ref="V22:Y22"/>
    <mergeCell ref="AA22:AD22"/>
    <mergeCell ref="AF22:AI22"/>
    <mergeCell ref="O19:O20"/>
    <mergeCell ref="Q19:Q20"/>
    <mergeCell ref="T19:T20"/>
    <mergeCell ref="V19:V20"/>
    <mergeCell ref="Y19:Y20"/>
    <mergeCell ref="AA19:AA20"/>
    <mergeCell ref="B19:B20"/>
    <mergeCell ref="E19:E20"/>
    <mergeCell ref="G19:G20"/>
    <mergeCell ref="J19:J20"/>
    <mergeCell ref="L19:L20"/>
    <mergeCell ref="V26:V27"/>
    <mergeCell ref="Y26:Y27"/>
    <mergeCell ref="AA26:AA27"/>
    <mergeCell ref="AD26:AD27"/>
    <mergeCell ref="AF26:AF27"/>
    <mergeCell ref="AI26:AI27"/>
    <mergeCell ref="AF24:AF25"/>
    <mergeCell ref="AI24:AI25"/>
    <mergeCell ref="B26:B27"/>
    <mergeCell ref="E26:E27"/>
    <mergeCell ref="G26:G27"/>
    <mergeCell ref="J26:J27"/>
    <mergeCell ref="L26:L27"/>
    <mergeCell ref="O26:O27"/>
    <mergeCell ref="Q26:Q27"/>
    <mergeCell ref="T26:T27"/>
    <mergeCell ref="Q24:Q25"/>
    <mergeCell ref="T24:T25"/>
    <mergeCell ref="V24:V25"/>
    <mergeCell ref="Y24:Y25"/>
    <mergeCell ref="AA24:AA25"/>
    <mergeCell ref="AD24:AD25"/>
    <mergeCell ref="B24:B25"/>
    <mergeCell ref="E24:E25"/>
    <mergeCell ref="AF29:AI29"/>
    <mergeCell ref="B31:B32"/>
    <mergeCell ref="E31:E32"/>
    <mergeCell ref="G31:G32"/>
    <mergeCell ref="J31:J32"/>
    <mergeCell ref="L31:L32"/>
    <mergeCell ref="O31:O32"/>
    <mergeCell ref="Q31:Q32"/>
    <mergeCell ref="T31:T32"/>
    <mergeCell ref="V31:V32"/>
    <mergeCell ref="B29:E29"/>
    <mergeCell ref="G29:J29"/>
    <mergeCell ref="L29:O29"/>
    <mergeCell ref="Q29:T29"/>
    <mergeCell ref="V29:Y29"/>
    <mergeCell ref="AA29:AD29"/>
    <mergeCell ref="Y31:Y32"/>
    <mergeCell ref="AA31:AA32"/>
    <mergeCell ref="AD31:AD32"/>
    <mergeCell ref="AF31:AF32"/>
    <mergeCell ref="AI31:AI32"/>
    <mergeCell ref="AD33:AD34"/>
    <mergeCell ref="AF33:AF34"/>
    <mergeCell ref="AI33:AI34"/>
    <mergeCell ref="B36:E36"/>
    <mergeCell ref="G36:J36"/>
    <mergeCell ref="L36:O36"/>
    <mergeCell ref="Q36:T36"/>
    <mergeCell ref="V36:Y36"/>
    <mergeCell ref="AA36:AD36"/>
    <mergeCell ref="AF36:AI36"/>
    <mergeCell ref="O33:O34"/>
    <mergeCell ref="Q33:Q34"/>
    <mergeCell ref="T33:T34"/>
    <mergeCell ref="V33:V34"/>
    <mergeCell ref="Y33:Y34"/>
    <mergeCell ref="AA33:AA34"/>
    <mergeCell ref="B33:B34"/>
    <mergeCell ref="E33:E34"/>
    <mergeCell ref="G33:G34"/>
    <mergeCell ref="J33:J34"/>
    <mergeCell ref="L33:L34"/>
    <mergeCell ref="B40:B41"/>
    <mergeCell ref="E40:E41"/>
    <mergeCell ref="G40:G41"/>
    <mergeCell ref="J40:J41"/>
    <mergeCell ref="L40:L41"/>
    <mergeCell ref="O40:O41"/>
    <mergeCell ref="Q40:Q41"/>
    <mergeCell ref="T40:T41"/>
    <mergeCell ref="Q38:Q39"/>
    <mergeCell ref="T38:T39"/>
    <mergeCell ref="B38:B39"/>
    <mergeCell ref="E38:E39"/>
    <mergeCell ref="G38:G39"/>
    <mergeCell ref="J38:J39"/>
    <mergeCell ref="L38:L39"/>
    <mergeCell ref="O38:O39"/>
    <mergeCell ref="AI45:AI46"/>
    <mergeCell ref="V40:V41"/>
    <mergeCell ref="Y40:Y41"/>
    <mergeCell ref="AA40:AA41"/>
    <mergeCell ref="AD40:AD41"/>
    <mergeCell ref="AF40:AF41"/>
    <mergeCell ref="AI40:AI41"/>
    <mergeCell ref="AF38:AF39"/>
    <mergeCell ref="AI38:AI39"/>
    <mergeCell ref="V38:V39"/>
    <mergeCell ref="Y38:Y39"/>
    <mergeCell ref="AA38:AA39"/>
    <mergeCell ref="AD38:AD39"/>
    <mergeCell ref="G52:G53"/>
    <mergeCell ref="J52:J53"/>
    <mergeCell ref="L52:L53"/>
    <mergeCell ref="O52:O53"/>
    <mergeCell ref="AF43:AI43"/>
    <mergeCell ref="B45:B46"/>
    <mergeCell ref="E45:E46"/>
    <mergeCell ref="G45:G46"/>
    <mergeCell ref="J45:J46"/>
    <mergeCell ref="L45:L46"/>
    <mergeCell ref="O45:O46"/>
    <mergeCell ref="Q45:Q46"/>
    <mergeCell ref="T45:T46"/>
    <mergeCell ref="V45:V46"/>
    <mergeCell ref="B43:E43"/>
    <mergeCell ref="G43:J43"/>
    <mergeCell ref="L43:O43"/>
    <mergeCell ref="Q43:T43"/>
    <mergeCell ref="V43:Y43"/>
    <mergeCell ref="AA43:AD43"/>
    <mergeCell ref="Y45:Y46"/>
    <mergeCell ref="AA45:AA46"/>
    <mergeCell ref="AD45:AD46"/>
    <mergeCell ref="AF45:AF46"/>
    <mergeCell ref="AD47:AD48"/>
    <mergeCell ref="AF47:AF48"/>
    <mergeCell ref="AI47:AI48"/>
    <mergeCell ref="B50:E50"/>
    <mergeCell ref="G50:J50"/>
    <mergeCell ref="L50:O50"/>
    <mergeCell ref="Q50:T50"/>
    <mergeCell ref="V50:Y50"/>
    <mergeCell ref="AA50:AD50"/>
    <mergeCell ref="AF50:AI50"/>
    <mergeCell ref="O47:O48"/>
    <mergeCell ref="Q47:Q48"/>
    <mergeCell ref="T47:T48"/>
    <mergeCell ref="V47:V48"/>
    <mergeCell ref="Y47:Y48"/>
    <mergeCell ref="AA47:AA48"/>
    <mergeCell ref="B47:B48"/>
    <mergeCell ref="E47:E48"/>
    <mergeCell ref="G47:G48"/>
    <mergeCell ref="J47:J48"/>
    <mergeCell ref="L47:L48"/>
    <mergeCell ref="V54:V55"/>
    <mergeCell ref="Y54:Y55"/>
    <mergeCell ref="AA54:AA55"/>
    <mergeCell ref="AD54:AD55"/>
    <mergeCell ref="AF54:AF55"/>
    <mergeCell ref="AI54:AI55"/>
    <mergeCell ref="AF52:AF53"/>
    <mergeCell ref="AI52:AI53"/>
    <mergeCell ref="B54:B55"/>
    <mergeCell ref="E54:E55"/>
    <mergeCell ref="G54:G55"/>
    <mergeCell ref="J54:J55"/>
    <mergeCell ref="L54:L55"/>
    <mergeCell ref="O54:O55"/>
    <mergeCell ref="Q54:Q55"/>
    <mergeCell ref="T54:T55"/>
    <mergeCell ref="Q52:Q53"/>
    <mergeCell ref="T52:T53"/>
    <mergeCell ref="V52:V53"/>
    <mergeCell ref="Y52:Y53"/>
    <mergeCell ref="AA52:AA53"/>
    <mergeCell ref="AD52:AD53"/>
    <mergeCell ref="B52:B53"/>
    <mergeCell ref="E52:E53"/>
  </mergeCells>
  <phoneticPr fontId="4" type="noConversion"/>
  <conditionalFormatting sqref="B15:K15 B22:Y22 B36:U36 F43:Y43 B50:Y50 AK31 B29:Y29 AJ29 AJ50 AJ43 AJ36 AJ22 AJ15 P15:Y15">
    <cfRule type="cellIs" dxfId="1989" priority="406" operator="equal">
      <formula>0</formula>
    </cfRule>
  </conditionalFormatting>
  <conditionalFormatting sqref="AK45">
    <cfRule type="cellIs" dxfId="1988" priority="405" operator="equal">
      <formula>0</formula>
    </cfRule>
  </conditionalFormatting>
  <conditionalFormatting sqref="Z15:AI15 Z22:AI22 Z29:AI29 Z36:AI36 Z43:AI43 Z50:AI50">
    <cfRule type="cellIs" dxfId="1987" priority="404" operator="equal">
      <formula>0</formula>
    </cfRule>
  </conditionalFormatting>
  <conditionalFormatting sqref="B19:B20">
    <cfRule type="containsText" dxfId="1986" priority="399" operator="containsText" text="야간">
      <formula>NOT(ISERROR(SEARCH("야간",B19)))</formula>
    </cfRule>
    <cfRule type="containsText" dxfId="1985" priority="402" operator="containsText" text="B(선택)">
      <formula>NOT(ISERROR(SEARCH("B(선택)",B19)))</formula>
    </cfRule>
    <cfRule type="containsText" dxfId="1984" priority="403" operator="containsText" text="A(선택)">
      <formula>NOT(ISERROR(SEARCH("A(선택)",B19)))</formula>
    </cfRule>
  </conditionalFormatting>
  <conditionalFormatting sqref="AA19:AA20">
    <cfRule type="containsText" dxfId="1983" priority="396" operator="containsText" text="야간">
      <formula>NOT(ISERROR(SEARCH("야간",AA19)))</formula>
    </cfRule>
    <cfRule type="containsText" dxfId="1982" priority="397" operator="containsText" text="B(선택)">
      <formula>NOT(ISERROR(SEARCH("B(선택)",AA19)))</formula>
    </cfRule>
    <cfRule type="containsText" dxfId="1981" priority="398" operator="containsText" text="A(선택)">
      <formula>NOT(ISERROR(SEARCH("A(선택)",AA19)))</formula>
    </cfRule>
  </conditionalFormatting>
  <conditionalFormatting sqref="AF19:AF20">
    <cfRule type="containsText" dxfId="1980" priority="393" operator="containsText" text="야간">
      <formula>NOT(ISERROR(SEARCH("야간",AF19)))</formula>
    </cfRule>
    <cfRule type="containsText" dxfId="1979" priority="394" operator="containsText" text="B(선택)">
      <formula>NOT(ISERROR(SEARCH("B(선택)",AF19)))</formula>
    </cfRule>
    <cfRule type="containsText" dxfId="1978" priority="395" operator="containsText" text="A(선택)">
      <formula>NOT(ISERROR(SEARCH("A(선택)",AF19)))</formula>
    </cfRule>
  </conditionalFormatting>
  <conditionalFormatting sqref="AA26:AA27">
    <cfRule type="containsText" dxfId="1977" priority="390" operator="containsText" text="야간">
      <formula>NOT(ISERROR(SEARCH("야간",AA26)))</formula>
    </cfRule>
    <cfRule type="containsText" dxfId="1976" priority="391" operator="containsText" text="B(선택)">
      <formula>NOT(ISERROR(SEARCH("B(선택)",AA26)))</formula>
    </cfRule>
    <cfRule type="containsText" dxfId="1975" priority="392" operator="containsText" text="A(선택)">
      <formula>NOT(ISERROR(SEARCH("A(선택)",AA26)))</formula>
    </cfRule>
  </conditionalFormatting>
  <conditionalFormatting sqref="AF26:AF27">
    <cfRule type="containsText" dxfId="1974" priority="387" operator="containsText" text="야간">
      <formula>NOT(ISERROR(SEARCH("야간",AF26)))</formula>
    </cfRule>
    <cfRule type="containsText" dxfId="1973" priority="388" operator="containsText" text="B(선택)">
      <formula>NOT(ISERROR(SEARCH("B(선택)",AF26)))</formula>
    </cfRule>
    <cfRule type="containsText" dxfId="1972" priority="389" operator="containsText" text="A(선택)">
      <formula>NOT(ISERROR(SEARCH("A(선택)",AF26)))</formula>
    </cfRule>
  </conditionalFormatting>
  <conditionalFormatting sqref="G26:G27">
    <cfRule type="containsText" dxfId="1971" priority="382" operator="containsText" text="야간">
      <formula>NOT(ISERROR(SEARCH("야간",G26)))</formula>
    </cfRule>
    <cfRule type="containsText" dxfId="1970" priority="383" operator="containsText" text="B(선택)">
      <formula>NOT(ISERROR(SEARCH("B(선택)",G26)))</formula>
    </cfRule>
    <cfRule type="containsText" dxfId="1969" priority="384" operator="containsText" text="A(선택)">
      <formula>NOT(ISERROR(SEARCH("A(선택)",G26)))</formula>
    </cfRule>
  </conditionalFormatting>
  <conditionalFormatting sqref="Q26:Q27">
    <cfRule type="containsText" dxfId="1968" priority="379" operator="containsText" text="야간">
      <formula>NOT(ISERROR(SEARCH("야간",Q26)))</formula>
    </cfRule>
    <cfRule type="containsText" dxfId="1967" priority="380" operator="containsText" text="B(선택)">
      <formula>NOT(ISERROR(SEARCH("B(선택)",Q26)))</formula>
    </cfRule>
    <cfRule type="containsText" dxfId="1966" priority="381" operator="containsText" text="A(선택)">
      <formula>NOT(ISERROR(SEARCH("A(선택)",Q26)))</formula>
    </cfRule>
  </conditionalFormatting>
  <conditionalFormatting sqref="L26:L27">
    <cfRule type="containsText" dxfId="1965" priority="376" operator="containsText" text="야간">
      <formula>NOT(ISERROR(SEARCH("야간",L26)))</formula>
    </cfRule>
    <cfRule type="containsText" dxfId="1964" priority="377" operator="containsText" text="B(선택)">
      <formula>NOT(ISERROR(SEARCH("B(선택)",L26)))</formula>
    </cfRule>
    <cfRule type="containsText" dxfId="1963" priority="378" operator="containsText" text="A(선택)">
      <formula>NOT(ISERROR(SEARCH("A(선택)",L26)))</formula>
    </cfRule>
  </conditionalFormatting>
  <conditionalFormatting sqref="G19:G20">
    <cfRule type="containsText" dxfId="1962" priority="361" operator="containsText" text="야간">
      <formula>NOT(ISERROR(SEARCH("야간",G19)))</formula>
    </cfRule>
    <cfRule type="containsText" dxfId="1961" priority="364" operator="containsText" text="B(선택)">
      <formula>NOT(ISERROR(SEARCH("B(선택)",G19)))</formula>
    </cfRule>
    <cfRule type="containsText" dxfId="1960" priority="365" operator="containsText" text="A(선택)">
      <formula>NOT(ISERROR(SEARCH("A(선택)",G19)))</formula>
    </cfRule>
  </conditionalFormatting>
  <conditionalFormatting sqref="L19:L20">
    <cfRule type="containsText" dxfId="1959" priority="356" operator="containsText" text="야간">
      <formula>NOT(ISERROR(SEARCH("야간",L19)))</formula>
    </cfRule>
    <cfRule type="containsText" dxfId="1958" priority="359" operator="containsText" text="B(선택)">
      <formula>NOT(ISERROR(SEARCH("B(선택)",L19)))</formula>
    </cfRule>
    <cfRule type="containsText" dxfId="1957" priority="360" operator="containsText" text="A(선택)">
      <formula>NOT(ISERROR(SEARCH("A(선택)",L19)))</formula>
    </cfRule>
  </conditionalFormatting>
  <conditionalFormatting sqref="Q19:Q20">
    <cfRule type="containsText" dxfId="1956" priority="351" operator="containsText" text="야간">
      <formula>NOT(ISERROR(SEARCH("야간",Q19)))</formula>
    </cfRule>
    <cfRule type="containsText" dxfId="1955" priority="354" operator="containsText" text="B(선택)">
      <formula>NOT(ISERROR(SEARCH("B(선택)",Q19)))</formula>
    </cfRule>
    <cfRule type="containsText" dxfId="1954" priority="355" operator="containsText" text="A(선택)">
      <formula>NOT(ISERROR(SEARCH("A(선택)",Q19)))</formula>
    </cfRule>
  </conditionalFormatting>
  <conditionalFormatting sqref="V19:V20">
    <cfRule type="containsText" dxfId="1953" priority="346" operator="containsText" text="야간">
      <formula>NOT(ISERROR(SEARCH("야간",V19)))</formula>
    </cfRule>
    <cfRule type="containsText" dxfId="1952" priority="349" operator="containsText" text="B(선택)">
      <formula>NOT(ISERROR(SEARCH("B(선택)",V19)))</formula>
    </cfRule>
    <cfRule type="containsText" dxfId="1951" priority="350" operator="containsText" text="A(선택)">
      <formula>NOT(ISERROR(SEARCH("A(선택)",V19)))</formula>
    </cfRule>
  </conditionalFormatting>
  <conditionalFormatting sqref="L15:O15">
    <cfRule type="cellIs" dxfId="1950" priority="345" operator="equal">
      <formula>0</formula>
    </cfRule>
  </conditionalFormatting>
  <conditionalFormatting sqref="B26:B27">
    <cfRule type="containsText" dxfId="1949" priority="342" operator="containsText" text="야간">
      <formula>NOT(ISERROR(SEARCH("야간",B26)))</formula>
    </cfRule>
    <cfRule type="containsText" dxfId="1948" priority="343" operator="containsText" text="B(선택)">
      <formula>NOT(ISERROR(SEARCH("B(선택)",B26)))</formula>
    </cfRule>
    <cfRule type="containsText" dxfId="1947" priority="344" operator="containsText" text="A(선택)">
      <formula>NOT(ISERROR(SEARCH("A(선택)",B26)))</formula>
    </cfRule>
  </conditionalFormatting>
  <conditionalFormatting sqref="V26:V27">
    <cfRule type="containsText" dxfId="1946" priority="336" operator="containsText" text="야간">
      <formula>NOT(ISERROR(SEARCH("야간",V26)))</formula>
    </cfRule>
    <cfRule type="containsText" dxfId="1945" priority="337" operator="containsText" text="B(선택)">
      <formula>NOT(ISERROR(SEARCH("B(선택)",V26)))</formula>
    </cfRule>
    <cfRule type="containsText" dxfId="1944" priority="338" operator="containsText" text="A(선택)">
      <formula>NOT(ISERROR(SEARCH("A(선택)",V26)))</formula>
    </cfRule>
  </conditionalFormatting>
  <conditionalFormatting sqref="AA33:AA34">
    <cfRule type="containsText" dxfId="1943" priority="330" operator="containsText" text="야간">
      <formula>NOT(ISERROR(SEARCH("야간",AA33)))</formula>
    </cfRule>
    <cfRule type="containsText" dxfId="1942" priority="331" operator="containsText" text="B(선택)">
      <formula>NOT(ISERROR(SEARCH("B(선택)",AA33)))</formula>
    </cfRule>
    <cfRule type="containsText" dxfId="1941" priority="332" operator="containsText" text="A(선택)">
      <formula>NOT(ISERROR(SEARCH("A(선택)",AA33)))</formula>
    </cfRule>
  </conditionalFormatting>
  <conditionalFormatting sqref="AF33:AF34">
    <cfRule type="containsText" dxfId="1940" priority="327" operator="containsText" text="야간">
      <formula>NOT(ISERROR(SEARCH("야간",AF33)))</formula>
    </cfRule>
    <cfRule type="containsText" dxfId="1939" priority="328" operator="containsText" text="B(선택)">
      <formula>NOT(ISERROR(SEARCH("B(선택)",AF33)))</formula>
    </cfRule>
    <cfRule type="containsText" dxfId="1938" priority="329" operator="containsText" text="A(선택)">
      <formula>NOT(ISERROR(SEARCH("A(선택)",AF33)))</formula>
    </cfRule>
  </conditionalFormatting>
  <conditionalFormatting sqref="G33:G34">
    <cfRule type="containsText" dxfId="1937" priority="324" operator="containsText" text="야간">
      <formula>NOT(ISERROR(SEARCH("야간",G33)))</formula>
    </cfRule>
    <cfRule type="containsText" dxfId="1936" priority="325" operator="containsText" text="B(선택)">
      <formula>NOT(ISERROR(SEARCH("B(선택)",G33)))</formula>
    </cfRule>
    <cfRule type="containsText" dxfId="1935" priority="326" operator="containsText" text="A(선택)">
      <formula>NOT(ISERROR(SEARCH("A(선택)",G33)))</formula>
    </cfRule>
  </conditionalFormatting>
  <conditionalFormatting sqref="Q33:Q34">
    <cfRule type="containsText" dxfId="1934" priority="321" operator="containsText" text="야간">
      <formula>NOT(ISERROR(SEARCH("야간",Q33)))</formula>
    </cfRule>
    <cfRule type="containsText" dxfId="1933" priority="322" operator="containsText" text="B(선택)">
      <formula>NOT(ISERROR(SEARCH("B(선택)",Q33)))</formula>
    </cfRule>
    <cfRule type="containsText" dxfId="1932" priority="323" operator="containsText" text="A(선택)">
      <formula>NOT(ISERROR(SEARCH("A(선택)",Q33)))</formula>
    </cfRule>
  </conditionalFormatting>
  <conditionalFormatting sqref="L33:L34">
    <cfRule type="containsText" dxfId="1931" priority="318" operator="containsText" text="야간">
      <formula>NOT(ISERROR(SEARCH("야간",L33)))</formula>
    </cfRule>
    <cfRule type="containsText" dxfId="1930" priority="319" operator="containsText" text="B(선택)">
      <formula>NOT(ISERROR(SEARCH("B(선택)",L33)))</formula>
    </cfRule>
    <cfRule type="containsText" dxfId="1929" priority="320" operator="containsText" text="A(선택)">
      <formula>NOT(ISERROR(SEARCH("A(선택)",L33)))</formula>
    </cfRule>
  </conditionalFormatting>
  <conditionalFormatting sqref="B33:B34">
    <cfRule type="containsText" dxfId="1928" priority="306" operator="containsText" text="야간">
      <formula>NOT(ISERROR(SEARCH("야간",B33)))</formula>
    </cfRule>
    <cfRule type="containsText" dxfId="1927" priority="307" operator="containsText" text="B(선택)">
      <formula>NOT(ISERROR(SEARCH("B(선택)",B33)))</formula>
    </cfRule>
    <cfRule type="containsText" dxfId="1926" priority="308" operator="containsText" text="A(선택)">
      <formula>NOT(ISERROR(SEARCH("A(선택)",B33)))</formula>
    </cfRule>
  </conditionalFormatting>
  <conditionalFormatting sqref="V33:V34">
    <cfRule type="containsText" dxfId="1925" priority="300" operator="containsText" text="야간">
      <formula>NOT(ISERROR(SEARCH("야간",V33)))</formula>
    </cfRule>
    <cfRule type="containsText" dxfId="1924" priority="301" operator="containsText" text="B(선택)">
      <formula>NOT(ISERROR(SEARCH("B(선택)",V33)))</formula>
    </cfRule>
    <cfRule type="containsText" dxfId="1923" priority="302" operator="containsText" text="A(선택)">
      <formula>NOT(ISERROR(SEARCH("A(선택)",V33)))</formula>
    </cfRule>
  </conditionalFormatting>
  <conditionalFormatting sqref="AA40:AA41">
    <cfRule type="containsText" dxfId="1922" priority="294" operator="containsText" text="야간">
      <formula>NOT(ISERROR(SEARCH("야간",AA40)))</formula>
    </cfRule>
    <cfRule type="containsText" dxfId="1921" priority="295" operator="containsText" text="B(선택)">
      <formula>NOT(ISERROR(SEARCH("B(선택)",AA40)))</formula>
    </cfRule>
    <cfRule type="containsText" dxfId="1920" priority="296" operator="containsText" text="A(선택)">
      <formula>NOT(ISERROR(SEARCH("A(선택)",AA40)))</formula>
    </cfRule>
  </conditionalFormatting>
  <conditionalFormatting sqref="AF40:AF41">
    <cfRule type="containsText" dxfId="1919" priority="291" operator="containsText" text="야간">
      <formula>NOT(ISERROR(SEARCH("야간",AF40)))</formula>
    </cfRule>
    <cfRule type="containsText" dxfId="1918" priority="292" operator="containsText" text="B(선택)">
      <formula>NOT(ISERROR(SEARCH("B(선택)",AF40)))</formula>
    </cfRule>
    <cfRule type="containsText" dxfId="1917" priority="293" operator="containsText" text="A(선택)">
      <formula>NOT(ISERROR(SEARCH("A(선택)",AF40)))</formula>
    </cfRule>
  </conditionalFormatting>
  <conditionalFormatting sqref="G40:G41">
    <cfRule type="containsText" dxfId="1916" priority="288" operator="containsText" text="야간">
      <formula>NOT(ISERROR(SEARCH("야간",G40)))</formula>
    </cfRule>
    <cfRule type="containsText" dxfId="1915" priority="289" operator="containsText" text="B(선택)">
      <formula>NOT(ISERROR(SEARCH("B(선택)",G40)))</formula>
    </cfRule>
    <cfRule type="containsText" dxfId="1914" priority="290" operator="containsText" text="A(선택)">
      <formula>NOT(ISERROR(SEARCH("A(선택)",G40)))</formula>
    </cfRule>
  </conditionalFormatting>
  <conditionalFormatting sqref="Q40:Q41">
    <cfRule type="containsText" dxfId="1913" priority="285" operator="containsText" text="야간">
      <formula>NOT(ISERROR(SEARCH("야간",Q40)))</formula>
    </cfRule>
    <cfRule type="containsText" dxfId="1912" priority="286" operator="containsText" text="B(선택)">
      <formula>NOT(ISERROR(SEARCH("B(선택)",Q40)))</formula>
    </cfRule>
    <cfRule type="containsText" dxfId="1911" priority="287" operator="containsText" text="A(선택)">
      <formula>NOT(ISERROR(SEARCH("A(선택)",Q40)))</formula>
    </cfRule>
  </conditionalFormatting>
  <conditionalFormatting sqref="L40:L41">
    <cfRule type="containsText" dxfId="1910" priority="282" operator="containsText" text="야간">
      <formula>NOT(ISERROR(SEARCH("야간",L40)))</formula>
    </cfRule>
    <cfRule type="containsText" dxfId="1909" priority="283" operator="containsText" text="B(선택)">
      <formula>NOT(ISERROR(SEARCH("B(선택)",L40)))</formula>
    </cfRule>
    <cfRule type="containsText" dxfId="1908" priority="284" operator="containsText" text="A(선택)">
      <formula>NOT(ISERROR(SEARCH("A(선택)",L40)))</formula>
    </cfRule>
  </conditionalFormatting>
  <conditionalFormatting sqref="B40:B41">
    <cfRule type="containsText" dxfId="1907" priority="270" operator="containsText" text="야간">
      <formula>NOT(ISERROR(SEARCH("야간",B40)))</formula>
    </cfRule>
    <cfRule type="containsText" dxfId="1906" priority="271" operator="containsText" text="B(선택)">
      <formula>NOT(ISERROR(SEARCH("B(선택)",B40)))</formula>
    </cfRule>
    <cfRule type="containsText" dxfId="1905" priority="272" operator="containsText" text="A(선택)">
      <formula>NOT(ISERROR(SEARCH("A(선택)",B40)))</formula>
    </cfRule>
  </conditionalFormatting>
  <conditionalFormatting sqref="V40:V41">
    <cfRule type="containsText" dxfId="1904" priority="264" operator="containsText" text="야간">
      <formula>NOT(ISERROR(SEARCH("야간",V40)))</formula>
    </cfRule>
    <cfRule type="containsText" dxfId="1903" priority="265" operator="containsText" text="B(선택)">
      <formula>NOT(ISERROR(SEARCH("B(선택)",V40)))</formula>
    </cfRule>
    <cfRule type="containsText" dxfId="1902" priority="266" operator="containsText" text="A(선택)">
      <formula>NOT(ISERROR(SEARCH("A(선택)",V40)))</formula>
    </cfRule>
  </conditionalFormatting>
  <conditionalFormatting sqref="AA47:AA48">
    <cfRule type="containsText" dxfId="1901" priority="258" operator="containsText" text="야간">
      <formula>NOT(ISERROR(SEARCH("야간",AA47)))</formula>
    </cfRule>
    <cfRule type="containsText" dxfId="1900" priority="259" operator="containsText" text="B(선택)">
      <formula>NOT(ISERROR(SEARCH("B(선택)",AA47)))</formula>
    </cfRule>
    <cfRule type="containsText" dxfId="1899" priority="260" operator="containsText" text="A(선택)">
      <formula>NOT(ISERROR(SEARCH("A(선택)",AA47)))</formula>
    </cfRule>
  </conditionalFormatting>
  <conditionalFormatting sqref="AF47:AF48">
    <cfRule type="containsText" dxfId="1898" priority="255" operator="containsText" text="야간">
      <formula>NOT(ISERROR(SEARCH("야간",AF47)))</formula>
    </cfRule>
    <cfRule type="containsText" dxfId="1897" priority="256" operator="containsText" text="B(선택)">
      <formula>NOT(ISERROR(SEARCH("B(선택)",AF47)))</formula>
    </cfRule>
    <cfRule type="containsText" dxfId="1896" priority="257" operator="containsText" text="A(선택)">
      <formula>NOT(ISERROR(SEARCH("A(선택)",AF47)))</formula>
    </cfRule>
  </conditionalFormatting>
  <conditionalFormatting sqref="G47:G48">
    <cfRule type="containsText" dxfId="1895" priority="252" operator="containsText" text="야간">
      <formula>NOT(ISERROR(SEARCH("야간",G47)))</formula>
    </cfRule>
    <cfRule type="containsText" dxfId="1894" priority="253" operator="containsText" text="B(선택)">
      <formula>NOT(ISERROR(SEARCH("B(선택)",G47)))</formula>
    </cfRule>
    <cfRule type="containsText" dxfId="1893" priority="254" operator="containsText" text="A(선택)">
      <formula>NOT(ISERROR(SEARCH("A(선택)",G47)))</formula>
    </cfRule>
  </conditionalFormatting>
  <conditionalFormatting sqref="Q47:Q48">
    <cfRule type="containsText" dxfId="1892" priority="249" operator="containsText" text="야간">
      <formula>NOT(ISERROR(SEARCH("야간",Q47)))</formula>
    </cfRule>
    <cfRule type="containsText" dxfId="1891" priority="250" operator="containsText" text="B(선택)">
      <formula>NOT(ISERROR(SEARCH("B(선택)",Q47)))</formula>
    </cfRule>
    <cfRule type="containsText" dxfId="1890" priority="251" operator="containsText" text="A(선택)">
      <formula>NOT(ISERROR(SEARCH("A(선택)",Q47)))</formula>
    </cfRule>
  </conditionalFormatting>
  <conditionalFormatting sqref="L47:L48">
    <cfRule type="containsText" dxfId="1889" priority="246" operator="containsText" text="야간">
      <formula>NOT(ISERROR(SEARCH("야간",L47)))</formula>
    </cfRule>
    <cfRule type="containsText" dxfId="1888" priority="247" operator="containsText" text="B(선택)">
      <formula>NOT(ISERROR(SEARCH("B(선택)",L47)))</formula>
    </cfRule>
    <cfRule type="containsText" dxfId="1887" priority="248" operator="containsText" text="A(선택)">
      <formula>NOT(ISERROR(SEARCH("A(선택)",L47)))</formula>
    </cfRule>
  </conditionalFormatting>
  <conditionalFormatting sqref="B47:B48">
    <cfRule type="containsText" dxfId="1886" priority="234" operator="containsText" text="야간">
      <formula>NOT(ISERROR(SEARCH("야간",B47)))</formula>
    </cfRule>
    <cfRule type="containsText" dxfId="1885" priority="235" operator="containsText" text="B(선택)">
      <formula>NOT(ISERROR(SEARCH("B(선택)",B47)))</formula>
    </cfRule>
    <cfRule type="containsText" dxfId="1884" priority="236" operator="containsText" text="A(선택)">
      <formula>NOT(ISERROR(SEARCH("A(선택)",B47)))</formula>
    </cfRule>
  </conditionalFormatting>
  <conditionalFormatting sqref="V47:V48">
    <cfRule type="containsText" dxfId="1883" priority="228" operator="containsText" text="야간">
      <formula>NOT(ISERROR(SEARCH("야간",V47)))</formula>
    </cfRule>
    <cfRule type="containsText" dxfId="1882" priority="229" operator="containsText" text="B(선택)">
      <formula>NOT(ISERROR(SEARCH("B(선택)",V47)))</formula>
    </cfRule>
    <cfRule type="containsText" dxfId="1881" priority="230" operator="containsText" text="A(선택)">
      <formula>NOT(ISERROR(SEARCH("A(선택)",V47)))</formula>
    </cfRule>
  </conditionalFormatting>
  <conditionalFormatting sqref="AA54:AA55">
    <cfRule type="containsText" dxfId="1880" priority="222" operator="containsText" text="야간">
      <formula>NOT(ISERROR(SEARCH("야간",AA54)))</formula>
    </cfRule>
    <cfRule type="containsText" dxfId="1879" priority="223" operator="containsText" text="B(선택)">
      <formula>NOT(ISERROR(SEARCH("B(선택)",AA54)))</formula>
    </cfRule>
    <cfRule type="containsText" dxfId="1878" priority="224" operator="containsText" text="A(선택)">
      <formula>NOT(ISERROR(SEARCH("A(선택)",AA54)))</formula>
    </cfRule>
  </conditionalFormatting>
  <conditionalFormatting sqref="AF54:AF55">
    <cfRule type="containsText" dxfId="1877" priority="219" operator="containsText" text="야간">
      <formula>NOT(ISERROR(SEARCH("야간",AF54)))</formula>
    </cfRule>
    <cfRule type="containsText" dxfId="1876" priority="220" operator="containsText" text="B(선택)">
      <formula>NOT(ISERROR(SEARCH("B(선택)",AF54)))</formula>
    </cfRule>
    <cfRule type="containsText" dxfId="1875" priority="221" operator="containsText" text="A(선택)">
      <formula>NOT(ISERROR(SEARCH("A(선택)",AF54)))</formula>
    </cfRule>
  </conditionalFormatting>
  <conditionalFormatting sqref="G54:G55">
    <cfRule type="containsText" dxfId="1874" priority="216" operator="containsText" text="야간">
      <formula>NOT(ISERROR(SEARCH("야간",G54)))</formula>
    </cfRule>
    <cfRule type="containsText" dxfId="1873" priority="217" operator="containsText" text="B(선택)">
      <formula>NOT(ISERROR(SEARCH("B(선택)",G54)))</formula>
    </cfRule>
    <cfRule type="containsText" dxfId="1872" priority="218" operator="containsText" text="A(선택)">
      <formula>NOT(ISERROR(SEARCH("A(선택)",G54)))</formula>
    </cfRule>
  </conditionalFormatting>
  <conditionalFormatting sqref="Q54:Q55">
    <cfRule type="containsText" dxfId="1871" priority="213" operator="containsText" text="야간">
      <formula>NOT(ISERROR(SEARCH("야간",Q54)))</formula>
    </cfRule>
    <cfRule type="containsText" dxfId="1870" priority="214" operator="containsText" text="B(선택)">
      <formula>NOT(ISERROR(SEARCH("B(선택)",Q54)))</formula>
    </cfRule>
    <cfRule type="containsText" dxfId="1869" priority="215" operator="containsText" text="A(선택)">
      <formula>NOT(ISERROR(SEARCH("A(선택)",Q54)))</formula>
    </cfRule>
  </conditionalFormatting>
  <conditionalFormatting sqref="L54:L55">
    <cfRule type="containsText" dxfId="1868" priority="210" operator="containsText" text="야간">
      <formula>NOT(ISERROR(SEARCH("야간",L54)))</formula>
    </cfRule>
    <cfRule type="containsText" dxfId="1867" priority="211" operator="containsText" text="B(선택)">
      <formula>NOT(ISERROR(SEARCH("B(선택)",L54)))</formula>
    </cfRule>
    <cfRule type="containsText" dxfId="1866" priority="212" operator="containsText" text="A(선택)">
      <formula>NOT(ISERROR(SEARCH("A(선택)",L54)))</formula>
    </cfRule>
  </conditionalFormatting>
  <conditionalFormatting sqref="B54:B55">
    <cfRule type="containsText" dxfId="1865" priority="198" operator="containsText" text="야간">
      <formula>NOT(ISERROR(SEARCH("야간",B54)))</formula>
    </cfRule>
    <cfRule type="containsText" dxfId="1864" priority="199" operator="containsText" text="B(선택)">
      <formula>NOT(ISERROR(SEARCH("B(선택)",B54)))</formula>
    </cfRule>
    <cfRule type="containsText" dxfId="1863" priority="200" operator="containsText" text="A(선택)">
      <formula>NOT(ISERROR(SEARCH("A(선택)",B54)))</formula>
    </cfRule>
  </conditionalFormatting>
  <conditionalFormatting sqref="V54:V55">
    <cfRule type="containsText" dxfId="1862" priority="192" operator="containsText" text="야간">
      <formula>NOT(ISERROR(SEARCH("야간",V54)))</formula>
    </cfRule>
    <cfRule type="containsText" dxfId="1861" priority="193" operator="containsText" text="B(선택)">
      <formula>NOT(ISERROR(SEARCH("B(선택)",V54)))</formula>
    </cfRule>
    <cfRule type="containsText" dxfId="1860" priority="194" operator="containsText" text="A(선택)">
      <formula>NOT(ISERROR(SEARCH("A(선택)",V54)))</formula>
    </cfRule>
  </conditionalFormatting>
  <conditionalFormatting sqref="V36:Y36">
    <cfRule type="cellIs" dxfId="1859" priority="188" operator="equal">
      <formula>0</formula>
    </cfRule>
  </conditionalFormatting>
  <conditionalFormatting sqref="B43:E43">
    <cfRule type="cellIs" dxfId="1858" priority="187" operator="equal">
      <formula>0</formula>
    </cfRule>
  </conditionalFormatting>
  <conditionalFormatting sqref="AA17:AA18">
    <cfRule type="containsText" dxfId="1857" priority="182" operator="containsText" text="휴일">
      <formula>NOT(ISERROR(SEARCH("휴일",AA17)))</formula>
    </cfRule>
    <cfRule type="containsText" dxfId="1856" priority="183" operator="containsText" text="대체(평일)">
      <formula>NOT(ISERROR(SEARCH("대체(평일)",AA17)))</formula>
    </cfRule>
  </conditionalFormatting>
  <conditionalFormatting sqref="AF17:AF18">
    <cfRule type="containsText" dxfId="1855" priority="180" operator="containsText" text="휴일">
      <formula>NOT(ISERROR(SEARCH("휴일",AF17)))</formula>
    </cfRule>
    <cfRule type="containsText" dxfId="1854" priority="181" operator="containsText" text="대체(평일)">
      <formula>NOT(ISERROR(SEARCH("대체(평일)",AF17)))</formula>
    </cfRule>
  </conditionalFormatting>
  <conditionalFormatting sqref="AF24:AF25">
    <cfRule type="containsText" dxfId="1853" priority="178" operator="containsText" text="휴일">
      <formula>NOT(ISERROR(SEARCH("휴일",AF24)))</formula>
    </cfRule>
    <cfRule type="containsText" dxfId="1852" priority="179" operator="containsText" text="대체(평일)">
      <formula>NOT(ISERROR(SEARCH("대체(평일)",AF24)))</formula>
    </cfRule>
  </conditionalFormatting>
  <conditionalFormatting sqref="AA24:AA25">
    <cfRule type="containsText" dxfId="1851" priority="176" operator="containsText" text="휴일">
      <formula>NOT(ISERROR(SEARCH("휴일",AA24)))</formula>
    </cfRule>
    <cfRule type="containsText" dxfId="1850" priority="177" operator="containsText" text="대체(평일)">
      <formula>NOT(ISERROR(SEARCH("대체(평일)",AA24)))</formula>
    </cfRule>
  </conditionalFormatting>
  <conditionalFormatting sqref="AA31:AA32">
    <cfRule type="containsText" dxfId="1849" priority="174" operator="containsText" text="휴일">
      <formula>NOT(ISERROR(SEARCH("휴일",AA31)))</formula>
    </cfRule>
    <cfRule type="containsText" dxfId="1848" priority="175" operator="containsText" text="대체(평일)">
      <formula>NOT(ISERROR(SEARCH("대체(평일)",AA31)))</formula>
    </cfRule>
  </conditionalFormatting>
  <conditionalFormatting sqref="AF31:AF32">
    <cfRule type="containsText" dxfId="1847" priority="172" operator="containsText" text="휴일">
      <formula>NOT(ISERROR(SEARCH("휴일",AF31)))</formula>
    </cfRule>
    <cfRule type="containsText" dxfId="1846" priority="173" operator="containsText" text="대체(평일)">
      <formula>NOT(ISERROR(SEARCH("대체(평일)",AF31)))</formula>
    </cfRule>
  </conditionalFormatting>
  <conditionalFormatting sqref="AF38:AF39">
    <cfRule type="containsText" dxfId="1845" priority="170" operator="containsText" text="휴일">
      <formula>NOT(ISERROR(SEARCH("휴일",AF38)))</formula>
    </cfRule>
    <cfRule type="containsText" dxfId="1844" priority="171" operator="containsText" text="대체(평일)">
      <formula>NOT(ISERROR(SEARCH("대체(평일)",AF38)))</formula>
    </cfRule>
  </conditionalFormatting>
  <conditionalFormatting sqref="AA38:AA39">
    <cfRule type="containsText" dxfId="1843" priority="168" operator="containsText" text="휴일">
      <formula>NOT(ISERROR(SEARCH("휴일",AA38)))</formula>
    </cfRule>
    <cfRule type="containsText" dxfId="1842" priority="169" operator="containsText" text="대체(평일)">
      <formula>NOT(ISERROR(SEARCH("대체(평일)",AA38)))</formula>
    </cfRule>
  </conditionalFormatting>
  <conditionalFormatting sqref="AA45:AA46">
    <cfRule type="containsText" dxfId="1841" priority="166" operator="containsText" text="휴일">
      <formula>NOT(ISERROR(SEARCH("휴일",AA45)))</formula>
    </cfRule>
    <cfRule type="containsText" dxfId="1840" priority="167" operator="containsText" text="대체(평일)">
      <formula>NOT(ISERROR(SEARCH("대체(평일)",AA45)))</formula>
    </cfRule>
  </conditionalFormatting>
  <conditionalFormatting sqref="AF45:AF46">
    <cfRule type="containsText" dxfId="1839" priority="164" operator="containsText" text="휴일">
      <formula>NOT(ISERROR(SEARCH("휴일",AF45)))</formula>
    </cfRule>
    <cfRule type="containsText" dxfId="1838" priority="165" operator="containsText" text="대체(평일)">
      <formula>NOT(ISERROR(SEARCH("대체(평일)",AF45)))</formula>
    </cfRule>
  </conditionalFormatting>
  <conditionalFormatting sqref="AF52:AF53">
    <cfRule type="containsText" dxfId="1837" priority="162" operator="containsText" text="휴일">
      <formula>NOT(ISERROR(SEARCH("휴일",AF52)))</formula>
    </cfRule>
    <cfRule type="containsText" dxfId="1836" priority="163" operator="containsText" text="대체(평일)">
      <formula>NOT(ISERROR(SEARCH("대체(평일)",AF52)))</formula>
    </cfRule>
  </conditionalFormatting>
  <conditionalFormatting sqref="AA52:AA53">
    <cfRule type="containsText" dxfId="1835" priority="160" operator="containsText" text="휴일">
      <formula>NOT(ISERROR(SEARCH("휴일",AA52)))</formula>
    </cfRule>
    <cfRule type="containsText" dxfId="1834" priority="161" operator="containsText" text="대체(평일)">
      <formula>NOT(ISERROR(SEARCH("대체(평일)",AA52)))</formula>
    </cfRule>
  </conditionalFormatting>
  <conditionalFormatting sqref="AO13">
    <cfRule type="cellIs" dxfId="1833" priority="144" operator="greaterThan">
      <formula>$AS$9</formula>
    </cfRule>
  </conditionalFormatting>
  <conditionalFormatting sqref="AN5:AO6 AO4">
    <cfRule type="cellIs" dxfId="1832" priority="143" operator="greaterThan">
      <formula>$AS$9</formula>
    </cfRule>
  </conditionalFormatting>
  <conditionalFormatting sqref="AO7">
    <cfRule type="cellIs" dxfId="1831" priority="142" operator="greaterThan">
      <formula>$AS$9</formula>
    </cfRule>
  </conditionalFormatting>
  <conditionalFormatting sqref="AN7">
    <cfRule type="cellIs" dxfId="1830" priority="141" operator="greaterThan">
      <formula>$AS$9</formula>
    </cfRule>
  </conditionalFormatting>
  <conditionalFormatting sqref="AN4">
    <cfRule type="cellIs" dxfId="1829" priority="140" operator="greaterThan">
      <formula>$AS$9</formula>
    </cfRule>
  </conditionalFormatting>
  <conditionalFormatting sqref="AO10">
    <cfRule type="cellIs" dxfId="1828" priority="139" operator="greaterThan">
      <formula>$AS$9</formula>
    </cfRule>
  </conditionalFormatting>
  <conditionalFormatting sqref="AO10">
    <cfRule type="cellIs" dxfId="1827" priority="138" operator="greaterThan">
      <formula>$AS$9</formula>
    </cfRule>
  </conditionalFormatting>
  <conditionalFormatting sqref="AO11">
    <cfRule type="cellIs" dxfId="1826" priority="137" operator="greaterThan">
      <formula>$AS$9</formula>
    </cfRule>
  </conditionalFormatting>
  <conditionalFormatting sqref="AO12">
    <cfRule type="cellIs" dxfId="1825" priority="136" operator="greaterThan">
      <formula>$AS$9</formula>
    </cfRule>
  </conditionalFormatting>
  <conditionalFormatting sqref="AN8">
    <cfRule type="cellIs" dxfId="1824" priority="135" operator="greaterThan">
      <formula>$AS$10</formula>
    </cfRule>
  </conditionalFormatting>
  <conditionalFormatting sqref="B17:B18">
    <cfRule type="containsText" dxfId="1823" priority="88" operator="containsText" text="대체(휴일)">
      <formula>NOT(ISERROR(SEARCH("대체(휴일)",B17)))</formula>
    </cfRule>
    <cfRule type="containsText" dxfId="1822" priority="89" operator="containsText" text="외근">
      <formula>NOT(ISERROR(SEARCH("외근",B17)))</formula>
    </cfRule>
    <cfRule type="containsText" dxfId="1821" priority="90" operator="containsText" text="선택">
      <formula>NOT(ISERROR(SEARCH("선택",B17)))</formula>
    </cfRule>
  </conditionalFormatting>
  <conditionalFormatting sqref="G17:G18">
    <cfRule type="containsText" dxfId="1820" priority="85" operator="containsText" text="대체(휴일)">
      <formula>NOT(ISERROR(SEARCH("대체(휴일)",G17)))</formula>
    </cfRule>
    <cfRule type="containsText" dxfId="1819" priority="86" operator="containsText" text="외근">
      <formula>NOT(ISERROR(SEARCH("외근",G17)))</formula>
    </cfRule>
    <cfRule type="containsText" dxfId="1818" priority="87" operator="containsText" text="선택">
      <formula>NOT(ISERROR(SEARCH("선택",G17)))</formula>
    </cfRule>
  </conditionalFormatting>
  <conditionalFormatting sqref="L17:L18">
    <cfRule type="containsText" dxfId="1817" priority="82" operator="containsText" text="대체(휴일)">
      <formula>NOT(ISERROR(SEARCH("대체(휴일)",L17)))</formula>
    </cfRule>
    <cfRule type="containsText" dxfId="1816" priority="83" operator="containsText" text="외근">
      <formula>NOT(ISERROR(SEARCH("외근",L17)))</formula>
    </cfRule>
    <cfRule type="containsText" dxfId="1815" priority="84" operator="containsText" text="선택">
      <formula>NOT(ISERROR(SEARCH("선택",L17)))</formula>
    </cfRule>
  </conditionalFormatting>
  <conditionalFormatting sqref="Q17:Q18">
    <cfRule type="containsText" dxfId="1814" priority="79" operator="containsText" text="대체(휴일)">
      <formula>NOT(ISERROR(SEARCH("대체(휴일)",Q17)))</formula>
    </cfRule>
    <cfRule type="containsText" dxfId="1813" priority="80" operator="containsText" text="외근">
      <formula>NOT(ISERROR(SEARCH("외근",Q17)))</formula>
    </cfRule>
    <cfRule type="containsText" dxfId="1812" priority="81" operator="containsText" text="선택">
      <formula>NOT(ISERROR(SEARCH("선택",Q17)))</formula>
    </cfRule>
  </conditionalFormatting>
  <conditionalFormatting sqref="V17:V18">
    <cfRule type="containsText" dxfId="1811" priority="76" operator="containsText" text="대체(휴일)">
      <formula>NOT(ISERROR(SEARCH("대체(휴일)",V17)))</formula>
    </cfRule>
    <cfRule type="containsText" dxfId="1810" priority="77" operator="containsText" text="외근">
      <formula>NOT(ISERROR(SEARCH("외근",V17)))</formula>
    </cfRule>
    <cfRule type="containsText" dxfId="1809" priority="78" operator="containsText" text="선택">
      <formula>NOT(ISERROR(SEARCH("선택",V17)))</formula>
    </cfRule>
  </conditionalFormatting>
  <conditionalFormatting sqref="B24:B25">
    <cfRule type="containsText" dxfId="1808" priority="73" operator="containsText" text="대체(휴일)">
      <formula>NOT(ISERROR(SEARCH("대체(휴일)",B24)))</formula>
    </cfRule>
    <cfRule type="containsText" dxfId="1807" priority="74" operator="containsText" text="외근">
      <formula>NOT(ISERROR(SEARCH("외근",B24)))</formula>
    </cfRule>
    <cfRule type="containsText" dxfId="1806" priority="75" operator="containsText" text="선택">
      <formula>NOT(ISERROR(SEARCH("선택",B24)))</formula>
    </cfRule>
  </conditionalFormatting>
  <conditionalFormatting sqref="G24:G25">
    <cfRule type="containsText" dxfId="1805" priority="70" operator="containsText" text="대체(휴일)">
      <formula>NOT(ISERROR(SEARCH("대체(휴일)",G24)))</formula>
    </cfRule>
    <cfRule type="containsText" dxfId="1804" priority="71" operator="containsText" text="외근">
      <formula>NOT(ISERROR(SEARCH("외근",G24)))</formula>
    </cfRule>
    <cfRule type="containsText" dxfId="1803" priority="72" operator="containsText" text="선택">
      <formula>NOT(ISERROR(SEARCH("선택",G24)))</formula>
    </cfRule>
  </conditionalFormatting>
  <conditionalFormatting sqref="L24:L25">
    <cfRule type="containsText" dxfId="1802" priority="67" operator="containsText" text="대체(휴일)">
      <formula>NOT(ISERROR(SEARCH("대체(휴일)",L24)))</formula>
    </cfRule>
    <cfRule type="containsText" dxfId="1801" priority="68" operator="containsText" text="외근">
      <formula>NOT(ISERROR(SEARCH("외근",L24)))</formula>
    </cfRule>
    <cfRule type="containsText" dxfId="1800" priority="69" operator="containsText" text="선택">
      <formula>NOT(ISERROR(SEARCH("선택",L24)))</formula>
    </cfRule>
  </conditionalFormatting>
  <conditionalFormatting sqref="Q24:Q25">
    <cfRule type="containsText" dxfId="1799" priority="64" operator="containsText" text="대체(휴일)">
      <formula>NOT(ISERROR(SEARCH("대체(휴일)",Q24)))</formula>
    </cfRule>
    <cfRule type="containsText" dxfId="1798" priority="65" operator="containsText" text="외근">
      <formula>NOT(ISERROR(SEARCH("외근",Q24)))</formula>
    </cfRule>
    <cfRule type="containsText" dxfId="1797" priority="66" operator="containsText" text="선택">
      <formula>NOT(ISERROR(SEARCH("선택",Q24)))</formula>
    </cfRule>
  </conditionalFormatting>
  <conditionalFormatting sqref="V24:V25">
    <cfRule type="containsText" dxfId="1796" priority="61" operator="containsText" text="대체(휴일)">
      <formula>NOT(ISERROR(SEARCH("대체(휴일)",V24)))</formula>
    </cfRule>
    <cfRule type="containsText" dxfId="1795" priority="62" operator="containsText" text="외근">
      <formula>NOT(ISERROR(SEARCH("외근",V24)))</formula>
    </cfRule>
    <cfRule type="containsText" dxfId="1794" priority="63" operator="containsText" text="선택">
      <formula>NOT(ISERROR(SEARCH("선택",V24)))</formula>
    </cfRule>
  </conditionalFormatting>
  <conditionalFormatting sqref="V31:V32">
    <cfRule type="containsText" dxfId="1793" priority="58" operator="containsText" text="대체(휴일)">
      <formula>NOT(ISERROR(SEARCH("대체(휴일)",V31)))</formula>
    </cfRule>
    <cfRule type="containsText" dxfId="1792" priority="59" operator="containsText" text="외근">
      <formula>NOT(ISERROR(SEARCH("외근",V31)))</formula>
    </cfRule>
    <cfRule type="containsText" dxfId="1791" priority="60" operator="containsText" text="선택">
      <formula>NOT(ISERROR(SEARCH("선택",V31)))</formula>
    </cfRule>
  </conditionalFormatting>
  <conditionalFormatting sqref="Q31:Q32">
    <cfRule type="containsText" dxfId="1790" priority="55" operator="containsText" text="대체(휴일)">
      <formula>NOT(ISERROR(SEARCH("대체(휴일)",Q31)))</formula>
    </cfRule>
    <cfRule type="containsText" dxfId="1789" priority="56" operator="containsText" text="외근">
      <formula>NOT(ISERROR(SEARCH("외근",Q31)))</formula>
    </cfRule>
    <cfRule type="containsText" dxfId="1788" priority="57" operator="containsText" text="선택">
      <formula>NOT(ISERROR(SEARCH("선택",Q31)))</formula>
    </cfRule>
  </conditionalFormatting>
  <conditionalFormatting sqref="L31:L32">
    <cfRule type="containsText" dxfId="1787" priority="52" operator="containsText" text="대체(휴일)">
      <formula>NOT(ISERROR(SEARCH("대체(휴일)",L31)))</formula>
    </cfRule>
    <cfRule type="containsText" dxfId="1786" priority="53" operator="containsText" text="외근">
      <formula>NOT(ISERROR(SEARCH("외근",L31)))</formula>
    </cfRule>
    <cfRule type="containsText" dxfId="1785" priority="54" operator="containsText" text="선택">
      <formula>NOT(ISERROR(SEARCH("선택",L31)))</formula>
    </cfRule>
  </conditionalFormatting>
  <conditionalFormatting sqref="G31:G32">
    <cfRule type="containsText" dxfId="1784" priority="49" operator="containsText" text="대체(휴일)">
      <formula>NOT(ISERROR(SEARCH("대체(휴일)",G31)))</formula>
    </cfRule>
    <cfRule type="containsText" dxfId="1783" priority="50" operator="containsText" text="외근">
      <formula>NOT(ISERROR(SEARCH("외근",G31)))</formula>
    </cfRule>
    <cfRule type="containsText" dxfId="1782" priority="51" operator="containsText" text="선택">
      <formula>NOT(ISERROR(SEARCH("선택",G31)))</formula>
    </cfRule>
  </conditionalFormatting>
  <conditionalFormatting sqref="B31:B32">
    <cfRule type="containsText" dxfId="1781" priority="46" operator="containsText" text="대체(휴일)">
      <formula>NOT(ISERROR(SEARCH("대체(휴일)",B31)))</formula>
    </cfRule>
    <cfRule type="containsText" dxfId="1780" priority="47" operator="containsText" text="외근">
      <formula>NOT(ISERROR(SEARCH("외근",B31)))</formula>
    </cfRule>
    <cfRule type="containsText" dxfId="1779" priority="48" operator="containsText" text="선택">
      <formula>NOT(ISERROR(SEARCH("선택",B31)))</formula>
    </cfRule>
  </conditionalFormatting>
  <conditionalFormatting sqref="B38:B39">
    <cfRule type="containsText" dxfId="1778" priority="43" operator="containsText" text="대체(휴일)">
      <formula>NOT(ISERROR(SEARCH("대체(휴일)",B38)))</formula>
    </cfRule>
    <cfRule type="containsText" dxfId="1777" priority="44" operator="containsText" text="외근">
      <formula>NOT(ISERROR(SEARCH("외근",B38)))</formula>
    </cfRule>
    <cfRule type="containsText" dxfId="1776" priority="45" operator="containsText" text="선택">
      <formula>NOT(ISERROR(SEARCH("선택",B38)))</formula>
    </cfRule>
  </conditionalFormatting>
  <conditionalFormatting sqref="G38:G39">
    <cfRule type="containsText" dxfId="1775" priority="40" operator="containsText" text="대체(휴일)">
      <formula>NOT(ISERROR(SEARCH("대체(휴일)",G38)))</formula>
    </cfRule>
    <cfRule type="containsText" dxfId="1774" priority="41" operator="containsText" text="외근">
      <formula>NOT(ISERROR(SEARCH("외근",G38)))</formula>
    </cfRule>
    <cfRule type="containsText" dxfId="1773" priority="42" operator="containsText" text="선택">
      <formula>NOT(ISERROR(SEARCH("선택",G38)))</formula>
    </cfRule>
  </conditionalFormatting>
  <conditionalFormatting sqref="L38:L39">
    <cfRule type="containsText" dxfId="1772" priority="37" operator="containsText" text="대체(휴일)">
      <formula>NOT(ISERROR(SEARCH("대체(휴일)",L38)))</formula>
    </cfRule>
    <cfRule type="containsText" dxfId="1771" priority="38" operator="containsText" text="외근">
      <formula>NOT(ISERROR(SEARCH("외근",L38)))</formula>
    </cfRule>
    <cfRule type="containsText" dxfId="1770" priority="39" operator="containsText" text="선택">
      <formula>NOT(ISERROR(SEARCH("선택",L38)))</formula>
    </cfRule>
  </conditionalFormatting>
  <conditionalFormatting sqref="Q38:Q39">
    <cfRule type="containsText" dxfId="1769" priority="34" operator="containsText" text="대체(휴일)">
      <formula>NOT(ISERROR(SEARCH("대체(휴일)",Q38)))</formula>
    </cfRule>
    <cfRule type="containsText" dxfId="1768" priority="35" operator="containsText" text="외근">
      <formula>NOT(ISERROR(SEARCH("외근",Q38)))</formula>
    </cfRule>
    <cfRule type="containsText" dxfId="1767" priority="36" operator="containsText" text="선택">
      <formula>NOT(ISERROR(SEARCH("선택",Q38)))</formula>
    </cfRule>
  </conditionalFormatting>
  <conditionalFormatting sqref="V38:V39">
    <cfRule type="containsText" dxfId="1766" priority="31" operator="containsText" text="대체(휴일)">
      <formula>NOT(ISERROR(SEARCH("대체(휴일)",V38)))</formula>
    </cfRule>
    <cfRule type="containsText" dxfId="1765" priority="32" operator="containsText" text="외근">
      <formula>NOT(ISERROR(SEARCH("외근",V38)))</formula>
    </cfRule>
    <cfRule type="containsText" dxfId="1764" priority="33" operator="containsText" text="선택">
      <formula>NOT(ISERROR(SEARCH("선택",V38)))</formula>
    </cfRule>
  </conditionalFormatting>
  <conditionalFormatting sqref="G45:G46">
    <cfRule type="containsText" dxfId="1763" priority="28" operator="containsText" text="대체(휴일)">
      <formula>NOT(ISERROR(SEARCH("대체(휴일)",G45)))</formula>
    </cfRule>
    <cfRule type="containsText" dxfId="1762" priority="29" operator="containsText" text="외근">
      <formula>NOT(ISERROR(SEARCH("외근",G45)))</formula>
    </cfRule>
    <cfRule type="containsText" dxfId="1761" priority="30" operator="containsText" text="선택">
      <formula>NOT(ISERROR(SEARCH("선택",G45)))</formula>
    </cfRule>
  </conditionalFormatting>
  <conditionalFormatting sqref="B45:B46">
    <cfRule type="containsText" dxfId="1760" priority="25" operator="containsText" text="대체(휴일)">
      <formula>NOT(ISERROR(SEARCH("대체(휴일)",B45)))</formula>
    </cfRule>
    <cfRule type="containsText" dxfId="1759" priority="26" operator="containsText" text="외근">
      <formula>NOT(ISERROR(SEARCH("외근",B45)))</formula>
    </cfRule>
    <cfRule type="containsText" dxfId="1758" priority="27" operator="containsText" text="선택">
      <formula>NOT(ISERROR(SEARCH("선택",B45)))</formula>
    </cfRule>
  </conditionalFormatting>
  <conditionalFormatting sqref="L45:L46">
    <cfRule type="containsText" dxfId="1757" priority="22" operator="containsText" text="대체(휴일)">
      <formula>NOT(ISERROR(SEARCH("대체(휴일)",L45)))</formula>
    </cfRule>
    <cfRule type="containsText" dxfId="1756" priority="23" operator="containsText" text="외근">
      <formula>NOT(ISERROR(SEARCH("외근",L45)))</formula>
    </cfRule>
    <cfRule type="containsText" dxfId="1755" priority="24" operator="containsText" text="선택">
      <formula>NOT(ISERROR(SEARCH("선택",L45)))</formula>
    </cfRule>
  </conditionalFormatting>
  <conditionalFormatting sqref="Q45:Q46">
    <cfRule type="containsText" dxfId="1754" priority="19" operator="containsText" text="대체(휴일)">
      <formula>NOT(ISERROR(SEARCH("대체(휴일)",Q45)))</formula>
    </cfRule>
    <cfRule type="containsText" dxfId="1753" priority="20" operator="containsText" text="외근">
      <formula>NOT(ISERROR(SEARCH("외근",Q45)))</formula>
    </cfRule>
    <cfRule type="containsText" dxfId="1752" priority="21" operator="containsText" text="선택">
      <formula>NOT(ISERROR(SEARCH("선택",Q45)))</formula>
    </cfRule>
  </conditionalFormatting>
  <conditionalFormatting sqref="V45:V46">
    <cfRule type="containsText" dxfId="1751" priority="16" operator="containsText" text="대체(휴일)">
      <formula>NOT(ISERROR(SEARCH("대체(휴일)",V45)))</formula>
    </cfRule>
    <cfRule type="containsText" dxfId="1750" priority="17" operator="containsText" text="외근">
      <formula>NOT(ISERROR(SEARCH("외근",V45)))</formula>
    </cfRule>
    <cfRule type="containsText" dxfId="1749" priority="18" operator="containsText" text="선택">
      <formula>NOT(ISERROR(SEARCH("선택",V45)))</formula>
    </cfRule>
  </conditionalFormatting>
  <conditionalFormatting sqref="V52:V53">
    <cfRule type="containsText" dxfId="1748" priority="13" operator="containsText" text="대체(휴일)">
      <formula>NOT(ISERROR(SEARCH("대체(휴일)",V52)))</formula>
    </cfRule>
    <cfRule type="containsText" dxfId="1747" priority="14" operator="containsText" text="외근">
      <formula>NOT(ISERROR(SEARCH("외근",V52)))</formula>
    </cfRule>
    <cfRule type="containsText" dxfId="1746" priority="15" operator="containsText" text="선택">
      <formula>NOT(ISERROR(SEARCH("선택",V52)))</formula>
    </cfRule>
  </conditionalFormatting>
  <conditionalFormatting sqref="Q52:Q53">
    <cfRule type="containsText" dxfId="1745" priority="10" operator="containsText" text="대체(휴일)">
      <formula>NOT(ISERROR(SEARCH("대체(휴일)",Q52)))</formula>
    </cfRule>
    <cfRule type="containsText" dxfId="1744" priority="11" operator="containsText" text="외근">
      <formula>NOT(ISERROR(SEARCH("외근",Q52)))</formula>
    </cfRule>
    <cfRule type="containsText" dxfId="1743" priority="12" operator="containsText" text="선택">
      <formula>NOT(ISERROR(SEARCH("선택",Q52)))</formula>
    </cfRule>
  </conditionalFormatting>
  <conditionalFormatting sqref="L52:L53">
    <cfRule type="containsText" dxfId="1742" priority="7" operator="containsText" text="대체(휴일)">
      <formula>NOT(ISERROR(SEARCH("대체(휴일)",L52)))</formula>
    </cfRule>
    <cfRule type="containsText" dxfId="1741" priority="8" operator="containsText" text="외근">
      <formula>NOT(ISERROR(SEARCH("외근",L52)))</formula>
    </cfRule>
    <cfRule type="containsText" dxfId="1740" priority="9" operator="containsText" text="선택">
      <formula>NOT(ISERROR(SEARCH("선택",L52)))</formula>
    </cfRule>
  </conditionalFormatting>
  <conditionalFormatting sqref="G52:G53">
    <cfRule type="containsText" dxfId="1739" priority="4" operator="containsText" text="대체(휴일)">
      <formula>NOT(ISERROR(SEARCH("대체(휴일)",G52)))</formula>
    </cfRule>
    <cfRule type="containsText" dxfId="1738" priority="5" operator="containsText" text="외근">
      <formula>NOT(ISERROR(SEARCH("외근",G52)))</formula>
    </cfRule>
    <cfRule type="containsText" dxfId="1737" priority="6" operator="containsText" text="선택">
      <formula>NOT(ISERROR(SEARCH("선택",G52)))</formula>
    </cfRule>
  </conditionalFormatting>
  <conditionalFormatting sqref="B52:B53">
    <cfRule type="containsText" dxfId="1736" priority="1" operator="containsText" text="대체(휴일)">
      <formula>NOT(ISERROR(SEARCH("대체(휴일)",B52)))</formula>
    </cfRule>
    <cfRule type="containsText" dxfId="1735" priority="2" operator="containsText" text="외근">
      <formula>NOT(ISERROR(SEARCH("외근",B52)))</formula>
    </cfRule>
    <cfRule type="containsText" dxfId="1734" priority="3" operator="containsText" text="선택">
      <formula>NOT(ISERROR(SEARCH("선택",B52)))</formula>
    </cfRule>
  </conditionalFormatting>
  <dataValidations count="10">
    <dataValidation type="list" allowBlank="1" showInputMessage="1" showErrorMessage="1" sqref="G52:G53 B45:B46 L45:L46 L52:L53 V45:V46 Q52:Q53 V52:V53 Q45:Q46 B17:B18 G17:G18 L17:L18 Q17:Q18 V17:V18 B24:B25 G24:G25 L24:L25 Q24:Q25 V24:V25 V31:V32 Q31:Q32 L31:L32 G31:G32 B31:B32 B38:B39 G38:G39 L38:L39 Q38:Q39 V38:V39 G45:G46 B52:B53" xr:uid="{C10E229B-B222-43BD-B327-2DF6047F2AEB}">
      <formula1>"통상,선택,외근,대체(휴일)"</formula1>
    </dataValidation>
    <dataValidation type="list" allowBlank="1" showInputMessage="1" showErrorMessage="1" sqref="D20 AC20 I20 AC34 N20 S20 AH20 AC48 AC27 AH27 AH34 AC41 I34 AH41 X20 I41 AH48 I27 S27 D27 N27 S41 S34 D34 I48 S48 D48 N48 N34 D41 N41 X27 X48 X41 X34 AC55 AH55 I55 S55 D55 N55 X55" xr:uid="{8313F05D-1A90-459D-8A9E-868A5CB78E79}">
      <formula1>"0.0,0.5,1.0,1.5,2.0,2.5,3.0,3.5,4.0,4.5,5.0,5.5,6.0"</formula1>
    </dataValidation>
    <dataValidation type="list" allowBlank="1" showInputMessage="1" showErrorMessage="1" sqref="C20 M62 AB20 H20 AB34 M20 R20 AG20 AB48 AB27 AG27 AG34 AB41 H34 AG41 W20 H41 AG48 H27 R27 C27 M27 R41 R34 C34 H48 R48 C48 M48 M34 C41 M41 W27 W48 W41 W34 AB55 AG55 H55 R55 C55 M55 W55" xr:uid="{6CF47386-56D8-4781-A728-3EB0AF127634}">
      <formula1>"22:30,23:00,23:30,24:00,00:30,01:00,01:30,02:00,02:30,03:00,03:30,04:00,04:30,05:00,05:30,06:00"</formula1>
    </dataValidation>
    <dataValidation type="list" allowBlank="1" showInputMessage="1" showErrorMessage="1" sqref="C19 M61 AB19 H19 AB33 M19 R19 AG19 AB47 AB26 AG26 AG33 AB40 H33 AG40 W19 H40 AG47 H26 R26 C26 M26 R40 R33 C33 H47 R47 C47 M47 M33 C40 M40 W26 W47 W40 W33 AB54 AG54 H54 R54 C54 M54 W54" xr:uid="{800EB355-53C9-40F2-BD0C-A7420D4F53FC}">
      <formula1>"22:00,22:30,23:00,23:30,24:00,00:30,01:00,01:30,02:00,02:30,03:00,03:30,04:00,04:30,05:00,05:30"</formula1>
    </dataValidation>
    <dataValidation type="list" allowBlank="1" showInputMessage="1" showErrorMessage="1" sqref="B19:B20 Q19:Q20 AA19:AA20 G19:G20 AA33:AA34 L19:L20 AF19:AF20 AA47:AA48 AF47:AF48 AA26:AA27 AF26:AF27 AF33:AF34 B47:B48 AA40:AA41 V19:V20 B26:B27 AF40:AF41 B40:B41 G26:G27 Q26:Q27 L26:L27 G47:G48 G40:G41 B33:B34 G33:G34 Q47:Q48 L47:L48 V47:V48 Q33:Q34 L33:L34 Q40:Q41 L40:L41 V40:V41 V26:V27 V33:V34 AA54:AA55 AF54:AF55 B54:B55 G54:G55 Q54:Q55 L54:L55 V54:V55" xr:uid="{3AAA9C9E-CFE8-4D67-9077-3D96350DB889}">
      <formula1>"야간"</formula1>
    </dataValidation>
    <dataValidation type="list" allowBlank="1" showInputMessage="1" showErrorMessage="1" sqref="X53 AC39 D18 AC32 I18 N18 AC18 AH18 AH32 AH39 D32 D25 I25 AC46 AH46 AC25 AH25 N25 I32 N32 S25 S32 I46 S46 S18 S53 D53 N53 X18 X32 S39 N46 X39 X46 X25 AC53 AH53 I53 D39 I39 N39 D46" xr:uid="{1BAC2A61-F371-42D3-A8D5-2D03DA3EAFE4}">
      <formula1>"외근,연차,반차,0.0,0.5,1.0,1.5,2.0,2.5,3.0,3.5,4.0,4.5,5.0,5.5,6.0"</formula1>
    </dataValidation>
    <dataValidation type="list" allowBlank="1" showInputMessage="1" showErrorMessage="1" sqref="AB17 AG38 AG45 H31 AG24 H52 W52 M52 AG31 M31 H24 R45 M24 H17 R31 AG17 AB38 R24 C38 M45 AB52 M17 AB31 AB45 W38 AB24 W45 C52 C31 R17 C17 C24 W17 W31 W24 AG52 R52 H38 M38 R38 C45 H45" xr:uid="{1692EFA7-9B87-477F-B749-735C87517BF6}">
      <formula1>"06:00,06:30,07:00,07:30,08:00,08:30,09:00,09:30,10:00,10:30,11:00,11:30,12:00,12:30,13:00,13:30,14:00,14:30,15:00,15:30,16:00,16:30,17:00,17:30"</formula1>
    </dataValidation>
    <dataValidation type="list" allowBlank="1" showInputMessage="1" showErrorMessage="1" sqref="H25 H53 H18 M25 AB53 C25 H32 M32 AG53 R46 M18 C32 AB32 C18 AG18 M53 AG32 AB25 R39 AB18 AG25 AB39 W39 AB46 AG46 R18 AG39 W46 R32 M46 W53 W18 R25 W32 W25 R53 C53 H39 M39 C39 H46 C46" xr:uid="{D226924D-C0CF-4FB5-AE98-5E78513F881B}">
      <formula1>"10:30,11:00,11:30,12:00,12:30,13:00,13:30,14:00,14:30,15:00,15:30,16:00,16:30,17:00,17:30,18:00,18:30,19:00,19:30,20:00,20:30,21:00,21:30,22:00"</formula1>
    </dataValidation>
    <dataValidation type="list" allowBlank="1" showInputMessage="1" showErrorMessage="1" sqref="AA17:AA18 AF17:AF18 AF24:AF25 AA24:AA25 AA31:AA32 AF31:AF32 AF38:AF39 AA38:AA39 AA45:AA46 AF45:AF46 AF52:AF53 AA52:AA53" xr:uid="{4FECCA0D-F3D6-4802-B0E1-B27A9B5E9511}">
      <formula1>"대체(평일),휴일"</formula1>
    </dataValidation>
    <dataValidation type="list" showInputMessage="1" showErrorMessage="1" sqref="G10:J10" xr:uid="{6A72B323-8F1E-477A-8946-FA77F8CFF85B}">
      <formula1>"Comprehensive,Non-Comprehensive"</formula1>
    </dataValidation>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3CE79-E90C-4B47-A3F8-D8D9919F4293}">
  <dimension ref="B2:AW67"/>
  <sheetViews>
    <sheetView showGridLines="0" zoomScale="70" zoomScaleNormal="70" workbookViewId="0">
      <selection activeCell="Y10" sqref="Y10"/>
    </sheetView>
  </sheetViews>
  <sheetFormatPr defaultRowHeight="15"/>
  <cols>
    <col min="1" max="1" width="4.140625" customWidth="1"/>
    <col min="2" max="2" width="7.7109375" customWidth="1"/>
    <col min="3" max="3" width="9.7109375" customWidth="1"/>
    <col min="4" max="4" width="6.7109375" customWidth="1"/>
    <col min="5" max="5" width="7.42578125" customWidth="1"/>
    <col min="6" max="6" width="2.85546875" customWidth="1"/>
    <col min="7" max="7" width="7.7109375" customWidth="1"/>
    <col min="8" max="8" width="9.7109375" customWidth="1"/>
    <col min="9" max="10" width="6.7109375" customWidth="1"/>
    <col min="11" max="11" width="2.85546875" customWidth="1"/>
    <col min="12" max="12" width="7.7109375" customWidth="1"/>
    <col min="13" max="13" width="9.7109375" customWidth="1"/>
    <col min="14" max="15" width="6.7109375" customWidth="1"/>
    <col min="16" max="16" width="2.85546875" customWidth="1"/>
    <col min="17" max="17" width="8.7109375" customWidth="1"/>
    <col min="18" max="18" width="9.7109375" customWidth="1"/>
    <col min="19" max="20" width="6.7109375" customWidth="1"/>
    <col min="21" max="21" width="2.85546875" customWidth="1"/>
    <col min="22" max="22" width="8.7109375" customWidth="1"/>
    <col min="23" max="23" width="9.7109375" customWidth="1"/>
    <col min="24" max="25" width="6.7109375" customWidth="1"/>
    <col min="26" max="26" width="2.85546875" customWidth="1"/>
    <col min="27" max="27" width="7.7109375" customWidth="1"/>
    <col min="28" max="28" width="9.7109375" customWidth="1"/>
    <col min="29" max="30" width="6.7109375" customWidth="1"/>
    <col min="31" max="31" width="2.85546875" customWidth="1"/>
    <col min="32" max="32" width="8.7109375" customWidth="1"/>
    <col min="33" max="33" width="9.7109375" customWidth="1"/>
    <col min="34" max="35" width="6.7109375" customWidth="1"/>
    <col min="36" max="36" width="2.7109375" customWidth="1"/>
    <col min="37" max="38" width="1.7109375" customWidth="1"/>
    <col min="39" max="39" width="36.28515625" customWidth="1"/>
    <col min="40" max="40" width="15.7109375" customWidth="1"/>
    <col min="41" max="41" width="6.7109375" customWidth="1"/>
    <col min="42" max="42" width="3.7109375" customWidth="1"/>
    <col min="43" max="43" width="5.140625" customWidth="1"/>
    <col min="44" max="44" width="19.42578125" customWidth="1"/>
    <col min="45" max="45" width="13.42578125" customWidth="1"/>
    <col min="46" max="48" width="8.7109375" customWidth="1"/>
    <col min="49" max="49" width="10" customWidth="1"/>
  </cols>
  <sheetData>
    <row r="2" spans="2:49" ht="26.25" customHeight="1" thickBot="1">
      <c r="B2" s="178">
        <v>44013</v>
      </c>
      <c r="C2" s="178"/>
      <c r="D2" s="178"/>
      <c r="E2" s="178"/>
      <c r="F2" s="178"/>
      <c r="G2" s="178"/>
      <c r="H2" s="22"/>
      <c r="I2" s="22"/>
      <c r="J2" s="2"/>
      <c r="K2" s="2"/>
      <c r="L2" s="2"/>
      <c r="M2" s="22"/>
      <c r="N2" s="22"/>
      <c r="O2" s="2"/>
      <c r="P2" s="2"/>
      <c r="Q2" s="2"/>
      <c r="R2" s="22"/>
      <c r="S2" s="22"/>
      <c r="T2" s="2"/>
      <c r="U2" s="2"/>
      <c r="V2" s="2"/>
      <c r="W2" s="22"/>
      <c r="X2" s="22"/>
      <c r="Y2" s="2"/>
      <c r="Z2" s="2"/>
      <c r="AA2" s="2"/>
      <c r="AB2" s="22"/>
      <c r="AC2" s="22"/>
      <c r="AD2" s="2"/>
      <c r="AE2" s="2"/>
      <c r="AF2" s="2"/>
      <c r="AG2" s="22"/>
      <c r="AH2" s="22"/>
      <c r="AI2" s="2"/>
      <c r="AJ2" s="3"/>
      <c r="AM2" s="4" t="s">
        <v>0</v>
      </c>
      <c r="AQ2" s="4" t="s">
        <v>1</v>
      </c>
      <c r="AR2" s="5"/>
    </row>
    <row r="3" spans="2:49" ht="17.25" customHeight="1">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M3" s="7"/>
      <c r="AN3" s="8" t="s">
        <v>2</v>
      </c>
      <c r="AO3" s="39" t="s">
        <v>3</v>
      </c>
      <c r="AQ3" s="179" t="s">
        <v>4</v>
      </c>
      <c r="AR3" s="180"/>
      <c r="AS3" s="9">
        <f>B2</f>
        <v>44013</v>
      </c>
    </row>
    <row r="4" spans="2:49" s="6" customFormat="1" ht="17.25" customHeight="1">
      <c r="B4" s="164" t="s">
        <v>25</v>
      </c>
      <c r="C4" s="164"/>
      <c r="D4" s="164"/>
      <c r="E4" s="164"/>
      <c r="AM4" s="34" t="s">
        <v>20</v>
      </c>
      <c r="AN4" s="35">
        <f>AN17+AN24+AN31+AN38+AN45+AN52</f>
        <v>184</v>
      </c>
      <c r="AO4" s="34">
        <f>$AS$9-AN4</f>
        <v>0</v>
      </c>
      <c r="AP4"/>
      <c r="AQ4" s="181" t="s">
        <v>5</v>
      </c>
      <c r="AR4" s="182"/>
      <c r="AS4" s="10">
        <f>EOMONTH(B2,0)</f>
        <v>44043</v>
      </c>
    </row>
    <row r="5" spans="2:49" s="6" customFormat="1" ht="17.25" customHeight="1">
      <c r="B5" s="127" t="s">
        <v>26</v>
      </c>
      <c r="C5" s="127"/>
      <c r="D5" s="127"/>
      <c r="E5" s="127"/>
      <c r="F5" s="127"/>
      <c r="G5" s="127"/>
      <c r="H5" s="127"/>
      <c r="I5" s="127"/>
      <c r="J5" s="127"/>
      <c r="K5" s="127"/>
      <c r="L5" s="127"/>
      <c r="M5" s="127"/>
      <c r="N5" s="127"/>
      <c r="O5" s="127"/>
      <c r="P5" s="127"/>
      <c r="Q5" s="127"/>
      <c r="R5" s="127"/>
      <c r="S5" s="127"/>
      <c r="T5" s="127"/>
      <c r="U5" s="127"/>
      <c r="V5" s="127"/>
      <c r="W5" s="127"/>
      <c r="X5" s="127"/>
      <c r="Y5" s="127"/>
      <c r="AM5" s="34" t="s">
        <v>24</v>
      </c>
      <c r="AN5" s="35">
        <f>AN18+AN25+AN32+AN39+AN46+AN53</f>
        <v>0</v>
      </c>
      <c r="AO5" s="34"/>
      <c r="AP5"/>
      <c r="AQ5" s="183" t="s">
        <v>6</v>
      </c>
      <c r="AR5" s="11"/>
      <c r="AS5" s="10"/>
    </row>
    <row r="6" spans="2:49" s="6" customFormat="1" ht="17.25" customHeight="1">
      <c r="B6" s="127" t="s">
        <v>63</v>
      </c>
      <c r="C6" s="127"/>
      <c r="D6" s="127"/>
      <c r="E6" s="127"/>
      <c r="F6" s="127"/>
      <c r="G6" s="127"/>
      <c r="H6" s="127"/>
      <c r="I6" s="127"/>
      <c r="J6" s="127"/>
      <c r="K6" s="127"/>
      <c r="L6" s="127"/>
      <c r="M6" s="127"/>
      <c r="N6" s="127"/>
      <c r="O6" s="127"/>
      <c r="P6" s="127"/>
      <c r="Q6" s="127"/>
      <c r="R6" s="127"/>
      <c r="S6" s="127"/>
      <c r="T6" s="127"/>
      <c r="U6" s="127"/>
      <c r="V6" s="127"/>
      <c r="W6" s="127"/>
      <c r="X6" s="127"/>
      <c r="Y6" s="127"/>
      <c r="AM6" s="34" t="s">
        <v>22</v>
      </c>
      <c r="AN6" s="35">
        <f>AO17+AO24+AO31+AO38+AO45+AO52</f>
        <v>0</v>
      </c>
      <c r="AO6" s="34"/>
      <c r="AP6"/>
      <c r="AQ6" s="184"/>
      <c r="AR6" s="11"/>
      <c r="AS6" s="10"/>
    </row>
    <row r="7" spans="2:49" s="6" customFormat="1" ht="17.25" customHeight="1" thickBot="1">
      <c r="B7" s="127" t="s">
        <v>27</v>
      </c>
      <c r="C7" s="127"/>
      <c r="D7" s="127"/>
      <c r="E7" s="127"/>
      <c r="F7" s="127"/>
      <c r="G7" s="127"/>
      <c r="H7" s="127"/>
      <c r="I7" s="127"/>
      <c r="J7" s="127"/>
      <c r="K7" s="127"/>
      <c r="L7" s="127"/>
      <c r="M7" s="127"/>
      <c r="N7" s="127"/>
      <c r="O7" s="127"/>
      <c r="P7" s="127"/>
      <c r="Q7" s="127"/>
      <c r="R7" s="127"/>
      <c r="S7" s="127"/>
      <c r="T7" s="127"/>
      <c r="U7" s="127"/>
      <c r="V7" s="127"/>
      <c r="W7" s="127"/>
      <c r="X7" s="127"/>
      <c r="Y7" s="127"/>
      <c r="AM7" s="40" t="s">
        <v>23</v>
      </c>
      <c r="AN7" s="36">
        <f>AO18+AO25+AO32+AO39+AO46+AO53</f>
        <v>0</v>
      </c>
      <c r="AO7" s="40"/>
      <c r="AP7"/>
      <c r="AQ7" s="185"/>
      <c r="AR7" s="11"/>
      <c r="AS7" s="10"/>
    </row>
    <row r="8" spans="2:49" s="6" customFormat="1" ht="17.25" customHeight="1" thickBot="1">
      <c r="B8" s="127" t="s">
        <v>69</v>
      </c>
      <c r="C8" s="127"/>
      <c r="D8" s="127"/>
      <c r="E8" s="127"/>
      <c r="F8" s="127"/>
      <c r="G8" s="127"/>
      <c r="H8" s="127"/>
      <c r="I8" s="127"/>
      <c r="J8" s="127"/>
      <c r="K8" s="127"/>
      <c r="L8" s="127"/>
      <c r="M8" s="127"/>
      <c r="N8" s="127"/>
      <c r="O8" s="127"/>
      <c r="P8" s="127"/>
      <c r="Q8" s="127"/>
      <c r="R8" s="127"/>
      <c r="S8" s="127"/>
      <c r="T8" s="127"/>
      <c r="U8" s="127"/>
      <c r="V8" s="127"/>
      <c r="W8" s="127"/>
      <c r="X8" s="127"/>
      <c r="Y8" s="127"/>
      <c r="AM8" s="60" t="s">
        <v>40</v>
      </c>
      <c r="AN8" s="44">
        <f>(AN4-AS9)+AN5+AN6+AN7</f>
        <v>0</v>
      </c>
      <c r="AO8" s="45">
        <f>AS10-AN8</f>
        <v>53.142857142857146</v>
      </c>
      <c r="AP8"/>
      <c r="AQ8" s="186" t="s">
        <v>7</v>
      </c>
      <c r="AR8" s="187"/>
      <c r="AS8" s="12">
        <f>NETWORKDAYS(AS3,AS4,AS5:AS7)</f>
        <v>23</v>
      </c>
    </row>
    <row r="9" spans="2:49" s="6" customFormat="1" ht="17.25" customHeight="1" thickBot="1">
      <c r="B9" s="127" t="s">
        <v>64</v>
      </c>
      <c r="C9" s="127"/>
      <c r="D9" s="127"/>
      <c r="E9" s="127"/>
      <c r="F9" s="127"/>
      <c r="G9" s="127"/>
      <c r="H9" s="127"/>
      <c r="I9" s="127"/>
      <c r="J9" s="127"/>
      <c r="K9" s="127"/>
      <c r="L9" s="127"/>
      <c r="M9" s="127"/>
      <c r="N9" s="127"/>
      <c r="O9" s="127"/>
      <c r="P9" s="127"/>
      <c r="Q9" s="127"/>
      <c r="R9" s="127"/>
      <c r="S9" s="127"/>
      <c r="T9" s="127"/>
      <c r="U9" s="127"/>
      <c r="V9" s="127"/>
      <c r="W9" s="127"/>
      <c r="X9" s="127"/>
      <c r="Y9" s="127"/>
      <c r="AP9"/>
      <c r="AQ9" s="176" t="s">
        <v>62</v>
      </c>
      <c r="AR9" s="177"/>
      <c r="AS9" s="42">
        <f>AS8*8</f>
        <v>184</v>
      </c>
    </row>
    <row r="10" spans="2:49" s="6" customFormat="1" ht="17.25" customHeight="1" thickBot="1">
      <c r="B10" s="125" t="s">
        <v>65</v>
      </c>
      <c r="C10" s="126"/>
      <c r="D10" s="126"/>
      <c r="E10" s="126"/>
      <c r="F10" s="126"/>
      <c r="G10" s="169" t="s">
        <v>28</v>
      </c>
      <c r="H10" s="170"/>
      <c r="I10" s="170"/>
      <c r="J10" s="171"/>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c r="AM10" s="165" t="s">
        <v>39</v>
      </c>
      <c r="AN10" s="166"/>
      <c r="AO10" s="41">
        <f>(AN4-AS9)</f>
        <v>0</v>
      </c>
      <c r="AP10"/>
      <c r="AQ10" s="172" t="s">
        <v>41</v>
      </c>
      <c r="AR10" s="173"/>
      <c r="AS10" s="43">
        <f>(_xlfn.DAYS(AS4,AS3)+1)*12/7</f>
        <v>53.142857142857146</v>
      </c>
    </row>
    <row r="11" spans="2:49" s="6" customFormat="1" ht="17.25" customHeight="1">
      <c r="B11" s="92"/>
      <c r="C11" s="92"/>
      <c r="D11" s="92"/>
      <c r="E11" s="92"/>
      <c r="F11" s="92"/>
      <c r="G11" s="92"/>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c r="AM11" s="188" t="str">
        <f>IF(G10="Comprehensive","임금에포함된월고정평일연장근로시간(야간제외)","-")</f>
        <v>임금에포함된월고정평일연장근로시간(야간제외)</v>
      </c>
      <c r="AN11" s="189"/>
      <c r="AO11" s="37">
        <f>IF(G10="Comprehensive",15.5,0)</f>
        <v>15.5</v>
      </c>
      <c r="AP11"/>
      <c r="AQ11"/>
      <c r="AR11"/>
      <c r="AS11"/>
    </row>
    <row r="12" spans="2:49" ht="17.25" customHeight="1" thickBot="1">
      <c r="B12" s="92"/>
      <c r="C12" s="94"/>
      <c r="D12" s="94"/>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M12" s="190" t="str">
        <f>IF(G10="Comprehensive","15.5시간초과 평일연장근로시간(야간제외)","평일연장근로시간 합계(야간제외)")</f>
        <v>15.5시간초과 평일연장근로시간(야간제외)</v>
      </c>
      <c r="AN12" s="191"/>
      <c r="AO12" s="38">
        <f>IF(G10="Comprehensive",IF((AO10-AO11)&gt;0,AO10-AO11,0),AO10)</f>
        <v>0</v>
      </c>
    </row>
    <row r="13" spans="2:49" ht="17.25" customHeight="1">
      <c r="B13" s="162" t="s">
        <v>8</v>
      </c>
      <c r="C13" s="162"/>
      <c r="D13" s="162"/>
      <c r="E13" s="162"/>
      <c r="F13" s="95"/>
      <c r="G13" s="162" t="s">
        <v>9</v>
      </c>
      <c r="H13" s="162"/>
      <c r="I13" s="162"/>
      <c r="J13" s="162"/>
      <c r="K13" s="95"/>
      <c r="L13" s="162" t="s">
        <v>10</v>
      </c>
      <c r="M13" s="162"/>
      <c r="N13" s="162"/>
      <c r="O13" s="162"/>
      <c r="P13" s="95"/>
      <c r="Q13" s="162" t="s">
        <v>11</v>
      </c>
      <c r="R13" s="162"/>
      <c r="S13" s="162"/>
      <c r="T13" s="162"/>
      <c r="U13" s="95"/>
      <c r="V13" s="162" t="s">
        <v>12</v>
      </c>
      <c r="W13" s="162"/>
      <c r="X13" s="162"/>
      <c r="Y13" s="162"/>
      <c r="Z13" s="95"/>
      <c r="AA13" s="163" t="s">
        <v>16</v>
      </c>
      <c r="AB13" s="163"/>
      <c r="AC13" s="163"/>
      <c r="AD13" s="163"/>
      <c r="AE13" s="95"/>
      <c r="AF13" s="163" t="s">
        <v>17</v>
      </c>
      <c r="AG13" s="163"/>
      <c r="AH13" s="163"/>
      <c r="AI13" s="163"/>
      <c r="AJ13" s="95"/>
      <c r="AK13" s="92"/>
    </row>
    <row r="14" spans="2:49" ht="17.25" customHeight="1">
      <c r="B14" s="90"/>
      <c r="C14" s="90"/>
      <c r="D14" s="90"/>
      <c r="E14" s="90"/>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c r="AE14" s="90"/>
      <c r="AF14" s="90"/>
      <c r="AG14" s="90"/>
      <c r="AH14" s="90"/>
      <c r="AI14" s="90"/>
      <c r="AJ14" s="90"/>
      <c r="AK14" s="90"/>
    </row>
    <row r="15" spans="2:49" ht="17.25" customHeight="1" thickBot="1">
      <c r="B15" s="142">
        <f>IF(WEEKDAY($B2)=2, 1, IF(A15=0, 0, A15+1))</f>
        <v>0</v>
      </c>
      <c r="C15" s="142"/>
      <c r="D15" s="142"/>
      <c r="E15" s="142"/>
      <c r="F15" s="91"/>
      <c r="G15" s="142">
        <f>IF(WEEKDAY($B2)=3, 1, IF(B15=0, 0, B15+1))</f>
        <v>0</v>
      </c>
      <c r="H15" s="142"/>
      <c r="I15" s="142"/>
      <c r="J15" s="142"/>
      <c r="K15" s="91"/>
      <c r="L15" s="142">
        <f>IF(WEEKDAY($B2)=4, 1, IF(G15=0, 0, G15+1))</f>
        <v>1</v>
      </c>
      <c r="M15" s="142"/>
      <c r="N15" s="142"/>
      <c r="O15" s="142"/>
      <c r="P15" s="91"/>
      <c r="Q15" s="142">
        <f>IF(WEEKDAY($B2)=5, 1, IF(L15=0, 0, L15+1))</f>
        <v>2</v>
      </c>
      <c r="R15" s="142"/>
      <c r="S15" s="142"/>
      <c r="T15" s="142"/>
      <c r="U15" s="91"/>
      <c r="V15" s="142">
        <f>IF(WEEKDAY($B2)=6, 1, IF(Q15=0, 0, Q15+1))</f>
        <v>3</v>
      </c>
      <c r="W15" s="142"/>
      <c r="X15" s="142"/>
      <c r="Y15" s="142"/>
      <c r="Z15" s="91"/>
      <c r="AA15" s="145">
        <f>IF(WEEKDAY($B2)=7, 1, IF(V15=0, 0, V15+1))</f>
        <v>4</v>
      </c>
      <c r="AB15" s="145"/>
      <c r="AC15" s="145"/>
      <c r="AD15" s="145"/>
      <c r="AE15" s="91"/>
      <c r="AF15" s="145">
        <f>IF(WEEKDAY($B2)=1, 1, IF(AA15=0, 0, AA15+1))</f>
        <v>5</v>
      </c>
      <c r="AG15" s="145"/>
      <c r="AH15" s="145"/>
      <c r="AI15" s="145"/>
      <c r="AJ15" s="91"/>
      <c r="AK15" s="132"/>
      <c r="AM15" s="15" t="s">
        <v>13</v>
      </c>
      <c r="AN15" s="5"/>
      <c r="AO15" s="5"/>
      <c r="AW15" s="20"/>
    </row>
    <row r="16" spans="2:49" ht="17.25" customHeight="1" thickTop="1" thickBot="1">
      <c r="B16" s="91"/>
      <c r="C16" s="91"/>
      <c r="D16" s="91"/>
      <c r="E16" s="91"/>
      <c r="F16" s="91"/>
      <c r="G16" s="91"/>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132"/>
      <c r="AM16" s="23"/>
      <c r="AN16" s="24" t="s">
        <v>18</v>
      </c>
      <c r="AO16" s="25" t="s">
        <v>68</v>
      </c>
      <c r="AW16" s="21"/>
    </row>
    <row r="17" spans="2:49" ht="17.25" customHeight="1">
      <c r="B17" s="138"/>
      <c r="C17" s="128"/>
      <c r="D17" s="129">
        <f>IF((C18-C17)*24&gt;=13,1.5,IF((C18-C17)*24&gt;=6,1,IF((C18-C17)*24&gt;=4,0.5,0)))</f>
        <v>0</v>
      </c>
      <c r="E17" s="140">
        <f>IF((AND(B17="외근",D18="반차")),8,IF(OR(D18="연차",D18="외근"),8,IF(D18="반차",((C18-C17)*24)-D17+4,((C18-C17)*24)-D17-D18)))</f>
        <v>0</v>
      </c>
      <c r="F17" s="98"/>
      <c r="G17" s="138"/>
      <c r="H17" s="128"/>
      <c r="I17" s="129">
        <f>IF((H18-H17)*24&gt;=13,1.5,IF((H18-H17)*24&gt;=6,1,IF((H18-H17)*24&gt;=4,0.5,0)))</f>
        <v>0</v>
      </c>
      <c r="J17" s="140">
        <f>IF((AND(G17="외근",I18="반차")),8,IF(OR(I18="연차",I18="외근"),8,IF(I18="반차",((H18-H17)*24)-I17+4,((H18-H17)*24)-I17-I18)))</f>
        <v>0</v>
      </c>
      <c r="K17" s="98"/>
      <c r="L17" s="143" t="s">
        <v>19</v>
      </c>
      <c r="M17" s="96">
        <v>0.375</v>
      </c>
      <c r="N17" s="97">
        <f>IF((M18-M17)*24&gt;=13,1.5,IF((M18-M17)*24&gt;=6,1,IF((M18-M17)*24&gt;=4,0.5,0)))</f>
        <v>1</v>
      </c>
      <c r="O17" s="140">
        <f>IF((AND(L17="외근",N18="반차")),8,IF(OR(N18="연차",N18="외근"),8,IF(N18="반차",((M18-M17)*24)-N17+4,((M18-M17)*24)-N17-N18)))</f>
        <v>8</v>
      </c>
      <c r="P17" s="98"/>
      <c r="Q17" s="143" t="s">
        <v>19</v>
      </c>
      <c r="R17" s="96">
        <v>0.375</v>
      </c>
      <c r="S17" s="97">
        <f>IF((R18-R17)*24&gt;=13,1.5,IF((R18-R17)*24&gt;=6,1,IF((R18-R17)*24&gt;=4,0.5,0)))</f>
        <v>1</v>
      </c>
      <c r="T17" s="140">
        <f>IF((AND(Q17="외근",S18="반차")),8,IF(OR(S18="연차",S18="외근"),8,IF(S18="반차",((R18-R17)*24)-S17+4,((R18-R17)*24)-S17-S18)))</f>
        <v>8</v>
      </c>
      <c r="U17" s="98"/>
      <c r="V17" s="143" t="s">
        <v>19</v>
      </c>
      <c r="W17" s="96">
        <v>0.375</v>
      </c>
      <c r="X17" s="97">
        <f>IF((W18-W17)*24&gt;=13,1.5,IF((W18-W17)*24&gt;=6,1,IF((W18-W17)*24&gt;=4,0.5,0)))</f>
        <v>1</v>
      </c>
      <c r="Y17" s="140">
        <f>IF((AND(V17="외근",X18="반차")),8,IF(OR(X18="연차",X18="외근"),8,IF(X18="반차",((W18-W17)*24)-X17+4,((W18-W17)*24)-X17-X18)))</f>
        <v>8</v>
      </c>
      <c r="Z17" s="98"/>
      <c r="AA17" s="143"/>
      <c r="AB17" s="96"/>
      <c r="AC17" s="97">
        <f>IF((AB18-AB17)*24&gt;=13,1.5,IF((AB18-AB17)*24&gt;=6,1,IF((AB18-AB17)*24&gt;=4,0.5,0)))</f>
        <v>0</v>
      </c>
      <c r="AD17" s="140">
        <f>IF(OR(AC18="연차",AC18="외근"),8,IF(AC18="반차",((AB18-AB17)*24)-AC17+4,((AB18-AB17)*24)-AC17-AC18))</f>
        <v>0</v>
      </c>
      <c r="AE17" s="98"/>
      <c r="AF17" s="143"/>
      <c r="AG17" s="96"/>
      <c r="AH17" s="97">
        <f>IF((AG18-AG17)*24&gt;=13,1.5,IF((AG18-AG17)*24&gt;=6,1,IF((AG18-AG17)*24&gt;=4,0.5,0)))</f>
        <v>0</v>
      </c>
      <c r="AI17" s="140">
        <f>IF(OR(AH18="연차",AH18="외근"),8,IF(AH18="반차",((AG18-AG17)*24)-AH17+4,((AG18-AG17)*24)-AH17-AH18))</f>
        <v>0</v>
      </c>
      <c r="AJ17" s="91"/>
      <c r="AK17" s="132"/>
      <c r="AM17" s="16" t="s">
        <v>20</v>
      </c>
      <c r="AN17" s="26">
        <f>E17+J17+O17+T17+Y17+IF(AA17="대체(평일)",AD17,0)+IF(AF17="대체(평일)",AI17,0)</f>
        <v>24</v>
      </c>
      <c r="AO17" s="17">
        <f>IF(AA17="휴일",AD17,0)+IF(AF17="휴일",AI17,0)</f>
        <v>0</v>
      </c>
      <c r="AW17" s="21"/>
    </row>
    <row r="18" spans="2:49" ht="15.75" thickBot="1">
      <c r="B18" s="139"/>
      <c r="C18" s="130"/>
      <c r="D18" s="131">
        <v>0</v>
      </c>
      <c r="E18" s="141"/>
      <c r="F18" s="98"/>
      <c r="G18" s="139"/>
      <c r="H18" s="130"/>
      <c r="I18" s="131">
        <v>0</v>
      </c>
      <c r="J18" s="141"/>
      <c r="K18" s="98"/>
      <c r="L18" s="144"/>
      <c r="M18" s="99">
        <v>0.75</v>
      </c>
      <c r="N18" s="100">
        <v>0</v>
      </c>
      <c r="O18" s="141"/>
      <c r="P18" s="98"/>
      <c r="Q18" s="144"/>
      <c r="R18" s="99">
        <v>0.75</v>
      </c>
      <c r="S18" s="100">
        <v>0</v>
      </c>
      <c r="T18" s="141"/>
      <c r="U18" s="98"/>
      <c r="V18" s="144"/>
      <c r="W18" s="99">
        <v>0.75</v>
      </c>
      <c r="X18" s="100">
        <v>0</v>
      </c>
      <c r="Y18" s="141"/>
      <c r="Z18" s="98"/>
      <c r="AA18" s="144"/>
      <c r="AB18" s="99"/>
      <c r="AC18" s="100">
        <v>0</v>
      </c>
      <c r="AD18" s="141"/>
      <c r="AE18" s="98"/>
      <c r="AF18" s="144"/>
      <c r="AG18" s="99"/>
      <c r="AH18" s="100">
        <v>0</v>
      </c>
      <c r="AI18" s="141"/>
      <c r="AJ18" s="91"/>
      <c r="AK18" s="132"/>
      <c r="AM18" s="31" t="s">
        <v>21</v>
      </c>
      <c r="AN18" s="32">
        <f>E19+J19+O19+T19+Y19+IF(AA17="대체(평일)",AD19,0)+IF(AF17="대체(평일)",AI19,0)</f>
        <v>0</v>
      </c>
      <c r="AO18" s="33">
        <f>IF(AA17="휴일",AD19,0)+IF(AF17="휴일",AI19,0)</f>
        <v>0</v>
      </c>
      <c r="AS18" s="29"/>
      <c r="AW18" s="21"/>
    </row>
    <row r="19" spans="2:49">
      <c r="B19" s="138"/>
      <c r="C19" s="128"/>
      <c r="D19" s="129">
        <f>IF((HOUR(24+C20-C19)+MINUTE(24+C20-C19)/60)&gt;=13,1.5,IF((HOUR(24+C20-C19)+MINUTE(24+C20-C19)/60)&gt;=8,1,IF((HOUR(24+C20-C19)+MINUTE(24+C20-C19)/60)&gt;=4,0.5,0)))</f>
        <v>0</v>
      </c>
      <c r="E19" s="136">
        <f>(HOUR(24+C20-C19)+MINUTE(24+C20-C19)/60)-D19-D20</f>
        <v>0</v>
      </c>
      <c r="F19" s="98"/>
      <c r="G19" s="138"/>
      <c r="H19" s="128"/>
      <c r="I19" s="129">
        <f>IF((HOUR(24+H20-H19)+MINUTE(24+H20-H19)/60)&gt;=13,1.5,IF((HOUR(24+H20-H19)+MINUTE(24+H20-H19)/60)&gt;=8,1,IF((HOUR(24+H20-H19)+MINUTE(24+H20-H19)/60)&gt;=4,0.5,0)))</f>
        <v>0</v>
      </c>
      <c r="J19" s="136">
        <f>(HOUR(24+H20-H19)+MINUTE(24+H20-H19)/60)-I19-I20</f>
        <v>0</v>
      </c>
      <c r="K19" s="98"/>
      <c r="L19" s="143"/>
      <c r="M19" s="96"/>
      <c r="N19" s="97">
        <f>IF((HOUR(24+M20-M19)+MINUTE(24+M20-M19)/60)&gt;=13,1.5,IF((HOUR(24+M20-M19)+MINUTE(24+M20-M19)/60)&gt;=8,1,IF((HOUR(24+M20-M19)+MINUTE(24+M20-M19)/60)&gt;=4,0.5,0)))</f>
        <v>0</v>
      </c>
      <c r="O19" s="136">
        <f>(HOUR(24+M20-M19)+MINUTE(24+M20-M19)/60)-N19-N20</f>
        <v>0</v>
      </c>
      <c r="P19" s="98"/>
      <c r="Q19" s="143"/>
      <c r="R19" s="96"/>
      <c r="S19" s="97">
        <f>IF((HOUR(24+R20-R19)+MINUTE(24+R20-R19)/60)&gt;=13,1.5,IF((HOUR(24+R20-R19)+MINUTE(24+R20-R19)/60)&gt;=8,1,IF((HOUR(24+R20-R19)+MINUTE(24+R20-R19)/60)&gt;=4,0.5,0)))</f>
        <v>0</v>
      </c>
      <c r="T19" s="136">
        <f>(HOUR(24+R20-R19)+MINUTE(24+R20-R19)/60)-S19-S20</f>
        <v>0</v>
      </c>
      <c r="U19" s="98"/>
      <c r="V19" s="143"/>
      <c r="W19" s="96"/>
      <c r="X19" s="97">
        <f>IF((HOUR(24+W20-W19)+MINUTE(24+W20-W19)/60)&gt;=13,1.5,IF((HOUR(24+W20-W19)+MINUTE(24+W20-W19)/60)&gt;=8,1,IF((HOUR(24+W20-W19)+MINUTE(24+W20-W19)/60)&gt;=4,0.5,0)))</f>
        <v>0</v>
      </c>
      <c r="Y19" s="136">
        <f>(HOUR(24+W20-W19)+MINUTE(24+W20-W19)/60)-X19-X20</f>
        <v>0</v>
      </c>
      <c r="Z19" s="98"/>
      <c r="AA19" s="143"/>
      <c r="AB19" s="96"/>
      <c r="AC19" s="97">
        <f>IF((HOUR(24+AB20-AB19)+MINUTE(24+AB20-AB19)/60)&gt;=13,1.5,IF((HOUR(24+AB20-AB19)+MINUTE(24+AB20-AB19)/60)&gt;=8,1,IF((HOUR(24+AB20-AB19)+MINUTE(24+AB20-AB19)/60)&gt;=4,0.5,0)))</f>
        <v>0</v>
      </c>
      <c r="AD19" s="136">
        <f>(HOUR(24+AB20-AB19)+MINUTE(24+AB20-AB19)/60)-AC19-AC20</f>
        <v>0</v>
      </c>
      <c r="AE19" s="98"/>
      <c r="AF19" s="143"/>
      <c r="AG19" s="96"/>
      <c r="AH19" s="97">
        <f>IF((HOUR(24+AG20-AG19)+MINUTE(24+AG20-AG19)/60)&gt;=13,1.5,IF((HOUR(24+AG20-AG19)+MINUTE(24+AG20-AG19)/60)&gt;=8,1,IF((HOUR(24+AG20-AG19)+MINUTE(24+AG20-AG19)/60)&gt;=4,0.5,0)))</f>
        <v>0</v>
      </c>
      <c r="AI19" s="136">
        <f>(HOUR(24+AG20-AG19)+MINUTE(24+AG20-AG19)/60)-AH19-AH20</f>
        <v>0</v>
      </c>
      <c r="AJ19" s="91"/>
      <c r="AK19" s="132"/>
      <c r="AM19" s="18"/>
      <c r="AN19" s="18"/>
      <c r="AO19" s="18"/>
    </row>
    <row r="20" spans="2:49">
      <c r="B20" s="139"/>
      <c r="C20" s="130"/>
      <c r="D20" s="131">
        <v>0</v>
      </c>
      <c r="E20" s="137"/>
      <c r="F20" s="98"/>
      <c r="G20" s="139"/>
      <c r="H20" s="130"/>
      <c r="I20" s="131">
        <v>0</v>
      </c>
      <c r="J20" s="137"/>
      <c r="K20" s="98"/>
      <c r="L20" s="144"/>
      <c r="M20" s="99"/>
      <c r="N20" s="100">
        <v>0</v>
      </c>
      <c r="O20" s="137"/>
      <c r="P20" s="98"/>
      <c r="Q20" s="144"/>
      <c r="R20" s="99"/>
      <c r="S20" s="100">
        <v>0</v>
      </c>
      <c r="T20" s="137"/>
      <c r="U20" s="98"/>
      <c r="V20" s="144"/>
      <c r="W20" s="99"/>
      <c r="X20" s="100">
        <v>0</v>
      </c>
      <c r="Y20" s="137"/>
      <c r="Z20" s="98"/>
      <c r="AA20" s="144"/>
      <c r="AB20" s="99"/>
      <c r="AC20" s="100">
        <v>0</v>
      </c>
      <c r="AD20" s="137"/>
      <c r="AE20" s="98"/>
      <c r="AF20" s="144"/>
      <c r="AG20" s="99"/>
      <c r="AH20" s="100">
        <v>0</v>
      </c>
      <c r="AI20" s="137"/>
      <c r="AJ20" s="91"/>
      <c r="AK20" s="132"/>
    </row>
    <row r="21" spans="2:49">
      <c r="B21" s="91"/>
      <c r="C21" s="101"/>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132"/>
      <c r="AP21" s="13"/>
    </row>
    <row r="22" spans="2:49" ht="16.5" thickBot="1">
      <c r="B22" s="149">
        <f>AF15+1</f>
        <v>6</v>
      </c>
      <c r="C22" s="149"/>
      <c r="D22" s="149"/>
      <c r="E22" s="149"/>
      <c r="F22" s="102"/>
      <c r="G22" s="142">
        <f>B22+1</f>
        <v>7</v>
      </c>
      <c r="H22" s="142"/>
      <c r="I22" s="142"/>
      <c r="J22" s="142"/>
      <c r="K22" s="102"/>
      <c r="L22" s="142">
        <f>G22+1</f>
        <v>8</v>
      </c>
      <c r="M22" s="142"/>
      <c r="N22" s="142"/>
      <c r="O22" s="142"/>
      <c r="P22" s="91"/>
      <c r="Q22" s="142">
        <f>L22+1</f>
        <v>9</v>
      </c>
      <c r="R22" s="142"/>
      <c r="S22" s="142"/>
      <c r="T22" s="142"/>
      <c r="U22" s="91"/>
      <c r="V22" s="142">
        <f>Q22+1</f>
        <v>10</v>
      </c>
      <c r="W22" s="142"/>
      <c r="X22" s="142"/>
      <c r="Y22" s="142"/>
      <c r="Z22" s="102"/>
      <c r="AA22" s="145">
        <f>V22+1</f>
        <v>11</v>
      </c>
      <c r="AB22" s="145"/>
      <c r="AC22" s="145"/>
      <c r="AD22" s="145"/>
      <c r="AE22" s="91"/>
      <c r="AF22" s="145">
        <f>AA22+1</f>
        <v>12</v>
      </c>
      <c r="AG22" s="145"/>
      <c r="AH22" s="145"/>
      <c r="AI22" s="145"/>
      <c r="AJ22" s="91"/>
      <c r="AK22" s="132"/>
      <c r="AM22" s="15" t="s">
        <v>13</v>
      </c>
      <c r="AN22" s="5"/>
      <c r="AO22" s="5"/>
    </row>
    <row r="23" spans="2:49" ht="16.5" thickTop="1" thickBot="1">
      <c r="B23" s="91"/>
      <c r="C23" s="101"/>
      <c r="D23" s="91"/>
      <c r="E23" s="91"/>
      <c r="F23" s="91"/>
      <c r="G23" s="91"/>
      <c r="H23" s="91"/>
      <c r="I23" s="91"/>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132"/>
      <c r="AM23" s="23"/>
      <c r="AN23" s="24" t="s">
        <v>18</v>
      </c>
      <c r="AO23" s="25" t="s">
        <v>68</v>
      </c>
    </row>
    <row r="24" spans="2:49">
      <c r="B24" s="143" t="s">
        <v>19</v>
      </c>
      <c r="C24" s="96">
        <v>0.375</v>
      </c>
      <c r="D24" s="97">
        <f>IF((C25-C24)*24&gt;=13,1.5,IF((C25-C24)*24&gt;=6,1,IF((C25-C24)*24&gt;=4,0.5,0)))</f>
        <v>1</v>
      </c>
      <c r="E24" s="140">
        <f>IF((AND(B24="외근",D25="반차")),8,IF(OR(D25="연차",D25="외근"),8,IF(D25="반차",((C25-C24)*24)-D24+4,((C25-C24)*24)-D24-D25)))</f>
        <v>8</v>
      </c>
      <c r="F24" s="98"/>
      <c r="G24" s="143" t="s">
        <v>19</v>
      </c>
      <c r="H24" s="96">
        <v>0.375</v>
      </c>
      <c r="I24" s="97">
        <f>IF((H25-H24)*24&gt;=13,1.5,IF((H25-H24)*24&gt;=6,1,IF((H25-H24)*24&gt;=4,0.5,0)))</f>
        <v>1</v>
      </c>
      <c r="J24" s="140">
        <f>IF((AND(G24="외근",I25="반차")),8,IF(OR(I25="연차",I25="외근"),8,IF(I25="반차",((H25-H24)*24)-I24+4,((H25-H24)*24)-I24-I25)))</f>
        <v>8</v>
      </c>
      <c r="K24" s="98"/>
      <c r="L24" s="143" t="s">
        <v>19</v>
      </c>
      <c r="M24" s="96">
        <v>0.375</v>
      </c>
      <c r="N24" s="97">
        <f>IF((M25-M24)*24&gt;=13,1.5,IF((M25-M24)*24&gt;=6,1,IF((M25-M24)*24&gt;=4,0.5,0)))</f>
        <v>1</v>
      </c>
      <c r="O24" s="140">
        <f>IF((AND(L24="외근",N25="반차")),8,IF(OR(N25="연차",N25="외근"),8,IF(N25="반차",((M25-M24)*24)-N24+4,((M25-M24)*24)-N24-N25)))</f>
        <v>8</v>
      </c>
      <c r="P24" s="98"/>
      <c r="Q24" s="143" t="s">
        <v>19</v>
      </c>
      <c r="R24" s="96">
        <v>0.375</v>
      </c>
      <c r="S24" s="97">
        <f>IF((R25-R24)*24&gt;=13,1.5,IF((R25-R24)*24&gt;=6,1,IF((R25-R24)*24&gt;=4,0.5,0)))</f>
        <v>1</v>
      </c>
      <c r="T24" s="140">
        <f>IF((AND(Q24="외근",S25="반차")),8,IF(OR(S25="연차",S25="외근"),8,IF(S25="반차",((R25-R24)*24)-S24+4,((R25-R24)*24)-S24-S25)))</f>
        <v>8</v>
      </c>
      <c r="U24" s="98"/>
      <c r="V24" s="143" t="s">
        <v>19</v>
      </c>
      <c r="W24" s="96">
        <v>0.375</v>
      </c>
      <c r="X24" s="97">
        <f>IF((W25-W24)*24&gt;=13,1.5,IF((W25-W24)*24&gt;=6,1,IF((W25-W24)*24&gt;=4,0.5,0)))</f>
        <v>1</v>
      </c>
      <c r="Y24" s="140">
        <f>IF((AND(V24="외근",X25="반차")),8,IF(OR(X25="연차",X25="외근"),8,IF(X25="반차",((W25-W24)*24)-X24+4,((W25-W24)*24)-X24-X25)))</f>
        <v>8</v>
      </c>
      <c r="Z24" s="98"/>
      <c r="AA24" s="143"/>
      <c r="AB24" s="96"/>
      <c r="AC24" s="97">
        <f>IF((AB25-AB24)*24&gt;=13,1.5,IF((AB25-AB24)*24&gt;=6,1,IF((AB25-AB24)*24&gt;=4,0.5,0)))</f>
        <v>0</v>
      </c>
      <c r="AD24" s="140">
        <f>IF(OR(AC25="연차",AC25="외근"),8,IF(AC25="반차",((AB25-AB24)*24)-AC24+4,((AB25-AB24)*24)-AC24-AC25))</f>
        <v>0</v>
      </c>
      <c r="AE24" s="98"/>
      <c r="AF24" s="143"/>
      <c r="AG24" s="96"/>
      <c r="AH24" s="97">
        <f>IF((AG25-AG24)*24&gt;=13,1.5,IF((AG25-AG24)*24&gt;=6,1,IF((AG25-AG24)*24&gt;=4,0.5,0)))</f>
        <v>0</v>
      </c>
      <c r="AI24" s="140">
        <f>IF(OR(AH25="연차",AH25="외근"),8,IF(AH25="반차",((AG25-AG24)*24)-AH24+4,((AG25-AG24)*24)-AH24-AH25))</f>
        <v>0</v>
      </c>
      <c r="AJ24" s="91"/>
      <c r="AK24" s="132"/>
      <c r="AM24" s="16" t="s">
        <v>20</v>
      </c>
      <c r="AN24" s="26">
        <f>E24+J24+O24+T24+Y24+IF(AA24="대체(평일)",AD24,0)+IF(AF24="대체(평일)",AI24,0)</f>
        <v>40</v>
      </c>
      <c r="AO24" s="17">
        <f>IF(AA24="휴일",AD24,0)+IF(AF24="휴일",AI24,0)</f>
        <v>0</v>
      </c>
    </row>
    <row r="25" spans="2:49" ht="15.75" thickBot="1">
      <c r="B25" s="144"/>
      <c r="C25" s="99">
        <v>0.75</v>
      </c>
      <c r="D25" s="100">
        <v>0</v>
      </c>
      <c r="E25" s="141"/>
      <c r="F25" s="98"/>
      <c r="G25" s="144"/>
      <c r="H25" s="99">
        <v>0.75</v>
      </c>
      <c r="I25" s="100">
        <v>0</v>
      </c>
      <c r="J25" s="141"/>
      <c r="K25" s="98"/>
      <c r="L25" s="144"/>
      <c r="M25" s="99">
        <v>0.75</v>
      </c>
      <c r="N25" s="100">
        <v>0</v>
      </c>
      <c r="O25" s="141"/>
      <c r="P25" s="98"/>
      <c r="Q25" s="144"/>
      <c r="R25" s="99">
        <v>0.75</v>
      </c>
      <c r="S25" s="100">
        <v>0</v>
      </c>
      <c r="T25" s="141"/>
      <c r="U25" s="98"/>
      <c r="V25" s="144"/>
      <c r="W25" s="99">
        <v>0.75</v>
      </c>
      <c r="X25" s="100">
        <v>0</v>
      </c>
      <c r="Y25" s="141"/>
      <c r="Z25" s="98"/>
      <c r="AA25" s="144"/>
      <c r="AB25" s="99"/>
      <c r="AC25" s="100">
        <v>0</v>
      </c>
      <c r="AD25" s="141"/>
      <c r="AE25" s="98"/>
      <c r="AF25" s="144"/>
      <c r="AG25" s="99"/>
      <c r="AH25" s="100">
        <v>0</v>
      </c>
      <c r="AI25" s="141"/>
      <c r="AJ25" s="91"/>
      <c r="AK25" s="132"/>
      <c r="AM25" s="31" t="s">
        <v>21</v>
      </c>
      <c r="AN25" s="27">
        <f>E26+J26+O26+T26+Y26+IF(AA24="대체(평일)",AD26,0)+IF(AF24="대체(평일)",AI26,0)</f>
        <v>0</v>
      </c>
      <c r="AO25" s="19">
        <f>IF(AA24="휴일",AD26,0)+IF(AF24="휴일",AI26,0)</f>
        <v>0</v>
      </c>
    </row>
    <row r="26" spans="2:49">
      <c r="B26" s="143"/>
      <c r="C26" s="96"/>
      <c r="D26" s="97">
        <f>IF((HOUR(24+C27-C26)+MINUTE(24+C27-C26)/60)&gt;=13,1.5,IF((HOUR(24+C27-C26)+MINUTE(24+C27-C26)/60)&gt;=8,1,IF((HOUR(24+C27-C26)+MINUTE(24+C27-C26)/60)&gt;=4,0.5,0)))</f>
        <v>0</v>
      </c>
      <c r="E26" s="136">
        <f>(HOUR(24+C27-C26)+MINUTE(24+C27-C26)/60)-D26-D27</f>
        <v>0</v>
      </c>
      <c r="F26" s="98"/>
      <c r="G26" s="143"/>
      <c r="H26" s="96"/>
      <c r="I26" s="97">
        <f>IF((HOUR(24+H27-H26)+MINUTE(24+H27-H26)/60)&gt;=13,1.5,IF((HOUR(24+H27-H26)+MINUTE(24+H27-H26)/60)&gt;=8,1,IF((HOUR(24+H27-H26)+MINUTE(24+H27-H26)/60)&gt;=4,0.5,0)))</f>
        <v>0</v>
      </c>
      <c r="J26" s="136">
        <f>(HOUR(24+H27-H26)+MINUTE(24+H27-H26)/60)-I26-I27</f>
        <v>0</v>
      </c>
      <c r="K26" s="98"/>
      <c r="L26" s="143"/>
      <c r="M26" s="96"/>
      <c r="N26" s="97">
        <f>IF((HOUR(24+M27-M26)+MINUTE(24+M27-M26)/60)&gt;=13,1.5,IF((HOUR(24+M27-M26)+MINUTE(24+M27-M26)/60)&gt;=8,1,IF((HOUR(24+M27-M26)+MINUTE(24+M27-M26)/60)&gt;=4,0.5,0)))</f>
        <v>0</v>
      </c>
      <c r="O26" s="136">
        <f>(HOUR(24+M27-M26)+MINUTE(24+M27-M26)/60)-N26-N27</f>
        <v>0</v>
      </c>
      <c r="P26" s="98"/>
      <c r="Q26" s="143"/>
      <c r="R26" s="96"/>
      <c r="S26" s="97">
        <f>IF((HOUR(24+R27-R26)+MINUTE(24+R27-R26)/60)&gt;=13,1.5,IF((HOUR(24+R27-R26)+MINUTE(24+R27-R26)/60)&gt;=8,1,IF((HOUR(24+R27-R26)+MINUTE(24+R27-R26)/60)&gt;=4,0.5,0)))</f>
        <v>0</v>
      </c>
      <c r="T26" s="136">
        <f>(HOUR(24+R27-R26)+MINUTE(24+R27-R26)/60)-S26-S27</f>
        <v>0</v>
      </c>
      <c r="U26" s="98"/>
      <c r="V26" s="143"/>
      <c r="W26" s="96"/>
      <c r="X26" s="97">
        <f>IF((HOUR(24+W27-W26)+MINUTE(24+W27-W26)/60)&gt;=13,1.5,IF((HOUR(24+W27-W26)+MINUTE(24+W27-W26)/60)&gt;=8,1,IF((HOUR(24+W27-W26)+MINUTE(24+W27-W26)/60)&gt;=4,0.5,0)))</f>
        <v>0</v>
      </c>
      <c r="Y26" s="136">
        <f>(HOUR(24+W27-W26)+MINUTE(24+W27-W26)/60)-X26-X27</f>
        <v>0</v>
      </c>
      <c r="Z26" s="98"/>
      <c r="AA26" s="143"/>
      <c r="AB26" s="96"/>
      <c r="AC26" s="97">
        <f>IF((HOUR(24+AB27-AB26)+MINUTE(24+AB27-AB26)/60)&gt;=13,1.5,IF((HOUR(24+AB27-AB26)+MINUTE(24+AB27-AB26)/60)&gt;=8,1,IF((HOUR(24+AB27-AB26)+MINUTE(24+AB27-AB26)/60)&gt;=4,0.5,0)))</f>
        <v>0</v>
      </c>
      <c r="AD26" s="136">
        <f>(HOUR(24+AB27-AB26)+MINUTE(24+AB27-AB26)/60)-AC26-AC27</f>
        <v>0</v>
      </c>
      <c r="AE26" s="98"/>
      <c r="AF26" s="143"/>
      <c r="AG26" s="96"/>
      <c r="AH26" s="97">
        <f>IF((HOUR(24+AG27-AG26)+MINUTE(24+AG27-AG26)/60)&gt;=13,1.5,IF((HOUR(24+AG27-AG26)+MINUTE(24+AG27-AG26)/60)&gt;=8,1,IF((HOUR(24+AG27-AG26)+MINUTE(24+AG27-AG26)/60)&gt;=4,0.5,0)))</f>
        <v>0</v>
      </c>
      <c r="AI26" s="136">
        <f>(HOUR(24+AG27-AG26)+MINUTE(24+AG27-AG26)/60)-AH26-AH27</f>
        <v>0</v>
      </c>
      <c r="AJ26" s="91"/>
      <c r="AK26" s="132"/>
      <c r="AM26" s="18"/>
      <c r="AN26" s="18"/>
      <c r="AO26" s="18"/>
    </row>
    <row r="27" spans="2:49">
      <c r="B27" s="144"/>
      <c r="C27" s="99"/>
      <c r="D27" s="100">
        <v>0</v>
      </c>
      <c r="E27" s="137"/>
      <c r="F27" s="98"/>
      <c r="G27" s="144"/>
      <c r="H27" s="99"/>
      <c r="I27" s="100">
        <v>0</v>
      </c>
      <c r="J27" s="137"/>
      <c r="K27" s="98"/>
      <c r="L27" s="144"/>
      <c r="M27" s="99"/>
      <c r="N27" s="100">
        <v>0</v>
      </c>
      <c r="O27" s="137"/>
      <c r="P27" s="98"/>
      <c r="Q27" s="144"/>
      <c r="R27" s="99"/>
      <c r="S27" s="100">
        <v>0</v>
      </c>
      <c r="T27" s="137"/>
      <c r="U27" s="98"/>
      <c r="V27" s="144"/>
      <c r="W27" s="99"/>
      <c r="X27" s="100">
        <v>0</v>
      </c>
      <c r="Y27" s="137"/>
      <c r="Z27" s="98"/>
      <c r="AA27" s="144"/>
      <c r="AB27" s="99"/>
      <c r="AC27" s="100">
        <v>0</v>
      </c>
      <c r="AD27" s="137"/>
      <c r="AE27" s="98"/>
      <c r="AF27" s="144"/>
      <c r="AG27" s="99"/>
      <c r="AH27" s="100">
        <v>0</v>
      </c>
      <c r="AI27" s="137"/>
      <c r="AJ27" s="91"/>
      <c r="AK27" s="132"/>
    </row>
    <row r="28" spans="2:49">
      <c r="B28" s="91"/>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132"/>
    </row>
    <row r="29" spans="2:49" ht="16.5" thickBot="1">
      <c r="B29" s="142">
        <f>AF22+1</f>
        <v>13</v>
      </c>
      <c r="C29" s="142"/>
      <c r="D29" s="142"/>
      <c r="E29" s="142"/>
      <c r="F29" s="91"/>
      <c r="G29" s="142">
        <f>B29+1</f>
        <v>14</v>
      </c>
      <c r="H29" s="142"/>
      <c r="I29" s="142"/>
      <c r="J29" s="142"/>
      <c r="K29" s="91"/>
      <c r="L29" s="142">
        <f>G29+1</f>
        <v>15</v>
      </c>
      <c r="M29" s="142"/>
      <c r="N29" s="142"/>
      <c r="O29" s="142"/>
      <c r="P29" s="91"/>
      <c r="Q29" s="149">
        <f>L29+1</f>
        <v>16</v>
      </c>
      <c r="R29" s="149"/>
      <c r="S29" s="149"/>
      <c r="T29" s="149"/>
      <c r="U29" s="91"/>
      <c r="V29" s="142">
        <f>Q29+1</f>
        <v>17</v>
      </c>
      <c r="W29" s="142"/>
      <c r="X29" s="142"/>
      <c r="Y29" s="142"/>
      <c r="Z29" s="91"/>
      <c r="AA29" s="145">
        <f>V29+1</f>
        <v>18</v>
      </c>
      <c r="AB29" s="145"/>
      <c r="AC29" s="145"/>
      <c r="AD29" s="145"/>
      <c r="AE29" s="91"/>
      <c r="AF29" s="145">
        <f>AA29+1</f>
        <v>19</v>
      </c>
      <c r="AG29" s="145"/>
      <c r="AH29" s="145"/>
      <c r="AI29" s="145"/>
      <c r="AJ29" s="91"/>
      <c r="AK29" s="132"/>
      <c r="AM29" s="15" t="s">
        <v>13</v>
      </c>
      <c r="AN29" s="5"/>
      <c r="AO29" s="5"/>
    </row>
    <row r="30" spans="2:49" ht="16.5" thickTop="1" thickBot="1">
      <c r="B30" s="91"/>
      <c r="C30" s="91"/>
      <c r="D30" s="91"/>
      <c r="E30" s="91"/>
      <c r="F30" s="91"/>
      <c r="G30" s="91"/>
      <c r="H30" s="91"/>
      <c r="I30" s="91"/>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132"/>
      <c r="AM30" s="23"/>
      <c r="AN30" s="24" t="s">
        <v>18</v>
      </c>
      <c r="AO30" s="25" t="s">
        <v>68</v>
      </c>
    </row>
    <row r="31" spans="2:49">
      <c r="B31" s="143" t="s">
        <v>19</v>
      </c>
      <c r="C31" s="96">
        <v>0.375</v>
      </c>
      <c r="D31" s="97">
        <f>IF((C32-C31)*24&gt;=13,1.5,IF((C32-C31)*24&gt;=6,1,IF((C32-C31)*24&gt;=4,0.5,0)))</f>
        <v>1</v>
      </c>
      <c r="E31" s="140">
        <f>IF((AND(B31="외근",D32="반차")),8,IF(OR(D32="연차",D32="외근"),8,IF(D32="반차",((C32-C31)*24)-D31+4,((C32-C31)*24)-D31-D32)))</f>
        <v>8</v>
      </c>
      <c r="F31" s="98"/>
      <c r="G31" s="143" t="s">
        <v>19</v>
      </c>
      <c r="H31" s="96">
        <v>0.375</v>
      </c>
      <c r="I31" s="97">
        <f>IF((H32-H31)*24&gt;=13,1.5,IF((H32-H31)*24&gt;=6,1,IF((H32-H31)*24&gt;=4,0.5,0)))</f>
        <v>1</v>
      </c>
      <c r="J31" s="140">
        <f>IF((AND(G31="외근",I32="반차")),8,IF(OR(I32="연차",I32="외근"),8,IF(I32="반차",((H32-H31)*24)-I31+4,((H32-H31)*24)-I31-I32)))</f>
        <v>8</v>
      </c>
      <c r="K31" s="98"/>
      <c r="L31" s="143" t="s">
        <v>19</v>
      </c>
      <c r="M31" s="96">
        <v>0.375</v>
      </c>
      <c r="N31" s="97">
        <f>IF((M32-M31)*24&gt;=13,1.5,IF((M32-M31)*24&gt;=6,1,IF((M32-M31)*24&gt;=4,0.5,0)))</f>
        <v>1</v>
      </c>
      <c r="O31" s="140">
        <f>IF((AND(L31="외근",N32="반차")),8,IF(OR(N32="연차",N32="외근"),8,IF(N32="반차",((M32-M31)*24)-N31+4,((M32-M31)*24)-N31-N32)))</f>
        <v>8</v>
      </c>
      <c r="P31" s="98"/>
      <c r="Q31" s="143" t="s">
        <v>19</v>
      </c>
      <c r="R31" s="96">
        <v>0.375</v>
      </c>
      <c r="S31" s="97">
        <f>IF((R32-R31)*24&gt;=13,1.5,IF((R32-R31)*24&gt;=6,1,IF((R32-R31)*24&gt;=4,0.5,0)))</f>
        <v>1</v>
      </c>
      <c r="T31" s="140">
        <f>IF((AND(Q31="외근",S32="반차")),8,IF(OR(S32="연차",S32="외근"),8,IF(S32="반차",((R32-R31)*24)-S31+4,((R32-R31)*24)-S31-S32)))</f>
        <v>8</v>
      </c>
      <c r="U31" s="98"/>
      <c r="V31" s="143" t="s">
        <v>19</v>
      </c>
      <c r="W31" s="96">
        <v>0.375</v>
      </c>
      <c r="X31" s="97">
        <f>IF((W32-W31)*24&gt;=13,1.5,IF((W32-W31)*24&gt;=6,1,IF((W32-W31)*24&gt;=4,0.5,0)))</f>
        <v>1</v>
      </c>
      <c r="Y31" s="140">
        <f>IF((AND(V31="외근",X32="반차")),8,IF(OR(X32="연차",X32="외근"),8,IF(X32="반차",((W32-W31)*24)-X31+4,((W32-W31)*24)-X31-X32)))</f>
        <v>8</v>
      </c>
      <c r="Z31" s="98"/>
      <c r="AA31" s="143"/>
      <c r="AB31" s="96"/>
      <c r="AC31" s="97">
        <f>IF((AB32-AB31)*24&gt;=13,1.5,IF((AB32-AB31)*24&gt;=6,1,IF((AB32-AB31)*24&gt;=4,0.5,0)))</f>
        <v>0</v>
      </c>
      <c r="AD31" s="140">
        <f>IF(OR(AC32="연차",AC32="외근"),8,IF(AC32="반차",((AB32-AB31)*24)-AC31+4,((AB32-AB31)*24)-AC31-AC32))</f>
        <v>0</v>
      </c>
      <c r="AE31" s="98"/>
      <c r="AF31" s="143"/>
      <c r="AG31" s="96"/>
      <c r="AH31" s="97">
        <f>IF((AG32-AG31)*24&gt;=13,1.5,IF((AG32-AG31)*24&gt;=6,1,IF((AG32-AG31)*24&gt;=4,0.5,0)))</f>
        <v>0</v>
      </c>
      <c r="AI31" s="140">
        <f>IF(OR(AH32="연차",AH32="외근"),8,IF(AH32="반차",((AG32-AG31)*24)-AH31+4,((AG32-AG31)*24)-AH31-AH32))</f>
        <v>0</v>
      </c>
      <c r="AJ31" s="91"/>
      <c r="AK31" s="132"/>
      <c r="AM31" s="16" t="s">
        <v>20</v>
      </c>
      <c r="AN31" s="26">
        <f>E31+J31+O31+T31+Y31+IF(AA31="대체(평일)",AD31,0)+IF(AF31="대체(평일)",AI31,0)</f>
        <v>40</v>
      </c>
      <c r="AO31" s="17">
        <f>IF(AA31="휴일",AD31,0)+IF(AF31="휴일",AI31,0)</f>
        <v>0</v>
      </c>
      <c r="AS31" s="29"/>
    </row>
    <row r="32" spans="2:49" ht="15.75" thickBot="1">
      <c r="B32" s="144"/>
      <c r="C32" s="99">
        <v>0.75</v>
      </c>
      <c r="D32" s="100">
        <v>0</v>
      </c>
      <c r="E32" s="141"/>
      <c r="F32" s="98"/>
      <c r="G32" s="144"/>
      <c r="H32" s="99">
        <v>0.75</v>
      </c>
      <c r="I32" s="100">
        <v>0</v>
      </c>
      <c r="J32" s="141"/>
      <c r="K32" s="98"/>
      <c r="L32" s="144"/>
      <c r="M32" s="99">
        <v>0.75</v>
      </c>
      <c r="N32" s="100">
        <v>0</v>
      </c>
      <c r="O32" s="141"/>
      <c r="P32" s="98"/>
      <c r="Q32" s="144"/>
      <c r="R32" s="99">
        <v>0.75</v>
      </c>
      <c r="S32" s="100">
        <v>0</v>
      </c>
      <c r="T32" s="141"/>
      <c r="U32" s="98"/>
      <c r="V32" s="144"/>
      <c r="W32" s="99">
        <v>0.75</v>
      </c>
      <c r="X32" s="100">
        <v>0</v>
      </c>
      <c r="Y32" s="141"/>
      <c r="Z32" s="98"/>
      <c r="AA32" s="144"/>
      <c r="AB32" s="99"/>
      <c r="AC32" s="100">
        <v>0</v>
      </c>
      <c r="AD32" s="141"/>
      <c r="AE32" s="98"/>
      <c r="AF32" s="144"/>
      <c r="AG32" s="99"/>
      <c r="AH32" s="100">
        <v>0</v>
      </c>
      <c r="AI32" s="141"/>
      <c r="AJ32" s="91"/>
      <c r="AK32" s="132"/>
      <c r="AM32" s="31" t="s">
        <v>21</v>
      </c>
      <c r="AN32" s="27">
        <f>E33+J33+O33+T33+Y33+IF(AA31="대체(통상)",AD33,0)+IF(AF31="대체(통상)",AI33,0)</f>
        <v>0</v>
      </c>
      <c r="AO32" s="19">
        <f>IF(AA31="휴일",AD33,0)+IF(AF31="휴일",AI33,0)</f>
        <v>0</v>
      </c>
      <c r="AS32" s="29"/>
    </row>
    <row r="33" spans="2:46">
      <c r="B33" s="143"/>
      <c r="C33" s="96"/>
      <c r="D33" s="97">
        <f>IF((HOUR(24+C34-C33)+MINUTE(24+C34-C33)/60)&gt;=13,1.5,IF((HOUR(24+C34-C33)+MINUTE(24+C34-C33)/60)&gt;=8,1,IF((HOUR(24+C34-C33)+MINUTE(24+C34-C33)/60)&gt;=4,0.5,0)))</f>
        <v>0</v>
      </c>
      <c r="E33" s="136">
        <f>(HOUR(24+C34-C33)+MINUTE(24+C34-C33)/60)-D33-D34</f>
        <v>0</v>
      </c>
      <c r="F33" s="98"/>
      <c r="G33" s="143"/>
      <c r="H33" s="96"/>
      <c r="I33" s="97">
        <f>IF((HOUR(24+H34-H33)+MINUTE(24+H34-H33)/60)&gt;=13,1.5,IF((HOUR(24+H34-H33)+MINUTE(24+H34-H33)/60)&gt;=8,1,IF((HOUR(24+H34-H33)+MINUTE(24+H34-H33)/60)&gt;=4,0.5,0)))</f>
        <v>0</v>
      </c>
      <c r="J33" s="136">
        <f>(HOUR(24+H34-H33)+MINUTE(24+H34-H33)/60)-I33-I34</f>
        <v>0</v>
      </c>
      <c r="K33" s="98"/>
      <c r="L33" s="143"/>
      <c r="M33" s="96"/>
      <c r="N33" s="97">
        <f>IF((HOUR(24+M34-M33)+MINUTE(24+M34-M33)/60)&gt;=13,1.5,IF((HOUR(24+M34-M33)+MINUTE(24+M34-M33)/60)&gt;=8,1,IF((HOUR(24+M34-M33)+MINUTE(24+M34-M33)/60)&gt;=4,0.5,0)))</f>
        <v>0</v>
      </c>
      <c r="O33" s="136">
        <f>(HOUR(24+M34-M33)+MINUTE(24+M34-M33)/60)-N33-N34</f>
        <v>0</v>
      </c>
      <c r="P33" s="98"/>
      <c r="Q33" s="143"/>
      <c r="R33" s="96"/>
      <c r="S33" s="97">
        <f>IF((HOUR(24+R34-R33)+MINUTE(24+R34-R33)/60)&gt;=13,1.5,IF((HOUR(24+R34-R33)+MINUTE(24+R34-R33)/60)&gt;=8,1,IF((HOUR(24+R34-R33)+MINUTE(24+R34-R33)/60)&gt;=4,0.5,0)))</f>
        <v>0</v>
      </c>
      <c r="T33" s="136">
        <f>(HOUR(24+R34-R33)+MINUTE(24+R34-R33)/60)-S33-S34</f>
        <v>0</v>
      </c>
      <c r="U33" s="98"/>
      <c r="V33" s="143"/>
      <c r="W33" s="96"/>
      <c r="X33" s="97">
        <f>IF((HOUR(24+W34-W33)+MINUTE(24+W34-W33)/60)&gt;=13,1.5,IF((HOUR(24+W34-W33)+MINUTE(24+W34-W33)/60)&gt;=8,1,IF((HOUR(24+W34-W33)+MINUTE(24+W34-W33)/60)&gt;=4,0.5,0)))</f>
        <v>0</v>
      </c>
      <c r="Y33" s="136">
        <f>(HOUR(24+W34-W33)+MINUTE(24+W34-W33)/60)-X33-X34</f>
        <v>0</v>
      </c>
      <c r="Z33" s="98"/>
      <c r="AA33" s="143"/>
      <c r="AB33" s="96"/>
      <c r="AC33" s="97">
        <f>IF((HOUR(24+AB34-AB33)+MINUTE(24+AB34-AB33)/60)&gt;=13,1.5,IF((HOUR(24+AB34-AB33)+MINUTE(24+AB34-AB33)/60)&gt;=8,1,IF((HOUR(24+AB34-AB33)+MINUTE(24+AB34-AB33)/60)&gt;=4,0.5,0)))</f>
        <v>0</v>
      </c>
      <c r="AD33" s="136">
        <f>(HOUR(24+AB34-AB33)+MINUTE(24+AB34-AB33)/60)-AC33-AC34</f>
        <v>0</v>
      </c>
      <c r="AE33" s="98"/>
      <c r="AF33" s="143"/>
      <c r="AG33" s="96"/>
      <c r="AH33" s="97">
        <f>IF((HOUR(24+AG34-AG33)+MINUTE(24+AG34-AG33)/60)&gt;=13,1.5,IF((HOUR(24+AG34-AG33)+MINUTE(24+AG34-AG33)/60)&gt;=8,1,IF((HOUR(24+AG34-AG33)+MINUTE(24+AG34-AG33)/60)&gt;=4,0.5,0)))</f>
        <v>0</v>
      </c>
      <c r="AI33" s="136">
        <f>(HOUR(24+AG34-AG33)+MINUTE(24+AG34-AG33)/60)-AH33-AH34</f>
        <v>0</v>
      </c>
      <c r="AJ33" s="91"/>
      <c r="AK33" s="132"/>
      <c r="AM33" s="18"/>
      <c r="AN33" s="18"/>
      <c r="AO33" s="18"/>
    </row>
    <row r="34" spans="2:46">
      <c r="B34" s="144"/>
      <c r="C34" s="99"/>
      <c r="D34" s="100">
        <v>0</v>
      </c>
      <c r="E34" s="137"/>
      <c r="F34" s="98"/>
      <c r="G34" s="144"/>
      <c r="H34" s="99"/>
      <c r="I34" s="100">
        <v>0</v>
      </c>
      <c r="J34" s="137"/>
      <c r="K34" s="98"/>
      <c r="L34" s="144"/>
      <c r="M34" s="99"/>
      <c r="N34" s="100">
        <v>0</v>
      </c>
      <c r="O34" s="137"/>
      <c r="P34" s="98"/>
      <c r="Q34" s="144"/>
      <c r="R34" s="99"/>
      <c r="S34" s="100">
        <v>0</v>
      </c>
      <c r="T34" s="137"/>
      <c r="U34" s="98"/>
      <c r="V34" s="144"/>
      <c r="W34" s="99"/>
      <c r="X34" s="100">
        <v>0</v>
      </c>
      <c r="Y34" s="137"/>
      <c r="Z34" s="98"/>
      <c r="AA34" s="144"/>
      <c r="AB34" s="99"/>
      <c r="AC34" s="100">
        <v>0</v>
      </c>
      <c r="AD34" s="137"/>
      <c r="AE34" s="98"/>
      <c r="AF34" s="144"/>
      <c r="AG34" s="99"/>
      <c r="AH34" s="100">
        <v>0</v>
      </c>
      <c r="AI34" s="137"/>
      <c r="AJ34" s="91"/>
      <c r="AK34" s="132"/>
    </row>
    <row r="35" spans="2:46">
      <c r="B35" s="91"/>
      <c r="C35" s="91"/>
      <c r="D35" s="91"/>
      <c r="E35" s="91"/>
      <c r="F35" s="91"/>
      <c r="G35" s="91"/>
      <c r="H35" s="91"/>
      <c r="I35" s="91"/>
      <c r="J35" s="91"/>
      <c r="K35" s="91"/>
      <c r="L35" s="91"/>
      <c r="M35" s="91"/>
      <c r="N35" s="91"/>
      <c r="O35" s="91"/>
      <c r="P35" s="91"/>
      <c r="Q35" s="91"/>
      <c r="R35" s="91"/>
      <c r="S35" s="91"/>
      <c r="T35" s="91"/>
      <c r="U35" s="91"/>
      <c r="V35" s="91"/>
      <c r="W35" s="91"/>
      <c r="X35" s="91"/>
      <c r="Y35" s="91"/>
      <c r="Z35" s="91"/>
      <c r="AA35" s="91"/>
      <c r="AB35" s="91"/>
      <c r="AC35" s="91"/>
      <c r="AD35" s="91"/>
      <c r="AE35" s="91"/>
      <c r="AF35" s="91"/>
      <c r="AG35" s="91"/>
      <c r="AH35" s="91"/>
      <c r="AI35" s="91"/>
      <c r="AJ35" s="91"/>
      <c r="AK35" s="132"/>
    </row>
    <row r="36" spans="2:46" ht="16.5" thickBot="1">
      <c r="B36" s="142">
        <f>AF29+1</f>
        <v>20</v>
      </c>
      <c r="C36" s="142"/>
      <c r="D36" s="142"/>
      <c r="E36" s="142"/>
      <c r="F36" s="91"/>
      <c r="G36" s="142">
        <f>B36+1</f>
        <v>21</v>
      </c>
      <c r="H36" s="142"/>
      <c r="I36" s="142"/>
      <c r="J36" s="142"/>
      <c r="K36" s="91"/>
      <c r="L36" s="142">
        <f>G36+1</f>
        <v>22</v>
      </c>
      <c r="M36" s="142"/>
      <c r="N36" s="142"/>
      <c r="O36" s="142"/>
      <c r="P36" s="91"/>
      <c r="Q36" s="142">
        <f>L36+1</f>
        <v>23</v>
      </c>
      <c r="R36" s="142"/>
      <c r="S36" s="142"/>
      <c r="T36" s="142"/>
      <c r="U36" s="91"/>
      <c r="V36" s="142">
        <f>Q36+1</f>
        <v>24</v>
      </c>
      <c r="W36" s="142"/>
      <c r="X36" s="142"/>
      <c r="Y36" s="142"/>
      <c r="Z36" s="91"/>
      <c r="AA36" s="145">
        <f>V36+1</f>
        <v>25</v>
      </c>
      <c r="AB36" s="145"/>
      <c r="AC36" s="145"/>
      <c r="AD36" s="145"/>
      <c r="AE36" s="91"/>
      <c r="AF36" s="145">
        <f>AA36+1</f>
        <v>26</v>
      </c>
      <c r="AG36" s="145"/>
      <c r="AH36" s="145"/>
      <c r="AI36" s="145"/>
      <c r="AJ36" s="91"/>
      <c r="AK36" s="132"/>
      <c r="AM36" s="15" t="s">
        <v>13</v>
      </c>
      <c r="AN36" s="5"/>
      <c r="AO36" s="5"/>
      <c r="AS36" s="29"/>
    </row>
    <row r="37" spans="2:46" ht="16.5" thickTop="1" thickBot="1">
      <c r="B37" s="91"/>
      <c r="C37" s="91"/>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132"/>
      <c r="AM37" s="23"/>
      <c r="AN37" s="24" t="s">
        <v>18</v>
      </c>
      <c r="AO37" s="25" t="s">
        <v>68</v>
      </c>
      <c r="AS37" s="29"/>
      <c r="AT37" s="29"/>
    </row>
    <row r="38" spans="2:46">
      <c r="B38" s="143" t="s">
        <v>19</v>
      </c>
      <c r="C38" s="96">
        <v>0.375</v>
      </c>
      <c r="D38" s="97">
        <f>IF((C39-C38)*24&gt;=13,1.5,IF((C39-C38)*24&gt;=6,1,IF((C39-C38)*24&gt;=4,0.5,0)))</f>
        <v>1</v>
      </c>
      <c r="E38" s="140">
        <f>IF((AND(B38="외근",D39="반차")),8,IF(OR(D39="연차",D39="외근"),8,IF(D39="반차",((C39-C38)*24)-D38+4,((C39-C38)*24)-D38-D39)))</f>
        <v>8</v>
      </c>
      <c r="F38" s="98"/>
      <c r="G38" s="143" t="s">
        <v>19</v>
      </c>
      <c r="H38" s="96">
        <v>0.375</v>
      </c>
      <c r="I38" s="97">
        <f>IF((H39-H38)*24&gt;=13,1.5,IF((H39-H38)*24&gt;=6,1,IF((H39-H38)*24&gt;=4,0.5,0)))</f>
        <v>1</v>
      </c>
      <c r="J38" s="140">
        <f>IF((AND(G38="외근",I39="반차")),8,IF(OR(I39="연차",I39="외근"),8,IF(I39="반차",((H39-H38)*24)-I38+4,((H39-H38)*24)-I38-I39)))</f>
        <v>8</v>
      </c>
      <c r="K38" s="98"/>
      <c r="L38" s="143" t="s">
        <v>19</v>
      </c>
      <c r="M38" s="96">
        <v>0.375</v>
      </c>
      <c r="N38" s="97">
        <f>IF((M39-M38)*24&gt;=13,1.5,IF((M39-M38)*24&gt;=6,1,IF((M39-M38)*24&gt;=4,0.5,0)))</f>
        <v>1</v>
      </c>
      <c r="O38" s="140">
        <f>IF((AND(L38="외근",N39="반차")),8,IF(OR(N39="연차",N39="외근"),8,IF(N39="반차",((M39-M38)*24)-N38+4,((M39-M38)*24)-N38-N39)))</f>
        <v>8</v>
      </c>
      <c r="P38" s="98"/>
      <c r="Q38" s="143" t="s">
        <v>19</v>
      </c>
      <c r="R38" s="96">
        <v>0.375</v>
      </c>
      <c r="S38" s="97">
        <f>IF((R39-R38)*24&gt;=13,1.5,IF((R39-R38)*24&gt;=6,1,IF((R39-R38)*24&gt;=4,0.5,0)))</f>
        <v>1</v>
      </c>
      <c r="T38" s="140">
        <f>IF((AND(Q38="외근",S39="반차")),8,IF(OR(S39="연차",S39="외근"),8,IF(S39="반차",((R39-R38)*24)-S38+4,((R39-R38)*24)-S38-S39)))</f>
        <v>8</v>
      </c>
      <c r="U38" s="98"/>
      <c r="V38" s="143" t="s">
        <v>19</v>
      </c>
      <c r="W38" s="96">
        <v>0.375</v>
      </c>
      <c r="X38" s="97">
        <f>IF((W39-W38)*24&gt;=13,1.5,IF((W39-W38)*24&gt;=6,1,IF((W39-W38)*24&gt;=4,0.5,0)))</f>
        <v>1</v>
      </c>
      <c r="Y38" s="140">
        <f>IF((AND(V38="외근",X39="반차")),8,IF(OR(X39="연차",X39="외근"),8,IF(X39="반차",((W39-W38)*24)-X38+4,((W39-W38)*24)-X38-X39)))</f>
        <v>8</v>
      </c>
      <c r="Z38" s="98"/>
      <c r="AA38" s="143"/>
      <c r="AB38" s="96"/>
      <c r="AC38" s="97">
        <f>IF((AB39-AB38)*24&gt;=13,1.5,IF((AB39-AB38)*24&gt;=6,1,IF((AB39-AB38)*24&gt;=4,0.5,0)))</f>
        <v>0</v>
      </c>
      <c r="AD38" s="140">
        <f>IF(OR(AC39="연차",AC39="외근"),8,IF(AC39="반차",((AB39-AB38)*24)-AC38+4,((AB39-AB38)*24)-AC38-AC39))</f>
        <v>0</v>
      </c>
      <c r="AE38" s="98"/>
      <c r="AF38" s="143"/>
      <c r="AG38" s="96"/>
      <c r="AH38" s="97">
        <f>IF((AG39-AG38)*24&gt;=13,1.5,IF((AG39-AG38)*24&gt;=6,1,IF((AG39-AG38)*24&gt;=4,0.5,0)))</f>
        <v>0</v>
      </c>
      <c r="AI38" s="140">
        <f>IF(OR(AH39="연차",AH39="외근"),8,IF(AH39="반차",((AG39-AG38)*24)-AH38+4,((AG39-AG38)*24)-AH38-AH39))</f>
        <v>0</v>
      </c>
      <c r="AJ38" s="91"/>
      <c r="AK38" s="132"/>
      <c r="AM38" s="16" t="s">
        <v>20</v>
      </c>
      <c r="AN38" s="26">
        <f>E38+J38+O38+T38+Y38+IF(AA38="대체(평일)",AD38,0)+IF(AF38="대체(평일)",AI38,0)</f>
        <v>40</v>
      </c>
      <c r="AO38" s="17">
        <f>IF(AA38="휴일",AD38,0)+IF(AF38="휴일",AI38,0)</f>
        <v>0</v>
      </c>
      <c r="AS38" s="28"/>
      <c r="AT38" s="30"/>
    </row>
    <row r="39" spans="2:46" ht="15.75" thickBot="1">
      <c r="B39" s="144"/>
      <c r="C39" s="99">
        <v>0.75</v>
      </c>
      <c r="D39" s="100">
        <v>0</v>
      </c>
      <c r="E39" s="141"/>
      <c r="F39" s="98"/>
      <c r="G39" s="144"/>
      <c r="H39" s="99">
        <v>0.75</v>
      </c>
      <c r="I39" s="100">
        <v>0</v>
      </c>
      <c r="J39" s="141"/>
      <c r="K39" s="98"/>
      <c r="L39" s="144"/>
      <c r="M39" s="99">
        <v>0.75</v>
      </c>
      <c r="N39" s="100">
        <v>0</v>
      </c>
      <c r="O39" s="141"/>
      <c r="P39" s="98"/>
      <c r="Q39" s="144"/>
      <c r="R39" s="99">
        <v>0.75</v>
      </c>
      <c r="S39" s="100">
        <v>0</v>
      </c>
      <c r="T39" s="141"/>
      <c r="U39" s="98"/>
      <c r="V39" s="144"/>
      <c r="W39" s="99">
        <v>0.75</v>
      </c>
      <c r="X39" s="100">
        <v>0</v>
      </c>
      <c r="Y39" s="141"/>
      <c r="Z39" s="98"/>
      <c r="AA39" s="144"/>
      <c r="AB39" s="99"/>
      <c r="AC39" s="100">
        <v>0</v>
      </c>
      <c r="AD39" s="141"/>
      <c r="AE39" s="98"/>
      <c r="AF39" s="144"/>
      <c r="AG39" s="99"/>
      <c r="AH39" s="100">
        <v>0</v>
      </c>
      <c r="AI39" s="141"/>
      <c r="AJ39" s="91"/>
      <c r="AK39" s="132"/>
      <c r="AM39" s="31" t="s">
        <v>21</v>
      </c>
      <c r="AN39" s="27">
        <f>E40+J40+O40+T40+Y40+IF(AA38="대체(평일)",AD40,0)+IF(AF38="대체(평일)",AI40,0)</f>
        <v>0</v>
      </c>
      <c r="AO39" s="19">
        <f>IF(AA38="휴일",AD40,0)+IF(AF38="휴일",AI40,0)</f>
        <v>0</v>
      </c>
      <c r="AS39" s="28"/>
    </row>
    <row r="40" spans="2:46">
      <c r="B40" s="143"/>
      <c r="C40" s="96"/>
      <c r="D40" s="97">
        <f>IF((HOUR(24+C41-C40)+MINUTE(24+C41-C40)/60)&gt;=13,1.5,IF((HOUR(24+C41-C40)+MINUTE(24+C41-C40)/60)&gt;=8,1,IF((HOUR(24+C41-C40)+MINUTE(24+C41-C40)/60)&gt;=4,0.5,0)))</f>
        <v>0</v>
      </c>
      <c r="E40" s="136">
        <f>(HOUR(24+C41-C40)+MINUTE(24+C41-C40)/60)-D40-D41</f>
        <v>0</v>
      </c>
      <c r="F40" s="98"/>
      <c r="G40" s="143"/>
      <c r="H40" s="96"/>
      <c r="I40" s="97">
        <f>IF((HOUR(24+H41-H40)+MINUTE(24+H41-H40)/60)&gt;=13,1.5,IF((HOUR(24+H41-H40)+MINUTE(24+H41-H40)/60)&gt;=8,1,IF((HOUR(24+H41-H40)+MINUTE(24+H41-H40)/60)&gt;=4,0.5,0)))</f>
        <v>0</v>
      </c>
      <c r="J40" s="136">
        <f>(HOUR(24+H41-H40)+MINUTE(24+H41-H40)/60)-I40-I41</f>
        <v>0</v>
      </c>
      <c r="K40" s="98"/>
      <c r="L40" s="143"/>
      <c r="M40" s="96"/>
      <c r="N40" s="97">
        <f>IF((HOUR(24+M41-M40)+MINUTE(24+M41-M40)/60)&gt;=13,1.5,IF((HOUR(24+M41-M40)+MINUTE(24+M41-M40)/60)&gt;=8,1,IF((HOUR(24+M41-M40)+MINUTE(24+M41-M40)/60)&gt;=4,0.5,0)))</f>
        <v>0</v>
      </c>
      <c r="O40" s="136">
        <f>(HOUR(24+M41-M40)+MINUTE(24+M41-M40)/60)-N40-N41</f>
        <v>0</v>
      </c>
      <c r="P40" s="98"/>
      <c r="Q40" s="143"/>
      <c r="R40" s="96"/>
      <c r="S40" s="97">
        <f>IF((HOUR(24+R41-R40)+MINUTE(24+R41-R40)/60)&gt;=13,1.5,IF((HOUR(24+R41-R40)+MINUTE(24+R41-R40)/60)&gt;=8,1,IF((HOUR(24+R41-R40)+MINUTE(24+R41-R40)/60)&gt;=4,0.5,0)))</f>
        <v>0</v>
      </c>
      <c r="T40" s="136">
        <f>(HOUR(24+R41-R40)+MINUTE(24+R41-R40)/60)-S40-S41</f>
        <v>0</v>
      </c>
      <c r="U40" s="98"/>
      <c r="V40" s="143"/>
      <c r="W40" s="96"/>
      <c r="X40" s="97">
        <f>IF((HOUR(24+W41-W40)+MINUTE(24+W41-W40)/60)&gt;=13,1.5,IF((HOUR(24+W41-W40)+MINUTE(24+W41-W40)/60)&gt;=8,1,IF((HOUR(24+W41-W40)+MINUTE(24+W41-W40)/60)&gt;=4,0.5,0)))</f>
        <v>0</v>
      </c>
      <c r="Y40" s="136">
        <f>(HOUR(24+W41-W40)+MINUTE(24+W41-W40)/60)-X40-X41</f>
        <v>0</v>
      </c>
      <c r="Z40" s="98"/>
      <c r="AA40" s="143"/>
      <c r="AB40" s="96"/>
      <c r="AC40" s="97">
        <f>IF((HOUR(24+AB41-AB40)+MINUTE(24+AB41-AB40)/60)&gt;=13,1.5,IF((HOUR(24+AB41-AB40)+MINUTE(24+AB41-AB40)/60)&gt;=8,1,IF((HOUR(24+AB41-AB40)+MINUTE(24+AB41-AB40)/60)&gt;=4,0.5,0)))</f>
        <v>0</v>
      </c>
      <c r="AD40" s="136">
        <f>(HOUR(24+AB41-AB40)+MINUTE(24+AB41-AB40)/60)-AC40-AC41</f>
        <v>0</v>
      </c>
      <c r="AE40" s="98"/>
      <c r="AF40" s="143"/>
      <c r="AG40" s="96"/>
      <c r="AH40" s="97">
        <f>IF((HOUR(24+AG41-AG40)+MINUTE(24+AG41-AG40)/60)&gt;=13,1.5,IF((HOUR(24+AG41-AG40)+MINUTE(24+AG41-AG40)/60)&gt;=8,1,IF((HOUR(24+AG41-AG40)+MINUTE(24+AG41-AG40)/60)&gt;=4,0.5,0)))</f>
        <v>0</v>
      </c>
      <c r="AI40" s="136">
        <f>(HOUR(24+AG41-AG40)+MINUTE(24+AG41-AG40)/60)-AH40-AH41</f>
        <v>0</v>
      </c>
      <c r="AJ40" s="91"/>
      <c r="AK40" s="132"/>
      <c r="AM40" s="18"/>
      <c r="AN40" s="18"/>
      <c r="AO40" s="18"/>
    </row>
    <row r="41" spans="2:46">
      <c r="B41" s="144"/>
      <c r="C41" s="99"/>
      <c r="D41" s="100">
        <v>0</v>
      </c>
      <c r="E41" s="137"/>
      <c r="F41" s="98"/>
      <c r="G41" s="144"/>
      <c r="H41" s="99"/>
      <c r="I41" s="100">
        <v>0</v>
      </c>
      <c r="J41" s="137"/>
      <c r="K41" s="98"/>
      <c r="L41" s="144"/>
      <c r="M41" s="99"/>
      <c r="N41" s="100">
        <v>0</v>
      </c>
      <c r="O41" s="137"/>
      <c r="P41" s="98"/>
      <c r="Q41" s="144"/>
      <c r="R41" s="99"/>
      <c r="S41" s="100">
        <v>0</v>
      </c>
      <c r="T41" s="137"/>
      <c r="U41" s="98"/>
      <c r="V41" s="144"/>
      <c r="W41" s="99"/>
      <c r="X41" s="100">
        <v>0</v>
      </c>
      <c r="Y41" s="137"/>
      <c r="Z41" s="98"/>
      <c r="AA41" s="144"/>
      <c r="AB41" s="99"/>
      <c r="AC41" s="100">
        <v>0</v>
      </c>
      <c r="AD41" s="137"/>
      <c r="AE41" s="98"/>
      <c r="AF41" s="144"/>
      <c r="AG41" s="99"/>
      <c r="AH41" s="100">
        <v>0</v>
      </c>
      <c r="AI41" s="137"/>
      <c r="AJ41" s="91"/>
      <c r="AK41" s="132"/>
    </row>
    <row r="42" spans="2:46">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132"/>
    </row>
    <row r="43" spans="2:46" ht="16.5" thickBot="1">
      <c r="B43" s="142">
        <f>IF(OR(AF36=0, AF36+1&gt;DAY(EOMONTH($B$2, 0))), 0, AF36+1)</f>
        <v>27</v>
      </c>
      <c r="C43" s="142"/>
      <c r="D43" s="142"/>
      <c r="E43" s="142"/>
      <c r="F43" s="91"/>
      <c r="G43" s="149">
        <f>IF(OR(B43=0, B43+1&gt;DAY(EOMONTH($B$2, 0))), 0, B43+1)</f>
        <v>28</v>
      </c>
      <c r="H43" s="149"/>
      <c r="I43" s="149"/>
      <c r="J43" s="149"/>
      <c r="K43" s="91"/>
      <c r="L43" s="142">
        <f>IF(OR(G43=0, G43+1&gt;DAY(EOMONTH($B$2, 0))), 0, G43+1)</f>
        <v>29</v>
      </c>
      <c r="M43" s="142"/>
      <c r="N43" s="142"/>
      <c r="O43" s="142"/>
      <c r="P43" s="91"/>
      <c r="Q43" s="142">
        <f>IF(OR(L43=0, L43+1&gt;DAY(EOMONTH($B$2, 0))), 0, L43+1)</f>
        <v>30</v>
      </c>
      <c r="R43" s="142"/>
      <c r="S43" s="142"/>
      <c r="T43" s="142"/>
      <c r="U43" s="91"/>
      <c r="V43" s="142">
        <f>IF(OR(Q43=0, Q43+1&gt;DAY(EOMONTH($B$2, 0))), 0, Q43+1)</f>
        <v>31</v>
      </c>
      <c r="W43" s="142"/>
      <c r="X43" s="142"/>
      <c r="Y43" s="142"/>
      <c r="Z43" s="91"/>
      <c r="AA43" s="145">
        <f>IF(OR(V43=0, V43+1&gt;DAY(EOMONTH($B$2, 0))), 0, V43+1)</f>
        <v>0</v>
      </c>
      <c r="AB43" s="145"/>
      <c r="AC43" s="145"/>
      <c r="AD43" s="145"/>
      <c r="AE43" s="91"/>
      <c r="AF43" s="145">
        <f>IF(OR(AA43=0, AA43+1&gt;DAY(EOMONTH($B$2, 0))), 0, AA43+1)</f>
        <v>0</v>
      </c>
      <c r="AG43" s="145"/>
      <c r="AH43" s="145"/>
      <c r="AI43" s="145"/>
      <c r="AJ43" s="91"/>
      <c r="AK43" s="132"/>
      <c r="AM43" s="15" t="s">
        <v>13</v>
      </c>
      <c r="AN43" s="5"/>
      <c r="AO43" s="5"/>
    </row>
    <row r="44" spans="2:46" ht="16.5" thickTop="1" thickBot="1">
      <c r="B44" s="91"/>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132"/>
      <c r="AM44" s="23"/>
      <c r="AN44" s="24" t="s">
        <v>18</v>
      </c>
      <c r="AO44" s="25" t="s">
        <v>68</v>
      </c>
    </row>
    <row r="45" spans="2:46">
      <c r="B45" s="143" t="s">
        <v>19</v>
      </c>
      <c r="C45" s="96">
        <v>0.375</v>
      </c>
      <c r="D45" s="97">
        <f>IF((C46-C45)*24&gt;=13,1.5,IF((C46-C45)*24&gt;=6,1,IF((C46-C45)*24&gt;=4,0.5,0)))</f>
        <v>1</v>
      </c>
      <c r="E45" s="140">
        <f>IF((AND(B45="외근",D46="반차")),8,IF(OR(D46="연차",D46="외근"),8,IF(D46="반차",((C46-C45)*24)-D45+4,((C46-C45)*24)-D45-D46)))</f>
        <v>8</v>
      </c>
      <c r="F45" s="98"/>
      <c r="G45" s="143" t="s">
        <v>19</v>
      </c>
      <c r="H45" s="96">
        <v>0.375</v>
      </c>
      <c r="I45" s="97">
        <f>IF((H46-H45)*24&gt;=13,1.5,IF((H46-H45)*24&gt;=6,1,IF((H46-H45)*24&gt;=4,0.5,0)))</f>
        <v>1</v>
      </c>
      <c r="J45" s="140">
        <f>IF((AND(G45="외근",I46="반차")),8,IF(OR(I46="연차",I46="외근"),8,IF(I46="반차",((H46-H45)*24)-I45+4,((H46-H45)*24)-I45-I46)))</f>
        <v>8</v>
      </c>
      <c r="K45" s="98"/>
      <c r="L45" s="143" t="s">
        <v>19</v>
      </c>
      <c r="M45" s="96">
        <v>0.375</v>
      </c>
      <c r="N45" s="97">
        <f>IF((M46-M45)*24&gt;=13,1.5,IF((M46-M45)*24&gt;=6,1,IF((M46-M45)*24&gt;=4,0.5,0)))</f>
        <v>1</v>
      </c>
      <c r="O45" s="140">
        <f>IF((AND(L45="외근",N46="반차")),8,IF(OR(N46="연차",N46="외근"),8,IF(N46="반차",((M46-M45)*24)-N45+4,((M46-M45)*24)-N45-N46)))</f>
        <v>8</v>
      </c>
      <c r="P45" s="98"/>
      <c r="Q45" s="143" t="s">
        <v>19</v>
      </c>
      <c r="R45" s="96">
        <v>0.375</v>
      </c>
      <c r="S45" s="97">
        <f>IF((R46-R45)*24&gt;=13,1.5,IF((R46-R45)*24&gt;=6,1,IF((R46-R45)*24&gt;=4,0.5,0)))</f>
        <v>1</v>
      </c>
      <c r="T45" s="140">
        <f>IF((AND(Q45="외근",S46="반차")),8,IF(OR(S46="연차",S46="외근"),8,IF(S46="반차",((R46-R45)*24)-S45+4,((R46-R45)*24)-S45-S46)))</f>
        <v>8</v>
      </c>
      <c r="U45" s="98"/>
      <c r="V45" s="143" t="s">
        <v>19</v>
      </c>
      <c r="W45" s="96">
        <v>0.375</v>
      </c>
      <c r="X45" s="97">
        <f>IF((W46-W45)*24&gt;=13,1.5,IF((W46-W45)*24&gt;=6,1,IF((W46-W45)*24&gt;=4,0.5,0)))</f>
        <v>1</v>
      </c>
      <c r="Y45" s="140">
        <f>IF((AND(V45="외근",X46="반차")),8,IF(OR(X46="연차",X46="외근"),8,IF(X46="반차",((W46-W45)*24)-X45+4,((W46-W45)*24)-X45-X46)))</f>
        <v>8</v>
      </c>
      <c r="Z45" s="98"/>
      <c r="AA45" s="138"/>
      <c r="AB45" s="128"/>
      <c r="AC45" s="129">
        <f>IF((AB46-AB45)*24&gt;=13,1.5,IF((AB46-AB45)*24&gt;=6,1,IF((AB46-AB45)*24&gt;=4,0.5,0)))</f>
        <v>0</v>
      </c>
      <c r="AD45" s="140">
        <f>IF(OR(AC46="연차",AC46="외근"),8,IF(AC46="반차",((AB46-AB45)*24)-AC45+4,((AB46-AB45)*24)-AC45-AC46))</f>
        <v>0</v>
      </c>
      <c r="AE45" s="98"/>
      <c r="AF45" s="138"/>
      <c r="AG45" s="128"/>
      <c r="AH45" s="129">
        <f>IF((AG46-AG45)*24&gt;=13,1.5,IF((AG46-AG45)*24&gt;=6,1,IF((AG46-AG45)*24&gt;=4,0.5,0)))</f>
        <v>0</v>
      </c>
      <c r="AI45" s="140">
        <f>IF(OR(AH46="연차",AH46="외근"),8,IF(AH46="반차",((AG46-AG45)*24)-AH45+4,((AG46-AG45)*24)-AH45-AH46))</f>
        <v>0</v>
      </c>
      <c r="AJ45" s="91"/>
      <c r="AK45" s="132"/>
      <c r="AM45" s="16" t="s">
        <v>20</v>
      </c>
      <c r="AN45" s="26">
        <f>E45+J45+O45+T45+Y45+IF(AA45="대체(평일)",AD45,0)+IF(AF45="대체(평일)",AI45,0)</f>
        <v>40</v>
      </c>
      <c r="AO45" s="17">
        <f>IF(AA45="휴일",AD45,0)+IF(AF45="휴일",AI45,0)</f>
        <v>0</v>
      </c>
    </row>
    <row r="46" spans="2:46" ht="15.75" thickBot="1">
      <c r="B46" s="144"/>
      <c r="C46" s="99">
        <v>0.75</v>
      </c>
      <c r="D46" s="100">
        <v>0</v>
      </c>
      <c r="E46" s="141"/>
      <c r="F46" s="98"/>
      <c r="G46" s="144"/>
      <c r="H46" s="99">
        <v>0.75</v>
      </c>
      <c r="I46" s="100">
        <v>0</v>
      </c>
      <c r="J46" s="141"/>
      <c r="K46" s="98"/>
      <c r="L46" s="144"/>
      <c r="M46" s="99">
        <v>0.75</v>
      </c>
      <c r="N46" s="100">
        <v>0</v>
      </c>
      <c r="O46" s="141"/>
      <c r="P46" s="98"/>
      <c r="Q46" s="144"/>
      <c r="R46" s="99">
        <v>0.75</v>
      </c>
      <c r="S46" s="100">
        <v>0</v>
      </c>
      <c r="T46" s="141"/>
      <c r="U46" s="98"/>
      <c r="V46" s="144"/>
      <c r="W46" s="99">
        <v>0.75</v>
      </c>
      <c r="X46" s="100">
        <v>0</v>
      </c>
      <c r="Y46" s="141"/>
      <c r="Z46" s="98"/>
      <c r="AA46" s="139"/>
      <c r="AB46" s="130"/>
      <c r="AC46" s="131">
        <v>0</v>
      </c>
      <c r="AD46" s="141"/>
      <c r="AE46" s="98"/>
      <c r="AF46" s="139"/>
      <c r="AG46" s="130"/>
      <c r="AH46" s="131">
        <v>0</v>
      </c>
      <c r="AI46" s="141"/>
      <c r="AJ46" s="91"/>
      <c r="AK46" s="132"/>
      <c r="AM46" s="31" t="s">
        <v>21</v>
      </c>
      <c r="AN46" s="27">
        <f>E47+J47+O47+T47+Y47+IF(AA45="대체(평일)",AD47,0)+IF(AF45="대체(평일)",AI47,0)</f>
        <v>0</v>
      </c>
      <c r="AO46" s="19">
        <f>IF(AA45="휴일",AD47,0)+IF(AF45="휴일",AI47,0)</f>
        <v>0</v>
      </c>
    </row>
    <row r="47" spans="2:46">
      <c r="B47" s="143"/>
      <c r="C47" s="96"/>
      <c r="D47" s="97">
        <f>IF((HOUR(24+C48-C47)+MINUTE(24+C48-C47)/60)&gt;=13,1.5,IF((HOUR(24+C48-C47)+MINUTE(24+C48-C47)/60)&gt;=8,1,IF((HOUR(24+C48-C47)+MINUTE(24+C48-C47)/60)&gt;=4,0.5,0)))</f>
        <v>0</v>
      </c>
      <c r="E47" s="136">
        <f>(HOUR(24+C48-C47)+MINUTE(24+C48-C47)/60)-D47-D48</f>
        <v>0</v>
      </c>
      <c r="F47" s="98"/>
      <c r="G47" s="143"/>
      <c r="H47" s="96"/>
      <c r="I47" s="97">
        <f>IF((HOUR(24+H48-H47)+MINUTE(24+H48-H47)/60)&gt;=13,1.5,IF((HOUR(24+H48-H47)+MINUTE(24+H48-H47)/60)&gt;=8,1,IF((HOUR(24+H48-H47)+MINUTE(24+H48-H47)/60)&gt;=4,0.5,0)))</f>
        <v>0</v>
      </c>
      <c r="J47" s="136">
        <f>(HOUR(24+H48-H47)+MINUTE(24+H48-H47)/60)-I47-I48</f>
        <v>0</v>
      </c>
      <c r="K47" s="98"/>
      <c r="L47" s="143"/>
      <c r="M47" s="96"/>
      <c r="N47" s="97">
        <f>IF((HOUR(24+M48-M47)+MINUTE(24+M48-M47)/60)&gt;=13,1.5,IF((HOUR(24+M48-M47)+MINUTE(24+M48-M47)/60)&gt;=8,1,IF((HOUR(24+M48-M47)+MINUTE(24+M48-M47)/60)&gt;=4,0.5,0)))</f>
        <v>0</v>
      </c>
      <c r="O47" s="136">
        <f>(HOUR(24+M48-M47)+MINUTE(24+M48-M47)/60)-N47-N48</f>
        <v>0</v>
      </c>
      <c r="P47" s="98"/>
      <c r="Q47" s="143"/>
      <c r="R47" s="96"/>
      <c r="S47" s="97">
        <f>IF((HOUR(24+R48-R47)+MINUTE(24+R48-R47)/60)&gt;=13,1.5,IF((HOUR(24+R48-R47)+MINUTE(24+R48-R47)/60)&gt;=8,1,IF((HOUR(24+R48-R47)+MINUTE(24+R48-R47)/60)&gt;=4,0.5,0)))</f>
        <v>0</v>
      </c>
      <c r="T47" s="136">
        <f>(HOUR(24+R48-R47)+MINUTE(24+R48-R47)/60)-S47-S48</f>
        <v>0</v>
      </c>
      <c r="U47" s="98"/>
      <c r="V47" s="143"/>
      <c r="W47" s="96"/>
      <c r="X47" s="97">
        <f>IF((HOUR(24+W48-W47)+MINUTE(24+W48-W47)/60)&gt;=13,1.5,IF((HOUR(24+W48-W47)+MINUTE(24+W48-W47)/60)&gt;=8,1,IF((HOUR(24+W48-W47)+MINUTE(24+W48-W47)/60)&gt;=4,0.5,0)))</f>
        <v>0</v>
      </c>
      <c r="Y47" s="136">
        <f>(HOUR(24+W48-W47)+MINUTE(24+W48-W47)/60)-X47-X48</f>
        <v>0</v>
      </c>
      <c r="Z47" s="98"/>
      <c r="AA47" s="138"/>
      <c r="AB47" s="128"/>
      <c r="AC47" s="129">
        <f>IF((HOUR(24+AB48-AB47)+MINUTE(24+AB48-AB47)/60)&gt;=13,1.5,IF((HOUR(24+AB48-AB47)+MINUTE(24+AB48-AB47)/60)&gt;=8,1,IF((HOUR(24+AB48-AB47)+MINUTE(24+AB48-AB47)/60)&gt;=4,0.5,0)))</f>
        <v>0</v>
      </c>
      <c r="AD47" s="136">
        <f>(HOUR(24+AB48-AB47)+MINUTE(24+AB48-AB47)/60)-AC47-AC48</f>
        <v>0</v>
      </c>
      <c r="AE47" s="98"/>
      <c r="AF47" s="138"/>
      <c r="AG47" s="128"/>
      <c r="AH47" s="129">
        <f>IF((HOUR(24+AG48-AG47)+MINUTE(24+AG48-AG47)/60)&gt;=13,1.5,IF((HOUR(24+AG48-AG47)+MINUTE(24+AG48-AG47)/60)&gt;=8,1,IF((HOUR(24+AG48-AG47)+MINUTE(24+AG48-AG47)/60)&gt;=4,0.5,0)))</f>
        <v>0</v>
      </c>
      <c r="AI47" s="136">
        <f>(HOUR(24+AG48-AG47)+MINUTE(24+AG48-AG47)/60)-AH47-AH48</f>
        <v>0</v>
      </c>
      <c r="AJ47" s="91"/>
      <c r="AK47" s="132"/>
      <c r="AM47" s="18"/>
      <c r="AN47" s="18"/>
      <c r="AO47" s="18"/>
    </row>
    <row r="48" spans="2:46">
      <c r="B48" s="144"/>
      <c r="C48" s="99"/>
      <c r="D48" s="100">
        <v>0</v>
      </c>
      <c r="E48" s="137"/>
      <c r="F48" s="98"/>
      <c r="G48" s="144"/>
      <c r="H48" s="99"/>
      <c r="I48" s="100">
        <v>0</v>
      </c>
      <c r="J48" s="137"/>
      <c r="K48" s="98"/>
      <c r="L48" s="144"/>
      <c r="M48" s="99"/>
      <c r="N48" s="100">
        <v>0</v>
      </c>
      <c r="O48" s="137"/>
      <c r="P48" s="98"/>
      <c r="Q48" s="144"/>
      <c r="R48" s="99"/>
      <c r="S48" s="100">
        <v>0</v>
      </c>
      <c r="T48" s="137"/>
      <c r="U48" s="98"/>
      <c r="V48" s="144"/>
      <c r="W48" s="99"/>
      <c r="X48" s="100">
        <v>0</v>
      </c>
      <c r="Y48" s="137"/>
      <c r="Z48" s="98"/>
      <c r="AA48" s="139"/>
      <c r="AB48" s="130"/>
      <c r="AC48" s="131">
        <v>0</v>
      </c>
      <c r="AD48" s="137"/>
      <c r="AE48" s="98"/>
      <c r="AF48" s="139"/>
      <c r="AG48" s="130"/>
      <c r="AH48" s="131">
        <v>0</v>
      </c>
      <c r="AI48" s="137"/>
      <c r="AJ48" s="91"/>
      <c r="AK48" s="132"/>
    </row>
    <row r="49" spans="2:41">
      <c r="B49" s="91"/>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0"/>
      <c r="AK49" s="132"/>
    </row>
    <row r="50" spans="2:41" ht="16.5" thickBot="1">
      <c r="B50" s="142">
        <f>IF(OR(AF43=0, AF43+1&gt;DAY(EOMONTH($B$2, 0))), 0, AF43+1)</f>
        <v>0</v>
      </c>
      <c r="C50" s="142"/>
      <c r="D50" s="142"/>
      <c r="E50" s="142"/>
      <c r="F50" s="91"/>
      <c r="G50" s="142">
        <f>IF(OR(B50=0, B50+1&gt;DAY(EOMONTH($B$2, 0))), 0, B50+1)</f>
        <v>0</v>
      </c>
      <c r="H50" s="142"/>
      <c r="I50" s="142"/>
      <c r="J50" s="142"/>
      <c r="K50" s="91"/>
      <c r="L50" s="142">
        <f>IF(OR(G50=0, G50+1&gt;DAY(EOMONTH($B$2, 0))), 0, G50+1)</f>
        <v>0</v>
      </c>
      <c r="M50" s="142"/>
      <c r="N50" s="142"/>
      <c r="O50" s="142"/>
      <c r="P50" s="91"/>
      <c r="Q50" s="142">
        <f>IF(OR(L50=0, L50+1&gt;DAY(EOMONTH($B$2, 0))), 0, L50+1)</f>
        <v>0</v>
      </c>
      <c r="R50" s="142"/>
      <c r="S50" s="142"/>
      <c r="T50" s="142"/>
      <c r="U50" s="91"/>
      <c r="V50" s="142">
        <f>IF(OR(Q50=0, Q50+1&gt;DAY(EOMONTH($B$2, 0))), 0, Q50+1)</f>
        <v>0</v>
      </c>
      <c r="W50" s="142"/>
      <c r="X50" s="142"/>
      <c r="Y50" s="142"/>
      <c r="Z50" s="91"/>
      <c r="AA50" s="145">
        <f>IF(OR(V50=0, V50+1&gt;DAY(EOMONTH($B$2, 0))), 0, V50+1)</f>
        <v>0</v>
      </c>
      <c r="AB50" s="145"/>
      <c r="AC50" s="145"/>
      <c r="AD50" s="145"/>
      <c r="AE50" s="91"/>
      <c r="AF50" s="145">
        <f>IF(OR(AA50=0, AA50+1&gt;DAY(EOMONTH($B$2, 0))), 0, AA50+1)</f>
        <v>0</v>
      </c>
      <c r="AG50" s="145"/>
      <c r="AH50" s="145"/>
      <c r="AI50" s="145"/>
      <c r="AJ50" s="91"/>
      <c r="AK50" s="132"/>
      <c r="AM50" s="15" t="s">
        <v>13</v>
      </c>
      <c r="AN50" s="5"/>
      <c r="AO50" s="5"/>
    </row>
    <row r="51" spans="2:41" ht="16.5" thickTop="1" thickBot="1">
      <c r="B51" s="91"/>
      <c r="C51" s="91"/>
      <c r="D51" s="91"/>
      <c r="E51" s="91"/>
      <c r="F51" s="91"/>
      <c r="G51" s="91"/>
      <c r="H51" s="91"/>
      <c r="I51" s="91"/>
      <c r="J51" s="91"/>
      <c r="K51" s="91"/>
      <c r="L51" s="91"/>
      <c r="M51" s="91"/>
      <c r="N51" s="91"/>
      <c r="O51" s="91"/>
      <c r="P51" s="91"/>
      <c r="Q51" s="91"/>
      <c r="R51" s="91"/>
      <c r="S51" s="91"/>
      <c r="T51" s="91"/>
      <c r="U51" s="91"/>
      <c r="V51" s="91"/>
      <c r="W51" s="91"/>
      <c r="X51" s="91"/>
      <c r="Y51" s="91"/>
      <c r="Z51" s="91"/>
      <c r="AA51" s="91"/>
      <c r="AB51" s="91"/>
      <c r="AC51" s="91"/>
      <c r="AD51" s="91"/>
      <c r="AE51" s="91"/>
      <c r="AF51" s="91"/>
      <c r="AG51" s="91"/>
      <c r="AH51" s="91"/>
      <c r="AI51" s="91"/>
      <c r="AJ51" s="90"/>
      <c r="AK51" s="132"/>
      <c r="AM51" s="23"/>
      <c r="AN51" s="24" t="s">
        <v>18</v>
      </c>
      <c r="AO51" s="25" t="s">
        <v>68</v>
      </c>
    </row>
    <row r="52" spans="2:41">
      <c r="B52" s="138"/>
      <c r="C52" s="128"/>
      <c r="D52" s="129">
        <f>IF((C53-C52)*24&gt;=13,1.5,IF((C53-C52)*24&gt;=6,1,IF((C53-C52)*24&gt;=4,0.5,0)))</f>
        <v>0</v>
      </c>
      <c r="E52" s="140">
        <f>IF((AND(B52="외근",D53="반차")),8,IF(OR(D53="연차",D53="외근"),8,IF(D53="반차",((C53-C52)*24)-D52+4,((C53-C52)*24)-D52-D53)))</f>
        <v>0</v>
      </c>
      <c r="F52" s="98"/>
      <c r="G52" s="138"/>
      <c r="H52" s="128"/>
      <c r="I52" s="129">
        <f>IF((H53-H52)*24&gt;=13,1.5,IF((H53-H52)*24&gt;=6,1,IF((H53-H52)*24&gt;=4,0.5,0)))</f>
        <v>0</v>
      </c>
      <c r="J52" s="140">
        <f>IF((AND(G52="외근",I53="반차")),8,IF(OR(I53="연차",I53="외근"),8,IF(I53="반차",((H53-H52)*24)-I52+4,((H53-H52)*24)-I52-I53)))</f>
        <v>0</v>
      </c>
      <c r="K52" s="98"/>
      <c r="L52" s="138"/>
      <c r="M52" s="128"/>
      <c r="N52" s="129">
        <f>IF((M53-M52)*24&gt;=13,1.5,IF((M53-M52)*24&gt;=6,1,IF((M53-M52)*24&gt;=4,0.5,0)))</f>
        <v>0</v>
      </c>
      <c r="O52" s="140">
        <f>IF((AND(L52="외근",N53="반차")),8,IF(OR(N53="연차",N53="외근"),8,IF(N53="반차",((M53-M52)*24)-N52+4,((M53-M52)*24)-N52-N53)))</f>
        <v>0</v>
      </c>
      <c r="P52" s="98"/>
      <c r="Q52" s="138"/>
      <c r="R52" s="128"/>
      <c r="S52" s="129">
        <f>IF((R53-R52)*24&gt;=13,1.5,IF((R53-R52)*24&gt;=6,1,IF((R53-R52)*24&gt;=4,0.5,0)))</f>
        <v>0</v>
      </c>
      <c r="T52" s="140">
        <f>IF((AND(Q52="외근",S53="반차")),8,IF(OR(S53="연차",S53="외근"),8,IF(S53="반차",((R53-R52)*24)-S52+4,((R53-R52)*24)-S52-S53)))</f>
        <v>0</v>
      </c>
      <c r="U52" s="98"/>
      <c r="V52" s="138"/>
      <c r="W52" s="128"/>
      <c r="X52" s="129">
        <f>IF((W53-W52)*24&gt;=13,1.5,IF((W53-W52)*24&gt;=6,1,IF((W53-W52)*24&gt;=4,0.5,0)))</f>
        <v>0</v>
      </c>
      <c r="Y52" s="140">
        <f>IF((AND(V52="외근",X53="반차")),8,IF(OR(X53="연차",X53="외근"),8,IF(X53="반차",((W53-W52)*24)-X52+4,((W53-W52)*24)-X52-X53)))</f>
        <v>0</v>
      </c>
      <c r="Z52" s="98"/>
      <c r="AA52" s="138"/>
      <c r="AB52" s="128"/>
      <c r="AC52" s="129">
        <f>IF((AB53-AB52)*24&gt;=13,1.5,IF((AB53-AB52)*24&gt;=6,1,IF((AB53-AB52)*24&gt;=4,0.5,0)))</f>
        <v>0</v>
      </c>
      <c r="AD52" s="140">
        <f>IF(OR(AC53="연차",AC53="외근"),8,IF(AC53="반차",((AB53-AB52)*24)-AC52+4,((AB53-AB52)*24)-AC52-AC53))</f>
        <v>0</v>
      </c>
      <c r="AE52" s="98"/>
      <c r="AF52" s="138"/>
      <c r="AG52" s="128"/>
      <c r="AH52" s="129">
        <f>IF((AG53-AG52)*24&gt;=13,1.5,IF((AG53-AG52)*24&gt;=6,1,IF((AG53-AG52)*24&gt;=4,0.5,0)))</f>
        <v>0</v>
      </c>
      <c r="AI52" s="140">
        <f>IF(OR(AH53="연차",AH53="외근"),8,IF(AH53="반차",((AG53-AG52)*24)-AH52+4,((AG53-AG52)*24)-AH52-AH53))</f>
        <v>0</v>
      </c>
      <c r="AJ52" s="90"/>
      <c r="AK52" s="132"/>
      <c r="AM52" s="16" t="s">
        <v>20</v>
      </c>
      <c r="AN52" s="26">
        <f>E52+J52+O52+T52+Y52+IF(AA52="대체(평일)",AD52,0)+IF(AF52="대체(평일)",AI52,0)</f>
        <v>0</v>
      </c>
      <c r="AO52" s="17">
        <f>IF(AA52="휴일",AD52,0)+IF(AF52="휴일",AI52,0)</f>
        <v>0</v>
      </c>
    </row>
    <row r="53" spans="2:41" ht="15.75" thickBot="1">
      <c r="B53" s="139"/>
      <c r="C53" s="130"/>
      <c r="D53" s="131">
        <v>0</v>
      </c>
      <c r="E53" s="141"/>
      <c r="F53" s="98"/>
      <c r="G53" s="139"/>
      <c r="H53" s="130"/>
      <c r="I53" s="131">
        <v>0</v>
      </c>
      <c r="J53" s="141"/>
      <c r="K53" s="98"/>
      <c r="L53" s="139"/>
      <c r="M53" s="130"/>
      <c r="N53" s="131">
        <v>0</v>
      </c>
      <c r="O53" s="141"/>
      <c r="P53" s="98"/>
      <c r="Q53" s="139"/>
      <c r="R53" s="130"/>
      <c r="S53" s="131">
        <v>0</v>
      </c>
      <c r="T53" s="141"/>
      <c r="U53" s="98"/>
      <c r="V53" s="139"/>
      <c r="W53" s="130"/>
      <c r="X53" s="131">
        <v>0</v>
      </c>
      <c r="Y53" s="141"/>
      <c r="Z53" s="98"/>
      <c r="AA53" s="139"/>
      <c r="AB53" s="130"/>
      <c r="AC53" s="131">
        <v>0</v>
      </c>
      <c r="AD53" s="141"/>
      <c r="AE53" s="98"/>
      <c r="AF53" s="139"/>
      <c r="AG53" s="130"/>
      <c r="AH53" s="131">
        <v>0</v>
      </c>
      <c r="AI53" s="141"/>
      <c r="AJ53" s="90"/>
      <c r="AK53" s="132"/>
      <c r="AM53" s="31" t="s">
        <v>21</v>
      </c>
      <c r="AN53" s="27">
        <f>E54+J54+O54+T54+Y54+IF(AA52="대체(평일)",AD54,0)+IF(AF52="대체(평일)",AI54,0)</f>
        <v>0</v>
      </c>
      <c r="AO53" s="19">
        <f>IF(AA52="휴일",AD54,0)+IF(AF52="휴일",AI54,0)</f>
        <v>0</v>
      </c>
    </row>
    <row r="54" spans="2:41">
      <c r="B54" s="138"/>
      <c r="C54" s="128"/>
      <c r="D54" s="129">
        <f>IF((HOUR(24+C55-C54)+MINUTE(24+C55-C54)/60)&gt;=13,1.5,IF((HOUR(24+C55-C54)+MINUTE(24+C55-C54)/60)&gt;=8,1,IF((HOUR(24+C55-C54)+MINUTE(24+C55-C54)/60)&gt;=4,0.5,0)))</f>
        <v>0</v>
      </c>
      <c r="E54" s="136">
        <f>(HOUR(24+C55-C54)+MINUTE(24+C55-C54)/60)-D54-D55</f>
        <v>0</v>
      </c>
      <c r="F54" s="98"/>
      <c r="G54" s="138"/>
      <c r="H54" s="128"/>
      <c r="I54" s="129">
        <f>IF((HOUR(24+H55-H54)+MINUTE(24+H55-H54)/60)&gt;=13,1.5,IF((HOUR(24+H55-H54)+MINUTE(24+H55-H54)/60)&gt;=8,1,IF((HOUR(24+H55-H54)+MINUTE(24+H55-H54)/60)&gt;=4,0.5,0)))</f>
        <v>0</v>
      </c>
      <c r="J54" s="136">
        <f>(HOUR(24+H55-H54)+MINUTE(24+H55-H54)/60)-I54-I55</f>
        <v>0</v>
      </c>
      <c r="K54" s="98"/>
      <c r="L54" s="138"/>
      <c r="M54" s="128"/>
      <c r="N54" s="129">
        <f>IF((HOUR(24+M55-M54)+MINUTE(24+M55-M54)/60)&gt;=13,1.5,IF((HOUR(24+M55-M54)+MINUTE(24+M55-M54)/60)&gt;=8,1,IF((HOUR(24+M55-M54)+MINUTE(24+M55-M54)/60)&gt;=4,0.5,0)))</f>
        <v>0</v>
      </c>
      <c r="O54" s="136">
        <f>(HOUR(24+M55-M54)+MINUTE(24+M55-M54)/60)-N54-N55</f>
        <v>0</v>
      </c>
      <c r="P54" s="98"/>
      <c r="Q54" s="138"/>
      <c r="R54" s="128"/>
      <c r="S54" s="129">
        <f>IF((HOUR(24+R55-R54)+MINUTE(24+R55-R54)/60)&gt;=13,1.5,IF((HOUR(24+R55-R54)+MINUTE(24+R55-R54)/60)&gt;=8,1,IF((HOUR(24+R55-R54)+MINUTE(24+R55-R54)/60)&gt;=4,0.5,0)))</f>
        <v>0</v>
      </c>
      <c r="T54" s="136">
        <f>(HOUR(24+R55-R54)+MINUTE(24+R55-R54)/60)-S54-S55</f>
        <v>0</v>
      </c>
      <c r="U54" s="98"/>
      <c r="V54" s="138"/>
      <c r="W54" s="128"/>
      <c r="X54" s="129">
        <f>IF((HOUR(24+W55-W54)+MINUTE(24+W55-W54)/60)&gt;=13,1.5,IF((HOUR(24+W55-W54)+MINUTE(24+W55-W54)/60)&gt;=8,1,IF((HOUR(24+W55-W54)+MINUTE(24+W55-W54)/60)&gt;=4,0.5,0)))</f>
        <v>0</v>
      </c>
      <c r="Y54" s="136">
        <f>(HOUR(24+W55-W54)+MINUTE(24+W55-W54)/60)-X54-X55</f>
        <v>0</v>
      </c>
      <c r="Z54" s="98"/>
      <c r="AA54" s="138"/>
      <c r="AB54" s="128"/>
      <c r="AC54" s="129">
        <f>IF((HOUR(24+AB55-AB54)+MINUTE(24+AB55-AB54)/60)&gt;=13,1.5,IF((HOUR(24+AB55-AB54)+MINUTE(24+AB55-AB54)/60)&gt;=8,1,IF((HOUR(24+AB55-AB54)+MINUTE(24+AB55-AB54)/60)&gt;=4,0.5,0)))</f>
        <v>0</v>
      </c>
      <c r="AD54" s="136">
        <f>(HOUR(24+AB55-AB54)+MINUTE(24+AB55-AB54)/60)-AC54-AC55</f>
        <v>0</v>
      </c>
      <c r="AE54" s="98"/>
      <c r="AF54" s="138"/>
      <c r="AG54" s="128"/>
      <c r="AH54" s="129">
        <f>IF((HOUR(24+AG55-AG54)+MINUTE(24+AG55-AG54)/60)&gt;=13,1.5,IF((HOUR(24+AG55-AG54)+MINUTE(24+AG55-AG54)/60)&gt;=8,1,IF((HOUR(24+AG55-AG54)+MINUTE(24+AG55-AG54)/60)&gt;=4,0.5,0)))</f>
        <v>0</v>
      </c>
      <c r="AI54" s="136">
        <f>(HOUR(24+AG55-AG54)+MINUTE(24+AG55-AG54)/60)-AH54-AH55</f>
        <v>0</v>
      </c>
      <c r="AJ54" s="90"/>
      <c r="AK54" s="132"/>
      <c r="AM54" s="18"/>
      <c r="AN54" s="18"/>
      <c r="AO54" s="18"/>
    </row>
    <row r="55" spans="2:41">
      <c r="B55" s="139"/>
      <c r="C55" s="130"/>
      <c r="D55" s="131">
        <v>0</v>
      </c>
      <c r="E55" s="137"/>
      <c r="F55" s="98"/>
      <c r="G55" s="139"/>
      <c r="H55" s="130"/>
      <c r="I55" s="131">
        <v>0</v>
      </c>
      <c r="J55" s="137"/>
      <c r="K55" s="98"/>
      <c r="L55" s="139"/>
      <c r="M55" s="130"/>
      <c r="N55" s="131">
        <v>0</v>
      </c>
      <c r="O55" s="137"/>
      <c r="P55" s="98"/>
      <c r="Q55" s="139"/>
      <c r="R55" s="130"/>
      <c r="S55" s="131">
        <v>0</v>
      </c>
      <c r="T55" s="137"/>
      <c r="U55" s="98"/>
      <c r="V55" s="139"/>
      <c r="W55" s="130"/>
      <c r="X55" s="131">
        <v>0</v>
      </c>
      <c r="Y55" s="137"/>
      <c r="Z55" s="98"/>
      <c r="AA55" s="139"/>
      <c r="AB55" s="130"/>
      <c r="AC55" s="131">
        <v>0</v>
      </c>
      <c r="AD55" s="137"/>
      <c r="AE55" s="98"/>
      <c r="AF55" s="139"/>
      <c r="AG55" s="130"/>
      <c r="AH55" s="131">
        <v>0</v>
      </c>
      <c r="AI55" s="137"/>
      <c r="AJ55" s="90"/>
      <c r="AK55" s="132"/>
    </row>
    <row r="56" spans="2:41">
      <c r="AK56" s="14"/>
    </row>
    <row r="57" spans="2:41">
      <c r="AK57" s="14"/>
    </row>
    <row r="67" spans="13:13">
      <c r="M67" s="30"/>
    </row>
  </sheetData>
  <sheetProtection algorithmName="SHA-512" hashValue="y42gyqat9obMFWo2jXPCf9FmwP4QzQzFt0IPSC6nX86bRWHt1Zn7nGVpwLTeuz9OPrFuvXFudzBUJPOa302feA==" saltValue="nkAmv7HSUj733mjp+4P/9A==" spinCount="100000" sheet="1" formatCells="0" formatColumns="0" formatRows="0" selectLockedCells="1" sort="0" autoFilter="0" pivotTables="0"/>
  <mergeCells count="229">
    <mergeCell ref="B2:G2"/>
    <mergeCell ref="AQ3:AR3"/>
    <mergeCell ref="B4:E4"/>
    <mergeCell ref="AQ4:AR4"/>
    <mergeCell ref="AQ5:AQ7"/>
    <mergeCell ref="AQ8:AR8"/>
    <mergeCell ref="AI17:AI18"/>
    <mergeCell ref="AQ9:AR9"/>
    <mergeCell ref="B13:E13"/>
    <mergeCell ref="G13:J13"/>
    <mergeCell ref="L13:O13"/>
    <mergeCell ref="Q13:T13"/>
    <mergeCell ref="V13:Y13"/>
    <mergeCell ref="AA13:AD13"/>
    <mergeCell ref="AF13:AI13"/>
    <mergeCell ref="AM11:AN11"/>
    <mergeCell ref="G10:J10"/>
    <mergeCell ref="AM10:AN10"/>
    <mergeCell ref="AQ10:AR10"/>
    <mergeCell ref="AM12:AN12"/>
    <mergeCell ref="G24:G25"/>
    <mergeCell ref="J24:J25"/>
    <mergeCell ref="L24:L25"/>
    <mergeCell ref="O24:O25"/>
    <mergeCell ref="AF15:AI15"/>
    <mergeCell ref="B17:B18"/>
    <mergeCell ref="E17:E18"/>
    <mergeCell ref="G17:G18"/>
    <mergeCell ref="J17:J18"/>
    <mergeCell ref="L17:L18"/>
    <mergeCell ref="O17:O18"/>
    <mergeCell ref="Q17:Q18"/>
    <mergeCell ref="T17:T18"/>
    <mergeCell ref="V17:V18"/>
    <mergeCell ref="B15:E15"/>
    <mergeCell ref="G15:J15"/>
    <mergeCell ref="L15:O15"/>
    <mergeCell ref="Q15:T15"/>
    <mergeCell ref="V15:Y15"/>
    <mergeCell ref="AA15:AD15"/>
    <mergeCell ref="Y17:Y18"/>
    <mergeCell ref="AA17:AA18"/>
    <mergeCell ref="AD17:AD18"/>
    <mergeCell ref="AF17:AF18"/>
    <mergeCell ref="AD19:AD20"/>
    <mergeCell ref="AF19:AF20"/>
    <mergeCell ref="AI19:AI20"/>
    <mergeCell ref="B22:E22"/>
    <mergeCell ref="G22:J22"/>
    <mergeCell ref="L22:O22"/>
    <mergeCell ref="Q22:T22"/>
    <mergeCell ref="V22:Y22"/>
    <mergeCell ref="AA22:AD22"/>
    <mergeCell ref="AF22:AI22"/>
    <mergeCell ref="O19:O20"/>
    <mergeCell ref="Q19:Q20"/>
    <mergeCell ref="T19:T20"/>
    <mergeCell ref="V19:V20"/>
    <mergeCell ref="Y19:Y20"/>
    <mergeCell ref="AA19:AA20"/>
    <mergeCell ref="B19:B20"/>
    <mergeCell ref="E19:E20"/>
    <mergeCell ref="G19:G20"/>
    <mergeCell ref="J19:J20"/>
    <mergeCell ref="L19:L20"/>
    <mergeCell ref="V26:V27"/>
    <mergeCell ref="Y26:Y27"/>
    <mergeCell ref="AA26:AA27"/>
    <mergeCell ref="AD26:AD27"/>
    <mergeCell ref="AF26:AF27"/>
    <mergeCell ref="AI26:AI27"/>
    <mergeCell ref="AF24:AF25"/>
    <mergeCell ref="AI24:AI25"/>
    <mergeCell ref="B26:B27"/>
    <mergeCell ref="E26:E27"/>
    <mergeCell ref="G26:G27"/>
    <mergeCell ref="J26:J27"/>
    <mergeCell ref="L26:L27"/>
    <mergeCell ref="O26:O27"/>
    <mergeCell ref="Q26:Q27"/>
    <mergeCell ref="T26:T27"/>
    <mergeCell ref="Q24:Q25"/>
    <mergeCell ref="T24:T25"/>
    <mergeCell ref="V24:V25"/>
    <mergeCell ref="Y24:Y25"/>
    <mergeCell ref="AA24:AA25"/>
    <mergeCell ref="AD24:AD25"/>
    <mergeCell ref="B24:B25"/>
    <mergeCell ref="E24:E25"/>
    <mergeCell ref="AF29:AI29"/>
    <mergeCell ref="B31:B32"/>
    <mergeCell ref="E31:E32"/>
    <mergeCell ref="G31:G32"/>
    <mergeCell ref="J31:J32"/>
    <mergeCell ref="L31:L32"/>
    <mergeCell ref="O31:O32"/>
    <mergeCell ref="Q31:Q32"/>
    <mergeCell ref="T31:T32"/>
    <mergeCell ref="V31:V32"/>
    <mergeCell ref="B29:E29"/>
    <mergeCell ref="G29:J29"/>
    <mergeCell ref="L29:O29"/>
    <mergeCell ref="Q29:T29"/>
    <mergeCell ref="V29:Y29"/>
    <mergeCell ref="AA29:AD29"/>
    <mergeCell ref="Y31:Y32"/>
    <mergeCell ref="AA31:AA32"/>
    <mergeCell ref="AD31:AD32"/>
    <mergeCell ref="AF31:AF32"/>
    <mergeCell ref="AI31:AI32"/>
    <mergeCell ref="AD33:AD34"/>
    <mergeCell ref="AF33:AF34"/>
    <mergeCell ref="AI33:AI34"/>
    <mergeCell ref="B36:E36"/>
    <mergeCell ref="G36:J36"/>
    <mergeCell ref="L36:O36"/>
    <mergeCell ref="Q36:T36"/>
    <mergeCell ref="V36:Y36"/>
    <mergeCell ref="AA36:AD36"/>
    <mergeCell ref="AF36:AI36"/>
    <mergeCell ref="O33:O34"/>
    <mergeCell ref="Q33:Q34"/>
    <mergeCell ref="T33:T34"/>
    <mergeCell ref="V33:V34"/>
    <mergeCell ref="Y33:Y34"/>
    <mergeCell ref="AA33:AA34"/>
    <mergeCell ref="B33:B34"/>
    <mergeCell ref="E33:E34"/>
    <mergeCell ref="G33:G34"/>
    <mergeCell ref="J33:J34"/>
    <mergeCell ref="L33:L34"/>
    <mergeCell ref="B40:B41"/>
    <mergeCell ref="E40:E41"/>
    <mergeCell ref="G40:G41"/>
    <mergeCell ref="J40:J41"/>
    <mergeCell ref="L40:L41"/>
    <mergeCell ref="O40:O41"/>
    <mergeCell ref="Q40:Q41"/>
    <mergeCell ref="T40:T41"/>
    <mergeCell ref="Q38:Q39"/>
    <mergeCell ref="T38:T39"/>
    <mergeCell ref="B38:B39"/>
    <mergeCell ref="E38:E39"/>
    <mergeCell ref="G38:G39"/>
    <mergeCell ref="J38:J39"/>
    <mergeCell ref="L38:L39"/>
    <mergeCell ref="O38:O39"/>
    <mergeCell ref="AI45:AI46"/>
    <mergeCell ref="V40:V41"/>
    <mergeCell ref="Y40:Y41"/>
    <mergeCell ref="AA40:AA41"/>
    <mergeCell ref="AD40:AD41"/>
    <mergeCell ref="AF40:AF41"/>
    <mergeCell ref="AI40:AI41"/>
    <mergeCell ref="AF38:AF39"/>
    <mergeCell ref="AI38:AI39"/>
    <mergeCell ref="V38:V39"/>
    <mergeCell ref="Y38:Y39"/>
    <mergeCell ref="AA38:AA39"/>
    <mergeCell ref="AD38:AD39"/>
    <mergeCell ref="G52:G53"/>
    <mergeCell ref="J52:J53"/>
    <mergeCell ref="L52:L53"/>
    <mergeCell ref="O52:O53"/>
    <mergeCell ref="AF43:AI43"/>
    <mergeCell ref="B45:B46"/>
    <mergeCell ref="E45:E46"/>
    <mergeCell ref="G45:G46"/>
    <mergeCell ref="J45:J46"/>
    <mergeCell ref="L45:L46"/>
    <mergeCell ref="O45:O46"/>
    <mergeCell ref="Q45:Q46"/>
    <mergeCell ref="T45:T46"/>
    <mergeCell ref="V45:V46"/>
    <mergeCell ref="B43:E43"/>
    <mergeCell ref="G43:J43"/>
    <mergeCell ref="L43:O43"/>
    <mergeCell ref="Q43:T43"/>
    <mergeCell ref="V43:Y43"/>
    <mergeCell ref="AA43:AD43"/>
    <mergeCell ref="Y45:Y46"/>
    <mergeCell ref="AA45:AA46"/>
    <mergeCell ref="AD45:AD46"/>
    <mergeCell ref="AF45:AF46"/>
    <mergeCell ref="AD47:AD48"/>
    <mergeCell ref="AF47:AF48"/>
    <mergeCell ref="AI47:AI48"/>
    <mergeCell ref="B50:E50"/>
    <mergeCell ref="G50:J50"/>
    <mergeCell ref="L50:O50"/>
    <mergeCell ref="Q50:T50"/>
    <mergeCell ref="V50:Y50"/>
    <mergeCell ref="AA50:AD50"/>
    <mergeCell ref="AF50:AI50"/>
    <mergeCell ref="O47:O48"/>
    <mergeCell ref="Q47:Q48"/>
    <mergeCell ref="T47:T48"/>
    <mergeCell ref="V47:V48"/>
    <mergeCell ref="Y47:Y48"/>
    <mergeCell ref="AA47:AA48"/>
    <mergeCell ref="B47:B48"/>
    <mergeCell ref="E47:E48"/>
    <mergeCell ref="G47:G48"/>
    <mergeCell ref="J47:J48"/>
    <mergeCell ref="L47:L48"/>
    <mergeCell ref="V54:V55"/>
    <mergeCell ref="Y54:Y55"/>
    <mergeCell ref="AA54:AA55"/>
    <mergeCell ref="AD54:AD55"/>
    <mergeCell ref="AF54:AF55"/>
    <mergeCell ref="AI54:AI55"/>
    <mergeCell ref="AF52:AF53"/>
    <mergeCell ref="AI52:AI53"/>
    <mergeCell ref="B54:B55"/>
    <mergeCell ref="E54:E55"/>
    <mergeCell ref="G54:G55"/>
    <mergeCell ref="J54:J55"/>
    <mergeCell ref="L54:L55"/>
    <mergeCell ref="O54:O55"/>
    <mergeCell ref="Q54:Q55"/>
    <mergeCell ref="T54:T55"/>
    <mergeCell ref="Q52:Q53"/>
    <mergeCell ref="T52:T53"/>
    <mergeCell ref="V52:V53"/>
    <mergeCell ref="Y52:Y53"/>
    <mergeCell ref="AA52:AA53"/>
    <mergeCell ref="AD52:AD53"/>
    <mergeCell ref="B52:B53"/>
    <mergeCell ref="E52:E53"/>
  </mergeCells>
  <phoneticPr fontId="4" type="noConversion"/>
  <conditionalFormatting sqref="B15:K15 B22:Y22 B36:U36 F43:Y43 B50:Y50 AK31 B29:Y29 AJ29 AJ50 AJ43 AJ36 AJ22 AJ15 P15:Y15">
    <cfRule type="cellIs" dxfId="1733" priority="400" operator="equal">
      <formula>0</formula>
    </cfRule>
  </conditionalFormatting>
  <conditionalFormatting sqref="AK45">
    <cfRule type="cellIs" dxfId="1732" priority="399" operator="equal">
      <formula>0</formula>
    </cfRule>
  </conditionalFormatting>
  <conditionalFormatting sqref="Z15:AI15 Z22:AI22 Z29:AI29 Z36:AI36 Z43:AI43 Z50:AI50">
    <cfRule type="cellIs" dxfId="1731" priority="398" operator="equal">
      <formula>0</formula>
    </cfRule>
  </conditionalFormatting>
  <conditionalFormatting sqref="B19:B20">
    <cfRule type="containsText" dxfId="1730" priority="393" operator="containsText" text="야간">
      <formula>NOT(ISERROR(SEARCH("야간",B19)))</formula>
    </cfRule>
    <cfRule type="containsText" dxfId="1729" priority="396" operator="containsText" text="B(선택)">
      <formula>NOT(ISERROR(SEARCH("B(선택)",B19)))</formula>
    </cfRule>
    <cfRule type="containsText" dxfId="1728" priority="397" operator="containsText" text="A(선택)">
      <formula>NOT(ISERROR(SEARCH("A(선택)",B19)))</formula>
    </cfRule>
  </conditionalFormatting>
  <conditionalFormatting sqref="AA19:AA20">
    <cfRule type="containsText" dxfId="1727" priority="390" operator="containsText" text="야간">
      <formula>NOT(ISERROR(SEARCH("야간",AA19)))</formula>
    </cfRule>
    <cfRule type="containsText" dxfId="1726" priority="391" operator="containsText" text="B(선택)">
      <formula>NOT(ISERROR(SEARCH("B(선택)",AA19)))</formula>
    </cfRule>
    <cfRule type="containsText" dxfId="1725" priority="392" operator="containsText" text="A(선택)">
      <formula>NOT(ISERROR(SEARCH("A(선택)",AA19)))</formula>
    </cfRule>
  </conditionalFormatting>
  <conditionalFormatting sqref="AF19:AF20">
    <cfRule type="containsText" dxfId="1724" priority="387" operator="containsText" text="야간">
      <formula>NOT(ISERROR(SEARCH("야간",AF19)))</formula>
    </cfRule>
    <cfRule type="containsText" dxfId="1723" priority="388" operator="containsText" text="B(선택)">
      <formula>NOT(ISERROR(SEARCH("B(선택)",AF19)))</formula>
    </cfRule>
    <cfRule type="containsText" dxfId="1722" priority="389" operator="containsText" text="A(선택)">
      <formula>NOT(ISERROR(SEARCH("A(선택)",AF19)))</formula>
    </cfRule>
  </conditionalFormatting>
  <conditionalFormatting sqref="AA26:AA27">
    <cfRule type="containsText" dxfId="1721" priority="384" operator="containsText" text="야간">
      <formula>NOT(ISERROR(SEARCH("야간",AA26)))</formula>
    </cfRule>
    <cfRule type="containsText" dxfId="1720" priority="385" operator="containsText" text="B(선택)">
      <formula>NOT(ISERROR(SEARCH("B(선택)",AA26)))</formula>
    </cfRule>
    <cfRule type="containsText" dxfId="1719" priority="386" operator="containsText" text="A(선택)">
      <formula>NOT(ISERROR(SEARCH("A(선택)",AA26)))</formula>
    </cfRule>
  </conditionalFormatting>
  <conditionalFormatting sqref="AF26:AF27">
    <cfRule type="containsText" dxfId="1718" priority="381" operator="containsText" text="야간">
      <formula>NOT(ISERROR(SEARCH("야간",AF26)))</formula>
    </cfRule>
    <cfRule type="containsText" dxfId="1717" priority="382" operator="containsText" text="B(선택)">
      <formula>NOT(ISERROR(SEARCH("B(선택)",AF26)))</formula>
    </cfRule>
    <cfRule type="containsText" dxfId="1716" priority="383" operator="containsText" text="A(선택)">
      <formula>NOT(ISERROR(SEARCH("A(선택)",AF26)))</formula>
    </cfRule>
  </conditionalFormatting>
  <conditionalFormatting sqref="G26:G27">
    <cfRule type="containsText" dxfId="1715" priority="376" operator="containsText" text="야간">
      <formula>NOT(ISERROR(SEARCH("야간",G26)))</formula>
    </cfRule>
    <cfRule type="containsText" dxfId="1714" priority="377" operator="containsText" text="B(선택)">
      <formula>NOT(ISERROR(SEARCH("B(선택)",G26)))</formula>
    </cfRule>
    <cfRule type="containsText" dxfId="1713" priority="378" operator="containsText" text="A(선택)">
      <formula>NOT(ISERROR(SEARCH("A(선택)",G26)))</formula>
    </cfRule>
  </conditionalFormatting>
  <conditionalFormatting sqref="Q26:Q27">
    <cfRule type="containsText" dxfId="1712" priority="373" operator="containsText" text="야간">
      <formula>NOT(ISERROR(SEARCH("야간",Q26)))</formula>
    </cfRule>
    <cfRule type="containsText" dxfId="1711" priority="374" operator="containsText" text="B(선택)">
      <formula>NOT(ISERROR(SEARCH("B(선택)",Q26)))</formula>
    </cfRule>
    <cfRule type="containsText" dxfId="1710" priority="375" operator="containsText" text="A(선택)">
      <formula>NOT(ISERROR(SEARCH("A(선택)",Q26)))</formula>
    </cfRule>
  </conditionalFormatting>
  <conditionalFormatting sqref="L26:L27">
    <cfRule type="containsText" dxfId="1709" priority="370" operator="containsText" text="야간">
      <formula>NOT(ISERROR(SEARCH("야간",L26)))</formula>
    </cfRule>
    <cfRule type="containsText" dxfId="1708" priority="371" operator="containsText" text="B(선택)">
      <formula>NOT(ISERROR(SEARCH("B(선택)",L26)))</formula>
    </cfRule>
    <cfRule type="containsText" dxfId="1707" priority="372" operator="containsText" text="A(선택)">
      <formula>NOT(ISERROR(SEARCH("A(선택)",L26)))</formula>
    </cfRule>
  </conditionalFormatting>
  <conditionalFormatting sqref="G19:G20">
    <cfRule type="containsText" dxfId="1706" priority="355" operator="containsText" text="야간">
      <formula>NOT(ISERROR(SEARCH("야간",G19)))</formula>
    </cfRule>
    <cfRule type="containsText" dxfId="1705" priority="358" operator="containsText" text="B(선택)">
      <formula>NOT(ISERROR(SEARCH("B(선택)",G19)))</formula>
    </cfRule>
    <cfRule type="containsText" dxfId="1704" priority="359" operator="containsText" text="A(선택)">
      <formula>NOT(ISERROR(SEARCH("A(선택)",G19)))</formula>
    </cfRule>
  </conditionalFormatting>
  <conditionalFormatting sqref="L19:L20">
    <cfRule type="containsText" dxfId="1703" priority="350" operator="containsText" text="야간">
      <formula>NOT(ISERROR(SEARCH("야간",L19)))</formula>
    </cfRule>
    <cfRule type="containsText" dxfId="1702" priority="353" operator="containsText" text="B(선택)">
      <formula>NOT(ISERROR(SEARCH("B(선택)",L19)))</formula>
    </cfRule>
    <cfRule type="containsText" dxfId="1701" priority="354" operator="containsText" text="A(선택)">
      <formula>NOT(ISERROR(SEARCH("A(선택)",L19)))</formula>
    </cfRule>
  </conditionalFormatting>
  <conditionalFormatting sqref="Q19:Q20">
    <cfRule type="containsText" dxfId="1700" priority="345" operator="containsText" text="야간">
      <formula>NOT(ISERROR(SEARCH("야간",Q19)))</formula>
    </cfRule>
    <cfRule type="containsText" dxfId="1699" priority="348" operator="containsText" text="B(선택)">
      <formula>NOT(ISERROR(SEARCH("B(선택)",Q19)))</formula>
    </cfRule>
    <cfRule type="containsText" dxfId="1698" priority="349" operator="containsText" text="A(선택)">
      <formula>NOT(ISERROR(SEARCH("A(선택)",Q19)))</formula>
    </cfRule>
  </conditionalFormatting>
  <conditionalFormatting sqref="V19:V20">
    <cfRule type="containsText" dxfId="1697" priority="340" operator="containsText" text="야간">
      <formula>NOT(ISERROR(SEARCH("야간",V19)))</formula>
    </cfRule>
    <cfRule type="containsText" dxfId="1696" priority="343" operator="containsText" text="B(선택)">
      <formula>NOT(ISERROR(SEARCH("B(선택)",V19)))</formula>
    </cfRule>
    <cfRule type="containsText" dxfId="1695" priority="344" operator="containsText" text="A(선택)">
      <formula>NOT(ISERROR(SEARCH("A(선택)",V19)))</formula>
    </cfRule>
  </conditionalFormatting>
  <conditionalFormatting sqref="L15:O15">
    <cfRule type="cellIs" dxfId="1694" priority="339" operator="equal">
      <formula>0</formula>
    </cfRule>
  </conditionalFormatting>
  <conditionalFormatting sqref="B26:B27">
    <cfRule type="containsText" dxfId="1693" priority="336" operator="containsText" text="야간">
      <formula>NOT(ISERROR(SEARCH("야간",B26)))</formula>
    </cfRule>
    <cfRule type="containsText" dxfId="1692" priority="337" operator="containsText" text="B(선택)">
      <formula>NOT(ISERROR(SEARCH("B(선택)",B26)))</formula>
    </cfRule>
    <cfRule type="containsText" dxfId="1691" priority="338" operator="containsText" text="A(선택)">
      <formula>NOT(ISERROR(SEARCH("A(선택)",B26)))</formula>
    </cfRule>
  </conditionalFormatting>
  <conditionalFormatting sqref="V26:V27">
    <cfRule type="containsText" dxfId="1690" priority="330" operator="containsText" text="야간">
      <formula>NOT(ISERROR(SEARCH("야간",V26)))</formula>
    </cfRule>
    <cfRule type="containsText" dxfId="1689" priority="331" operator="containsText" text="B(선택)">
      <formula>NOT(ISERROR(SEARCH("B(선택)",V26)))</formula>
    </cfRule>
    <cfRule type="containsText" dxfId="1688" priority="332" operator="containsText" text="A(선택)">
      <formula>NOT(ISERROR(SEARCH("A(선택)",V26)))</formula>
    </cfRule>
  </conditionalFormatting>
  <conditionalFormatting sqref="AA33:AA34">
    <cfRule type="containsText" dxfId="1687" priority="324" operator="containsText" text="야간">
      <formula>NOT(ISERROR(SEARCH("야간",AA33)))</formula>
    </cfRule>
    <cfRule type="containsText" dxfId="1686" priority="325" operator="containsText" text="B(선택)">
      <formula>NOT(ISERROR(SEARCH("B(선택)",AA33)))</formula>
    </cfRule>
    <cfRule type="containsText" dxfId="1685" priority="326" operator="containsText" text="A(선택)">
      <formula>NOT(ISERROR(SEARCH("A(선택)",AA33)))</formula>
    </cfRule>
  </conditionalFormatting>
  <conditionalFormatting sqref="AF33:AF34">
    <cfRule type="containsText" dxfId="1684" priority="321" operator="containsText" text="야간">
      <formula>NOT(ISERROR(SEARCH("야간",AF33)))</formula>
    </cfRule>
    <cfRule type="containsText" dxfId="1683" priority="322" operator="containsText" text="B(선택)">
      <formula>NOT(ISERROR(SEARCH("B(선택)",AF33)))</formula>
    </cfRule>
    <cfRule type="containsText" dxfId="1682" priority="323" operator="containsText" text="A(선택)">
      <formula>NOT(ISERROR(SEARCH("A(선택)",AF33)))</formula>
    </cfRule>
  </conditionalFormatting>
  <conditionalFormatting sqref="G33:G34">
    <cfRule type="containsText" dxfId="1681" priority="318" operator="containsText" text="야간">
      <formula>NOT(ISERROR(SEARCH("야간",G33)))</formula>
    </cfRule>
    <cfRule type="containsText" dxfId="1680" priority="319" operator="containsText" text="B(선택)">
      <formula>NOT(ISERROR(SEARCH("B(선택)",G33)))</formula>
    </cfRule>
    <cfRule type="containsText" dxfId="1679" priority="320" operator="containsText" text="A(선택)">
      <formula>NOT(ISERROR(SEARCH("A(선택)",G33)))</formula>
    </cfRule>
  </conditionalFormatting>
  <conditionalFormatting sqref="Q33:Q34">
    <cfRule type="containsText" dxfId="1678" priority="315" operator="containsText" text="야간">
      <formula>NOT(ISERROR(SEARCH("야간",Q33)))</formula>
    </cfRule>
    <cfRule type="containsText" dxfId="1677" priority="316" operator="containsText" text="B(선택)">
      <formula>NOT(ISERROR(SEARCH("B(선택)",Q33)))</formula>
    </cfRule>
    <cfRule type="containsText" dxfId="1676" priority="317" operator="containsText" text="A(선택)">
      <formula>NOT(ISERROR(SEARCH("A(선택)",Q33)))</formula>
    </cfRule>
  </conditionalFormatting>
  <conditionalFormatting sqref="L33:L34">
    <cfRule type="containsText" dxfId="1675" priority="312" operator="containsText" text="야간">
      <formula>NOT(ISERROR(SEARCH("야간",L33)))</formula>
    </cfRule>
    <cfRule type="containsText" dxfId="1674" priority="313" operator="containsText" text="B(선택)">
      <formula>NOT(ISERROR(SEARCH("B(선택)",L33)))</formula>
    </cfRule>
    <cfRule type="containsText" dxfId="1673" priority="314" operator="containsText" text="A(선택)">
      <formula>NOT(ISERROR(SEARCH("A(선택)",L33)))</formula>
    </cfRule>
  </conditionalFormatting>
  <conditionalFormatting sqref="B33:B34">
    <cfRule type="containsText" dxfId="1672" priority="300" operator="containsText" text="야간">
      <formula>NOT(ISERROR(SEARCH("야간",B33)))</formula>
    </cfRule>
    <cfRule type="containsText" dxfId="1671" priority="301" operator="containsText" text="B(선택)">
      <formula>NOT(ISERROR(SEARCH("B(선택)",B33)))</formula>
    </cfRule>
    <cfRule type="containsText" dxfId="1670" priority="302" operator="containsText" text="A(선택)">
      <formula>NOT(ISERROR(SEARCH("A(선택)",B33)))</formula>
    </cfRule>
  </conditionalFormatting>
  <conditionalFormatting sqref="V33:V34">
    <cfRule type="containsText" dxfId="1669" priority="294" operator="containsText" text="야간">
      <formula>NOT(ISERROR(SEARCH("야간",V33)))</formula>
    </cfRule>
    <cfRule type="containsText" dxfId="1668" priority="295" operator="containsText" text="B(선택)">
      <formula>NOT(ISERROR(SEARCH("B(선택)",V33)))</formula>
    </cfRule>
    <cfRule type="containsText" dxfId="1667" priority="296" operator="containsText" text="A(선택)">
      <formula>NOT(ISERROR(SEARCH("A(선택)",V33)))</formula>
    </cfRule>
  </conditionalFormatting>
  <conditionalFormatting sqref="AA40:AA41">
    <cfRule type="containsText" dxfId="1666" priority="288" operator="containsText" text="야간">
      <formula>NOT(ISERROR(SEARCH("야간",AA40)))</formula>
    </cfRule>
    <cfRule type="containsText" dxfId="1665" priority="289" operator="containsText" text="B(선택)">
      <formula>NOT(ISERROR(SEARCH("B(선택)",AA40)))</formula>
    </cfRule>
    <cfRule type="containsText" dxfId="1664" priority="290" operator="containsText" text="A(선택)">
      <formula>NOT(ISERROR(SEARCH("A(선택)",AA40)))</formula>
    </cfRule>
  </conditionalFormatting>
  <conditionalFormatting sqref="AF40:AF41">
    <cfRule type="containsText" dxfId="1663" priority="285" operator="containsText" text="야간">
      <formula>NOT(ISERROR(SEARCH("야간",AF40)))</formula>
    </cfRule>
    <cfRule type="containsText" dxfId="1662" priority="286" operator="containsText" text="B(선택)">
      <formula>NOT(ISERROR(SEARCH("B(선택)",AF40)))</formula>
    </cfRule>
    <cfRule type="containsText" dxfId="1661" priority="287" operator="containsText" text="A(선택)">
      <formula>NOT(ISERROR(SEARCH("A(선택)",AF40)))</formula>
    </cfRule>
  </conditionalFormatting>
  <conditionalFormatting sqref="G40:G41">
    <cfRule type="containsText" dxfId="1660" priority="282" operator="containsText" text="야간">
      <formula>NOT(ISERROR(SEARCH("야간",G40)))</formula>
    </cfRule>
    <cfRule type="containsText" dxfId="1659" priority="283" operator="containsText" text="B(선택)">
      <formula>NOT(ISERROR(SEARCH("B(선택)",G40)))</formula>
    </cfRule>
    <cfRule type="containsText" dxfId="1658" priority="284" operator="containsText" text="A(선택)">
      <formula>NOT(ISERROR(SEARCH("A(선택)",G40)))</formula>
    </cfRule>
  </conditionalFormatting>
  <conditionalFormatting sqref="Q40:Q41">
    <cfRule type="containsText" dxfId="1657" priority="279" operator="containsText" text="야간">
      <formula>NOT(ISERROR(SEARCH("야간",Q40)))</formula>
    </cfRule>
    <cfRule type="containsText" dxfId="1656" priority="280" operator="containsText" text="B(선택)">
      <formula>NOT(ISERROR(SEARCH("B(선택)",Q40)))</formula>
    </cfRule>
    <cfRule type="containsText" dxfId="1655" priority="281" operator="containsText" text="A(선택)">
      <formula>NOT(ISERROR(SEARCH("A(선택)",Q40)))</formula>
    </cfRule>
  </conditionalFormatting>
  <conditionalFormatting sqref="L40:L41">
    <cfRule type="containsText" dxfId="1654" priority="276" operator="containsText" text="야간">
      <formula>NOT(ISERROR(SEARCH("야간",L40)))</formula>
    </cfRule>
    <cfRule type="containsText" dxfId="1653" priority="277" operator="containsText" text="B(선택)">
      <formula>NOT(ISERROR(SEARCH("B(선택)",L40)))</formula>
    </cfRule>
    <cfRule type="containsText" dxfId="1652" priority="278" operator="containsText" text="A(선택)">
      <formula>NOT(ISERROR(SEARCH("A(선택)",L40)))</formula>
    </cfRule>
  </conditionalFormatting>
  <conditionalFormatting sqref="B40:B41">
    <cfRule type="containsText" dxfId="1651" priority="264" operator="containsText" text="야간">
      <formula>NOT(ISERROR(SEARCH("야간",B40)))</formula>
    </cfRule>
    <cfRule type="containsText" dxfId="1650" priority="265" operator="containsText" text="B(선택)">
      <formula>NOT(ISERROR(SEARCH("B(선택)",B40)))</formula>
    </cfRule>
    <cfRule type="containsText" dxfId="1649" priority="266" operator="containsText" text="A(선택)">
      <formula>NOT(ISERROR(SEARCH("A(선택)",B40)))</formula>
    </cfRule>
  </conditionalFormatting>
  <conditionalFormatting sqref="V40:V41">
    <cfRule type="containsText" dxfId="1648" priority="258" operator="containsText" text="야간">
      <formula>NOT(ISERROR(SEARCH("야간",V40)))</formula>
    </cfRule>
    <cfRule type="containsText" dxfId="1647" priority="259" operator="containsText" text="B(선택)">
      <formula>NOT(ISERROR(SEARCH("B(선택)",V40)))</formula>
    </cfRule>
    <cfRule type="containsText" dxfId="1646" priority="260" operator="containsText" text="A(선택)">
      <formula>NOT(ISERROR(SEARCH("A(선택)",V40)))</formula>
    </cfRule>
  </conditionalFormatting>
  <conditionalFormatting sqref="AA47:AA48">
    <cfRule type="containsText" dxfId="1645" priority="252" operator="containsText" text="야간">
      <formula>NOT(ISERROR(SEARCH("야간",AA47)))</formula>
    </cfRule>
    <cfRule type="containsText" dxfId="1644" priority="253" operator="containsText" text="B(선택)">
      <formula>NOT(ISERROR(SEARCH("B(선택)",AA47)))</formula>
    </cfRule>
    <cfRule type="containsText" dxfId="1643" priority="254" operator="containsText" text="A(선택)">
      <formula>NOT(ISERROR(SEARCH("A(선택)",AA47)))</formula>
    </cfRule>
  </conditionalFormatting>
  <conditionalFormatting sqref="AF47:AF48">
    <cfRule type="containsText" dxfId="1642" priority="249" operator="containsText" text="야간">
      <formula>NOT(ISERROR(SEARCH("야간",AF47)))</formula>
    </cfRule>
    <cfRule type="containsText" dxfId="1641" priority="250" operator="containsText" text="B(선택)">
      <formula>NOT(ISERROR(SEARCH("B(선택)",AF47)))</formula>
    </cfRule>
    <cfRule type="containsText" dxfId="1640" priority="251" operator="containsText" text="A(선택)">
      <formula>NOT(ISERROR(SEARCH("A(선택)",AF47)))</formula>
    </cfRule>
  </conditionalFormatting>
  <conditionalFormatting sqref="G47:G48">
    <cfRule type="containsText" dxfId="1639" priority="246" operator="containsText" text="야간">
      <formula>NOT(ISERROR(SEARCH("야간",G47)))</formula>
    </cfRule>
    <cfRule type="containsText" dxfId="1638" priority="247" operator="containsText" text="B(선택)">
      <formula>NOT(ISERROR(SEARCH("B(선택)",G47)))</formula>
    </cfRule>
    <cfRule type="containsText" dxfId="1637" priority="248" operator="containsText" text="A(선택)">
      <formula>NOT(ISERROR(SEARCH("A(선택)",G47)))</formula>
    </cfRule>
  </conditionalFormatting>
  <conditionalFormatting sqref="Q47:Q48">
    <cfRule type="containsText" dxfId="1636" priority="243" operator="containsText" text="야간">
      <formula>NOT(ISERROR(SEARCH("야간",Q47)))</formula>
    </cfRule>
    <cfRule type="containsText" dxfId="1635" priority="244" operator="containsText" text="B(선택)">
      <formula>NOT(ISERROR(SEARCH("B(선택)",Q47)))</formula>
    </cfRule>
    <cfRule type="containsText" dxfId="1634" priority="245" operator="containsText" text="A(선택)">
      <formula>NOT(ISERROR(SEARCH("A(선택)",Q47)))</formula>
    </cfRule>
  </conditionalFormatting>
  <conditionalFormatting sqref="L47:L48">
    <cfRule type="containsText" dxfId="1633" priority="240" operator="containsText" text="야간">
      <formula>NOT(ISERROR(SEARCH("야간",L47)))</formula>
    </cfRule>
    <cfRule type="containsText" dxfId="1632" priority="241" operator="containsText" text="B(선택)">
      <formula>NOT(ISERROR(SEARCH("B(선택)",L47)))</formula>
    </cfRule>
    <cfRule type="containsText" dxfId="1631" priority="242" operator="containsText" text="A(선택)">
      <formula>NOT(ISERROR(SEARCH("A(선택)",L47)))</formula>
    </cfRule>
  </conditionalFormatting>
  <conditionalFormatting sqref="B47:B48">
    <cfRule type="containsText" dxfId="1630" priority="228" operator="containsText" text="야간">
      <formula>NOT(ISERROR(SEARCH("야간",B47)))</formula>
    </cfRule>
    <cfRule type="containsText" dxfId="1629" priority="229" operator="containsText" text="B(선택)">
      <formula>NOT(ISERROR(SEARCH("B(선택)",B47)))</formula>
    </cfRule>
    <cfRule type="containsText" dxfId="1628" priority="230" operator="containsText" text="A(선택)">
      <formula>NOT(ISERROR(SEARCH("A(선택)",B47)))</formula>
    </cfRule>
  </conditionalFormatting>
  <conditionalFormatting sqref="V47:V48">
    <cfRule type="containsText" dxfId="1627" priority="222" operator="containsText" text="야간">
      <formula>NOT(ISERROR(SEARCH("야간",V47)))</formula>
    </cfRule>
    <cfRule type="containsText" dxfId="1626" priority="223" operator="containsText" text="B(선택)">
      <formula>NOT(ISERROR(SEARCH("B(선택)",V47)))</formula>
    </cfRule>
    <cfRule type="containsText" dxfId="1625" priority="224" operator="containsText" text="A(선택)">
      <formula>NOT(ISERROR(SEARCH("A(선택)",V47)))</formula>
    </cfRule>
  </conditionalFormatting>
  <conditionalFormatting sqref="AA54:AA55">
    <cfRule type="containsText" dxfId="1624" priority="216" operator="containsText" text="야간">
      <formula>NOT(ISERROR(SEARCH("야간",AA54)))</formula>
    </cfRule>
    <cfRule type="containsText" dxfId="1623" priority="217" operator="containsText" text="B(선택)">
      <formula>NOT(ISERROR(SEARCH("B(선택)",AA54)))</formula>
    </cfRule>
    <cfRule type="containsText" dxfId="1622" priority="218" operator="containsText" text="A(선택)">
      <formula>NOT(ISERROR(SEARCH("A(선택)",AA54)))</formula>
    </cfRule>
  </conditionalFormatting>
  <conditionalFormatting sqref="AF54:AF55">
    <cfRule type="containsText" dxfId="1621" priority="213" operator="containsText" text="야간">
      <formula>NOT(ISERROR(SEARCH("야간",AF54)))</formula>
    </cfRule>
    <cfRule type="containsText" dxfId="1620" priority="214" operator="containsText" text="B(선택)">
      <formula>NOT(ISERROR(SEARCH("B(선택)",AF54)))</formula>
    </cfRule>
    <cfRule type="containsText" dxfId="1619" priority="215" operator="containsText" text="A(선택)">
      <formula>NOT(ISERROR(SEARCH("A(선택)",AF54)))</formula>
    </cfRule>
  </conditionalFormatting>
  <conditionalFormatting sqref="G54:G55">
    <cfRule type="containsText" dxfId="1618" priority="210" operator="containsText" text="야간">
      <formula>NOT(ISERROR(SEARCH("야간",G54)))</formula>
    </cfRule>
    <cfRule type="containsText" dxfId="1617" priority="211" operator="containsText" text="B(선택)">
      <formula>NOT(ISERROR(SEARCH("B(선택)",G54)))</formula>
    </cfRule>
    <cfRule type="containsText" dxfId="1616" priority="212" operator="containsText" text="A(선택)">
      <formula>NOT(ISERROR(SEARCH("A(선택)",G54)))</formula>
    </cfRule>
  </conditionalFormatting>
  <conditionalFormatting sqref="Q54:Q55">
    <cfRule type="containsText" dxfId="1615" priority="207" operator="containsText" text="야간">
      <formula>NOT(ISERROR(SEARCH("야간",Q54)))</formula>
    </cfRule>
    <cfRule type="containsText" dxfId="1614" priority="208" operator="containsText" text="B(선택)">
      <formula>NOT(ISERROR(SEARCH("B(선택)",Q54)))</formula>
    </cfRule>
    <cfRule type="containsText" dxfId="1613" priority="209" operator="containsText" text="A(선택)">
      <formula>NOT(ISERROR(SEARCH("A(선택)",Q54)))</formula>
    </cfRule>
  </conditionalFormatting>
  <conditionalFormatting sqref="L54:L55">
    <cfRule type="containsText" dxfId="1612" priority="204" operator="containsText" text="야간">
      <formula>NOT(ISERROR(SEARCH("야간",L54)))</formula>
    </cfRule>
    <cfRule type="containsText" dxfId="1611" priority="205" operator="containsText" text="B(선택)">
      <formula>NOT(ISERROR(SEARCH("B(선택)",L54)))</formula>
    </cfRule>
    <cfRule type="containsText" dxfId="1610" priority="206" operator="containsText" text="A(선택)">
      <formula>NOT(ISERROR(SEARCH("A(선택)",L54)))</formula>
    </cfRule>
  </conditionalFormatting>
  <conditionalFormatting sqref="B54:B55">
    <cfRule type="containsText" dxfId="1609" priority="192" operator="containsText" text="야간">
      <formula>NOT(ISERROR(SEARCH("야간",B54)))</formula>
    </cfRule>
    <cfRule type="containsText" dxfId="1608" priority="193" operator="containsText" text="B(선택)">
      <formula>NOT(ISERROR(SEARCH("B(선택)",B54)))</formula>
    </cfRule>
    <cfRule type="containsText" dxfId="1607" priority="194" operator="containsText" text="A(선택)">
      <formula>NOT(ISERROR(SEARCH("A(선택)",B54)))</formula>
    </cfRule>
  </conditionalFormatting>
  <conditionalFormatting sqref="V54:V55">
    <cfRule type="containsText" dxfId="1606" priority="186" operator="containsText" text="야간">
      <formula>NOT(ISERROR(SEARCH("야간",V54)))</formula>
    </cfRule>
    <cfRule type="containsText" dxfId="1605" priority="187" operator="containsText" text="B(선택)">
      <formula>NOT(ISERROR(SEARCH("B(선택)",V54)))</formula>
    </cfRule>
    <cfRule type="containsText" dxfId="1604" priority="188" operator="containsText" text="A(선택)">
      <formula>NOT(ISERROR(SEARCH("A(선택)",V54)))</formula>
    </cfRule>
  </conditionalFormatting>
  <conditionalFormatting sqref="V36:Y36">
    <cfRule type="cellIs" dxfId="1603" priority="182" operator="equal">
      <formula>0</formula>
    </cfRule>
  </conditionalFormatting>
  <conditionalFormatting sqref="B43:E43">
    <cfRule type="cellIs" dxfId="1602" priority="181" operator="equal">
      <formula>0</formula>
    </cfRule>
  </conditionalFormatting>
  <conditionalFormatting sqref="AA17:AA18">
    <cfRule type="containsText" dxfId="1601" priority="176" operator="containsText" text="휴일">
      <formula>NOT(ISERROR(SEARCH("휴일",AA17)))</formula>
    </cfRule>
    <cfRule type="containsText" dxfId="1600" priority="177" operator="containsText" text="대체(평일)">
      <formula>NOT(ISERROR(SEARCH("대체(평일)",AA17)))</formula>
    </cfRule>
  </conditionalFormatting>
  <conditionalFormatting sqref="AF17:AF18">
    <cfRule type="containsText" dxfId="1599" priority="174" operator="containsText" text="휴일">
      <formula>NOT(ISERROR(SEARCH("휴일",AF17)))</formula>
    </cfRule>
    <cfRule type="containsText" dxfId="1598" priority="175" operator="containsText" text="대체(평일)">
      <formula>NOT(ISERROR(SEARCH("대체(평일)",AF17)))</formula>
    </cfRule>
  </conditionalFormatting>
  <conditionalFormatting sqref="AF24:AF25">
    <cfRule type="containsText" dxfId="1597" priority="172" operator="containsText" text="휴일">
      <formula>NOT(ISERROR(SEARCH("휴일",AF24)))</formula>
    </cfRule>
    <cfRule type="containsText" dxfId="1596" priority="173" operator="containsText" text="대체(평일)">
      <formula>NOT(ISERROR(SEARCH("대체(평일)",AF24)))</formula>
    </cfRule>
  </conditionalFormatting>
  <conditionalFormatting sqref="AA24:AA25">
    <cfRule type="containsText" dxfId="1595" priority="170" operator="containsText" text="휴일">
      <formula>NOT(ISERROR(SEARCH("휴일",AA24)))</formula>
    </cfRule>
    <cfRule type="containsText" dxfId="1594" priority="171" operator="containsText" text="대체(평일)">
      <formula>NOT(ISERROR(SEARCH("대체(평일)",AA24)))</formula>
    </cfRule>
  </conditionalFormatting>
  <conditionalFormatting sqref="AA31:AA32">
    <cfRule type="containsText" dxfId="1593" priority="168" operator="containsText" text="휴일">
      <formula>NOT(ISERROR(SEARCH("휴일",AA31)))</formula>
    </cfRule>
    <cfRule type="containsText" dxfId="1592" priority="169" operator="containsText" text="대체(평일)">
      <formula>NOT(ISERROR(SEARCH("대체(평일)",AA31)))</formula>
    </cfRule>
  </conditionalFormatting>
  <conditionalFormatting sqref="AF31:AF32">
    <cfRule type="containsText" dxfId="1591" priority="166" operator="containsText" text="휴일">
      <formula>NOT(ISERROR(SEARCH("휴일",AF31)))</formula>
    </cfRule>
    <cfRule type="containsText" dxfId="1590" priority="167" operator="containsText" text="대체(평일)">
      <formula>NOT(ISERROR(SEARCH("대체(평일)",AF31)))</formula>
    </cfRule>
  </conditionalFormatting>
  <conditionalFormatting sqref="AF38:AF39">
    <cfRule type="containsText" dxfId="1589" priority="164" operator="containsText" text="휴일">
      <formula>NOT(ISERROR(SEARCH("휴일",AF38)))</formula>
    </cfRule>
    <cfRule type="containsText" dxfId="1588" priority="165" operator="containsText" text="대체(평일)">
      <formula>NOT(ISERROR(SEARCH("대체(평일)",AF38)))</formula>
    </cfRule>
  </conditionalFormatting>
  <conditionalFormatting sqref="AA38:AA39">
    <cfRule type="containsText" dxfId="1587" priority="162" operator="containsText" text="휴일">
      <formula>NOT(ISERROR(SEARCH("휴일",AA38)))</formula>
    </cfRule>
    <cfRule type="containsText" dxfId="1586" priority="163" operator="containsText" text="대체(평일)">
      <formula>NOT(ISERROR(SEARCH("대체(평일)",AA38)))</formula>
    </cfRule>
  </conditionalFormatting>
  <conditionalFormatting sqref="AA45:AA46">
    <cfRule type="containsText" dxfId="1585" priority="160" operator="containsText" text="휴일">
      <formula>NOT(ISERROR(SEARCH("휴일",AA45)))</formula>
    </cfRule>
    <cfRule type="containsText" dxfId="1584" priority="161" operator="containsText" text="대체(평일)">
      <formula>NOT(ISERROR(SEARCH("대체(평일)",AA45)))</formula>
    </cfRule>
  </conditionalFormatting>
  <conditionalFormatting sqref="AF45:AF46">
    <cfRule type="containsText" dxfId="1583" priority="158" operator="containsText" text="휴일">
      <formula>NOT(ISERROR(SEARCH("휴일",AF45)))</formula>
    </cfRule>
    <cfRule type="containsText" dxfId="1582" priority="159" operator="containsText" text="대체(평일)">
      <formula>NOT(ISERROR(SEARCH("대체(평일)",AF45)))</formula>
    </cfRule>
  </conditionalFormatting>
  <conditionalFormatting sqref="AF52:AF53">
    <cfRule type="containsText" dxfId="1581" priority="156" operator="containsText" text="휴일">
      <formula>NOT(ISERROR(SEARCH("휴일",AF52)))</formula>
    </cfRule>
    <cfRule type="containsText" dxfId="1580" priority="157" operator="containsText" text="대체(평일)">
      <formula>NOT(ISERROR(SEARCH("대체(평일)",AF52)))</formula>
    </cfRule>
  </conditionalFormatting>
  <conditionalFormatting sqref="AA52:AA53">
    <cfRule type="containsText" dxfId="1579" priority="154" operator="containsText" text="휴일">
      <formula>NOT(ISERROR(SEARCH("휴일",AA52)))</formula>
    </cfRule>
    <cfRule type="containsText" dxfId="1578" priority="155" operator="containsText" text="대체(평일)">
      <formula>NOT(ISERROR(SEARCH("대체(평일)",AA52)))</formula>
    </cfRule>
  </conditionalFormatting>
  <conditionalFormatting sqref="AO13">
    <cfRule type="cellIs" dxfId="1577" priority="138" operator="greaterThan">
      <formula>$AS$9</formula>
    </cfRule>
  </conditionalFormatting>
  <conditionalFormatting sqref="AN5:AO6 AO4">
    <cfRule type="cellIs" dxfId="1576" priority="137" operator="greaterThan">
      <formula>$AS$9</formula>
    </cfRule>
  </conditionalFormatting>
  <conditionalFormatting sqref="AO7">
    <cfRule type="cellIs" dxfId="1575" priority="136" operator="greaterThan">
      <formula>$AS$9</formula>
    </cfRule>
  </conditionalFormatting>
  <conditionalFormatting sqref="AN7">
    <cfRule type="cellIs" dxfId="1574" priority="135" operator="greaterThan">
      <formula>$AS$9</formula>
    </cfRule>
  </conditionalFormatting>
  <conditionalFormatting sqref="AN4">
    <cfRule type="cellIs" dxfId="1573" priority="134" operator="greaterThan">
      <formula>$AS$9</formula>
    </cfRule>
  </conditionalFormatting>
  <conditionalFormatting sqref="AO10">
    <cfRule type="cellIs" dxfId="1572" priority="133" operator="greaterThan">
      <formula>$AS$9</formula>
    </cfRule>
  </conditionalFormatting>
  <conditionalFormatting sqref="AO10">
    <cfRule type="cellIs" dxfId="1571" priority="132" operator="greaterThan">
      <formula>$AS$9</formula>
    </cfRule>
  </conditionalFormatting>
  <conditionalFormatting sqref="AO11">
    <cfRule type="cellIs" dxfId="1570" priority="131" operator="greaterThan">
      <formula>$AS$9</formula>
    </cfRule>
  </conditionalFormatting>
  <conditionalFormatting sqref="AO12">
    <cfRule type="cellIs" dxfId="1569" priority="130" operator="greaterThan">
      <formula>$AS$9</formula>
    </cfRule>
  </conditionalFormatting>
  <conditionalFormatting sqref="AN8">
    <cfRule type="cellIs" dxfId="1568" priority="129" operator="greaterThan">
      <formula>$AS$10</formula>
    </cfRule>
  </conditionalFormatting>
  <conditionalFormatting sqref="B17:B18">
    <cfRule type="containsText" dxfId="1567" priority="88" operator="containsText" text="대체(휴일)">
      <formula>NOT(ISERROR(SEARCH("대체(휴일)",B17)))</formula>
    </cfRule>
    <cfRule type="containsText" dxfId="1566" priority="89" operator="containsText" text="외근">
      <formula>NOT(ISERROR(SEARCH("외근",B17)))</formula>
    </cfRule>
    <cfRule type="containsText" dxfId="1565" priority="90" operator="containsText" text="선택">
      <formula>NOT(ISERROR(SEARCH("선택",B17)))</formula>
    </cfRule>
  </conditionalFormatting>
  <conditionalFormatting sqref="G17:G18">
    <cfRule type="containsText" dxfId="1564" priority="85" operator="containsText" text="대체(휴일)">
      <formula>NOT(ISERROR(SEARCH("대체(휴일)",G17)))</formula>
    </cfRule>
    <cfRule type="containsText" dxfId="1563" priority="86" operator="containsText" text="외근">
      <formula>NOT(ISERROR(SEARCH("외근",G17)))</formula>
    </cfRule>
    <cfRule type="containsText" dxfId="1562" priority="87" operator="containsText" text="선택">
      <formula>NOT(ISERROR(SEARCH("선택",G17)))</formula>
    </cfRule>
  </conditionalFormatting>
  <conditionalFormatting sqref="L17:L18">
    <cfRule type="containsText" dxfId="1561" priority="82" operator="containsText" text="대체(휴일)">
      <formula>NOT(ISERROR(SEARCH("대체(휴일)",L17)))</formula>
    </cfRule>
    <cfRule type="containsText" dxfId="1560" priority="83" operator="containsText" text="외근">
      <formula>NOT(ISERROR(SEARCH("외근",L17)))</formula>
    </cfRule>
    <cfRule type="containsText" dxfId="1559" priority="84" operator="containsText" text="선택">
      <formula>NOT(ISERROR(SEARCH("선택",L17)))</formula>
    </cfRule>
  </conditionalFormatting>
  <conditionalFormatting sqref="Q17:Q18">
    <cfRule type="containsText" dxfId="1558" priority="79" operator="containsText" text="대체(휴일)">
      <formula>NOT(ISERROR(SEARCH("대체(휴일)",Q17)))</formula>
    </cfRule>
    <cfRule type="containsText" dxfId="1557" priority="80" operator="containsText" text="외근">
      <formula>NOT(ISERROR(SEARCH("외근",Q17)))</formula>
    </cfRule>
    <cfRule type="containsText" dxfId="1556" priority="81" operator="containsText" text="선택">
      <formula>NOT(ISERROR(SEARCH("선택",Q17)))</formula>
    </cfRule>
  </conditionalFormatting>
  <conditionalFormatting sqref="V17:V18">
    <cfRule type="containsText" dxfId="1555" priority="76" operator="containsText" text="대체(휴일)">
      <formula>NOT(ISERROR(SEARCH("대체(휴일)",V17)))</formula>
    </cfRule>
    <cfRule type="containsText" dxfId="1554" priority="77" operator="containsText" text="외근">
      <formula>NOT(ISERROR(SEARCH("외근",V17)))</formula>
    </cfRule>
    <cfRule type="containsText" dxfId="1553" priority="78" operator="containsText" text="선택">
      <formula>NOT(ISERROR(SEARCH("선택",V17)))</formula>
    </cfRule>
  </conditionalFormatting>
  <conditionalFormatting sqref="V24:V25">
    <cfRule type="containsText" dxfId="1552" priority="73" operator="containsText" text="대체(휴일)">
      <formula>NOT(ISERROR(SEARCH("대체(휴일)",V24)))</formula>
    </cfRule>
    <cfRule type="containsText" dxfId="1551" priority="74" operator="containsText" text="외근">
      <formula>NOT(ISERROR(SEARCH("외근",V24)))</formula>
    </cfRule>
    <cfRule type="containsText" dxfId="1550" priority="75" operator="containsText" text="선택">
      <formula>NOT(ISERROR(SEARCH("선택",V24)))</formula>
    </cfRule>
  </conditionalFormatting>
  <conditionalFormatting sqref="Q24:Q25">
    <cfRule type="containsText" dxfId="1549" priority="70" operator="containsText" text="대체(휴일)">
      <formula>NOT(ISERROR(SEARCH("대체(휴일)",Q24)))</formula>
    </cfRule>
    <cfRule type="containsText" dxfId="1548" priority="71" operator="containsText" text="외근">
      <formula>NOT(ISERROR(SEARCH("외근",Q24)))</formula>
    </cfRule>
    <cfRule type="containsText" dxfId="1547" priority="72" operator="containsText" text="선택">
      <formula>NOT(ISERROR(SEARCH("선택",Q24)))</formula>
    </cfRule>
  </conditionalFormatting>
  <conditionalFormatting sqref="L24:L25">
    <cfRule type="containsText" dxfId="1546" priority="67" operator="containsText" text="대체(휴일)">
      <formula>NOT(ISERROR(SEARCH("대체(휴일)",L24)))</formula>
    </cfRule>
    <cfRule type="containsText" dxfId="1545" priority="68" operator="containsText" text="외근">
      <formula>NOT(ISERROR(SEARCH("외근",L24)))</formula>
    </cfRule>
    <cfRule type="containsText" dxfId="1544" priority="69" operator="containsText" text="선택">
      <formula>NOT(ISERROR(SEARCH("선택",L24)))</formula>
    </cfRule>
  </conditionalFormatting>
  <conditionalFormatting sqref="G24:G25">
    <cfRule type="containsText" dxfId="1543" priority="64" operator="containsText" text="대체(휴일)">
      <formula>NOT(ISERROR(SEARCH("대체(휴일)",G24)))</formula>
    </cfRule>
    <cfRule type="containsText" dxfId="1542" priority="65" operator="containsText" text="외근">
      <formula>NOT(ISERROR(SEARCH("외근",G24)))</formula>
    </cfRule>
    <cfRule type="containsText" dxfId="1541" priority="66" operator="containsText" text="선택">
      <formula>NOT(ISERROR(SEARCH("선택",G24)))</formula>
    </cfRule>
  </conditionalFormatting>
  <conditionalFormatting sqref="B24:B25">
    <cfRule type="containsText" dxfId="1540" priority="61" operator="containsText" text="대체(휴일)">
      <formula>NOT(ISERROR(SEARCH("대체(휴일)",B24)))</formula>
    </cfRule>
    <cfRule type="containsText" dxfId="1539" priority="62" operator="containsText" text="외근">
      <formula>NOT(ISERROR(SEARCH("외근",B24)))</formula>
    </cfRule>
    <cfRule type="containsText" dxfId="1538" priority="63" operator="containsText" text="선택">
      <formula>NOT(ISERROR(SEARCH("선택",B24)))</formula>
    </cfRule>
  </conditionalFormatting>
  <conditionalFormatting sqref="B31:B32">
    <cfRule type="containsText" dxfId="1537" priority="58" operator="containsText" text="대체(휴일)">
      <formula>NOT(ISERROR(SEARCH("대체(휴일)",B31)))</formula>
    </cfRule>
    <cfRule type="containsText" dxfId="1536" priority="59" operator="containsText" text="외근">
      <formula>NOT(ISERROR(SEARCH("외근",B31)))</formula>
    </cfRule>
    <cfRule type="containsText" dxfId="1535" priority="60" operator="containsText" text="선택">
      <formula>NOT(ISERROR(SEARCH("선택",B31)))</formula>
    </cfRule>
  </conditionalFormatting>
  <conditionalFormatting sqref="G31:G32">
    <cfRule type="containsText" dxfId="1534" priority="55" operator="containsText" text="대체(휴일)">
      <formula>NOT(ISERROR(SEARCH("대체(휴일)",G31)))</formula>
    </cfRule>
    <cfRule type="containsText" dxfId="1533" priority="56" operator="containsText" text="외근">
      <formula>NOT(ISERROR(SEARCH("외근",G31)))</formula>
    </cfRule>
    <cfRule type="containsText" dxfId="1532" priority="57" operator="containsText" text="선택">
      <formula>NOT(ISERROR(SEARCH("선택",G31)))</formula>
    </cfRule>
  </conditionalFormatting>
  <conditionalFormatting sqref="L31:L32">
    <cfRule type="containsText" dxfId="1531" priority="52" operator="containsText" text="대체(휴일)">
      <formula>NOT(ISERROR(SEARCH("대체(휴일)",L31)))</formula>
    </cfRule>
    <cfRule type="containsText" dxfId="1530" priority="53" operator="containsText" text="외근">
      <formula>NOT(ISERROR(SEARCH("외근",L31)))</formula>
    </cfRule>
    <cfRule type="containsText" dxfId="1529" priority="54" operator="containsText" text="선택">
      <formula>NOT(ISERROR(SEARCH("선택",L31)))</formula>
    </cfRule>
  </conditionalFormatting>
  <conditionalFormatting sqref="Q31:Q32">
    <cfRule type="containsText" dxfId="1528" priority="49" operator="containsText" text="대체(휴일)">
      <formula>NOT(ISERROR(SEARCH("대체(휴일)",Q31)))</formula>
    </cfRule>
    <cfRule type="containsText" dxfId="1527" priority="50" operator="containsText" text="외근">
      <formula>NOT(ISERROR(SEARCH("외근",Q31)))</formula>
    </cfRule>
    <cfRule type="containsText" dxfId="1526" priority="51" operator="containsText" text="선택">
      <formula>NOT(ISERROR(SEARCH("선택",Q31)))</formula>
    </cfRule>
  </conditionalFormatting>
  <conditionalFormatting sqref="V31:V32">
    <cfRule type="containsText" dxfId="1525" priority="46" operator="containsText" text="대체(휴일)">
      <formula>NOT(ISERROR(SEARCH("대체(휴일)",V31)))</formula>
    </cfRule>
    <cfRule type="containsText" dxfId="1524" priority="47" operator="containsText" text="외근">
      <formula>NOT(ISERROR(SEARCH("외근",V31)))</formula>
    </cfRule>
    <cfRule type="containsText" dxfId="1523" priority="48" operator="containsText" text="선택">
      <formula>NOT(ISERROR(SEARCH("선택",V31)))</formula>
    </cfRule>
  </conditionalFormatting>
  <conditionalFormatting sqref="B38:B39">
    <cfRule type="containsText" dxfId="1522" priority="43" operator="containsText" text="대체(휴일)">
      <formula>NOT(ISERROR(SEARCH("대체(휴일)",B38)))</formula>
    </cfRule>
    <cfRule type="containsText" dxfId="1521" priority="44" operator="containsText" text="외근">
      <formula>NOT(ISERROR(SEARCH("외근",B38)))</formula>
    </cfRule>
    <cfRule type="containsText" dxfId="1520" priority="45" operator="containsText" text="선택">
      <formula>NOT(ISERROR(SEARCH("선택",B38)))</formula>
    </cfRule>
  </conditionalFormatting>
  <conditionalFormatting sqref="G38:G39">
    <cfRule type="containsText" dxfId="1519" priority="40" operator="containsText" text="대체(휴일)">
      <formula>NOT(ISERROR(SEARCH("대체(휴일)",G38)))</formula>
    </cfRule>
    <cfRule type="containsText" dxfId="1518" priority="41" operator="containsText" text="외근">
      <formula>NOT(ISERROR(SEARCH("외근",G38)))</formula>
    </cfRule>
    <cfRule type="containsText" dxfId="1517" priority="42" operator="containsText" text="선택">
      <formula>NOT(ISERROR(SEARCH("선택",G38)))</formula>
    </cfRule>
  </conditionalFormatting>
  <conditionalFormatting sqref="L38:L39">
    <cfRule type="containsText" dxfId="1516" priority="37" operator="containsText" text="대체(휴일)">
      <formula>NOT(ISERROR(SEARCH("대체(휴일)",L38)))</formula>
    </cfRule>
    <cfRule type="containsText" dxfId="1515" priority="38" operator="containsText" text="외근">
      <formula>NOT(ISERROR(SEARCH("외근",L38)))</formula>
    </cfRule>
    <cfRule type="containsText" dxfId="1514" priority="39" operator="containsText" text="선택">
      <formula>NOT(ISERROR(SEARCH("선택",L38)))</formula>
    </cfRule>
  </conditionalFormatting>
  <conditionalFormatting sqref="Q38:Q39">
    <cfRule type="containsText" dxfId="1513" priority="34" operator="containsText" text="대체(휴일)">
      <formula>NOT(ISERROR(SEARCH("대체(휴일)",Q38)))</formula>
    </cfRule>
    <cfRule type="containsText" dxfId="1512" priority="35" operator="containsText" text="외근">
      <formula>NOT(ISERROR(SEARCH("외근",Q38)))</formula>
    </cfRule>
    <cfRule type="containsText" dxfId="1511" priority="36" operator="containsText" text="선택">
      <formula>NOT(ISERROR(SEARCH("선택",Q38)))</formula>
    </cfRule>
  </conditionalFormatting>
  <conditionalFormatting sqref="V38:V39">
    <cfRule type="containsText" dxfId="1510" priority="31" operator="containsText" text="대체(휴일)">
      <formula>NOT(ISERROR(SEARCH("대체(휴일)",V38)))</formula>
    </cfRule>
    <cfRule type="containsText" dxfId="1509" priority="32" operator="containsText" text="외근">
      <formula>NOT(ISERROR(SEARCH("외근",V38)))</formula>
    </cfRule>
    <cfRule type="containsText" dxfId="1508" priority="33" operator="containsText" text="선택">
      <formula>NOT(ISERROR(SEARCH("선택",V38)))</formula>
    </cfRule>
  </conditionalFormatting>
  <conditionalFormatting sqref="V45:V46">
    <cfRule type="containsText" dxfId="1507" priority="28" operator="containsText" text="대체(휴일)">
      <formula>NOT(ISERROR(SEARCH("대체(휴일)",V45)))</formula>
    </cfRule>
    <cfRule type="containsText" dxfId="1506" priority="29" operator="containsText" text="외근">
      <formula>NOT(ISERROR(SEARCH("외근",V45)))</formula>
    </cfRule>
    <cfRule type="containsText" dxfId="1505" priority="30" operator="containsText" text="선택">
      <formula>NOT(ISERROR(SEARCH("선택",V45)))</formula>
    </cfRule>
  </conditionalFormatting>
  <conditionalFormatting sqref="Q45:Q46">
    <cfRule type="containsText" dxfId="1504" priority="25" operator="containsText" text="대체(휴일)">
      <formula>NOT(ISERROR(SEARCH("대체(휴일)",Q45)))</formula>
    </cfRule>
    <cfRule type="containsText" dxfId="1503" priority="26" operator="containsText" text="외근">
      <formula>NOT(ISERROR(SEARCH("외근",Q45)))</formula>
    </cfRule>
    <cfRule type="containsText" dxfId="1502" priority="27" operator="containsText" text="선택">
      <formula>NOT(ISERROR(SEARCH("선택",Q45)))</formula>
    </cfRule>
  </conditionalFormatting>
  <conditionalFormatting sqref="L45:L46">
    <cfRule type="containsText" dxfId="1501" priority="22" operator="containsText" text="대체(휴일)">
      <formula>NOT(ISERROR(SEARCH("대체(휴일)",L45)))</formula>
    </cfRule>
    <cfRule type="containsText" dxfId="1500" priority="23" operator="containsText" text="외근">
      <formula>NOT(ISERROR(SEARCH("외근",L45)))</formula>
    </cfRule>
    <cfRule type="containsText" dxfId="1499" priority="24" operator="containsText" text="선택">
      <formula>NOT(ISERROR(SEARCH("선택",L45)))</formula>
    </cfRule>
  </conditionalFormatting>
  <conditionalFormatting sqref="G45:G46">
    <cfRule type="containsText" dxfId="1498" priority="19" operator="containsText" text="대체(휴일)">
      <formula>NOT(ISERROR(SEARCH("대체(휴일)",G45)))</formula>
    </cfRule>
    <cfRule type="containsText" dxfId="1497" priority="20" operator="containsText" text="외근">
      <formula>NOT(ISERROR(SEARCH("외근",G45)))</formula>
    </cfRule>
    <cfRule type="containsText" dxfId="1496" priority="21" operator="containsText" text="선택">
      <formula>NOT(ISERROR(SEARCH("선택",G45)))</formula>
    </cfRule>
  </conditionalFormatting>
  <conditionalFormatting sqref="B45:B46">
    <cfRule type="containsText" dxfId="1495" priority="16" operator="containsText" text="대체(휴일)">
      <formula>NOT(ISERROR(SEARCH("대체(휴일)",B45)))</formula>
    </cfRule>
    <cfRule type="containsText" dxfId="1494" priority="17" operator="containsText" text="외근">
      <formula>NOT(ISERROR(SEARCH("외근",B45)))</formula>
    </cfRule>
    <cfRule type="containsText" dxfId="1493" priority="18" operator="containsText" text="선택">
      <formula>NOT(ISERROR(SEARCH("선택",B45)))</formula>
    </cfRule>
  </conditionalFormatting>
  <conditionalFormatting sqref="B52:B53">
    <cfRule type="containsText" dxfId="1492" priority="13" operator="containsText" text="대체(휴일)">
      <formula>NOT(ISERROR(SEARCH("대체(휴일)",B52)))</formula>
    </cfRule>
    <cfRule type="containsText" dxfId="1491" priority="14" operator="containsText" text="외근">
      <formula>NOT(ISERROR(SEARCH("외근",B52)))</formula>
    </cfRule>
    <cfRule type="containsText" dxfId="1490" priority="15" operator="containsText" text="선택">
      <formula>NOT(ISERROR(SEARCH("선택",B52)))</formula>
    </cfRule>
  </conditionalFormatting>
  <conditionalFormatting sqref="G52:G53">
    <cfRule type="containsText" dxfId="1489" priority="10" operator="containsText" text="대체(휴일)">
      <formula>NOT(ISERROR(SEARCH("대체(휴일)",G52)))</formula>
    </cfRule>
    <cfRule type="containsText" dxfId="1488" priority="11" operator="containsText" text="외근">
      <formula>NOT(ISERROR(SEARCH("외근",G52)))</formula>
    </cfRule>
    <cfRule type="containsText" dxfId="1487" priority="12" operator="containsText" text="선택">
      <formula>NOT(ISERROR(SEARCH("선택",G52)))</formula>
    </cfRule>
  </conditionalFormatting>
  <conditionalFormatting sqref="L52:L53">
    <cfRule type="containsText" dxfId="1486" priority="7" operator="containsText" text="대체(휴일)">
      <formula>NOT(ISERROR(SEARCH("대체(휴일)",L52)))</formula>
    </cfRule>
    <cfRule type="containsText" dxfId="1485" priority="8" operator="containsText" text="외근">
      <formula>NOT(ISERROR(SEARCH("외근",L52)))</formula>
    </cfRule>
    <cfRule type="containsText" dxfId="1484" priority="9" operator="containsText" text="선택">
      <formula>NOT(ISERROR(SEARCH("선택",L52)))</formula>
    </cfRule>
  </conditionalFormatting>
  <conditionalFormatting sqref="Q52:Q53">
    <cfRule type="containsText" dxfId="1483" priority="4" operator="containsText" text="대체(휴일)">
      <formula>NOT(ISERROR(SEARCH("대체(휴일)",Q52)))</formula>
    </cfRule>
    <cfRule type="containsText" dxfId="1482" priority="5" operator="containsText" text="외근">
      <formula>NOT(ISERROR(SEARCH("외근",Q52)))</formula>
    </cfRule>
    <cfRule type="containsText" dxfId="1481" priority="6" operator="containsText" text="선택">
      <formula>NOT(ISERROR(SEARCH("선택",Q52)))</formula>
    </cfRule>
  </conditionalFormatting>
  <conditionalFormatting sqref="V52:V53">
    <cfRule type="containsText" dxfId="1480" priority="1" operator="containsText" text="대체(휴일)">
      <formula>NOT(ISERROR(SEARCH("대체(휴일)",V52)))</formula>
    </cfRule>
    <cfRule type="containsText" dxfId="1479" priority="2" operator="containsText" text="외근">
      <formula>NOT(ISERROR(SEARCH("외근",V52)))</formula>
    </cfRule>
    <cfRule type="containsText" dxfId="1478" priority="3" operator="containsText" text="선택">
      <formula>NOT(ISERROR(SEARCH("선택",V52)))</formula>
    </cfRule>
  </conditionalFormatting>
  <dataValidations count="10">
    <dataValidation type="list" allowBlank="1" showInputMessage="1" showErrorMessage="1" sqref="AA17:AA18 AF17:AF18 AF24:AF25 AA24:AA25 AA31:AA32 AF31:AF32 AF38:AF39 AA38:AA39 AA45:AA46 AF45:AF46 AF52:AF53 AA52:AA53" xr:uid="{5E14F2C2-BC96-4973-BE94-0DCEFAA87578}">
      <formula1>"대체(평일),휴일"</formula1>
    </dataValidation>
    <dataValidation type="list" allowBlank="1" showInputMessage="1" showErrorMessage="1" sqref="H53 M25 AG18 AB53 AG53 C25 M32 C32 W53 M39 M18 R32 AB32 H18 C18 M53 AG32 AB25 C39 AB18 AG25 AB39 R39 AB46 AG46 R18 AG39 H39 H32 W39 R25 W18 H25 W32 W25 R53 C53 M46 C46 R46 H46 W46" xr:uid="{01DF0346-3D5C-4B07-8FF9-CAFB7EE2424D}">
      <formula1>"10:30,11:00,11:30,12:00,12:30,13:00,13:30,14:00,14:30,15:00,15:30,16:00,16:30,17:00,17:30,18:00,18:30,19:00,19:30,20:00,20:30,21:00,21:30,22:00"</formula1>
    </dataValidation>
    <dataValidation type="list" allowBlank="1" showInputMessage="1" showErrorMessage="1" sqref="AB17 AG38 AG45 H31 AG24 H24 W52 AB52 AG31 C31 H52 H38 M52 AG17 M31 C17 AB38 C24 C38 M38 C52 M17 AB31 AB45 R38 AB24 W38 W17 R31 R17 H17 M24 R24 W31 W24 AG52 R52 H45 C45 M45 R45 W45" xr:uid="{2A3C8B18-EB28-4814-8DDB-598FB113A5EE}">
      <formula1>"06:00,06:30,07:00,07:30,08:00,08:30,09:00,09:30,10:00,10:30,11:00,11:30,12:00,12:30,13:00,13:30,14:00,14:30,15:00,15:30,16:00,16:30,17:00,17:30"</formula1>
    </dataValidation>
    <dataValidation type="list" allowBlank="1" showInputMessage="1" showErrorMessage="1" sqref="D18 AC39 I18 AC32 N18 S18 AC18 AH18 AH32 AH39 D32 S53 D53 AC46 AH46 AC25 AH25 D25 I32 S32 I25 N32 D39 I39 X18 N53 S25 X53 N25 X32 S39 N39 X39 X46 X25 AC53 AH53 I53 D46 I46 S46 N46" xr:uid="{AD715E64-244A-4D7F-A217-86F1C59FDC8C}">
      <formula1>"외근,연차,반차,0.0,0.5,1.0,1.5,2.0,2.5,3.0,3.5,4.0,4.5,5.0,5.5,6.0"</formula1>
    </dataValidation>
    <dataValidation type="list" allowBlank="1" showInputMessage="1" showErrorMessage="1" sqref="B19:B20 Q19:Q20 AA19:AA20 G19:G20 AA33:AA34 L19:L20 AF19:AF20 AA47:AA48 AF47:AF48 AA26:AA27 AF26:AF27 AF33:AF34 B47:B48 AA40:AA41 V19:V20 B26:B27 AF40:AF41 B40:B41 G26:G27 Q26:Q27 L26:L27 G47:G48 G40:G41 B33:B34 G33:G34 Q47:Q48 L47:L48 V47:V48 Q33:Q34 L33:L34 Q40:Q41 L40:L41 V40:V41 V26:V27 V33:V34 AA54:AA55 AF54:AF55 B54:B55 G54:G55 Q54:Q55 L54:L55 V54:V55" xr:uid="{3D3E4826-5B98-4A54-BB42-0090558683C7}">
      <formula1>"야간"</formula1>
    </dataValidation>
    <dataValidation type="list" allowBlank="1" showInputMessage="1" showErrorMessage="1" sqref="C19 M60 AB19 H19 AB33 M19 R19 AG19 AB47 AB26 AG26 AG33 AB40 H33 AG40 W19 H40 AG47 H26 R26 C26 M26 R40 R33 C33 H47 R47 C47 M47 M33 C40 M40 W26 W47 W40 W33 AB54 AG54 H54 R54 C54 M54 W54" xr:uid="{C615091B-6863-4817-ADA6-43B23D41DCB7}">
      <formula1>"22:00,22:30,23:00,23:30,24:00,00:30,01:00,01:30,02:00,02:30,03:00,03:30,04:00,04:30,05:00,05:30"</formula1>
    </dataValidation>
    <dataValidation type="list" allowBlank="1" showInputMessage="1" showErrorMessage="1" sqref="C20 M61 AB20 H20 AB34 M20 R20 AG20 AB48 AB27 AG27 AG34 AB41 H34 AG41 W20 H41 AG48 H27 R27 C27 M27 R41 R34 C34 H48 R48 C48 M48 M34 C41 M41 W27 W48 W41 W34 AB55 AG55 H55 R55 C55 M55 W55" xr:uid="{AF49C524-F20F-4219-B7C9-63E381599298}">
      <formula1>"22:30,23:00,23:30,24:00,00:30,01:00,01:30,02:00,02:30,03:00,03:30,04:00,04:30,05:00,05:30,06:00"</formula1>
    </dataValidation>
    <dataValidation type="list" allowBlank="1" showInputMessage="1" showErrorMessage="1" sqref="D20 AC20 I20 AC34 N20 S20 AH20 AC48 AC27 AH27 AH34 AC41 I34 AH41 X20 I41 AH48 I27 S27 D27 N27 S41 S34 D34 I48 S48 D48 N48 N34 D41 N41 X27 X48 X41 X34 AC55 AH55 I55 S55 D55 N55 X55" xr:uid="{8486D883-F128-4892-A246-3D76FFC3C5ED}">
      <formula1>"0.0,0.5,1.0,1.5,2.0,2.5,3.0,3.5,4.0,4.5,5.0,5.5,6.0"</formula1>
    </dataValidation>
    <dataValidation type="list" allowBlank="1" showInputMessage="1" showErrorMessage="1" sqref="G52:G53 B45:B46 B52:B53 L52:L53 Q52:Q53 B17:B18 G17:G18 L17:L18 Q17:Q18 V17:V18 V24:V25 Q24:Q25 L24:L25 G24:G25 B24:B25 B31:B32 G31:G32 L31:L32 Q31:Q32 V31:V32 B38:B39 G38:G39 L38:L39 Q38:Q39 V38:V39 V45:V46 Q45:Q46 L45:L46 G45:G46 V52:V53" xr:uid="{ED9B661F-F80A-4CEF-A2C6-3D4804392379}">
      <formula1>"통상,선택,외근,대체(휴일)"</formula1>
    </dataValidation>
    <dataValidation type="list" showInputMessage="1" showErrorMessage="1" sqref="G10:J10" xr:uid="{FFA4B517-3121-4813-8020-120401123785}">
      <formula1>"Comprehensive,Non-Comprehensive"</formula1>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142B5-6D13-4B19-B9AC-C1952FC1DA7C}">
  <dimension ref="A2:AW68"/>
  <sheetViews>
    <sheetView showGridLines="0" zoomScale="70" zoomScaleNormal="70" workbookViewId="0">
      <selection activeCell="AA10" sqref="AA10"/>
    </sheetView>
  </sheetViews>
  <sheetFormatPr defaultRowHeight="15"/>
  <cols>
    <col min="1" max="1" width="4.140625" customWidth="1"/>
    <col min="2" max="2" width="7.7109375" customWidth="1"/>
    <col min="3" max="3" width="9.7109375" customWidth="1"/>
    <col min="4" max="4" width="6.7109375" customWidth="1"/>
    <col min="5" max="5" width="7.42578125" customWidth="1"/>
    <col min="6" max="6" width="2.85546875" customWidth="1"/>
    <col min="7" max="7" width="7.7109375" customWidth="1"/>
    <col min="8" max="8" width="9.7109375" customWidth="1"/>
    <col min="9" max="10" width="6.7109375" customWidth="1"/>
    <col min="11" max="11" width="2.85546875" customWidth="1"/>
    <col min="12" max="12" width="7.7109375" customWidth="1"/>
    <col min="13" max="13" width="9.7109375" customWidth="1"/>
    <col min="14" max="15" width="6.7109375" customWidth="1"/>
    <col min="16" max="16" width="2.85546875" customWidth="1"/>
    <col min="17" max="17" width="8.7109375" customWidth="1"/>
    <col min="18" max="18" width="9.7109375" customWidth="1"/>
    <col min="19" max="20" width="6.7109375" customWidth="1"/>
    <col min="21" max="21" width="2.85546875" customWidth="1"/>
    <col min="22" max="22" width="8.7109375" customWidth="1"/>
    <col min="23" max="23" width="9.7109375" customWidth="1"/>
    <col min="24" max="25" width="6.7109375" customWidth="1"/>
    <col min="26" max="26" width="2.85546875" customWidth="1"/>
    <col min="27" max="27" width="7.7109375" customWidth="1"/>
    <col min="28" max="28" width="9.7109375" customWidth="1"/>
    <col min="29" max="30" width="6.7109375" customWidth="1"/>
    <col min="31" max="31" width="2.85546875" customWidth="1"/>
    <col min="32" max="32" width="8.7109375" customWidth="1"/>
    <col min="33" max="33" width="9.7109375" customWidth="1"/>
    <col min="34" max="35" width="6.7109375" customWidth="1"/>
    <col min="36" max="36" width="2.7109375" customWidth="1"/>
    <col min="37" max="38" width="1.7109375" customWidth="1"/>
    <col min="39" max="39" width="36.28515625" customWidth="1"/>
    <col min="40" max="40" width="15.7109375" customWidth="1"/>
    <col min="41" max="41" width="6.7109375" customWidth="1"/>
    <col min="42" max="42" width="3.7109375" customWidth="1"/>
    <col min="43" max="43" width="5.140625" customWidth="1"/>
    <col min="44" max="44" width="18.7109375" customWidth="1"/>
    <col min="45" max="45" width="13.42578125" customWidth="1"/>
    <col min="46" max="48" width="8.7109375" customWidth="1"/>
    <col min="49" max="49" width="10" customWidth="1"/>
  </cols>
  <sheetData>
    <row r="2" spans="1:49" ht="26.25" customHeight="1" thickBot="1">
      <c r="B2" s="178">
        <v>44044</v>
      </c>
      <c r="C2" s="178"/>
      <c r="D2" s="178"/>
      <c r="E2" s="178"/>
      <c r="F2" s="178"/>
      <c r="G2" s="178"/>
      <c r="H2" s="22"/>
      <c r="I2" s="22"/>
      <c r="J2" s="2"/>
      <c r="K2" s="2"/>
      <c r="L2" s="2"/>
      <c r="M2" s="22"/>
      <c r="N2" s="22"/>
      <c r="O2" s="2"/>
      <c r="P2" s="2"/>
      <c r="Q2" s="2"/>
      <c r="R2" s="22"/>
      <c r="S2" s="22"/>
      <c r="T2" s="2"/>
      <c r="U2" s="2"/>
      <c r="V2" s="2"/>
      <c r="W2" s="22"/>
      <c r="X2" s="22"/>
      <c r="Y2" s="2"/>
      <c r="Z2" s="2"/>
      <c r="AA2" s="2"/>
      <c r="AB2" s="22"/>
      <c r="AC2" s="22"/>
      <c r="AD2" s="2"/>
      <c r="AE2" s="2"/>
      <c r="AF2" s="2"/>
      <c r="AG2" s="22"/>
      <c r="AH2" s="22"/>
      <c r="AI2" s="2"/>
      <c r="AJ2" s="3"/>
      <c r="AM2" s="4" t="s">
        <v>0</v>
      </c>
      <c r="AQ2" s="4" t="s">
        <v>1</v>
      </c>
      <c r="AR2" s="5"/>
    </row>
    <row r="3" spans="1:49" ht="17.25" customHeight="1">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M3" s="7"/>
      <c r="AN3" s="8" t="s">
        <v>2</v>
      </c>
      <c r="AO3" s="39" t="s">
        <v>3</v>
      </c>
      <c r="AQ3" s="179" t="s">
        <v>4</v>
      </c>
      <c r="AR3" s="180"/>
      <c r="AS3" s="9">
        <f>B2</f>
        <v>44044</v>
      </c>
    </row>
    <row r="4" spans="1:49" s="6" customFormat="1" ht="17.25" customHeight="1">
      <c r="B4" s="164" t="s">
        <v>25</v>
      </c>
      <c r="C4" s="164"/>
      <c r="D4" s="164"/>
      <c r="E4" s="164"/>
      <c r="AM4" s="34" t="s">
        <v>20</v>
      </c>
      <c r="AN4" s="35">
        <f>AN17+AN24+AN31+AN38+AN45+AN52</f>
        <v>168</v>
      </c>
      <c r="AO4" s="34">
        <f>$AS$9-AN4</f>
        <v>0</v>
      </c>
      <c r="AP4"/>
      <c r="AQ4" s="181" t="s">
        <v>5</v>
      </c>
      <c r="AR4" s="182"/>
      <c r="AS4" s="10">
        <f>EOMONTH(B2,0)</f>
        <v>44074</v>
      </c>
    </row>
    <row r="5" spans="1:49" s="6" customFormat="1" ht="17.25" customHeight="1">
      <c r="B5" s="127" t="s">
        <v>26</v>
      </c>
      <c r="C5" s="127"/>
      <c r="D5" s="127"/>
      <c r="E5" s="127"/>
      <c r="F5" s="127"/>
      <c r="G5" s="127"/>
      <c r="H5" s="127"/>
      <c r="I5" s="127"/>
      <c r="J5" s="127"/>
      <c r="K5" s="127"/>
      <c r="L5" s="127"/>
      <c r="M5" s="127"/>
      <c r="N5" s="127"/>
      <c r="O5" s="127"/>
      <c r="P5" s="127"/>
      <c r="Q5" s="127"/>
      <c r="R5" s="127"/>
      <c r="S5" s="127"/>
      <c r="T5" s="127"/>
      <c r="U5" s="127"/>
      <c r="V5" s="127"/>
      <c r="W5" s="127"/>
      <c r="X5" s="127"/>
      <c r="Y5" s="127"/>
      <c r="AM5" s="34" t="s">
        <v>24</v>
      </c>
      <c r="AN5" s="35">
        <f>AN18+AN25+AN32+AN39+AN46+AN53</f>
        <v>0</v>
      </c>
      <c r="AO5" s="34"/>
      <c r="AP5"/>
      <c r="AQ5" s="183" t="s">
        <v>6</v>
      </c>
      <c r="AR5" s="46" t="s">
        <v>35</v>
      </c>
      <c r="AS5" s="10">
        <v>44058</v>
      </c>
    </row>
    <row r="6" spans="1:49" s="6" customFormat="1" ht="17.25" customHeight="1">
      <c r="B6" s="127" t="s">
        <v>63</v>
      </c>
      <c r="C6" s="127"/>
      <c r="D6" s="127"/>
      <c r="E6" s="127"/>
      <c r="F6" s="127"/>
      <c r="G6" s="127"/>
      <c r="H6" s="127"/>
      <c r="I6" s="127"/>
      <c r="J6" s="127"/>
      <c r="K6" s="127"/>
      <c r="L6" s="127"/>
      <c r="M6" s="127"/>
      <c r="N6" s="127"/>
      <c r="O6" s="127"/>
      <c r="P6" s="127"/>
      <c r="Q6" s="127"/>
      <c r="R6" s="127"/>
      <c r="S6" s="127"/>
      <c r="T6" s="127"/>
      <c r="U6" s="127"/>
      <c r="V6" s="127"/>
      <c r="W6" s="127"/>
      <c r="X6" s="127"/>
      <c r="Y6" s="127"/>
      <c r="AM6" s="34" t="s">
        <v>22</v>
      </c>
      <c r="AN6" s="35">
        <f>AO17+AO24+AO31+AO38+AO45+AO52</f>
        <v>0</v>
      </c>
      <c r="AO6" s="34"/>
      <c r="AP6"/>
      <c r="AQ6" s="184"/>
      <c r="AR6" s="11"/>
      <c r="AS6" s="10"/>
    </row>
    <row r="7" spans="1:49" s="6" customFormat="1" ht="17.25" customHeight="1" thickBot="1">
      <c r="B7" s="127" t="s">
        <v>27</v>
      </c>
      <c r="C7" s="127"/>
      <c r="D7" s="127"/>
      <c r="E7" s="127"/>
      <c r="F7" s="127"/>
      <c r="G7" s="127"/>
      <c r="H7" s="127"/>
      <c r="I7" s="127"/>
      <c r="J7" s="127"/>
      <c r="K7" s="127"/>
      <c r="L7" s="127"/>
      <c r="M7" s="127"/>
      <c r="N7" s="127"/>
      <c r="O7" s="127"/>
      <c r="P7" s="127"/>
      <c r="Q7" s="127"/>
      <c r="R7" s="127"/>
      <c r="S7" s="127"/>
      <c r="T7" s="127"/>
      <c r="U7" s="127"/>
      <c r="V7" s="127"/>
      <c r="W7" s="127"/>
      <c r="X7" s="127"/>
      <c r="Y7" s="127"/>
      <c r="AM7" s="40" t="s">
        <v>23</v>
      </c>
      <c r="AN7" s="36">
        <f>AO18+AO25+AO32+AO39+AO46+AO53</f>
        <v>0</v>
      </c>
      <c r="AO7" s="40"/>
      <c r="AP7"/>
      <c r="AQ7" s="185"/>
      <c r="AR7" s="11"/>
      <c r="AS7" s="10"/>
    </row>
    <row r="8" spans="1:49" s="6" customFormat="1" ht="17.25" customHeight="1" thickBot="1">
      <c r="B8" s="127" t="s">
        <v>69</v>
      </c>
      <c r="C8" s="127"/>
      <c r="D8" s="127"/>
      <c r="E8" s="127"/>
      <c r="F8" s="127"/>
      <c r="G8" s="127"/>
      <c r="H8" s="127"/>
      <c r="I8" s="127"/>
      <c r="J8" s="127"/>
      <c r="K8" s="127"/>
      <c r="L8" s="127"/>
      <c r="M8" s="127"/>
      <c r="N8" s="127"/>
      <c r="O8" s="127"/>
      <c r="P8" s="127"/>
      <c r="Q8" s="127"/>
      <c r="R8" s="127"/>
      <c r="S8" s="127"/>
      <c r="T8" s="127"/>
      <c r="U8" s="127"/>
      <c r="V8" s="127"/>
      <c r="W8" s="127"/>
      <c r="X8" s="127"/>
      <c r="Y8" s="127"/>
      <c r="AM8" s="60" t="s">
        <v>40</v>
      </c>
      <c r="AN8" s="44">
        <f>(AN4-AS9)+AN5+AN6+AN7</f>
        <v>0</v>
      </c>
      <c r="AO8" s="45">
        <f>AS10-AN8</f>
        <v>53.142857142857146</v>
      </c>
      <c r="AP8"/>
      <c r="AQ8" s="186" t="s">
        <v>7</v>
      </c>
      <c r="AR8" s="187"/>
      <c r="AS8" s="12">
        <f>NETWORKDAYS(AS3,AS4,AS5:AS7)</f>
        <v>21</v>
      </c>
    </row>
    <row r="9" spans="1:49" s="6" customFormat="1" ht="17.25" customHeight="1" thickBot="1">
      <c r="B9" s="127" t="s">
        <v>64</v>
      </c>
      <c r="C9" s="127"/>
      <c r="D9" s="127"/>
      <c r="E9" s="127"/>
      <c r="F9" s="127"/>
      <c r="G9" s="127"/>
      <c r="H9" s="127"/>
      <c r="I9" s="127"/>
      <c r="J9" s="127"/>
      <c r="K9" s="127"/>
      <c r="L9" s="127"/>
      <c r="M9" s="127"/>
      <c r="N9" s="127"/>
      <c r="O9" s="127"/>
      <c r="P9" s="127"/>
      <c r="Q9" s="127"/>
      <c r="R9" s="127"/>
      <c r="S9" s="127"/>
      <c r="T9" s="127"/>
      <c r="U9" s="127"/>
      <c r="V9" s="127"/>
      <c r="W9" s="127"/>
      <c r="X9" s="127"/>
      <c r="Y9" s="127"/>
      <c r="AP9"/>
      <c r="AQ9" s="176" t="s">
        <v>62</v>
      </c>
      <c r="AR9" s="177"/>
      <c r="AS9" s="42">
        <f>AS8*8</f>
        <v>168</v>
      </c>
    </row>
    <row r="10" spans="1:49" s="6" customFormat="1" ht="17.25" customHeight="1" thickBot="1">
      <c r="A10" s="127"/>
      <c r="B10" s="125" t="s">
        <v>65</v>
      </c>
      <c r="C10" s="126"/>
      <c r="D10" s="126"/>
      <c r="E10" s="126"/>
      <c r="F10" s="126"/>
      <c r="G10" s="169" t="s">
        <v>28</v>
      </c>
      <c r="H10" s="170"/>
      <c r="I10" s="170"/>
      <c r="J10" s="171"/>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c r="AM10" s="165" t="s">
        <v>39</v>
      </c>
      <c r="AN10" s="166"/>
      <c r="AO10" s="41">
        <f>(AN4-AS9)</f>
        <v>0</v>
      </c>
      <c r="AP10"/>
      <c r="AQ10" s="172" t="s">
        <v>41</v>
      </c>
      <c r="AR10" s="173"/>
      <c r="AS10" s="43">
        <f>(_xlfn.DAYS(AS4,AS3)+1)*12/7</f>
        <v>53.142857142857146</v>
      </c>
    </row>
    <row r="11" spans="1:49" s="6" customFormat="1" ht="17.25" customHeight="1">
      <c r="B11" s="92"/>
      <c r="C11" s="92"/>
      <c r="D11" s="92"/>
      <c r="E11" s="92"/>
      <c r="F11" s="92"/>
      <c r="G11" s="92"/>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c r="AM11" s="188" t="str">
        <f>IF(G10="Comprehensive","임금에포함된월고정평일연장근로시간(야간제외)","-")</f>
        <v>임금에포함된월고정평일연장근로시간(야간제외)</v>
      </c>
      <c r="AN11" s="189"/>
      <c r="AO11" s="37">
        <f>IF(G10="Comprehensive",15.5,0)</f>
        <v>15.5</v>
      </c>
      <c r="AP11"/>
      <c r="AQ11"/>
      <c r="AR11"/>
      <c r="AS11"/>
    </row>
    <row r="12" spans="1:49" ht="17.25" customHeight="1" thickBot="1">
      <c r="B12" s="92"/>
      <c r="C12" s="94"/>
      <c r="D12" s="94"/>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M12" s="190" t="str">
        <f>IF(G10="Comprehensive","15.5시간초과 평일연장근로시간(야간제외)","평일연장근로시간 합계(야간제외)")</f>
        <v>15.5시간초과 평일연장근로시간(야간제외)</v>
      </c>
      <c r="AN12" s="191"/>
      <c r="AO12" s="38">
        <f>IF(G10="Comprehensive",IF((AO10-AO11)&gt;0,AO10-AO11,0),AO10)</f>
        <v>0</v>
      </c>
    </row>
    <row r="13" spans="1:49" ht="17.25" customHeight="1">
      <c r="B13" s="162" t="s">
        <v>8</v>
      </c>
      <c r="C13" s="162"/>
      <c r="D13" s="162"/>
      <c r="E13" s="162"/>
      <c r="F13" s="95"/>
      <c r="G13" s="162" t="s">
        <v>9</v>
      </c>
      <c r="H13" s="162"/>
      <c r="I13" s="162"/>
      <c r="J13" s="162"/>
      <c r="K13" s="95"/>
      <c r="L13" s="162" t="s">
        <v>10</v>
      </c>
      <c r="M13" s="162"/>
      <c r="N13" s="162"/>
      <c r="O13" s="162"/>
      <c r="P13" s="95"/>
      <c r="Q13" s="162" t="s">
        <v>11</v>
      </c>
      <c r="R13" s="162"/>
      <c r="S13" s="162"/>
      <c r="T13" s="162"/>
      <c r="U13" s="95"/>
      <c r="V13" s="162" t="s">
        <v>12</v>
      </c>
      <c r="W13" s="162"/>
      <c r="X13" s="162"/>
      <c r="Y13" s="162"/>
      <c r="Z13" s="95"/>
      <c r="AA13" s="163" t="s">
        <v>16</v>
      </c>
      <c r="AB13" s="163"/>
      <c r="AC13" s="163"/>
      <c r="AD13" s="163"/>
      <c r="AE13" s="95"/>
      <c r="AF13" s="163" t="s">
        <v>17</v>
      </c>
      <c r="AG13" s="163"/>
      <c r="AH13" s="163"/>
      <c r="AI13" s="163"/>
      <c r="AJ13" s="95"/>
      <c r="AK13" s="92"/>
    </row>
    <row r="14" spans="1:49" ht="17.25" customHeight="1">
      <c r="B14" s="90"/>
      <c r="C14" s="90"/>
      <c r="D14" s="90"/>
      <c r="E14" s="90"/>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c r="AE14" s="90"/>
      <c r="AF14" s="90"/>
      <c r="AG14" s="90"/>
      <c r="AH14" s="90"/>
      <c r="AI14" s="90"/>
      <c r="AJ14" s="90"/>
      <c r="AK14" s="90"/>
    </row>
    <row r="15" spans="1:49" ht="17.25" customHeight="1" thickBot="1">
      <c r="B15" s="142">
        <f>IF(WEEKDAY($B2)=2, 1, IF(A15=0, 0, A15+1))</f>
        <v>0</v>
      </c>
      <c r="C15" s="142"/>
      <c r="D15" s="142"/>
      <c r="E15" s="142"/>
      <c r="F15" s="91"/>
      <c r="G15" s="142">
        <f>IF(WEEKDAY($B2)=3, 1, IF(B15=0, 0, B15+1))</f>
        <v>0</v>
      </c>
      <c r="H15" s="142"/>
      <c r="I15" s="142"/>
      <c r="J15" s="142"/>
      <c r="K15" s="91"/>
      <c r="L15" s="142">
        <f>IF(WEEKDAY($B2)=4, 1, IF(G15=0, 0, G15+1))</f>
        <v>0</v>
      </c>
      <c r="M15" s="142"/>
      <c r="N15" s="142"/>
      <c r="O15" s="142"/>
      <c r="P15" s="91"/>
      <c r="Q15" s="142">
        <f>IF(WEEKDAY($B2)=5, 1, IF(L15=0, 0, L15+1))</f>
        <v>0</v>
      </c>
      <c r="R15" s="142"/>
      <c r="S15" s="142"/>
      <c r="T15" s="142"/>
      <c r="U15" s="91"/>
      <c r="V15" s="142">
        <f>IF(WEEKDAY($B2)=6, 1, IF(Q15=0, 0, Q15+1))</f>
        <v>0</v>
      </c>
      <c r="W15" s="142"/>
      <c r="X15" s="142"/>
      <c r="Y15" s="142"/>
      <c r="Z15" s="91"/>
      <c r="AA15" s="145">
        <f>IF(WEEKDAY($B2)=7, 1, IF(V15=0, 0, V15+1))</f>
        <v>1</v>
      </c>
      <c r="AB15" s="145"/>
      <c r="AC15" s="145"/>
      <c r="AD15" s="145"/>
      <c r="AE15" s="91"/>
      <c r="AF15" s="145">
        <f>IF(WEEKDAY($B2)=1, 1, IF(AA15=0, 0, AA15+1))</f>
        <v>2</v>
      </c>
      <c r="AG15" s="145"/>
      <c r="AH15" s="145"/>
      <c r="AI15" s="145"/>
      <c r="AJ15" s="91"/>
      <c r="AK15" s="132"/>
      <c r="AM15" s="15" t="s">
        <v>13</v>
      </c>
      <c r="AN15" s="5"/>
      <c r="AO15" s="5"/>
      <c r="AW15" s="20"/>
    </row>
    <row r="16" spans="1:49" ht="17.25" customHeight="1" thickTop="1" thickBot="1">
      <c r="B16" s="91"/>
      <c r="C16" s="91"/>
      <c r="D16" s="91"/>
      <c r="E16" s="91"/>
      <c r="F16" s="91"/>
      <c r="G16" s="91"/>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132"/>
      <c r="AM16" s="23"/>
      <c r="AN16" s="24" t="s">
        <v>18</v>
      </c>
      <c r="AO16" s="25" t="s">
        <v>68</v>
      </c>
      <c r="AW16" s="21"/>
    </row>
    <row r="17" spans="2:49" ht="17.25" customHeight="1">
      <c r="B17" s="138"/>
      <c r="C17" s="128"/>
      <c r="D17" s="129">
        <f>IF((C18-C17)*24&gt;=13,1.5,IF((C18-C17)*24&gt;=6,1,IF((C18-C17)*24&gt;=4,0.5,0)))</f>
        <v>0</v>
      </c>
      <c r="E17" s="140">
        <f>IF((AND(B17="외근",D18="반차")),8,IF(OR(D18="연차",D18="외근"),8,IF(D18="반차",((C18-C17)*24)-D17+4,((C18-C17)*24)-D17-D18)))</f>
        <v>0</v>
      </c>
      <c r="F17" s="98"/>
      <c r="G17" s="138"/>
      <c r="H17" s="128"/>
      <c r="I17" s="129">
        <f>IF((H18-H17)*24&gt;=13,1.5,IF((H18-H17)*24&gt;=6,1,IF((H18-H17)*24&gt;=4,0.5,0)))</f>
        <v>0</v>
      </c>
      <c r="J17" s="140">
        <f>IF((AND(G17="외근",I18="반차")),8,IF(OR(I18="연차",I18="외근"),8,IF(I18="반차",((H18-H17)*24)-I17+4,((H18-H17)*24)-I17-I18)))</f>
        <v>0</v>
      </c>
      <c r="K17" s="98"/>
      <c r="L17" s="138"/>
      <c r="M17" s="128"/>
      <c r="N17" s="129">
        <f>IF((M18-M17)*24&gt;=13,1.5,IF((M18-M17)*24&gt;=6,1,IF((M18-M17)*24&gt;=4,0.5,0)))</f>
        <v>0</v>
      </c>
      <c r="O17" s="140">
        <f>IF((AND(L17="외근",N18="반차")),8,IF(OR(N18="연차",N18="외근"),8,IF(N18="반차",((M18-M17)*24)-N17+4,((M18-M17)*24)-N17-N18)))</f>
        <v>0</v>
      </c>
      <c r="P17" s="98"/>
      <c r="Q17" s="138"/>
      <c r="R17" s="128"/>
      <c r="S17" s="129">
        <f>IF((R18-R17)*24&gt;=13,1.5,IF((R18-R17)*24&gt;=6,1,IF((R18-R17)*24&gt;=4,0.5,0)))</f>
        <v>0</v>
      </c>
      <c r="T17" s="140">
        <f>IF((AND(Q17="외근",S18="반차")),8,IF(OR(S18="연차",S18="외근"),8,IF(S18="반차",((R18-R17)*24)-S17+4,((R18-R17)*24)-S17-S18)))</f>
        <v>0</v>
      </c>
      <c r="U17" s="98"/>
      <c r="V17" s="138"/>
      <c r="W17" s="128"/>
      <c r="X17" s="129">
        <f>IF((W18-W17)*24&gt;=13,1.5,IF((W18-W17)*24&gt;=6,1,IF((W18-W17)*24&gt;=4,0.5,0)))</f>
        <v>0</v>
      </c>
      <c r="Y17" s="140">
        <f>IF((AND(V17="외근",X18="반차")),8,IF(OR(X18="연차",X18="외근"),8,IF(X18="반차",((W18-W17)*24)-X17+4,((W18-W17)*24)-X17-X18)))</f>
        <v>0</v>
      </c>
      <c r="Z17" s="98"/>
      <c r="AA17" s="143"/>
      <c r="AB17" s="96"/>
      <c r="AC17" s="97">
        <f>IF((AB18-AB17)*24&gt;=13,1.5,IF((AB18-AB17)*24&gt;=6,1,IF((AB18-AB17)*24&gt;=4,0.5,0)))</f>
        <v>0</v>
      </c>
      <c r="AD17" s="140">
        <f>IF(OR(AC18="연차",AC18="외근"),8,IF(AC18="반차",((AB18-AB17)*24)-AC17+4,((AB18-AB17)*24)-AC17-AC18))</f>
        <v>0</v>
      </c>
      <c r="AE17" s="98"/>
      <c r="AF17" s="143"/>
      <c r="AG17" s="96"/>
      <c r="AH17" s="97">
        <f>IF((AG18-AG17)*24&gt;=13,1.5,IF((AG18-AG17)*24&gt;=6,1,IF((AG18-AG17)*24&gt;=4,0.5,0)))</f>
        <v>0</v>
      </c>
      <c r="AI17" s="140">
        <f>IF(OR(AH18="연차",AH18="외근"),8,IF(AH18="반차",((AG18-AG17)*24)-AH17+4,((AG18-AG17)*24)-AH17-AH18))</f>
        <v>0</v>
      </c>
      <c r="AJ17" s="91"/>
      <c r="AK17" s="132"/>
      <c r="AM17" s="16" t="s">
        <v>20</v>
      </c>
      <c r="AN17" s="26">
        <f>E17+J17+O17+T17+Y17+IF(AA17="대체(평일)",AD17,0)+IF(AF17="대체(평일)",AI17,0)</f>
        <v>0</v>
      </c>
      <c r="AO17" s="17">
        <f>IF(AA17="휴일",AD17,0)+IF(AF17="휴일",AI17,0)</f>
        <v>0</v>
      </c>
      <c r="AW17" s="21"/>
    </row>
    <row r="18" spans="2:49" ht="15.75" thickBot="1">
      <c r="B18" s="139"/>
      <c r="C18" s="130"/>
      <c r="D18" s="131">
        <v>0</v>
      </c>
      <c r="E18" s="141"/>
      <c r="F18" s="98"/>
      <c r="G18" s="139"/>
      <c r="H18" s="130"/>
      <c r="I18" s="131">
        <v>0</v>
      </c>
      <c r="J18" s="141"/>
      <c r="K18" s="98"/>
      <c r="L18" s="139"/>
      <c r="M18" s="130"/>
      <c r="N18" s="131">
        <v>0</v>
      </c>
      <c r="O18" s="141"/>
      <c r="P18" s="98"/>
      <c r="Q18" s="139"/>
      <c r="R18" s="130"/>
      <c r="S18" s="131">
        <v>0</v>
      </c>
      <c r="T18" s="141"/>
      <c r="U18" s="98"/>
      <c r="V18" s="139"/>
      <c r="W18" s="130"/>
      <c r="X18" s="131">
        <v>0</v>
      </c>
      <c r="Y18" s="141"/>
      <c r="Z18" s="98"/>
      <c r="AA18" s="144"/>
      <c r="AB18" s="99"/>
      <c r="AC18" s="100">
        <v>0</v>
      </c>
      <c r="AD18" s="141"/>
      <c r="AE18" s="98"/>
      <c r="AF18" s="144"/>
      <c r="AG18" s="99"/>
      <c r="AH18" s="100">
        <v>0</v>
      </c>
      <c r="AI18" s="141"/>
      <c r="AJ18" s="91"/>
      <c r="AK18" s="132"/>
      <c r="AM18" s="31" t="s">
        <v>21</v>
      </c>
      <c r="AN18" s="32">
        <f>E19+J19+O19+T19+Y19+IF(AA17="대체(평일)",AD19,0)+IF(AF17="대체(평일)",AI19,0)</f>
        <v>0</v>
      </c>
      <c r="AO18" s="33">
        <f>IF(AA17="휴일",AD19,0)+IF(AF17="휴일",AI19,0)</f>
        <v>0</v>
      </c>
      <c r="AS18" s="29"/>
      <c r="AW18" s="21"/>
    </row>
    <row r="19" spans="2:49">
      <c r="B19" s="138"/>
      <c r="C19" s="128"/>
      <c r="D19" s="129">
        <f>IF((HOUR(24+C20-C19)+MINUTE(24+C20-C19)/60)&gt;=13,1.5,IF((HOUR(24+C20-C19)+MINUTE(24+C20-C19)/60)&gt;=8,1,IF((HOUR(24+C20-C19)+MINUTE(24+C20-C19)/60)&gt;=4,0.5,0)))</f>
        <v>0</v>
      </c>
      <c r="E19" s="136">
        <f>(HOUR(24+C20-C19)+MINUTE(24+C20-C19)/60)-D19-D20</f>
        <v>0</v>
      </c>
      <c r="F19" s="98"/>
      <c r="G19" s="138"/>
      <c r="H19" s="128"/>
      <c r="I19" s="129">
        <f>IF((HOUR(24+H20-H19)+MINUTE(24+H20-H19)/60)&gt;=13,1.5,IF((HOUR(24+H20-H19)+MINUTE(24+H20-H19)/60)&gt;=8,1,IF((HOUR(24+H20-H19)+MINUTE(24+H20-H19)/60)&gt;=4,0.5,0)))</f>
        <v>0</v>
      </c>
      <c r="J19" s="136">
        <f>(HOUR(24+H20-H19)+MINUTE(24+H20-H19)/60)-I19-I20</f>
        <v>0</v>
      </c>
      <c r="K19" s="98"/>
      <c r="L19" s="138"/>
      <c r="M19" s="128"/>
      <c r="N19" s="129">
        <f>IF((HOUR(24+M20-M19)+MINUTE(24+M20-M19)/60)&gt;=13,1.5,IF((HOUR(24+M20-M19)+MINUTE(24+M20-M19)/60)&gt;=8,1,IF((HOUR(24+M20-M19)+MINUTE(24+M20-M19)/60)&gt;=4,0.5,0)))</f>
        <v>0</v>
      </c>
      <c r="O19" s="136">
        <f>(HOUR(24+M20-M19)+MINUTE(24+M20-M19)/60)-N19-N20</f>
        <v>0</v>
      </c>
      <c r="P19" s="98"/>
      <c r="Q19" s="138"/>
      <c r="R19" s="128"/>
      <c r="S19" s="129">
        <f>IF((HOUR(24+R20-R19)+MINUTE(24+R20-R19)/60)&gt;=13,1.5,IF((HOUR(24+R20-R19)+MINUTE(24+R20-R19)/60)&gt;=8,1,IF((HOUR(24+R20-R19)+MINUTE(24+R20-R19)/60)&gt;=4,0.5,0)))</f>
        <v>0</v>
      </c>
      <c r="T19" s="136">
        <f>(HOUR(24+R20-R19)+MINUTE(24+R20-R19)/60)-S19-S20</f>
        <v>0</v>
      </c>
      <c r="U19" s="98"/>
      <c r="V19" s="138"/>
      <c r="W19" s="128"/>
      <c r="X19" s="129">
        <f>IF((HOUR(24+W20-W19)+MINUTE(24+W20-W19)/60)&gt;=13,1.5,IF((HOUR(24+W20-W19)+MINUTE(24+W20-W19)/60)&gt;=8,1,IF((HOUR(24+W20-W19)+MINUTE(24+W20-W19)/60)&gt;=4,0.5,0)))</f>
        <v>0</v>
      </c>
      <c r="Y19" s="136">
        <f>(HOUR(24+W20-W19)+MINUTE(24+W20-W19)/60)-X19-X20</f>
        <v>0</v>
      </c>
      <c r="Z19" s="98"/>
      <c r="AA19" s="143"/>
      <c r="AB19" s="96"/>
      <c r="AC19" s="97">
        <f>IF((HOUR(24+AB20-AB19)+MINUTE(24+AB20-AB19)/60)&gt;=13,1.5,IF((HOUR(24+AB20-AB19)+MINUTE(24+AB20-AB19)/60)&gt;=8,1,IF((HOUR(24+AB20-AB19)+MINUTE(24+AB20-AB19)/60)&gt;=4,0.5,0)))</f>
        <v>0</v>
      </c>
      <c r="AD19" s="136">
        <f>(HOUR(24+AB20-AB19)+MINUTE(24+AB20-AB19)/60)-AC19-AC20</f>
        <v>0</v>
      </c>
      <c r="AE19" s="98"/>
      <c r="AF19" s="143"/>
      <c r="AG19" s="96"/>
      <c r="AH19" s="97">
        <f>IF((HOUR(24+AG20-AG19)+MINUTE(24+AG20-AG19)/60)&gt;=13,1.5,IF((HOUR(24+AG20-AG19)+MINUTE(24+AG20-AG19)/60)&gt;=8,1,IF((HOUR(24+AG20-AG19)+MINUTE(24+AG20-AG19)/60)&gt;=4,0.5,0)))</f>
        <v>0</v>
      </c>
      <c r="AI19" s="136">
        <f>(HOUR(24+AG20-AG19)+MINUTE(24+AG20-AG19)/60)-AH19-AH20</f>
        <v>0</v>
      </c>
      <c r="AJ19" s="91"/>
      <c r="AK19" s="132"/>
      <c r="AM19" s="18"/>
      <c r="AN19" s="18"/>
      <c r="AO19" s="18"/>
    </row>
    <row r="20" spans="2:49">
      <c r="B20" s="139"/>
      <c r="C20" s="130"/>
      <c r="D20" s="131">
        <v>0</v>
      </c>
      <c r="E20" s="137"/>
      <c r="F20" s="98"/>
      <c r="G20" s="139"/>
      <c r="H20" s="130"/>
      <c r="I20" s="131">
        <v>0</v>
      </c>
      <c r="J20" s="137"/>
      <c r="K20" s="98"/>
      <c r="L20" s="139"/>
      <c r="M20" s="130"/>
      <c r="N20" s="131">
        <v>0</v>
      </c>
      <c r="O20" s="137"/>
      <c r="P20" s="98"/>
      <c r="Q20" s="139"/>
      <c r="R20" s="130"/>
      <c r="S20" s="131">
        <v>0</v>
      </c>
      <c r="T20" s="137"/>
      <c r="U20" s="98"/>
      <c r="V20" s="139"/>
      <c r="W20" s="130"/>
      <c r="X20" s="131">
        <v>0</v>
      </c>
      <c r="Y20" s="137"/>
      <c r="Z20" s="98"/>
      <c r="AA20" s="144"/>
      <c r="AB20" s="99"/>
      <c r="AC20" s="100">
        <v>0</v>
      </c>
      <c r="AD20" s="137"/>
      <c r="AE20" s="98"/>
      <c r="AF20" s="144"/>
      <c r="AG20" s="99"/>
      <c r="AH20" s="100">
        <v>0</v>
      </c>
      <c r="AI20" s="137"/>
      <c r="AJ20" s="91"/>
      <c r="AK20" s="132"/>
    </row>
    <row r="21" spans="2:49">
      <c r="B21" s="91"/>
      <c r="C21" s="101"/>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132"/>
      <c r="AP21" s="13"/>
    </row>
    <row r="22" spans="2:49" ht="16.5" thickBot="1">
      <c r="B22" s="149">
        <f>AF15+1</f>
        <v>3</v>
      </c>
      <c r="C22" s="149"/>
      <c r="D22" s="149"/>
      <c r="E22" s="149"/>
      <c r="F22" s="102"/>
      <c r="G22" s="142">
        <f>B22+1</f>
        <v>4</v>
      </c>
      <c r="H22" s="142"/>
      <c r="I22" s="142"/>
      <c r="J22" s="142"/>
      <c r="K22" s="102"/>
      <c r="L22" s="142">
        <f>G22+1</f>
        <v>5</v>
      </c>
      <c r="M22" s="142"/>
      <c r="N22" s="142"/>
      <c r="O22" s="142"/>
      <c r="P22" s="91"/>
      <c r="Q22" s="142">
        <f>L22+1</f>
        <v>6</v>
      </c>
      <c r="R22" s="142"/>
      <c r="S22" s="142"/>
      <c r="T22" s="142"/>
      <c r="U22" s="91"/>
      <c r="V22" s="142">
        <f>Q22+1</f>
        <v>7</v>
      </c>
      <c r="W22" s="142"/>
      <c r="X22" s="142"/>
      <c r="Y22" s="142"/>
      <c r="Z22" s="102"/>
      <c r="AA22" s="145">
        <f>V22+1</f>
        <v>8</v>
      </c>
      <c r="AB22" s="145"/>
      <c r="AC22" s="145"/>
      <c r="AD22" s="145"/>
      <c r="AE22" s="91"/>
      <c r="AF22" s="145">
        <f>AA22+1</f>
        <v>9</v>
      </c>
      <c r="AG22" s="145"/>
      <c r="AH22" s="145"/>
      <c r="AI22" s="145"/>
      <c r="AJ22" s="91"/>
      <c r="AK22" s="132"/>
      <c r="AM22" s="15" t="s">
        <v>13</v>
      </c>
      <c r="AN22" s="5"/>
      <c r="AO22" s="5"/>
    </row>
    <row r="23" spans="2:49" ht="16.5" thickTop="1" thickBot="1">
      <c r="B23" s="91"/>
      <c r="C23" s="101"/>
      <c r="D23" s="91"/>
      <c r="E23" s="91"/>
      <c r="F23" s="91"/>
      <c r="G23" s="91"/>
      <c r="H23" s="91"/>
      <c r="I23" s="91"/>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132"/>
      <c r="AM23" s="23"/>
      <c r="AN23" s="24" t="s">
        <v>18</v>
      </c>
      <c r="AO23" s="25" t="s">
        <v>68</v>
      </c>
    </row>
    <row r="24" spans="2:49">
      <c r="B24" s="143" t="s">
        <v>19</v>
      </c>
      <c r="C24" s="96">
        <v>0.375</v>
      </c>
      <c r="D24" s="97">
        <f>IF((C25-C24)*24&gt;=13,1.5,IF((C25-C24)*24&gt;=6,1,IF((C25-C24)*24&gt;=4,0.5,0)))</f>
        <v>1</v>
      </c>
      <c r="E24" s="140">
        <f>IF((AND(B24="외근",D25="반차")),8,IF(OR(D25="연차",D25="외근"),8,IF(D25="반차",((C25-C24)*24)-D24+4,((C25-C24)*24)-D24-D25)))</f>
        <v>8</v>
      </c>
      <c r="F24" s="98"/>
      <c r="G24" s="143" t="s">
        <v>19</v>
      </c>
      <c r="H24" s="96">
        <v>0.375</v>
      </c>
      <c r="I24" s="97">
        <f>IF((H25-H24)*24&gt;=13,1.5,IF((H25-H24)*24&gt;=6,1,IF((H25-H24)*24&gt;=4,0.5,0)))</f>
        <v>1</v>
      </c>
      <c r="J24" s="140">
        <f>IF((AND(G24="외근",I25="반차")),8,IF(OR(I25="연차",I25="외근"),8,IF(I25="반차",((H25-H24)*24)-I24+4,((H25-H24)*24)-I24-I25)))</f>
        <v>8</v>
      </c>
      <c r="K24" s="98"/>
      <c r="L24" s="143" t="s">
        <v>19</v>
      </c>
      <c r="M24" s="96">
        <v>0.375</v>
      </c>
      <c r="N24" s="97">
        <f>IF((M25-M24)*24&gt;=13,1.5,IF((M25-M24)*24&gt;=6,1,IF((M25-M24)*24&gt;=4,0.5,0)))</f>
        <v>1</v>
      </c>
      <c r="O24" s="140">
        <f>IF((AND(L24="외근",N25="반차")),8,IF(OR(N25="연차",N25="외근"),8,IF(N25="반차",((M25-M24)*24)-N24+4,((M25-M24)*24)-N24-N25)))</f>
        <v>8</v>
      </c>
      <c r="P24" s="98"/>
      <c r="Q24" s="143" t="s">
        <v>19</v>
      </c>
      <c r="R24" s="96">
        <v>0.375</v>
      </c>
      <c r="S24" s="97">
        <f>IF((R25-R24)*24&gt;=13,1.5,IF((R25-R24)*24&gt;=6,1,IF((R25-R24)*24&gt;=4,0.5,0)))</f>
        <v>1</v>
      </c>
      <c r="T24" s="140">
        <f>IF((AND(Q24="외근",S25="반차")),8,IF(OR(S25="연차",S25="외근"),8,IF(S25="반차",((R25-R24)*24)-S24+4,((R25-R24)*24)-S24-S25)))</f>
        <v>8</v>
      </c>
      <c r="U24" s="98"/>
      <c r="V24" s="143" t="s">
        <v>19</v>
      </c>
      <c r="W24" s="96">
        <v>0.375</v>
      </c>
      <c r="X24" s="97">
        <f>IF((W25-W24)*24&gt;=13,1.5,IF((W25-W24)*24&gt;=6,1,IF((W25-W24)*24&gt;=4,0.5,0)))</f>
        <v>1</v>
      </c>
      <c r="Y24" s="140">
        <f>IF((AND(V24="외근",X25="반차")),8,IF(OR(X25="연차",X25="외근"),8,IF(X25="반차",((W25-W24)*24)-X24+4,((W25-W24)*24)-X24-X25)))</f>
        <v>8</v>
      </c>
      <c r="Z24" s="98"/>
      <c r="AA24" s="143"/>
      <c r="AB24" s="96"/>
      <c r="AC24" s="97">
        <f>IF((AB25-AB24)*24&gt;=13,1.5,IF((AB25-AB24)*24&gt;=6,1,IF((AB25-AB24)*24&gt;=4,0.5,0)))</f>
        <v>0</v>
      </c>
      <c r="AD24" s="140">
        <f>IF(OR(AC25="연차",AC25="외근"),8,IF(AC25="반차",((AB25-AB24)*24)-AC24+4,((AB25-AB24)*24)-AC24-AC25))</f>
        <v>0</v>
      </c>
      <c r="AE24" s="98"/>
      <c r="AF24" s="143"/>
      <c r="AG24" s="96"/>
      <c r="AH24" s="97">
        <f>IF((AG25-AG24)*24&gt;=13,1.5,IF((AG25-AG24)*24&gt;=6,1,IF((AG25-AG24)*24&gt;=4,0.5,0)))</f>
        <v>0</v>
      </c>
      <c r="AI24" s="140">
        <f>IF(OR(AH25="연차",AH25="외근"),8,IF(AH25="반차",((AG25-AG24)*24)-AH24+4,((AG25-AG24)*24)-AH24-AH25))</f>
        <v>0</v>
      </c>
      <c r="AJ24" s="91"/>
      <c r="AK24" s="132"/>
      <c r="AM24" s="16" t="s">
        <v>20</v>
      </c>
      <c r="AN24" s="26">
        <f>E24+J24+O24+T24+Y24+IF(AA24="대체(평일)",AD24,0)+IF(AF24="대체(평일)",AI24,0)</f>
        <v>40</v>
      </c>
      <c r="AO24" s="17">
        <f>IF(AA24="휴일",AD24,0)+IF(AF24="휴일",AI24,0)</f>
        <v>0</v>
      </c>
    </row>
    <row r="25" spans="2:49" ht="15.75" thickBot="1">
      <c r="B25" s="144"/>
      <c r="C25" s="99">
        <v>0.75</v>
      </c>
      <c r="D25" s="100">
        <v>0</v>
      </c>
      <c r="E25" s="141"/>
      <c r="F25" s="98"/>
      <c r="G25" s="144"/>
      <c r="H25" s="99">
        <v>0.75</v>
      </c>
      <c r="I25" s="100">
        <v>0</v>
      </c>
      <c r="J25" s="141"/>
      <c r="K25" s="98"/>
      <c r="L25" s="144"/>
      <c r="M25" s="99">
        <v>0.75</v>
      </c>
      <c r="N25" s="100">
        <v>0</v>
      </c>
      <c r="O25" s="141"/>
      <c r="P25" s="98"/>
      <c r="Q25" s="144"/>
      <c r="R25" s="99">
        <v>0.75</v>
      </c>
      <c r="S25" s="100">
        <v>0</v>
      </c>
      <c r="T25" s="141"/>
      <c r="U25" s="98"/>
      <c r="V25" s="144"/>
      <c r="W25" s="99">
        <v>0.75</v>
      </c>
      <c r="X25" s="100">
        <v>0</v>
      </c>
      <c r="Y25" s="141"/>
      <c r="Z25" s="98"/>
      <c r="AA25" s="144"/>
      <c r="AB25" s="99"/>
      <c r="AC25" s="100">
        <v>0</v>
      </c>
      <c r="AD25" s="141"/>
      <c r="AE25" s="98"/>
      <c r="AF25" s="144"/>
      <c r="AG25" s="99"/>
      <c r="AH25" s="100">
        <v>0</v>
      </c>
      <c r="AI25" s="141"/>
      <c r="AJ25" s="91"/>
      <c r="AK25" s="132"/>
      <c r="AM25" s="31" t="s">
        <v>21</v>
      </c>
      <c r="AN25" s="27">
        <f>E26+J26+O26+T26+Y26+IF(AA24="대체(평일)",AD26,0)+IF(AF24="대체(평일)",AI26,0)</f>
        <v>0</v>
      </c>
      <c r="AO25" s="19">
        <f>IF(AA24="휴일",AD26,0)+IF(AF24="휴일",AI26,0)</f>
        <v>0</v>
      </c>
    </row>
    <row r="26" spans="2:49">
      <c r="B26" s="143"/>
      <c r="C26" s="96"/>
      <c r="D26" s="97">
        <f>IF((HOUR(24+C27-C26)+MINUTE(24+C27-C26)/60)&gt;=13,1.5,IF((HOUR(24+C27-C26)+MINUTE(24+C27-C26)/60)&gt;=8,1,IF((HOUR(24+C27-C26)+MINUTE(24+C27-C26)/60)&gt;=4,0.5,0)))</f>
        <v>0</v>
      </c>
      <c r="E26" s="136">
        <f>(HOUR(24+C27-C26)+MINUTE(24+C27-C26)/60)-D26-D27</f>
        <v>0</v>
      </c>
      <c r="F26" s="98"/>
      <c r="G26" s="143"/>
      <c r="H26" s="96"/>
      <c r="I26" s="97">
        <f>IF((HOUR(24+H27-H26)+MINUTE(24+H27-H26)/60)&gt;=13,1.5,IF((HOUR(24+H27-H26)+MINUTE(24+H27-H26)/60)&gt;=8,1,IF((HOUR(24+H27-H26)+MINUTE(24+H27-H26)/60)&gt;=4,0.5,0)))</f>
        <v>0</v>
      </c>
      <c r="J26" s="136">
        <f>(HOUR(24+H27-H26)+MINUTE(24+H27-H26)/60)-I26-I27</f>
        <v>0</v>
      </c>
      <c r="K26" s="98"/>
      <c r="L26" s="143"/>
      <c r="M26" s="96"/>
      <c r="N26" s="97">
        <f>IF((HOUR(24+M27-M26)+MINUTE(24+M27-M26)/60)&gt;=13,1.5,IF((HOUR(24+M27-M26)+MINUTE(24+M27-M26)/60)&gt;=8,1,IF((HOUR(24+M27-M26)+MINUTE(24+M27-M26)/60)&gt;=4,0.5,0)))</f>
        <v>0</v>
      </c>
      <c r="O26" s="136">
        <f>(HOUR(24+M27-M26)+MINUTE(24+M27-M26)/60)-N26-N27</f>
        <v>0</v>
      </c>
      <c r="P26" s="98"/>
      <c r="Q26" s="143"/>
      <c r="R26" s="96"/>
      <c r="S26" s="97">
        <f>IF((HOUR(24+R27-R26)+MINUTE(24+R27-R26)/60)&gt;=13,1.5,IF((HOUR(24+R27-R26)+MINUTE(24+R27-R26)/60)&gt;=8,1,IF((HOUR(24+R27-R26)+MINUTE(24+R27-R26)/60)&gt;=4,0.5,0)))</f>
        <v>0</v>
      </c>
      <c r="T26" s="136">
        <f>(HOUR(24+R27-R26)+MINUTE(24+R27-R26)/60)-S26-S27</f>
        <v>0</v>
      </c>
      <c r="U26" s="98"/>
      <c r="V26" s="143"/>
      <c r="W26" s="96"/>
      <c r="X26" s="97">
        <f>IF((HOUR(24+W27-W26)+MINUTE(24+W27-W26)/60)&gt;=13,1.5,IF((HOUR(24+W27-W26)+MINUTE(24+W27-W26)/60)&gt;=8,1,IF((HOUR(24+W27-W26)+MINUTE(24+W27-W26)/60)&gt;=4,0.5,0)))</f>
        <v>0</v>
      </c>
      <c r="Y26" s="136">
        <f>(HOUR(24+W27-W26)+MINUTE(24+W27-W26)/60)-X26-X27</f>
        <v>0</v>
      </c>
      <c r="Z26" s="98"/>
      <c r="AA26" s="143"/>
      <c r="AB26" s="96"/>
      <c r="AC26" s="97">
        <f>IF((HOUR(24+AB27-AB26)+MINUTE(24+AB27-AB26)/60)&gt;=13,1.5,IF((HOUR(24+AB27-AB26)+MINUTE(24+AB27-AB26)/60)&gt;=8,1,IF((HOUR(24+AB27-AB26)+MINUTE(24+AB27-AB26)/60)&gt;=4,0.5,0)))</f>
        <v>0</v>
      </c>
      <c r="AD26" s="136">
        <f>(HOUR(24+AB27-AB26)+MINUTE(24+AB27-AB26)/60)-AC26-AC27</f>
        <v>0</v>
      </c>
      <c r="AE26" s="98"/>
      <c r="AF26" s="143"/>
      <c r="AG26" s="96"/>
      <c r="AH26" s="97">
        <f>IF((HOUR(24+AG27-AG26)+MINUTE(24+AG27-AG26)/60)&gt;=13,1.5,IF((HOUR(24+AG27-AG26)+MINUTE(24+AG27-AG26)/60)&gt;=8,1,IF((HOUR(24+AG27-AG26)+MINUTE(24+AG27-AG26)/60)&gt;=4,0.5,0)))</f>
        <v>0</v>
      </c>
      <c r="AI26" s="136">
        <f>(HOUR(24+AG27-AG26)+MINUTE(24+AG27-AG26)/60)-AH26-AH27</f>
        <v>0</v>
      </c>
      <c r="AJ26" s="91"/>
      <c r="AK26" s="132"/>
      <c r="AM26" s="18"/>
      <c r="AN26" s="18"/>
      <c r="AO26" s="18"/>
    </row>
    <row r="27" spans="2:49">
      <c r="B27" s="144"/>
      <c r="C27" s="99"/>
      <c r="D27" s="100">
        <v>0</v>
      </c>
      <c r="E27" s="137"/>
      <c r="F27" s="98"/>
      <c r="G27" s="144"/>
      <c r="H27" s="99"/>
      <c r="I27" s="100">
        <v>0</v>
      </c>
      <c r="J27" s="137"/>
      <c r="K27" s="98"/>
      <c r="L27" s="144"/>
      <c r="M27" s="99"/>
      <c r="N27" s="100">
        <v>0</v>
      </c>
      <c r="O27" s="137"/>
      <c r="P27" s="98"/>
      <c r="Q27" s="144"/>
      <c r="R27" s="99"/>
      <c r="S27" s="100">
        <v>0</v>
      </c>
      <c r="T27" s="137"/>
      <c r="U27" s="98"/>
      <c r="V27" s="144"/>
      <c r="W27" s="99"/>
      <c r="X27" s="100">
        <v>0</v>
      </c>
      <c r="Y27" s="137"/>
      <c r="Z27" s="98"/>
      <c r="AA27" s="144"/>
      <c r="AB27" s="99"/>
      <c r="AC27" s="100">
        <v>0</v>
      </c>
      <c r="AD27" s="137"/>
      <c r="AE27" s="98"/>
      <c r="AF27" s="144"/>
      <c r="AG27" s="99"/>
      <c r="AH27" s="100">
        <v>0</v>
      </c>
      <c r="AI27" s="137"/>
      <c r="AJ27" s="91"/>
      <c r="AK27" s="132"/>
    </row>
    <row r="28" spans="2:49">
      <c r="B28" s="91"/>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132"/>
    </row>
    <row r="29" spans="2:49" ht="16.5" thickBot="1">
      <c r="B29" s="142">
        <f>AF22+1</f>
        <v>10</v>
      </c>
      <c r="C29" s="142"/>
      <c r="D29" s="142"/>
      <c r="E29" s="142"/>
      <c r="F29" s="91"/>
      <c r="G29" s="142">
        <f>B29+1</f>
        <v>11</v>
      </c>
      <c r="H29" s="142"/>
      <c r="I29" s="142"/>
      <c r="J29" s="142"/>
      <c r="K29" s="91"/>
      <c r="L29" s="142">
        <f>G29+1</f>
        <v>12</v>
      </c>
      <c r="M29" s="142"/>
      <c r="N29" s="142"/>
      <c r="O29" s="142"/>
      <c r="P29" s="91"/>
      <c r="Q29" s="149">
        <f>L29+1</f>
        <v>13</v>
      </c>
      <c r="R29" s="149"/>
      <c r="S29" s="149"/>
      <c r="T29" s="149"/>
      <c r="U29" s="91"/>
      <c r="V29" s="142">
        <f>Q29+1</f>
        <v>14</v>
      </c>
      <c r="W29" s="142"/>
      <c r="X29" s="142"/>
      <c r="Y29" s="142"/>
      <c r="Z29" s="91"/>
      <c r="AA29" s="145">
        <f>V29+1</f>
        <v>15</v>
      </c>
      <c r="AB29" s="145"/>
      <c r="AC29" s="145"/>
      <c r="AD29" s="145"/>
      <c r="AE29" s="91"/>
      <c r="AF29" s="145">
        <f>AA29+1</f>
        <v>16</v>
      </c>
      <c r="AG29" s="145"/>
      <c r="AH29" s="145"/>
      <c r="AI29" s="145"/>
      <c r="AJ29" s="91"/>
      <c r="AK29" s="132"/>
      <c r="AM29" s="15" t="s">
        <v>13</v>
      </c>
      <c r="AN29" s="5"/>
      <c r="AO29" s="5"/>
    </row>
    <row r="30" spans="2:49" ht="16.5" thickTop="1" thickBot="1">
      <c r="B30" s="91"/>
      <c r="C30" s="91"/>
      <c r="D30" s="91"/>
      <c r="E30" s="91"/>
      <c r="F30" s="91"/>
      <c r="G30" s="91"/>
      <c r="H30" s="91"/>
      <c r="I30" s="91"/>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132"/>
      <c r="AM30" s="23"/>
      <c r="AN30" s="24" t="s">
        <v>18</v>
      </c>
      <c r="AO30" s="25" t="s">
        <v>68</v>
      </c>
    </row>
    <row r="31" spans="2:49">
      <c r="B31" s="143" t="s">
        <v>19</v>
      </c>
      <c r="C31" s="96">
        <v>0.375</v>
      </c>
      <c r="D31" s="97">
        <f>IF((C32-C31)*24&gt;=13,1.5,IF((C32-C31)*24&gt;=6,1,IF((C32-C31)*24&gt;=4,0.5,0)))</f>
        <v>1</v>
      </c>
      <c r="E31" s="140">
        <f>IF((AND(B31="외근",D32="반차")),8,IF(OR(D32="연차",D32="외근"),8,IF(D32="반차",((C32-C31)*24)-D31+4,((C32-C31)*24)-D31-D32)))</f>
        <v>8</v>
      </c>
      <c r="F31" s="98"/>
      <c r="G31" s="143" t="s">
        <v>19</v>
      </c>
      <c r="H31" s="96">
        <v>0.375</v>
      </c>
      <c r="I31" s="97">
        <f>IF((H32-H31)*24&gt;=13,1.5,IF((H32-H31)*24&gt;=6,1,IF((H32-H31)*24&gt;=4,0.5,0)))</f>
        <v>1</v>
      </c>
      <c r="J31" s="140">
        <f>IF((AND(G31="외근",I32="반차")),8,IF(OR(I32="연차",I32="외근"),8,IF(I32="반차",((H32-H31)*24)-I31+4,((H32-H31)*24)-I31-I32)))</f>
        <v>8</v>
      </c>
      <c r="K31" s="98"/>
      <c r="L31" s="143" t="s">
        <v>19</v>
      </c>
      <c r="M31" s="96">
        <v>0.375</v>
      </c>
      <c r="N31" s="97">
        <f>IF((M32-M31)*24&gt;=13,1.5,IF((M32-M31)*24&gt;=6,1,IF((M32-M31)*24&gt;=4,0.5,0)))</f>
        <v>1</v>
      </c>
      <c r="O31" s="140">
        <f>IF((AND(L31="외근",N32="반차")),8,IF(OR(N32="연차",N32="외근"),8,IF(N32="반차",((M32-M31)*24)-N31+4,((M32-M31)*24)-N31-N32)))</f>
        <v>8</v>
      </c>
      <c r="P31" s="98"/>
      <c r="Q31" s="143" t="s">
        <v>19</v>
      </c>
      <c r="R31" s="96">
        <v>0.375</v>
      </c>
      <c r="S31" s="97">
        <f>IF((R32-R31)*24&gt;=13,1.5,IF((R32-R31)*24&gt;=6,1,IF((R32-R31)*24&gt;=4,0.5,0)))</f>
        <v>1</v>
      </c>
      <c r="T31" s="140">
        <f>IF((AND(Q31="외근",S32="반차")),8,IF(OR(S32="연차",S32="외근"),8,IF(S32="반차",((R32-R31)*24)-S31+4,((R32-R31)*24)-S31-S32)))</f>
        <v>8</v>
      </c>
      <c r="U31" s="98"/>
      <c r="V31" s="143" t="s">
        <v>19</v>
      </c>
      <c r="W31" s="96">
        <v>0.375</v>
      </c>
      <c r="X31" s="97">
        <f>IF((W32-W31)*24&gt;=13,1.5,IF((W32-W31)*24&gt;=6,1,IF((W32-W31)*24&gt;=4,0.5,0)))</f>
        <v>1</v>
      </c>
      <c r="Y31" s="140">
        <f>IF((AND(V31="외근",X32="반차")),8,IF(OR(X32="연차",X32="외근"),8,IF(X32="반차",((W32-W31)*24)-X31+4,((W32-W31)*24)-X31-X32)))</f>
        <v>8</v>
      </c>
      <c r="Z31" s="98"/>
      <c r="AA31" s="143"/>
      <c r="AB31" s="96"/>
      <c r="AC31" s="97">
        <f>IF((AB32-AB31)*24&gt;=13,1.5,IF((AB32-AB31)*24&gt;=6,1,IF((AB32-AB31)*24&gt;=4,0.5,0)))</f>
        <v>0</v>
      </c>
      <c r="AD31" s="140">
        <f>IF(OR(AC32="연차",AC32="외근"),8,IF(AC32="반차",((AB32-AB31)*24)-AC31+4,((AB32-AB31)*24)-AC31-AC32))</f>
        <v>0</v>
      </c>
      <c r="AE31" s="98"/>
      <c r="AF31" s="143"/>
      <c r="AG31" s="96"/>
      <c r="AH31" s="97">
        <f>IF((AG32-AG31)*24&gt;=13,1.5,IF((AG32-AG31)*24&gt;=6,1,IF((AG32-AG31)*24&gt;=4,0.5,0)))</f>
        <v>0</v>
      </c>
      <c r="AI31" s="140">
        <f>IF(OR(AH32="연차",AH32="외근"),8,IF(AH32="반차",((AG32-AG31)*24)-AH31+4,((AG32-AG31)*24)-AH31-AH32))</f>
        <v>0</v>
      </c>
      <c r="AJ31" s="91"/>
      <c r="AK31" s="132"/>
      <c r="AM31" s="16" t="s">
        <v>20</v>
      </c>
      <c r="AN31" s="26">
        <f>E31+J31+O31+T31+Y31+IF(AA31="대체(평일)",AD31,0)+IF(AF31="대체(평일)",AI31,0)</f>
        <v>40</v>
      </c>
      <c r="AO31" s="17">
        <f>IF(AA31="휴일",AD31,0)+IF(AF31="휴일",AI31,0)</f>
        <v>0</v>
      </c>
      <c r="AS31" s="29"/>
    </row>
    <row r="32" spans="2:49" ht="15.75" thickBot="1">
      <c r="B32" s="144"/>
      <c r="C32" s="99">
        <v>0.75</v>
      </c>
      <c r="D32" s="100">
        <v>0</v>
      </c>
      <c r="E32" s="141"/>
      <c r="F32" s="98"/>
      <c r="G32" s="144"/>
      <c r="H32" s="99">
        <v>0.75</v>
      </c>
      <c r="I32" s="100">
        <v>0</v>
      </c>
      <c r="J32" s="141"/>
      <c r="K32" s="98"/>
      <c r="L32" s="144"/>
      <c r="M32" s="99">
        <v>0.75</v>
      </c>
      <c r="N32" s="100">
        <v>0</v>
      </c>
      <c r="O32" s="141"/>
      <c r="P32" s="98"/>
      <c r="Q32" s="144"/>
      <c r="R32" s="99">
        <v>0.75</v>
      </c>
      <c r="S32" s="100">
        <v>0</v>
      </c>
      <c r="T32" s="141"/>
      <c r="U32" s="98"/>
      <c r="V32" s="144"/>
      <c r="W32" s="99">
        <v>0.75</v>
      </c>
      <c r="X32" s="100">
        <v>0</v>
      </c>
      <c r="Y32" s="141"/>
      <c r="Z32" s="98"/>
      <c r="AA32" s="144"/>
      <c r="AB32" s="99"/>
      <c r="AC32" s="100">
        <v>0</v>
      </c>
      <c r="AD32" s="141"/>
      <c r="AE32" s="98"/>
      <c r="AF32" s="144"/>
      <c r="AG32" s="99"/>
      <c r="AH32" s="100">
        <v>0</v>
      </c>
      <c r="AI32" s="141"/>
      <c r="AJ32" s="91"/>
      <c r="AK32" s="132"/>
      <c r="AM32" s="31" t="s">
        <v>21</v>
      </c>
      <c r="AN32" s="27">
        <f>E33+J33+O33+T33+Y33+IF(AA31="대체(통상)",AD33,0)+IF(AF31="대체(통상)",AI33,0)</f>
        <v>0</v>
      </c>
      <c r="AO32" s="19">
        <f>IF(AA31="휴일",AD33,0)+IF(AF31="휴일",AI33,0)</f>
        <v>0</v>
      </c>
      <c r="AS32" s="29"/>
    </row>
    <row r="33" spans="2:46">
      <c r="B33" s="143"/>
      <c r="C33" s="96"/>
      <c r="D33" s="97">
        <f>IF((HOUR(24+C34-C33)+MINUTE(24+C34-C33)/60)&gt;=13,1.5,IF((HOUR(24+C34-C33)+MINUTE(24+C34-C33)/60)&gt;=8,1,IF((HOUR(24+C34-C33)+MINUTE(24+C34-C33)/60)&gt;=4,0.5,0)))</f>
        <v>0</v>
      </c>
      <c r="E33" s="136">
        <f>(HOUR(24+C34-C33)+MINUTE(24+C34-C33)/60)-D33-D34</f>
        <v>0</v>
      </c>
      <c r="F33" s="98"/>
      <c r="G33" s="143"/>
      <c r="H33" s="96"/>
      <c r="I33" s="97">
        <f>IF((HOUR(24+H34-H33)+MINUTE(24+H34-H33)/60)&gt;=13,1.5,IF((HOUR(24+H34-H33)+MINUTE(24+H34-H33)/60)&gt;=8,1,IF((HOUR(24+H34-H33)+MINUTE(24+H34-H33)/60)&gt;=4,0.5,0)))</f>
        <v>0</v>
      </c>
      <c r="J33" s="136">
        <f>(HOUR(24+H34-H33)+MINUTE(24+H34-H33)/60)-I33-I34</f>
        <v>0</v>
      </c>
      <c r="K33" s="98"/>
      <c r="L33" s="143"/>
      <c r="M33" s="96"/>
      <c r="N33" s="97">
        <f>IF((HOUR(24+M34-M33)+MINUTE(24+M34-M33)/60)&gt;=13,1.5,IF((HOUR(24+M34-M33)+MINUTE(24+M34-M33)/60)&gt;=8,1,IF((HOUR(24+M34-M33)+MINUTE(24+M34-M33)/60)&gt;=4,0.5,0)))</f>
        <v>0</v>
      </c>
      <c r="O33" s="136">
        <f>(HOUR(24+M34-M33)+MINUTE(24+M34-M33)/60)-N33-N34</f>
        <v>0</v>
      </c>
      <c r="P33" s="98"/>
      <c r="Q33" s="143"/>
      <c r="R33" s="96"/>
      <c r="S33" s="97">
        <f>IF((HOUR(24+R34-R33)+MINUTE(24+R34-R33)/60)&gt;=13,1.5,IF((HOUR(24+R34-R33)+MINUTE(24+R34-R33)/60)&gt;=8,1,IF((HOUR(24+R34-R33)+MINUTE(24+R34-R33)/60)&gt;=4,0.5,0)))</f>
        <v>0</v>
      </c>
      <c r="T33" s="136">
        <f>(HOUR(24+R34-R33)+MINUTE(24+R34-R33)/60)-S33-S34</f>
        <v>0</v>
      </c>
      <c r="U33" s="98"/>
      <c r="V33" s="143"/>
      <c r="W33" s="96"/>
      <c r="X33" s="97">
        <f>IF((HOUR(24+W34-W33)+MINUTE(24+W34-W33)/60)&gt;=13,1.5,IF((HOUR(24+W34-W33)+MINUTE(24+W34-W33)/60)&gt;=8,1,IF((HOUR(24+W34-W33)+MINUTE(24+W34-W33)/60)&gt;=4,0.5,0)))</f>
        <v>0</v>
      </c>
      <c r="Y33" s="136">
        <f>(HOUR(24+W34-W33)+MINUTE(24+W34-W33)/60)-X33-X34</f>
        <v>0</v>
      </c>
      <c r="Z33" s="98"/>
      <c r="AA33" s="143"/>
      <c r="AB33" s="96"/>
      <c r="AC33" s="97">
        <f>IF((HOUR(24+AB34-AB33)+MINUTE(24+AB34-AB33)/60)&gt;=13,1.5,IF((HOUR(24+AB34-AB33)+MINUTE(24+AB34-AB33)/60)&gt;=8,1,IF((HOUR(24+AB34-AB33)+MINUTE(24+AB34-AB33)/60)&gt;=4,0.5,0)))</f>
        <v>0</v>
      </c>
      <c r="AD33" s="136">
        <f>(HOUR(24+AB34-AB33)+MINUTE(24+AB34-AB33)/60)-AC33-AC34</f>
        <v>0</v>
      </c>
      <c r="AE33" s="98"/>
      <c r="AF33" s="143"/>
      <c r="AG33" s="96"/>
      <c r="AH33" s="97">
        <f>IF((HOUR(24+AG34-AG33)+MINUTE(24+AG34-AG33)/60)&gt;=13,1.5,IF((HOUR(24+AG34-AG33)+MINUTE(24+AG34-AG33)/60)&gt;=8,1,IF((HOUR(24+AG34-AG33)+MINUTE(24+AG34-AG33)/60)&gt;=4,0.5,0)))</f>
        <v>0</v>
      </c>
      <c r="AI33" s="136">
        <f>(HOUR(24+AG34-AG33)+MINUTE(24+AG34-AG33)/60)-AH33-AH34</f>
        <v>0</v>
      </c>
      <c r="AJ33" s="91"/>
      <c r="AK33" s="132"/>
      <c r="AM33" s="18"/>
      <c r="AN33" s="18"/>
      <c r="AO33" s="18"/>
    </row>
    <row r="34" spans="2:46">
      <c r="B34" s="144"/>
      <c r="C34" s="99"/>
      <c r="D34" s="100">
        <v>0</v>
      </c>
      <c r="E34" s="137"/>
      <c r="F34" s="98"/>
      <c r="G34" s="144"/>
      <c r="H34" s="99"/>
      <c r="I34" s="100">
        <v>0</v>
      </c>
      <c r="J34" s="137"/>
      <c r="K34" s="98"/>
      <c r="L34" s="144"/>
      <c r="M34" s="99"/>
      <c r="N34" s="100">
        <v>0</v>
      </c>
      <c r="O34" s="137"/>
      <c r="P34" s="98"/>
      <c r="Q34" s="144"/>
      <c r="R34" s="99"/>
      <c r="S34" s="100">
        <v>0</v>
      </c>
      <c r="T34" s="137"/>
      <c r="U34" s="98"/>
      <c r="V34" s="144"/>
      <c r="W34" s="99"/>
      <c r="X34" s="100">
        <v>0</v>
      </c>
      <c r="Y34" s="137"/>
      <c r="Z34" s="98"/>
      <c r="AA34" s="144"/>
      <c r="AB34" s="99"/>
      <c r="AC34" s="100">
        <v>0</v>
      </c>
      <c r="AD34" s="137"/>
      <c r="AE34" s="98"/>
      <c r="AF34" s="144"/>
      <c r="AG34" s="99"/>
      <c r="AH34" s="100">
        <v>0</v>
      </c>
      <c r="AI34" s="137"/>
      <c r="AJ34" s="91"/>
      <c r="AK34" s="132"/>
    </row>
    <row r="35" spans="2:46">
      <c r="B35" s="91"/>
      <c r="C35" s="91"/>
      <c r="D35" s="91"/>
      <c r="E35" s="91"/>
      <c r="F35" s="91"/>
      <c r="G35" s="91"/>
      <c r="H35" s="91"/>
      <c r="I35" s="91"/>
      <c r="J35" s="91"/>
      <c r="K35" s="91"/>
      <c r="L35" s="91"/>
      <c r="M35" s="91"/>
      <c r="N35" s="91"/>
      <c r="O35" s="91"/>
      <c r="P35" s="91"/>
      <c r="Q35" s="91"/>
      <c r="R35" s="91"/>
      <c r="S35" s="91"/>
      <c r="T35" s="91"/>
      <c r="U35" s="91"/>
      <c r="V35" s="91"/>
      <c r="W35" s="91"/>
      <c r="X35" s="91"/>
      <c r="Y35" s="91"/>
      <c r="Z35" s="91"/>
      <c r="AA35" s="91"/>
      <c r="AB35" s="91"/>
      <c r="AC35" s="91"/>
      <c r="AD35" s="91"/>
      <c r="AE35" s="91"/>
      <c r="AF35" s="91"/>
      <c r="AG35" s="91"/>
      <c r="AH35" s="91"/>
      <c r="AI35" s="91"/>
      <c r="AJ35" s="91"/>
      <c r="AK35" s="132"/>
    </row>
    <row r="36" spans="2:46" ht="16.5" thickBot="1">
      <c r="B36" s="142">
        <f>AF29+1</f>
        <v>17</v>
      </c>
      <c r="C36" s="142"/>
      <c r="D36" s="142"/>
      <c r="E36" s="142"/>
      <c r="F36" s="91"/>
      <c r="G36" s="142">
        <f>B36+1</f>
        <v>18</v>
      </c>
      <c r="H36" s="142"/>
      <c r="I36" s="142"/>
      <c r="J36" s="142"/>
      <c r="K36" s="91"/>
      <c r="L36" s="142">
        <f>G36+1</f>
        <v>19</v>
      </c>
      <c r="M36" s="142"/>
      <c r="N36" s="142"/>
      <c r="O36" s="142"/>
      <c r="P36" s="91"/>
      <c r="Q36" s="142">
        <f>L36+1</f>
        <v>20</v>
      </c>
      <c r="R36" s="142"/>
      <c r="S36" s="142"/>
      <c r="T36" s="142"/>
      <c r="U36" s="91"/>
      <c r="V36" s="142">
        <f>Q36+1</f>
        <v>21</v>
      </c>
      <c r="W36" s="142"/>
      <c r="X36" s="142"/>
      <c r="Y36" s="142"/>
      <c r="Z36" s="91"/>
      <c r="AA36" s="145">
        <f>V36+1</f>
        <v>22</v>
      </c>
      <c r="AB36" s="145"/>
      <c r="AC36" s="145"/>
      <c r="AD36" s="145"/>
      <c r="AE36" s="91"/>
      <c r="AF36" s="145">
        <f>AA36+1</f>
        <v>23</v>
      </c>
      <c r="AG36" s="145"/>
      <c r="AH36" s="145"/>
      <c r="AI36" s="145"/>
      <c r="AJ36" s="91"/>
      <c r="AK36" s="132"/>
      <c r="AM36" s="15" t="s">
        <v>13</v>
      </c>
      <c r="AN36" s="5"/>
      <c r="AO36" s="5"/>
      <c r="AS36" s="29"/>
    </row>
    <row r="37" spans="2:46" ht="16.5" thickTop="1" thickBot="1">
      <c r="B37" s="91"/>
      <c r="C37" s="91"/>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132"/>
      <c r="AM37" s="23"/>
      <c r="AN37" s="24" t="s">
        <v>18</v>
      </c>
      <c r="AO37" s="25" t="s">
        <v>68</v>
      </c>
      <c r="AS37" s="29"/>
      <c r="AT37" s="29"/>
    </row>
    <row r="38" spans="2:46">
      <c r="B38" s="143" t="s">
        <v>19</v>
      </c>
      <c r="C38" s="96">
        <v>0.375</v>
      </c>
      <c r="D38" s="97">
        <f>IF((C39-C38)*24&gt;=13,1.5,IF((C39-C38)*24&gt;=6,1,IF((C39-C38)*24&gt;=4,0.5,0)))</f>
        <v>1</v>
      </c>
      <c r="E38" s="140">
        <f>IF((AND(B38="외근",D39="반차")),8,IF(OR(D39="연차",D39="외근"),8,IF(D39="반차",((C39-C38)*24)-D38+4,((C39-C38)*24)-D38-D39)))</f>
        <v>8</v>
      </c>
      <c r="F38" s="98"/>
      <c r="G38" s="143" t="s">
        <v>19</v>
      </c>
      <c r="H38" s="96">
        <v>0.375</v>
      </c>
      <c r="I38" s="97">
        <f>IF((H39-H38)*24&gt;=13,1.5,IF((H39-H38)*24&gt;=6,1,IF((H39-H38)*24&gt;=4,0.5,0)))</f>
        <v>1</v>
      </c>
      <c r="J38" s="140">
        <f>IF((AND(G38="외근",I39="반차")),8,IF(OR(I39="연차",I39="외근"),8,IF(I39="반차",((H39-H38)*24)-I38+4,((H39-H38)*24)-I38-I39)))</f>
        <v>8</v>
      </c>
      <c r="K38" s="98"/>
      <c r="L38" s="143" t="s">
        <v>19</v>
      </c>
      <c r="M38" s="96">
        <v>0.375</v>
      </c>
      <c r="N38" s="97">
        <f>IF((M39-M38)*24&gt;=13,1.5,IF((M39-M38)*24&gt;=6,1,IF((M39-M38)*24&gt;=4,0.5,0)))</f>
        <v>1</v>
      </c>
      <c r="O38" s="140">
        <f>IF((AND(L38="외근",N39="반차")),8,IF(OR(N39="연차",N39="외근"),8,IF(N39="반차",((M39-M38)*24)-N38+4,((M39-M38)*24)-N38-N39)))</f>
        <v>8</v>
      </c>
      <c r="P38" s="98"/>
      <c r="Q38" s="143" t="s">
        <v>19</v>
      </c>
      <c r="R38" s="96">
        <v>0.375</v>
      </c>
      <c r="S38" s="97">
        <f>IF((R39-R38)*24&gt;=13,1.5,IF((R39-R38)*24&gt;=6,1,IF((R39-R38)*24&gt;=4,0.5,0)))</f>
        <v>1</v>
      </c>
      <c r="T38" s="140">
        <f>IF((AND(Q38="외근",S39="반차")),8,IF(OR(S39="연차",S39="외근"),8,IF(S39="반차",((R39-R38)*24)-S38+4,((R39-R38)*24)-S38-S39)))</f>
        <v>8</v>
      </c>
      <c r="U38" s="98"/>
      <c r="V38" s="143" t="s">
        <v>19</v>
      </c>
      <c r="W38" s="96">
        <v>0.375</v>
      </c>
      <c r="X38" s="97">
        <f>IF((W39-W38)*24&gt;=13,1.5,IF((W39-W38)*24&gt;=6,1,IF((W39-W38)*24&gt;=4,0.5,0)))</f>
        <v>1</v>
      </c>
      <c r="Y38" s="140">
        <f>IF((AND(V38="외근",X39="반차")),8,IF(OR(X39="연차",X39="외근"),8,IF(X39="반차",((W39-W38)*24)-X38+4,((W39-W38)*24)-X38-X39)))</f>
        <v>8</v>
      </c>
      <c r="Z38" s="98"/>
      <c r="AA38" s="143"/>
      <c r="AB38" s="96"/>
      <c r="AC38" s="97">
        <f>IF((AB39-AB38)*24&gt;=13,1.5,IF((AB39-AB38)*24&gt;=6,1,IF((AB39-AB38)*24&gt;=4,0.5,0)))</f>
        <v>0</v>
      </c>
      <c r="AD38" s="140">
        <f>IF(OR(AC39="연차",AC39="외근"),8,IF(AC39="반차",((AB39-AB38)*24)-AC38+4,((AB39-AB38)*24)-AC38-AC39))</f>
        <v>0</v>
      </c>
      <c r="AE38" s="98"/>
      <c r="AF38" s="143"/>
      <c r="AG38" s="96"/>
      <c r="AH38" s="97">
        <f>IF((AG39-AG38)*24&gt;=13,1.5,IF((AG39-AG38)*24&gt;=6,1,IF((AG39-AG38)*24&gt;=4,0.5,0)))</f>
        <v>0</v>
      </c>
      <c r="AI38" s="140">
        <f>IF(OR(AH39="연차",AH39="외근"),8,IF(AH39="반차",((AG39-AG38)*24)-AH38+4,((AG39-AG38)*24)-AH38-AH39))</f>
        <v>0</v>
      </c>
      <c r="AJ38" s="91"/>
      <c r="AK38" s="132"/>
      <c r="AM38" s="16" t="s">
        <v>20</v>
      </c>
      <c r="AN38" s="26">
        <f>E38+J38+O38+T38+Y38+IF(AA38="대체(평일)",AD38,0)+IF(AF38="대체(평일)",AI38,0)</f>
        <v>40</v>
      </c>
      <c r="AO38" s="17">
        <f>IF(AA38="휴일",AD38,0)+IF(AF38="휴일",AI38,0)</f>
        <v>0</v>
      </c>
      <c r="AS38" s="28"/>
      <c r="AT38" s="30"/>
    </row>
    <row r="39" spans="2:46" ht="15.75" thickBot="1">
      <c r="B39" s="144"/>
      <c r="C39" s="99">
        <v>0.75</v>
      </c>
      <c r="D39" s="100">
        <v>0</v>
      </c>
      <c r="E39" s="141"/>
      <c r="F39" s="98"/>
      <c r="G39" s="144"/>
      <c r="H39" s="99">
        <v>0.75</v>
      </c>
      <c r="I39" s="100">
        <v>0</v>
      </c>
      <c r="J39" s="141"/>
      <c r="K39" s="98"/>
      <c r="L39" s="144"/>
      <c r="M39" s="99">
        <v>0.75</v>
      </c>
      <c r="N39" s="100">
        <v>0</v>
      </c>
      <c r="O39" s="141"/>
      <c r="P39" s="98"/>
      <c r="Q39" s="144"/>
      <c r="R39" s="99">
        <v>0.75</v>
      </c>
      <c r="S39" s="100">
        <v>0</v>
      </c>
      <c r="T39" s="141"/>
      <c r="U39" s="98"/>
      <c r="V39" s="144"/>
      <c r="W39" s="99">
        <v>0.75</v>
      </c>
      <c r="X39" s="100">
        <v>0</v>
      </c>
      <c r="Y39" s="141"/>
      <c r="Z39" s="98"/>
      <c r="AA39" s="144"/>
      <c r="AB39" s="99"/>
      <c r="AC39" s="100">
        <v>0</v>
      </c>
      <c r="AD39" s="141"/>
      <c r="AE39" s="98"/>
      <c r="AF39" s="144"/>
      <c r="AG39" s="99"/>
      <c r="AH39" s="100">
        <v>0</v>
      </c>
      <c r="AI39" s="141"/>
      <c r="AJ39" s="91"/>
      <c r="AK39" s="132"/>
      <c r="AM39" s="31" t="s">
        <v>21</v>
      </c>
      <c r="AN39" s="27">
        <f>E40+J40+O40+T40+Y40+IF(AA38="대체(평일)",AD40,0)+IF(AF38="대체(평일)",AI40,0)</f>
        <v>0</v>
      </c>
      <c r="AO39" s="19">
        <f>IF(AA38="휴일",AD40,0)+IF(AF38="휴일",AI40,0)</f>
        <v>0</v>
      </c>
      <c r="AS39" s="28"/>
    </row>
    <row r="40" spans="2:46">
      <c r="B40" s="143"/>
      <c r="C40" s="96"/>
      <c r="D40" s="97">
        <f>IF((HOUR(24+C41-C40)+MINUTE(24+C41-C40)/60)&gt;=13,1.5,IF((HOUR(24+C41-C40)+MINUTE(24+C41-C40)/60)&gt;=8,1,IF((HOUR(24+C41-C40)+MINUTE(24+C41-C40)/60)&gt;=4,0.5,0)))</f>
        <v>0</v>
      </c>
      <c r="E40" s="136">
        <f>(HOUR(24+C41-C40)+MINUTE(24+C41-C40)/60)-D40-D41</f>
        <v>0</v>
      </c>
      <c r="F40" s="98"/>
      <c r="G40" s="143"/>
      <c r="H40" s="96"/>
      <c r="I40" s="97">
        <f>IF((HOUR(24+H41-H40)+MINUTE(24+H41-H40)/60)&gt;=13,1.5,IF((HOUR(24+H41-H40)+MINUTE(24+H41-H40)/60)&gt;=8,1,IF((HOUR(24+H41-H40)+MINUTE(24+H41-H40)/60)&gt;=4,0.5,0)))</f>
        <v>0</v>
      </c>
      <c r="J40" s="136">
        <f>(HOUR(24+H41-H40)+MINUTE(24+H41-H40)/60)-I40-I41</f>
        <v>0</v>
      </c>
      <c r="K40" s="98"/>
      <c r="L40" s="143"/>
      <c r="M40" s="96"/>
      <c r="N40" s="97">
        <f>IF((HOUR(24+M41-M40)+MINUTE(24+M41-M40)/60)&gt;=13,1.5,IF((HOUR(24+M41-M40)+MINUTE(24+M41-M40)/60)&gt;=8,1,IF((HOUR(24+M41-M40)+MINUTE(24+M41-M40)/60)&gt;=4,0.5,0)))</f>
        <v>0</v>
      </c>
      <c r="O40" s="136">
        <f>(HOUR(24+M41-M40)+MINUTE(24+M41-M40)/60)-N40-N41</f>
        <v>0</v>
      </c>
      <c r="P40" s="98"/>
      <c r="Q40" s="143"/>
      <c r="R40" s="96"/>
      <c r="S40" s="97">
        <f>IF((HOUR(24+R41-R40)+MINUTE(24+R41-R40)/60)&gt;=13,1.5,IF((HOUR(24+R41-R40)+MINUTE(24+R41-R40)/60)&gt;=8,1,IF((HOUR(24+R41-R40)+MINUTE(24+R41-R40)/60)&gt;=4,0.5,0)))</f>
        <v>0</v>
      </c>
      <c r="T40" s="136">
        <f>(HOUR(24+R41-R40)+MINUTE(24+R41-R40)/60)-S40-S41</f>
        <v>0</v>
      </c>
      <c r="U40" s="98"/>
      <c r="V40" s="143"/>
      <c r="W40" s="96"/>
      <c r="X40" s="97">
        <f>IF((HOUR(24+W41-W40)+MINUTE(24+W41-W40)/60)&gt;=13,1.5,IF((HOUR(24+W41-W40)+MINUTE(24+W41-W40)/60)&gt;=8,1,IF((HOUR(24+W41-W40)+MINUTE(24+W41-W40)/60)&gt;=4,0.5,0)))</f>
        <v>0</v>
      </c>
      <c r="Y40" s="136">
        <f>(HOUR(24+W41-W40)+MINUTE(24+W41-W40)/60)-X40-X41</f>
        <v>0</v>
      </c>
      <c r="Z40" s="98"/>
      <c r="AA40" s="143"/>
      <c r="AB40" s="96"/>
      <c r="AC40" s="97">
        <f>IF((HOUR(24+AB41-AB40)+MINUTE(24+AB41-AB40)/60)&gt;=13,1.5,IF((HOUR(24+AB41-AB40)+MINUTE(24+AB41-AB40)/60)&gt;=8,1,IF((HOUR(24+AB41-AB40)+MINUTE(24+AB41-AB40)/60)&gt;=4,0.5,0)))</f>
        <v>0</v>
      </c>
      <c r="AD40" s="136">
        <f>(HOUR(24+AB41-AB40)+MINUTE(24+AB41-AB40)/60)-AC40-AC41</f>
        <v>0</v>
      </c>
      <c r="AE40" s="98"/>
      <c r="AF40" s="143"/>
      <c r="AG40" s="96"/>
      <c r="AH40" s="97">
        <f>IF((HOUR(24+AG41-AG40)+MINUTE(24+AG41-AG40)/60)&gt;=13,1.5,IF((HOUR(24+AG41-AG40)+MINUTE(24+AG41-AG40)/60)&gt;=8,1,IF((HOUR(24+AG41-AG40)+MINUTE(24+AG41-AG40)/60)&gt;=4,0.5,0)))</f>
        <v>0</v>
      </c>
      <c r="AI40" s="136">
        <f>(HOUR(24+AG41-AG40)+MINUTE(24+AG41-AG40)/60)-AH40-AH41</f>
        <v>0</v>
      </c>
      <c r="AJ40" s="91"/>
      <c r="AK40" s="132"/>
      <c r="AM40" s="18"/>
      <c r="AN40" s="18"/>
      <c r="AO40" s="18"/>
    </row>
    <row r="41" spans="2:46">
      <c r="B41" s="144"/>
      <c r="C41" s="99"/>
      <c r="D41" s="100">
        <v>0</v>
      </c>
      <c r="E41" s="137"/>
      <c r="F41" s="98"/>
      <c r="G41" s="144"/>
      <c r="H41" s="99"/>
      <c r="I41" s="100">
        <v>0</v>
      </c>
      <c r="J41" s="137"/>
      <c r="K41" s="98"/>
      <c r="L41" s="144"/>
      <c r="M41" s="99"/>
      <c r="N41" s="100">
        <v>0</v>
      </c>
      <c r="O41" s="137"/>
      <c r="P41" s="98"/>
      <c r="Q41" s="144"/>
      <c r="R41" s="99"/>
      <c r="S41" s="100">
        <v>0</v>
      </c>
      <c r="T41" s="137"/>
      <c r="U41" s="98"/>
      <c r="V41" s="144"/>
      <c r="W41" s="99"/>
      <c r="X41" s="100">
        <v>0</v>
      </c>
      <c r="Y41" s="137"/>
      <c r="Z41" s="98"/>
      <c r="AA41" s="144"/>
      <c r="AB41" s="99"/>
      <c r="AC41" s="100">
        <v>0</v>
      </c>
      <c r="AD41" s="137"/>
      <c r="AE41" s="98"/>
      <c r="AF41" s="144"/>
      <c r="AG41" s="99"/>
      <c r="AH41" s="100">
        <v>0</v>
      </c>
      <c r="AI41" s="137"/>
      <c r="AJ41" s="91"/>
      <c r="AK41" s="132"/>
    </row>
    <row r="42" spans="2:46">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132"/>
    </row>
    <row r="43" spans="2:46" ht="16.5" thickBot="1">
      <c r="B43" s="142">
        <f>IF(OR(AF36=0, AF36+1&gt;DAY(EOMONTH($B$2, 0))), 0, AF36+1)</f>
        <v>24</v>
      </c>
      <c r="C43" s="142"/>
      <c r="D43" s="142"/>
      <c r="E43" s="142"/>
      <c r="F43" s="91"/>
      <c r="G43" s="149">
        <f>IF(OR(B43=0, B43+1&gt;DAY(EOMONTH($B$2, 0))), 0, B43+1)</f>
        <v>25</v>
      </c>
      <c r="H43" s="149"/>
      <c r="I43" s="149"/>
      <c r="J43" s="149"/>
      <c r="K43" s="91"/>
      <c r="L43" s="142">
        <f>IF(OR(G43=0, G43+1&gt;DAY(EOMONTH($B$2, 0))), 0, G43+1)</f>
        <v>26</v>
      </c>
      <c r="M43" s="142"/>
      <c r="N43" s="142"/>
      <c r="O43" s="142"/>
      <c r="P43" s="91"/>
      <c r="Q43" s="142">
        <f>IF(OR(L43=0, L43+1&gt;DAY(EOMONTH($B$2, 0))), 0, L43+1)</f>
        <v>27</v>
      </c>
      <c r="R43" s="142"/>
      <c r="S43" s="142"/>
      <c r="T43" s="142"/>
      <c r="U43" s="91"/>
      <c r="V43" s="142">
        <f>IF(OR(Q43=0, Q43+1&gt;DAY(EOMONTH($B$2, 0))), 0, Q43+1)</f>
        <v>28</v>
      </c>
      <c r="W43" s="142"/>
      <c r="X43" s="142"/>
      <c r="Y43" s="142"/>
      <c r="Z43" s="91"/>
      <c r="AA43" s="145">
        <f>IF(OR(V43=0, V43+1&gt;DAY(EOMONTH($B$2, 0))), 0, V43+1)</f>
        <v>29</v>
      </c>
      <c r="AB43" s="145"/>
      <c r="AC43" s="145"/>
      <c r="AD43" s="145"/>
      <c r="AE43" s="91"/>
      <c r="AF43" s="145">
        <f>IF(OR(AA43=0, AA43+1&gt;DAY(EOMONTH($B$2, 0))), 0, AA43+1)</f>
        <v>30</v>
      </c>
      <c r="AG43" s="145"/>
      <c r="AH43" s="145"/>
      <c r="AI43" s="145"/>
      <c r="AJ43" s="91"/>
      <c r="AK43" s="132"/>
      <c r="AM43" s="15" t="s">
        <v>13</v>
      </c>
      <c r="AN43" s="5"/>
      <c r="AO43" s="5"/>
    </row>
    <row r="44" spans="2:46" ht="16.5" thickTop="1" thickBot="1">
      <c r="B44" s="91"/>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132"/>
      <c r="AM44" s="23"/>
      <c r="AN44" s="24" t="s">
        <v>18</v>
      </c>
      <c r="AO44" s="25" t="s">
        <v>68</v>
      </c>
    </row>
    <row r="45" spans="2:46">
      <c r="B45" s="143" t="s">
        <v>19</v>
      </c>
      <c r="C45" s="96">
        <v>0.375</v>
      </c>
      <c r="D45" s="97">
        <f>IF((C46-C45)*24&gt;=13,1.5,IF((C46-C45)*24&gt;=6,1,IF((C46-C45)*24&gt;=4,0.5,0)))</f>
        <v>1</v>
      </c>
      <c r="E45" s="140">
        <f>IF((AND(B45="외근",D46="반차")),8,IF(OR(D46="연차",D46="외근"),8,IF(D46="반차",((C46-C45)*24)-D45+4,((C46-C45)*24)-D45-D46)))</f>
        <v>8</v>
      </c>
      <c r="F45" s="98"/>
      <c r="G45" s="143" t="s">
        <v>19</v>
      </c>
      <c r="H45" s="96">
        <v>0.375</v>
      </c>
      <c r="I45" s="97">
        <f>IF((H46-H45)*24&gt;=13,1.5,IF((H46-H45)*24&gt;=6,1,IF((H46-H45)*24&gt;=4,0.5,0)))</f>
        <v>1</v>
      </c>
      <c r="J45" s="140">
        <f>IF((AND(G45="외근",I46="반차")),8,IF(OR(I46="연차",I46="외근"),8,IF(I46="반차",((H46-H45)*24)-I45+4,((H46-H45)*24)-I45-I46)))</f>
        <v>8</v>
      </c>
      <c r="K45" s="98"/>
      <c r="L45" s="143" t="s">
        <v>19</v>
      </c>
      <c r="M45" s="96">
        <v>0.375</v>
      </c>
      <c r="N45" s="97">
        <f>IF((M46-M45)*24&gt;=13,1.5,IF((M46-M45)*24&gt;=6,1,IF((M46-M45)*24&gt;=4,0.5,0)))</f>
        <v>1</v>
      </c>
      <c r="O45" s="140">
        <f>IF((AND(L45="외근",N46="반차")),8,IF(OR(N46="연차",N46="외근"),8,IF(N46="반차",((M46-M45)*24)-N45+4,((M46-M45)*24)-N45-N46)))</f>
        <v>8</v>
      </c>
      <c r="P45" s="98"/>
      <c r="Q45" s="143" t="s">
        <v>19</v>
      </c>
      <c r="R45" s="96">
        <v>0.375</v>
      </c>
      <c r="S45" s="97">
        <f>IF((R46-R45)*24&gt;=13,1.5,IF((R46-R45)*24&gt;=6,1,IF((R46-R45)*24&gt;=4,0.5,0)))</f>
        <v>1</v>
      </c>
      <c r="T45" s="140">
        <f>IF((AND(Q45="외근",S46="반차")),8,IF(OR(S46="연차",S46="외근"),8,IF(S46="반차",((R46-R45)*24)-S45+4,((R46-R45)*24)-S45-S46)))</f>
        <v>8</v>
      </c>
      <c r="U45" s="98"/>
      <c r="V45" s="143" t="s">
        <v>19</v>
      </c>
      <c r="W45" s="96">
        <v>0.375</v>
      </c>
      <c r="X45" s="97">
        <f>IF((W46-W45)*24&gt;=13,1.5,IF((W46-W45)*24&gt;=6,1,IF((W46-W45)*24&gt;=4,0.5,0)))</f>
        <v>1</v>
      </c>
      <c r="Y45" s="140">
        <f>IF((AND(V45="외근",X46="반차")),8,IF(OR(X46="연차",X46="외근"),8,IF(X46="반차",((W46-W45)*24)-X45+4,((W46-W45)*24)-X45-X46)))</f>
        <v>8</v>
      </c>
      <c r="Z45" s="98"/>
      <c r="AA45" s="143"/>
      <c r="AB45" s="96"/>
      <c r="AC45" s="97">
        <f>IF((AB46-AB45)*24&gt;=13,1.5,IF((AB46-AB45)*24&gt;=6,1,IF((AB46-AB45)*24&gt;=4,0.5,0)))</f>
        <v>0</v>
      </c>
      <c r="AD45" s="140">
        <f>IF(OR(AC46="연차",AC46="외근"),8,IF(AC46="반차",((AB46-AB45)*24)-AC45+4,((AB46-AB45)*24)-AC45-AC46))</f>
        <v>0</v>
      </c>
      <c r="AE45" s="98"/>
      <c r="AF45" s="143"/>
      <c r="AG45" s="96"/>
      <c r="AH45" s="97">
        <f>IF((AG46-AG45)*24&gt;=13,1.5,IF((AG46-AG45)*24&gt;=6,1,IF((AG46-AG45)*24&gt;=4,0.5,0)))</f>
        <v>0</v>
      </c>
      <c r="AI45" s="140">
        <f>IF(OR(AH46="연차",AH46="외근"),8,IF(AH46="반차",((AG46-AG45)*24)-AH45+4,((AG46-AG45)*24)-AH45-AH46))</f>
        <v>0</v>
      </c>
      <c r="AJ45" s="91"/>
      <c r="AK45" s="132"/>
      <c r="AM45" s="16" t="s">
        <v>20</v>
      </c>
      <c r="AN45" s="26">
        <f>E45+J45+O45+T45+Y45+IF(AA45="대체(평일)",AD45,0)+IF(AF45="대체(평일)",AI45,0)</f>
        <v>40</v>
      </c>
      <c r="AO45" s="17">
        <f>IF(AA45="휴일",AD45,0)+IF(AF45="휴일",AI45,0)</f>
        <v>0</v>
      </c>
    </row>
    <row r="46" spans="2:46" ht="15.75" thickBot="1">
      <c r="B46" s="144"/>
      <c r="C46" s="99">
        <v>0.75</v>
      </c>
      <c r="D46" s="100">
        <v>0</v>
      </c>
      <c r="E46" s="141"/>
      <c r="F46" s="98"/>
      <c r="G46" s="144"/>
      <c r="H46" s="99">
        <v>0.75</v>
      </c>
      <c r="I46" s="100">
        <v>0</v>
      </c>
      <c r="J46" s="141"/>
      <c r="K46" s="98"/>
      <c r="L46" s="144"/>
      <c r="M46" s="99">
        <v>0.75</v>
      </c>
      <c r="N46" s="100">
        <v>0</v>
      </c>
      <c r="O46" s="141"/>
      <c r="P46" s="98"/>
      <c r="Q46" s="144"/>
      <c r="R46" s="99">
        <v>0.75</v>
      </c>
      <c r="S46" s="100">
        <v>0</v>
      </c>
      <c r="T46" s="141"/>
      <c r="U46" s="98"/>
      <c r="V46" s="144"/>
      <c r="W46" s="99">
        <v>0.75</v>
      </c>
      <c r="X46" s="100">
        <v>0</v>
      </c>
      <c r="Y46" s="141"/>
      <c r="Z46" s="98"/>
      <c r="AA46" s="144"/>
      <c r="AB46" s="99"/>
      <c r="AC46" s="100">
        <v>0</v>
      </c>
      <c r="AD46" s="141"/>
      <c r="AE46" s="98"/>
      <c r="AF46" s="144"/>
      <c r="AG46" s="99"/>
      <c r="AH46" s="100">
        <v>0</v>
      </c>
      <c r="AI46" s="141"/>
      <c r="AJ46" s="91"/>
      <c r="AK46" s="132"/>
      <c r="AM46" s="31" t="s">
        <v>21</v>
      </c>
      <c r="AN46" s="27">
        <f>E47+J47+O47+T47+Y47+IF(AA45="대체(평일)",AD47,0)+IF(AF45="대체(평일)",AI47,0)</f>
        <v>0</v>
      </c>
      <c r="AO46" s="19">
        <f>IF(AA45="휴일",AD47,0)+IF(AF45="휴일",AI47,0)</f>
        <v>0</v>
      </c>
    </row>
    <row r="47" spans="2:46">
      <c r="B47" s="143"/>
      <c r="C47" s="96"/>
      <c r="D47" s="97">
        <f>IF((HOUR(24+C48-C47)+MINUTE(24+C48-C47)/60)&gt;=13,1.5,IF((HOUR(24+C48-C47)+MINUTE(24+C48-C47)/60)&gt;=8,1,IF((HOUR(24+C48-C47)+MINUTE(24+C48-C47)/60)&gt;=4,0.5,0)))</f>
        <v>0</v>
      </c>
      <c r="E47" s="136">
        <f>(HOUR(24+C48-C47)+MINUTE(24+C48-C47)/60)-D47-D48</f>
        <v>0</v>
      </c>
      <c r="F47" s="98"/>
      <c r="G47" s="143"/>
      <c r="H47" s="96"/>
      <c r="I47" s="97">
        <f>IF((HOUR(24+H48-H47)+MINUTE(24+H48-H47)/60)&gt;=13,1.5,IF((HOUR(24+H48-H47)+MINUTE(24+H48-H47)/60)&gt;=8,1,IF((HOUR(24+H48-H47)+MINUTE(24+H48-H47)/60)&gt;=4,0.5,0)))</f>
        <v>0</v>
      </c>
      <c r="J47" s="136">
        <f>(HOUR(24+H48-H47)+MINUTE(24+H48-H47)/60)-I47-I48</f>
        <v>0</v>
      </c>
      <c r="K47" s="98"/>
      <c r="L47" s="143"/>
      <c r="M47" s="96"/>
      <c r="N47" s="97">
        <f>IF((HOUR(24+M48-M47)+MINUTE(24+M48-M47)/60)&gt;=13,1.5,IF((HOUR(24+M48-M47)+MINUTE(24+M48-M47)/60)&gt;=8,1,IF((HOUR(24+M48-M47)+MINUTE(24+M48-M47)/60)&gt;=4,0.5,0)))</f>
        <v>0</v>
      </c>
      <c r="O47" s="136">
        <f>(HOUR(24+M48-M47)+MINUTE(24+M48-M47)/60)-N47-N48</f>
        <v>0</v>
      </c>
      <c r="P47" s="98"/>
      <c r="Q47" s="143"/>
      <c r="R47" s="96"/>
      <c r="S47" s="97">
        <f>IF((HOUR(24+R48-R47)+MINUTE(24+R48-R47)/60)&gt;=13,1.5,IF((HOUR(24+R48-R47)+MINUTE(24+R48-R47)/60)&gt;=8,1,IF((HOUR(24+R48-R47)+MINUTE(24+R48-R47)/60)&gt;=4,0.5,0)))</f>
        <v>0</v>
      </c>
      <c r="T47" s="136">
        <f>(HOUR(24+R48-R47)+MINUTE(24+R48-R47)/60)-S47-S48</f>
        <v>0</v>
      </c>
      <c r="U47" s="98"/>
      <c r="V47" s="143"/>
      <c r="W47" s="96"/>
      <c r="X47" s="97">
        <f>IF((HOUR(24+W48-W47)+MINUTE(24+W48-W47)/60)&gt;=13,1.5,IF((HOUR(24+W48-W47)+MINUTE(24+W48-W47)/60)&gt;=8,1,IF((HOUR(24+W48-W47)+MINUTE(24+W48-W47)/60)&gt;=4,0.5,0)))</f>
        <v>0</v>
      </c>
      <c r="Y47" s="136">
        <f>(HOUR(24+W48-W47)+MINUTE(24+W48-W47)/60)-X47-X48</f>
        <v>0</v>
      </c>
      <c r="Z47" s="98"/>
      <c r="AA47" s="143"/>
      <c r="AB47" s="96"/>
      <c r="AC47" s="97">
        <f>IF((HOUR(24+AB48-AB47)+MINUTE(24+AB48-AB47)/60)&gt;=13,1.5,IF((HOUR(24+AB48-AB47)+MINUTE(24+AB48-AB47)/60)&gt;=8,1,IF((HOUR(24+AB48-AB47)+MINUTE(24+AB48-AB47)/60)&gt;=4,0.5,0)))</f>
        <v>0</v>
      </c>
      <c r="AD47" s="136">
        <f>(HOUR(24+AB48-AB47)+MINUTE(24+AB48-AB47)/60)-AC47-AC48</f>
        <v>0</v>
      </c>
      <c r="AE47" s="98"/>
      <c r="AF47" s="143"/>
      <c r="AG47" s="96"/>
      <c r="AH47" s="97">
        <f>IF((HOUR(24+AG48-AG47)+MINUTE(24+AG48-AG47)/60)&gt;=13,1.5,IF((HOUR(24+AG48-AG47)+MINUTE(24+AG48-AG47)/60)&gt;=8,1,IF((HOUR(24+AG48-AG47)+MINUTE(24+AG48-AG47)/60)&gt;=4,0.5,0)))</f>
        <v>0</v>
      </c>
      <c r="AI47" s="136">
        <f>(HOUR(24+AG48-AG47)+MINUTE(24+AG48-AG47)/60)-AH47-AH48</f>
        <v>0</v>
      </c>
      <c r="AJ47" s="91"/>
      <c r="AK47" s="132"/>
      <c r="AM47" s="18"/>
      <c r="AN47" s="18"/>
      <c r="AO47" s="18"/>
    </row>
    <row r="48" spans="2:46">
      <c r="B48" s="144"/>
      <c r="C48" s="99"/>
      <c r="D48" s="100">
        <v>0</v>
      </c>
      <c r="E48" s="137"/>
      <c r="F48" s="98"/>
      <c r="G48" s="144"/>
      <c r="H48" s="99"/>
      <c r="I48" s="100">
        <v>0</v>
      </c>
      <c r="J48" s="137"/>
      <c r="K48" s="98"/>
      <c r="L48" s="144"/>
      <c r="M48" s="99"/>
      <c r="N48" s="100">
        <v>0</v>
      </c>
      <c r="O48" s="137"/>
      <c r="P48" s="98"/>
      <c r="Q48" s="144"/>
      <c r="R48" s="99"/>
      <c r="S48" s="100">
        <v>0</v>
      </c>
      <c r="T48" s="137"/>
      <c r="U48" s="98"/>
      <c r="V48" s="144"/>
      <c r="W48" s="99"/>
      <c r="X48" s="100">
        <v>0</v>
      </c>
      <c r="Y48" s="137"/>
      <c r="Z48" s="98"/>
      <c r="AA48" s="144"/>
      <c r="AB48" s="99"/>
      <c r="AC48" s="100">
        <v>0</v>
      </c>
      <c r="AD48" s="137"/>
      <c r="AE48" s="98"/>
      <c r="AF48" s="144"/>
      <c r="AG48" s="99"/>
      <c r="AH48" s="100">
        <v>0</v>
      </c>
      <c r="AI48" s="137"/>
      <c r="AJ48" s="91"/>
      <c r="AK48" s="132"/>
    </row>
    <row r="49" spans="2:41">
      <c r="B49" s="91"/>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0"/>
      <c r="AK49" s="132"/>
    </row>
    <row r="50" spans="2:41" ht="16.5" thickBot="1">
      <c r="B50" s="142">
        <f>IF(OR(AF43=0, AF43+1&gt;DAY(EOMONTH($B$2, 0))), 0, AF43+1)</f>
        <v>31</v>
      </c>
      <c r="C50" s="142"/>
      <c r="D50" s="142"/>
      <c r="E50" s="142"/>
      <c r="F50" s="91"/>
      <c r="G50" s="142">
        <f>IF(OR(B50=0, B50+1&gt;DAY(EOMONTH($B$2, 0))), 0, B50+1)</f>
        <v>0</v>
      </c>
      <c r="H50" s="142"/>
      <c r="I50" s="142"/>
      <c r="J50" s="142"/>
      <c r="K50" s="91"/>
      <c r="L50" s="142">
        <f>IF(OR(G50=0, G50+1&gt;DAY(EOMONTH($B$2, 0))), 0, G50+1)</f>
        <v>0</v>
      </c>
      <c r="M50" s="142"/>
      <c r="N50" s="142"/>
      <c r="O50" s="142"/>
      <c r="P50" s="91"/>
      <c r="Q50" s="142">
        <f>IF(OR(L50=0, L50+1&gt;DAY(EOMONTH($B$2, 0))), 0, L50+1)</f>
        <v>0</v>
      </c>
      <c r="R50" s="142"/>
      <c r="S50" s="142"/>
      <c r="T50" s="142"/>
      <c r="U50" s="91"/>
      <c r="V50" s="142">
        <f>IF(OR(Q50=0, Q50+1&gt;DAY(EOMONTH($B$2, 0))), 0, Q50+1)</f>
        <v>0</v>
      </c>
      <c r="W50" s="142"/>
      <c r="X50" s="142"/>
      <c r="Y50" s="142"/>
      <c r="Z50" s="91"/>
      <c r="AA50" s="145">
        <f>IF(OR(V50=0, V50+1&gt;DAY(EOMONTH($B$2, 0))), 0, V50+1)</f>
        <v>0</v>
      </c>
      <c r="AB50" s="145"/>
      <c r="AC50" s="145"/>
      <c r="AD50" s="145"/>
      <c r="AE50" s="91"/>
      <c r="AF50" s="145">
        <f>IF(OR(AA50=0, AA50+1&gt;DAY(EOMONTH($B$2, 0))), 0, AA50+1)</f>
        <v>0</v>
      </c>
      <c r="AG50" s="145"/>
      <c r="AH50" s="145"/>
      <c r="AI50" s="145"/>
      <c r="AJ50" s="91"/>
      <c r="AK50" s="132"/>
      <c r="AM50" s="15" t="s">
        <v>13</v>
      </c>
      <c r="AN50" s="5"/>
      <c r="AO50" s="5"/>
    </row>
    <row r="51" spans="2:41" ht="16.5" thickTop="1" thickBot="1">
      <c r="B51" s="91"/>
      <c r="C51" s="91"/>
      <c r="D51" s="91"/>
      <c r="E51" s="91"/>
      <c r="F51" s="91"/>
      <c r="G51" s="91"/>
      <c r="H51" s="91"/>
      <c r="I51" s="91"/>
      <c r="J51" s="91"/>
      <c r="K51" s="91"/>
      <c r="L51" s="91"/>
      <c r="M51" s="91"/>
      <c r="N51" s="91"/>
      <c r="O51" s="91"/>
      <c r="P51" s="91"/>
      <c r="Q51" s="91"/>
      <c r="R51" s="91"/>
      <c r="S51" s="91"/>
      <c r="T51" s="91"/>
      <c r="U51" s="91"/>
      <c r="V51" s="91"/>
      <c r="W51" s="91"/>
      <c r="X51" s="91"/>
      <c r="Y51" s="91"/>
      <c r="Z51" s="91"/>
      <c r="AA51" s="91"/>
      <c r="AB51" s="91"/>
      <c r="AC51" s="91"/>
      <c r="AD51" s="91"/>
      <c r="AE51" s="91"/>
      <c r="AF51" s="91"/>
      <c r="AG51" s="91"/>
      <c r="AH51" s="91"/>
      <c r="AI51" s="91"/>
      <c r="AJ51" s="90"/>
      <c r="AK51" s="132"/>
      <c r="AM51" s="23"/>
      <c r="AN51" s="24" t="s">
        <v>18</v>
      </c>
      <c r="AO51" s="25" t="s">
        <v>68</v>
      </c>
    </row>
    <row r="52" spans="2:41">
      <c r="B52" s="143" t="s">
        <v>19</v>
      </c>
      <c r="C52" s="96">
        <v>0.375</v>
      </c>
      <c r="D52" s="97">
        <f>IF((C53-C52)*24&gt;=13,1.5,IF((C53-C52)*24&gt;=6,1,IF((C53-C52)*24&gt;=4,0.5,0)))</f>
        <v>1</v>
      </c>
      <c r="E52" s="140">
        <f>IF((AND(B52="외근",D53="반차")),8,IF(OR(D53="연차",D53="외근"),8,IF(D53="반차",((C53-C52)*24)-D52+4,((C53-C52)*24)-D52-D53)))</f>
        <v>8</v>
      </c>
      <c r="F52" s="98"/>
      <c r="G52" s="138"/>
      <c r="H52" s="128"/>
      <c r="I52" s="129">
        <f>IF((H53-H52)*24&gt;=13,1.5,IF((H53-H52)*24&gt;=6,1,IF((H53-H52)*24&gt;=4,0.5,0)))</f>
        <v>0</v>
      </c>
      <c r="J52" s="140">
        <f>IF((AND(G52="외근",I53="반차")),8,IF(OR(I53="연차",I53="외근"),8,IF(I53="반차",((H53-H52)*24)-I52+4,((H53-H52)*24)-I52-I53)))</f>
        <v>0</v>
      </c>
      <c r="K52" s="98"/>
      <c r="L52" s="138"/>
      <c r="M52" s="128"/>
      <c r="N52" s="129">
        <f>IF((M53-M52)*24&gt;=13,1.5,IF((M53-M52)*24&gt;=6,1,IF((M53-M52)*24&gt;=4,0.5,0)))</f>
        <v>0</v>
      </c>
      <c r="O52" s="140">
        <f>IF((AND(L52="외근",N53="반차")),8,IF(OR(N53="연차",N53="외근"),8,IF(N53="반차",((M53-M52)*24)-N52+4,((M53-M52)*24)-N52-N53)))</f>
        <v>0</v>
      </c>
      <c r="P52" s="98"/>
      <c r="Q52" s="138"/>
      <c r="R52" s="128"/>
      <c r="S52" s="129">
        <f>IF((R53-R52)*24&gt;=13,1.5,IF((R53-R52)*24&gt;=6,1,IF((R53-R52)*24&gt;=4,0.5,0)))</f>
        <v>0</v>
      </c>
      <c r="T52" s="140">
        <f>IF((AND(Q52="외근",S53="반차")),8,IF(OR(S53="연차",S53="외근"),8,IF(S53="반차",((R53-R52)*24)-S52+4,((R53-R52)*24)-S52-S53)))</f>
        <v>0</v>
      </c>
      <c r="U52" s="98"/>
      <c r="V52" s="138"/>
      <c r="W52" s="128"/>
      <c r="X52" s="129">
        <f>IF((W53-W52)*24&gt;=13,1.5,IF((W53-W52)*24&gt;=6,1,IF((W53-W52)*24&gt;=4,0.5,0)))</f>
        <v>0</v>
      </c>
      <c r="Y52" s="140">
        <f>IF((AND(V52="외근",X53="반차")),8,IF(OR(X53="연차",X53="외근"),8,IF(X53="반차",((W53-W52)*24)-X52+4,((W53-W52)*24)-X52-X53)))</f>
        <v>0</v>
      </c>
      <c r="Z52" s="98"/>
      <c r="AA52" s="138"/>
      <c r="AB52" s="128"/>
      <c r="AC52" s="129">
        <f>IF((AB53-AB52)*24&gt;=13,1.5,IF((AB53-AB52)*24&gt;=6,1,IF((AB53-AB52)*24&gt;=4,0.5,0)))</f>
        <v>0</v>
      </c>
      <c r="AD52" s="140">
        <f>IF(OR(AC53="연차",AC53="외근"),8,IF(AC53="반차",((AB53-AB52)*24)-AC52+4,((AB53-AB52)*24)-AC52-AC53))</f>
        <v>0</v>
      </c>
      <c r="AE52" s="98"/>
      <c r="AF52" s="138"/>
      <c r="AG52" s="128"/>
      <c r="AH52" s="129">
        <f>IF((AG53-AG52)*24&gt;=13,1.5,IF((AG53-AG52)*24&gt;=6,1,IF((AG53-AG52)*24&gt;=4,0.5,0)))</f>
        <v>0</v>
      </c>
      <c r="AI52" s="140">
        <f>IF(OR(AH53="연차",AH53="외근"),8,IF(AH53="반차",((AG53-AG52)*24)-AH52+4,((AG53-AG52)*24)-AH52-AH53))</f>
        <v>0</v>
      </c>
      <c r="AJ52" s="90"/>
      <c r="AK52" s="132"/>
      <c r="AM52" s="16" t="s">
        <v>20</v>
      </c>
      <c r="AN52" s="26">
        <f>E52+J52+O52+T52+Y52+IF(AA52="대체(평일)",AD52,0)+IF(AF52="대체(평일)",AI52,0)</f>
        <v>8</v>
      </c>
      <c r="AO52" s="17">
        <f>IF(AA52="휴일",AD52,0)+IF(AF52="휴일",AI52,0)</f>
        <v>0</v>
      </c>
    </row>
    <row r="53" spans="2:41" ht="15.75" thickBot="1">
      <c r="B53" s="144"/>
      <c r="C53" s="99">
        <v>0.75</v>
      </c>
      <c r="D53" s="100">
        <v>0</v>
      </c>
      <c r="E53" s="141"/>
      <c r="F53" s="98"/>
      <c r="G53" s="139"/>
      <c r="H53" s="130"/>
      <c r="I53" s="131">
        <v>0</v>
      </c>
      <c r="J53" s="141"/>
      <c r="K53" s="98"/>
      <c r="L53" s="139"/>
      <c r="M53" s="130"/>
      <c r="N53" s="131">
        <v>0</v>
      </c>
      <c r="O53" s="141"/>
      <c r="P53" s="98"/>
      <c r="Q53" s="139"/>
      <c r="R53" s="130"/>
      <c r="S53" s="131">
        <v>0</v>
      </c>
      <c r="T53" s="141"/>
      <c r="U53" s="98"/>
      <c r="V53" s="139"/>
      <c r="W53" s="130"/>
      <c r="X53" s="131">
        <v>0</v>
      </c>
      <c r="Y53" s="141"/>
      <c r="Z53" s="98"/>
      <c r="AA53" s="139"/>
      <c r="AB53" s="130"/>
      <c r="AC53" s="131">
        <v>0</v>
      </c>
      <c r="AD53" s="141"/>
      <c r="AE53" s="98"/>
      <c r="AF53" s="139"/>
      <c r="AG53" s="130"/>
      <c r="AH53" s="131">
        <v>0</v>
      </c>
      <c r="AI53" s="141"/>
      <c r="AJ53" s="90"/>
      <c r="AK53" s="132"/>
      <c r="AM53" s="31" t="s">
        <v>21</v>
      </c>
      <c r="AN53" s="27">
        <f>E54+J54+O54+T54+Y54+IF(AA52="대체(평일)",AD54,0)+IF(AF52="대체(평일)",AI54,0)</f>
        <v>0</v>
      </c>
      <c r="AO53" s="19">
        <f>IF(AA52="휴일",AD54,0)+IF(AF52="휴일",AI54,0)</f>
        <v>0</v>
      </c>
    </row>
    <row r="54" spans="2:41">
      <c r="B54" s="143"/>
      <c r="C54" s="96"/>
      <c r="D54" s="97">
        <f>IF((HOUR(24+C55-C54)+MINUTE(24+C55-C54)/60)&gt;=13,1.5,IF((HOUR(24+C55-C54)+MINUTE(24+C55-C54)/60)&gt;=8,1,IF((HOUR(24+C55-C54)+MINUTE(24+C55-C54)/60)&gt;=4,0.5,0)))</f>
        <v>0</v>
      </c>
      <c r="E54" s="136">
        <f>(HOUR(24+C55-C54)+MINUTE(24+C55-C54)/60)-D54-D55</f>
        <v>0</v>
      </c>
      <c r="F54" s="98"/>
      <c r="G54" s="138"/>
      <c r="H54" s="128"/>
      <c r="I54" s="129">
        <f>IF((HOUR(24+H55-H54)+MINUTE(24+H55-H54)/60)&gt;=13,1.5,IF((HOUR(24+H55-H54)+MINUTE(24+H55-H54)/60)&gt;=8,1,IF((HOUR(24+H55-H54)+MINUTE(24+H55-H54)/60)&gt;=4,0.5,0)))</f>
        <v>0</v>
      </c>
      <c r="J54" s="136">
        <f>(HOUR(24+H55-H54)+MINUTE(24+H55-H54)/60)-I54-I55</f>
        <v>0</v>
      </c>
      <c r="K54" s="98"/>
      <c r="L54" s="138"/>
      <c r="M54" s="128"/>
      <c r="N54" s="129">
        <f>IF((HOUR(24+M55-M54)+MINUTE(24+M55-M54)/60)&gt;=13,1.5,IF((HOUR(24+M55-M54)+MINUTE(24+M55-M54)/60)&gt;=8,1,IF((HOUR(24+M55-M54)+MINUTE(24+M55-M54)/60)&gt;=4,0.5,0)))</f>
        <v>0</v>
      </c>
      <c r="O54" s="136">
        <f>(HOUR(24+M55-M54)+MINUTE(24+M55-M54)/60)-N54-N55</f>
        <v>0</v>
      </c>
      <c r="P54" s="98"/>
      <c r="Q54" s="138"/>
      <c r="R54" s="128"/>
      <c r="S54" s="129">
        <f>IF((HOUR(24+R55-R54)+MINUTE(24+R55-R54)/60)&gt;=13,1.5,IF((HOUR(24+R55-R54)+MINUTE(24+R55-R54)/60)&gt;=8,1,IF((HOUR(24+R55-R54)+MINUTE(24+R55-R54)/60)&gt;=4,0.5,0)))</f>
        <v>0</v>
      </c>
      <c r="T54" s="136">
        <f>(HOUR(24+R55-R54)+MINUTE(24+R55-R54)/60)-S54-S55</f>
        <v>0</v>
      </c>
      <c r="U54" s="98"/>
      <c r="V54" s="138"/>
      <c r="W54" s="128"/>
      <c r="X54" s="129">
        <f>IF((HOUR(24+W55-W54)+MINUTE(24+W55-W54)/60)&gt;=13,1.5,IF((HOUR(24+W55-W54)+MINUTE(24+W55-W54)/60)&gt;=8,1,IF((HOUR(24+W55-W54)+MINUTE(24+W55-W54)/60)&gt;=4,0.5,0)))</f>
        <v>0</v>
      </c>
      <c r="Y54" s="136">
        <f>(HOUR(24+W55-W54)+MINUTE(24+W55-W54)/60)-X54-X55</f>
        <v>0</v>
      </c>
      <c r="Z54" s="98"/>
      <c r="AA54" s="138"/>
      <c r="AB54" s="128"/>
      <c r="AC54" s="129">
        <f>IF((HOUR(24+AB55-AB54)+MINUTE(24+AB55-AB54)/60)&gt;=13,1.5,IF((HOUR(24+AB55-AB54)+MINUTE(24+AB55-AB54)/60)&gt;=8,1,IF((HOUR(24+AB55-AB54)+MINUTE(24+AB55-AB54)/60)&gt;=4,0.5,0)))</f>
        <v>0</v>
      </c>
      <c r="AD54" s="136">
        <f>(HOUR(24+AB55-AB54)+MINUTE(24+AB55-AB54)/60)-AC54-AC55</f>
        <v>0</v>
      </c>
      <c r="AE54" s="98"/>
      <c r="AF54" s="138"/>
      <c r="AG54" s="128"/>
      <c r="AH54" s="129">
        <f>IF((HOUR(24+AG55-AG54)+MINUTE(24+AG55-AG54)/60)&gt;=13,1.5,IF((HOUR(24+AG55-AG54)+MINUTE(24+AG55-AG54)/60)&gt;=8,1,IF((HOUR(24+AG55-AG54)+MINUTE(24+AG55-AG54)/60)&gt;=4,0.5,0)))</f>
        <v>0</v>
      </c>
      <c r="AI54" s="136">
        <f>(HOUR(24+AG55-AG54)+MINUTE(24+AG55-AG54)/60)-AH54-AH55</f>
        <v>0</v>
      </c>
      <c r="AJ54" s="90"/>
      <c r="AK54" s="132"/>
      <c r="AM54" s="18"/>
      <c r="AN54" s="18"/>
      <c r="AO54" s="18"/>
    </row>
    <row r="55" spans="2:41">
      <c r="B55" s="144"/>
      <c r="C55" s="99"/>
      <c r="D55" s="100">
        <v>0</v>
      </c>
      <c r="E55" s="137"/>
      <c r="F55" s="98"/>
      <c r="G55" s="139"/>
      <c r="H55" s="130"/>
      <c r="I55" s="131">
        <v>0</v>
      </c>
      <c r="J55" s="137"/>
      <c r="K55" s="98"/>
      <c r="L55" s="139"/>
      <c r="M55" s="130"/>
      <c r="N55" s="131">
        <v>0</v>
      </c>
      <c r="O55" s="137"/>
      <c r="P55" s="98"/>
      <c r="Q55" s="139"/>
      <c r="R55" s="130"/>
      <c r="S55" s="131">
        <v>0</v>
      </c>
      <c r="T55" s="137"/>
      <c r="U55" s="98"/>
      <c r="V55" s="139"/>
      <c r="W55" s="130"/>
      <c r="X55" s="131">
        <v>0</v>
      </c>
      <c r="Y55" s="137"/>
      <c r="Z55" s="98"/>
      <c r="AA55" s="139"/>
      <c r="AB55" s="130"/>
      <c r="AC55" s="131">
        <v>0</v>
      </c>
      <c r="AD55" s="137"/>
      <c r="AE55" s="98"/>
      <c r="AF55" s="139"/>
      <c r="AG55" s="130"/>
      <c r="AH55" s="131">
        <v>0</v>
      </c>
      <c r="AI55" s="137"/>
      <c r="AJ55" s="90"/>
      <c r="AK55" s="132"/>
    </row>
    <row r="56" spans="2:41">
      <c r="AK56" s="14"/>
    </row>
    <row r="57" spans="2:41">
      <c r="AK57" s="14"/>
    </row>
    <row r="68" spans="13:13">
      <c r="M68" s="30"/>
    </row>
  </sheetData>
  <sheetProtection algorithmName="SHA-512" hashValue="cMSU1KxAUjfoXR3dRszMoh0jgo0LIqb+vGrSLJrTxyfjSfXL3TNQ736u2g+ooxJgmPr87kr2hWmV/yKj+djB1A==" saltValue="9gJprbmsimAtqtGbhrTveA==" spinCount="100000" sheet="1" formatCells="0" formatColumns="0" formatRows="0" selectLockedCells="1" sort="0" autoFilter="0" pivotTables="0"/>
  <mergeCells count="229">
    <mergeCell ref="B2:G2"/>
    <mergeCell ref="AQ3:AR3"/>
    <mergeCell ref="B4:E4"/>
    <mergeCell ref="AQ4:AR4"/>
    <mergeCell ref="AQ5:AQ7"/>
    <mergeCell ref="AQ8:AR8"/>
    <mergeCell ref="AI17:AI18"/>
    <mergeCell ref="AQ9:AR9"/>
    <mergeCell ref="B13:E13"/>
    <mergeCell ref="G13:J13"/>
    <mergeCell ref="L13:O13"/>
    <mergeCell ref="Q13:T13"/>
    <mergeCell ref="V13:Y13"/>
    <mergeCell ref="AA13:AD13"/>
    <mergeCell ref="AF13:AI13"/>
    <mergeCell ref="AM11:AN11"/>
    <mergeCell ref="G10:J10"/>
    <mergeCell ref="AM10:AN10"/>
    <mergeCell ref="AQ10:AR10"/>
    <mergeCell ref="AM12:AN12"/>
    <mergeCell ref="G24:G25"/>
    <mergeCell ref="J24:J25"/>
    <mergeCell ref="L24:L25"/>
    <mergeCell ref="O24:O25"/>
    <mergeCell ref="AF15:AI15"/>
    <mergeCell ref="B17:B18"/>
    <mergeCell ref="E17:E18"/>
    <mergeCell ref="G17:G18"/>
    <mergeCell ref="J17:J18"/>
    <mergeCell ref="L17:L18"/>
    <mergeCell ref="O17:O18"/>
    <mergeCell ref="Q17:Q18"/>
    <mergeCell ref="T17:T18"/>
    <mergeCell ref="V17:V18"/>
    <mergeCell ref="B15:E15"/>
    <mergeCell ref="G15:J15"/>
    <mergeCell ref="L15:O15"/>
    <mergeCell ref="Q15:T15"/>
    <mergeCell ref="V15:Y15"/>
    <mergeCell ref="AA15:AD15"/>
    <mergeCell ref="Y17:Y18"/>
    <mergeCell ref="AA17:AA18"/>
    <mergeCell ref="AD17:AD18"/>
    <mergeCell ref="AF17:AF18"/>
    <mergeCell ref="AD19:AD20"/>
    <mergeCell ref="AF19:AF20"/>
    <mergeCell ref="AI19:AI20"/>
    <mergeCell ref="B22:E22"/>
    <mergeCell ref="G22:J22"/>
    <mergeCell ref="L22:O22"/>
    <mergeCell ref="Q22:T22"/>
    <mergeCell ref="V22:Y22"/>
    <mergeCell ref="AA22:AD22"/>
    <mergeCell ref="AF22:AI22"/>
    <mergeCell ref="O19:O20"/>
    <mergeCell ref="Q19:Q20"/>
    <mergeCell ref="T19:T20"/>
    <mergeCell ref="V19:V20"/>
    <mergeCell ref="Y19:Y20"/>
    <mergeCell ref="AA19:AA20"/>
    <mergeCell ref="B19:B20"/>
    <mergeCell ref="E19:E20"/>
    <mergeCell ref="G19:G20"/>
    <mergeCell ref="J19:J20"/>
    <mergeCell ref="L19:L20"/>
    <mergeCell ref="V26:V27"/>
    <mergeCell ref="Y26:Y27"/>
    <mergeCell ref="AA26:AA27"/>
    <mergeCell ref="AD26:AD27"/>
    <mergeCell ref="AF26:AF27"/>
    <mergeCell ref="AI26:AI27"/>
    <mergeCell ref="AF24:AF25"/>
    <mergeCell ref="AI24:AI25"/>
    <mergeCell ref="B26:B27"/>
    <mergeCell ref="E26:E27"/>
    <mergeCell ref="G26:G27"/>
    <mergeCell ref="J26:J27"/>
    <mergeCell ref="L26:L27"/>
    <mergeCell ref="O26:O27"/>
    <mergeCell ref="Q26:Q27"/>
    <mergeCell ref="T26:T27"/>
    <mergeCell ref="Q24:Q25"/>
    <mergeCell ref="T24:T25"/>
    <mergeCell ref="V24:V25"/>
    <mergeCell ref="Y24:Y25"/>
    <mergeCell ref="AA24:AA25"/>
    <mergeCell ref="AD24:AD25"/>
    <mergeCell ref="B24:B25"/>
    <mergeCell ref="E24:E25"/>
    <mergeCell ref="AF29:AI29"/>
    <mergeCell ref="B31:B32"/>
    <mergeCell ref="E31:E32"/>
    <mergeCell ref="G31:G32"/>
    <mergeCell ref="J31:J32"/>
    <mergeCell ref="L31:L32"/>
    <mergeCell ref="O31:O32"/>
    <mergeCell ref="Q31:Q32"/>
    <mergeCell ref="T31:T32"/>
    <mergeCell ref="V31:V32"/>
    <mergeCell ref="B29:E29"/>
    <mergeCell ref="G29:J29"/>
    <mergeCell ref="L29:O29"/>
    <mergeCell ref="Q29:T29"/>
    <mergeCell ref="V29:Y29"/>
    <mergeCell ref="AA29:AD29"/>
    <mergeCell ref="Y31:Y32"/>
    <mergeCell ref="AA31:AA32"/>
    <mergeCell ref="AD31:AD32"/>
    <mergeCell ref="AF31:AF32"/>
    <mergeCell ref="AI31:AI32"/>
    <mergeCell ref="AD33:AD34"/>
    <mergeCell ref="AF33:AF34"/>
    <mergeCell ref="AI33:AI34"/>
    <mergeCell ref="B36:E36"/>
    <mergeCell ref="G36:J36"/>
    <mergeCell ref="L36:O36"/>
    <mergeCell ref="Q36:T36"/>
    <mergeCell ref="V36:Y36"/>
    <mergeCell ref="AA36:AD36"/>
    <mergeCell ref="AF36:AI36"/>
    <mergeCell ref="O33:O34"/>
    <mergeCell ref="Q33:Q34"/>
    <mergeCell ref="T33:T34"/>
    <mergeCell ref="V33:V34"/>
    <mergeCell ref="Y33:Y34"/>
    <mergeCell ref="AA33:AA34"/>
    <mergeCell ref="B33:B34"/>
    <mergeCell ref="E33:E34"/>
    <mergeCell ref="G33:G34"/>
    <mergeCell ref="J33:J34"/>
    <mergeCell ref="L33:L34"/>
    <mergeCell ref="B40:B41"/>
    <mergeCell ref="E40:E41"/>
    <mergeCell ref="G40:G41"/>
    <mergeCell ref="J40:J41"/>
    <mergeCell ref="L40:L41"/>
    <mergeCell ref="O40:O41"/>
    <mergeCell ref="Q40:Q41"/>
    <mergeCell ref="T40:T41"/>
    <mergeCell ref="Q38:Q39"/>
    <mergeCell ref="T38:T39"/>
    <mergeCell ref="B38:B39"/>
    <mergeCell ref="E38:E39"/>
    <mergeCell ref="G38:G39"/>
    <mergeCell ref="J38:J39"/>
    <mergeCell ref="L38:L39"/>
    <mergeCell ref="O38:O39"/>
    <mergeCell ref="AI45:AI46"/>
    <mergeCell ref="V40:V41"/>
    <mergeCell ref="Y40:Y41"/>
    <mergeCell ref="AA40:AA41"/>
    <mergeCell ref="AD40:AD41"/>
    <mergeCell ref="AF40:AF41"/>
    <mergeCell ref="AI40:AI41"/>
    <mergeCell ref="AF38:AF39"/>
    <mergeCell ref="AI38:AI39"/>
    <mergeCell ref="V38:V39"/>
    <mergeCell ref="Y38:Y39"/>
    <mergeCell ref="AA38:AA39"/>
    <mergeCell ref="AD38:AD39"/>
    <mergeCell ref="G52:G53"/>
    <mergeCell ref="J52:J53"/>
    <mergeCell ref="L52:L53"/>
    <mergeCell ref="O52:O53"/>
    <mergeCell ref="AF43:AI43"/>
    <mergeCell ref="B45:B46"/>
    <mergeCell ref="E45:E46"/>
    <mergeCell ref="G45:G46"/>
    <mergeCell ref="J45:J46"/>
    <mergeCell ref="L45:L46"/>
    <mergeCell ref="O45:O46"/>
    <mergeCell ref="Q45:Q46"/>
    <mergeCell ref="T45:T46"/>
    <mergeCell ref="V45:V46"/>
    <mergeCell ref="B43:E43"/>
    <mergeCell ref="G43:J43"/>
    <mergeCell ref="L43:O43"/>
    <mergeCell ref="Q43:T43"/>
    <mergeCell ref="V43:Y43"/>
    <mergeCell ref="AA43:AD43"/>
    <mergeCell ref="Y45:Y46"/>
    <mergeCell ref="AA45:AA46"/>
    <mergeCell ref="AD45:AD46"/>
    <mergeCell ref="AF45:AF46"/>
    <mergeCell ref="AD47:AD48"/>
    <mergeCell ref="AF47:AF48"/>
    <mergeCell ref="AI47:AI48"/>
    <mergeCell ref="B50:E50"/>
    <mergeCell ref="G50:J50"/>
    <mergeCell ref="L50:O50"/>
    <mergeCell ref="Q50:T50"/>
    <mergeCell ref="V50:Y50"/>
    <mergeCell ref="AA50:AD50"/>
    <mergeCell ref="AF50:AI50"/>
    <mergeCell ref="O47:O48"/>
    <mergeCell ref="Q47:Q48"/>
    <mergeCell ref="T47:T48"/>
    <mergeCell ref="V47:V48"/>
    <mergeCell ref="Y47:Y48"/>
    <mergeCell ref="AA47:AA48"/>
    <mergeCell ref="B47:B48"/>
    <mergeCell ref="E47:E48"/>
    <mergeCell ref="G47:G48"/>
    <mergeCell ref="J47:J48"/>
    <mergeCell ref="L47:L48"/>
    <mergeCell ref="V54:V55"/>
    <mergeCell ref="Y54:Y55"/>
    <mergeCell ref="AA54:AA55"/>
    <mergeCell ref="AD54:AD55"/>
    <mergeCell ref="AF54:AF55"/>
    <mergeCell ref="AI54:AI55"/>
    <mergeCell ref="AF52:AF53"/>
    <mergeCell ref="AI52:AI53"/>
    <mergeCell ref="B54:B55"/>
    <mergeCell ref="E54:E55"/>
    <mergeCell ref="G54:G55"/>
    <mergeCell ref="J54:J55"/>
    <mergeCell ref="L54:L55"/>
    <mergeCell ref="O54:O55"/>
    <mergeCell ref="Q54:Q55"/>
    <mergeCell ref="T54:T55"/>
    <mergeCell ref="Q52:Q53"/>
    <mergeCell ref="T52:T53"/>
    <mergeCell ref="V52:V53"/>
    <mergeCell ref="Y52:Y53"/>
    <mergeCell ref="AA52:AA53"/>
    <mergeCell ref="AD52:AD53"/>
    <mergeCell ref="B52:B53"/>
    <mergeCell ref="E52:E53"/>
  </mergeCells>
  <phoneticPr fontId="4" type="noConversion"/>
  <conditionalFormatting sqref="B15:K15 B22:Y22 B36:U36 F43:Y43 B50:Y50 AK31 B29:Y29 AJ29 AJ50 AJ43 AJ36 AJ22 AJ15 P15:Y15">
    <cfRule type="cellIs" dxfId="1477" priority="410" operator="equal">
      <formula>0</formula>
    </cfRule>
  </conditionalFormatting>
  <conditionalFormatting sqref="AK45">
    <cfRule type="cellIs" dxfId="1476" priority="409" operator="equal">
      <formula>0</formula>
    </cfRule>
  </conditionalFormatting>
  <conditionalFormatting sqref="Z15:AI15 Z22:AI22 Z29:AI29 Z36:AI36 Z43:AI43 Z50:AI50">
    <cfRule type="cellIs" dxfId="1475" priority="408" operator="equal">
      <formula>0</formula>
    </cfRule>
  </conditionalFormatting>
  <conditionalFormatting sqref="B19:B20">
    <cfRule type="containsText" dxfId="1474" priority="403" operator="containsText" text="야간">
      <formula>NOT(ISERROR(SEARCH("야간",B19)))</formula>
    </cfRule>
    <cfRule type="containsText" dxfId="1473" priority="406" operator="containsText" text="B(선택)">
      <formula>NOT(ISERROR(SEARCH("B(선택)",B19)))</formula>
    </cfRule>
    <cfRule type="containsText" dxfId="1472" priority="407" operator="containsText" text="A(선택)">
      <formula>NOT(ISERROR(SEARCH("A(선택)",B19)))</formula>
    </cfRule>
  </conditionalFormatting>
  <conditionalFormatting sqref="AA19:AA20">
    <cfRule type="containsText" dxfId="1471" priority="400" operator="containsText" text="야간">
      <formula>NOT(ISERROR(SEARCH("야간",AA19)))</formula>
    </cfRule>
    <cfRule type="containsText" dxfId="1470" priority="401" operator="containsText" text="B(선택)">
      <formula>NOT(ISERROR(SEARCH("B(선택)",AA19)))</formula>
    </cfRule>
    <cfRule type="containsText" dxfId="1469" priority="402" operator="containsText" text="A(선택)">
      <formula>NOT(ISERROR(SEARCH("A(선택)",AA19)))</formula>
    </cfRule>
  </conditionalFormatting>
  <conditionalFormatting sqref="AF19:AF20">
    <cfRule type="containsText" dxfId="1468" priority="397" operator="containsText" text="야간">
      <formula>NOT(ISERROR(SEARCH("야간",AF19)))</formula>
    </cfRule>
    <cfRule type="containsText" dxfId="1467" priority="398" operator="containsText" text="B(선택)">
      <formula>NOT(ISERROR(SEARCH("B(선택)",AF19)))</formula>
    </cfRule>
    <cfRule type="containsText" dxfId="1466" priority="399" operator="containsText" text="A(선택)">
      <formula>NOT(ISERROR(SEARCH("A(선택)",AF19)))</formula>
    </cfRule>
  </conditionalFormatting>
  <conditionalFormatting sqref="AA26:AA27">
    <cfRule type="containsText" dxfId="1465" priority="394" operator="containsText" text="야간">
      <formula>NOT(ISERROR(SEARCH("야간",AA26)))</formula>
    </cfRule>
    <cfRule type="containsText" dxfId="1464" priority="395" operator="containsText" text="B(선택)">
      <formula>NOT(ISERROR(SEARCH("B(선택)",AA26)))</formula>
    </cfRule>
    <cfRule type="containsText" dxfId="1463" priority="396" operator="containsText" text="A(선택)">
      <formula>NOT(ISERROR(SEARCH("A(선택)",AA26)))</formula>
    </cfRule>
  </conditionalFormatting>
  <conditionalFormatting sqref="AF26:AF27">
    <cfRule type="containsText" dxfId="1462" priority="391" operator="containsText" text="야간">
      <formula>NOT(ISERROR(SEARCH("야간",AF26)))</formula>
    </cfRule>
    <cfRule type="containsText" dxfId="1461" priority="392" operator="containsText" text="B(선택)">
      <formula>NOT(ISERROR(SEARCH("B(선택)",AF26)))</formula>
    </cfRule>
    <cfRule type="containsText" dxfId="1460" priority="393" operator="containsText" text="A(선택)">
      <formula>NOT(ISERROR(SEARCH("A(선택)",AF26)))</formula>
    </cfRule>
  </conditionalFormatting>
  <conditionalFormatting sqref="G26:G27">
    <cfRule type="containsText" dxfId="1459" priority="386" operator="containsText" text="야간">
      <formula>NOT(ISERROR(SEARCH("야간",G26)))</formula>
    </cfRule>
    <cfRule type="containsText" dxfId="1458" priority="387" operator="containsText" text="B(선택)">
      <formula>NOT(ISERROR(SEARCH("B(선택)",G26)))</formula>
    </cfRule>
    <cfRule type="containsText" dxfId="1457" priority="388" operator="containsText" text="A(선택)">
      <formula>NOT(ISERROR(SEARCH("A(선택)",G26)))</formula>
    </cfRule>
  </conditionalFormatting>
  <conditionalFormatting sqref="Q26:Q27">
    <cfRule type="containsText" dxfId="1456" priority="383" operator="containsText" text="야간">
      <formula>NOT(ISERROR(SEARCH("야간",Q26)))</formula>
    </cfRule>
    <cfRule type="containsText" dxfId="1455" priority="384" operator="containsText" text="B(선택)">
      <formula>NOT(ISERROR(SEARCH("B(선택)",Q26)))</formula>
    </cfRule>
    <cfRule type="containsText" dxfId="1454" priority="385" operator="containsText" text="A(선택)">
      <formula>NOT(ISERROR(SEARCH("A(선택)",Q26)))</formula>
    </cfRule>
  </conditionalFormatting>
  <conditionalFormatting sqref="L26:L27">
    <cfRule type="containsText" dxfId="1453" priority="380" operator="containsText" text="야간">
      <formula>NOT(ISERROR(SEARCH("야간",L26)))</formula>
    </cfRule>
    <cfRule type="containsText" dxfId="1452" priority="381" operator="containsText" text="B(선택)">
      <formula>NOT(ISERROR(SEARCH("B(선택)",L26)))</formula>
    </cfRule>
    <cfRule type="containsText" dxfId="1451" priority="382" operator="containsText" text="A(선택)">
      <formula>NOT(ISERROR(SEARCH("A(선택)",L26)))</formula>
    </cfRule>
  </conditionalFormatting>
  <conditionalFormatting sqref="G19:G20">
    <cfRule type="containsText" dxfId="1450" priority="365" operator="containsText" text="야간">
      <formula>NOT(ISERROR(SEARCH("야간",G19)))</formula>
    </cfRule>
    <cfRule type="containsText" dxfId="1449" priority="368" operator="containsText" text="B(선택)">
      <formula>NOT(ISERROR(SEARCH("B(선택)",G19)))</formula>
    </cfRule>
    <cfRule type="containsText" dxfId="1448" priority="369" operator="containsText" text="A(선택)">
      <formula>NOT(ISERROR(SEARCH("A(선택)",G19)))</formula>
    </cfRule>
  </conditionalFormatting>
  <conditionalFormatting sqref="L19:L20">
    <cfRule type="containsText" dxfId="1447" priority="360" operator="containsText" text="야간">
      <formula>NOT(ISERROR(SEARCH("야간",L19)))</formula>
    </cfRule>
    <cfRule type="containsText" dxfId="1446" priority="363" operator="containsText" text="B(선택)">
      <formula>NOT(ISERROR(SEARCH("B(선택)",L19)))</formula>
    </cfRule>
    <cfRule type="containsText" dxfId="1445" priority="364" operator="containsText" text="A(선택)">
      <formula>NOT(ISERROR(SEARCH("A(선택)",L19)))</formula>
    </cfRule>
  </conditionalFormatting>
  <conditionalFormatting sqref="Q19:Q20">
    <cfRule type="containsText" dxfId="1444" priority="355" operator="containsText" text="야간">
      <formula>NOT(ISERROR(SEARCH("야간",Q19)))</formula>
    </cfRule>
    <cfRule type="containsText" dxfId="1443" priority="358" operator="containsText" text="B(선택)">
      <formula>NOT(ISERROR(SEARCH("B(선택)",Q19)))</formula>
    </cfRule>
    <cfRule type="containsText" dxfId="1442" priority="359" operator="containsText" text="A(선택)">
      <formula>NOT(ISERROR(SEARCH("A(선택)",Q19)))</formula>
    </cfRule>
  </conditionalFormatting>
  <conditionalFormatting sqref="V19:V20">
    <cfRule type="containsText" dxfId="1441" priority="350" operator="containsText" text="야간">
      <formula>NOT(ISERROR(SEARCH("야간",V19)))</formula>
    </cfRule>
    <cfRule type="containsText" dxfId="1440" priority="353" operator="containsText" text="B(선택)">
      <formula>NOT(ISERROR(SEARCH("B(선택)",V19)))</formula>
    </cfRule>
    <cfRule type="containsText" dxfId="1439" priority="354" operator="containsText" text="A(선택)">
      <formula>NOT(ISERROR(SEARCH("A(선택)",V19)))</formula>
    </cfRule>
  </conditionalFormatting>
  <conditionalFormatting sqref="L15:O15">
    <cfRule type="cellIs" dxfId="1438" priority="349" operator="equal">
      <formula>0</formula>
    </cfRule>
  </conditionalFormatting>
  <conditionalFormatting sqref="B26:B27">
    <cfRule type="containsText" dxfId="1437" priority="346" operator="containsText" text="야간">
      <formula>NOT(ISERROR(SEARCH("야간",B26)))</formula>
    </cfRule>
    <cfRule type="containsText" dxfId="1436" priority="347" operator="containsText" text="B(선택)">
      <formula>NOT(ISERROR(SEARCH("B(선택)",B26)))</formula>
    </cfRule>
    <cfRule type="containsText" dxfId="1435" priority="348" operator="containsText" text="A(선택)">
      <formula>NOT(ISERROR(SEARCH("A(선택)",B26)))</formula>
    </cfRule>
  </conditionalFormatting>
  <conditionalFormatting sqref="V26:V27">
    <cfRule type="containsText" dxfId="1434" priority="340" operator="containsText" text="야간">
      <formula>NOT(ISERROR(SEARCH("야간",V26)))</formula>
    </cfRule>
    <cfRule type="containsText" dxfId="1433" priority="341" operator="containsText" text="B(선택)">
      <formula>NOT(ISERROR(SEARCH("B(선택)",V26)))</formula>
    </cfRule>
    <cfRule type="containsText" dxfId="1432" priority="342" operator="containsText" text="A(선택)">
      <formula>NOT(ISERROR(SEARCH("A(선택)",V26)))</formula>
    </cfRule>
  </conditionalFormatting>
  <conditionalFormatting sqref="AA33:AA34">
    <cfRule type="containsText" dxfId="1431" priority="334" operator="containsText" text="야간">
      <formula>NOT(ISERROR(SEARCH("야간",AA33)))</formula>
    </cfRule>
    <cfRule type="containsText" dxfId="1430" priority="335" operator="containsText" text="B(선택)">
      <formula>NOT(ISERROR(SEARCH("B(선택)",AA33)))</formula>
    </cfRule>
    <cfRule type="containsText" dxfId="1429" priority="336" operator="containsText" text="A(선택)">
      <formula>NOT(ISERROR(SEARCH("A(선택)",AA33)))</formula>
    </cfRule>
  </conditionalFormatting>
  <conditionalFormatting sqref="AF33:AF34">
    <cfRule type="containsText" dxfId="1428" priority="331" operator="containsText" text="야간">
      <formula>NOT(ISERROR(SEARCH("야간",AF33)))</formula>
    </cfRule>
    <cfRule type="containsText" dxfId="1427" priority="332" operator="containsText" text="B(선택)">
      <formula>NOT(ISERROR(SEARCH("B(선택)",AF33)))</formula>
    </cfRule>
    <cfRule type="containsText" dxfId="1426" priority="333" operator="containsText" text="A(선택)">
      <formula>NOT(ISERROR(SEARCH("A(선택)",AF33)))</formula>
    </cfRule>
  </conditionalFormatting>
  <conditionalFormatting sqref="G33:G34">
    <cfRule type="containsText" dxfId="1425" priority="328" operator="containsText" text="야간">
      <formula>NOT(ISERROR(SEARCH("야간",G33)))</formula>
    </cfRule>
    <cfRule type="containsText" dxfId="1424" priority="329" operator="containsText" text="B(선택)">
      <formula>NOT(ISERROR(SEARCH("B(선택)",G33)))</formula>
    </cfRule>
    <cfRule type="containsText" dxfId="1423" priority="330" operator="containsText" text="A(선택)">
      <formula>NOT(ISERROR(SEARCH("A(선택)",G33)))</formula>
    </cfRule>
  </conditionalFormatting>
  <conditionalFormatting sqref="Q33:Q34">
    <cfRule type="containsText" dxfId="1422" priority="325" operator="containsText" text="야간">
      <formula>NOT(ISERROR(SEARCH("야간",Q33)))</formula>
    </cfRule>
    <cfRule type="containsText" dxfId="1421" priority="326" operator="containsText" text="B(선택)">
      <formula>NOT(ISERROR(SEARCH("B(선택)",Q33)))</formula>
    </cfRule>
    <cfRule type="containsText" dxfId="1420" priority="327" operator="containsText" text="A(선택)">
      <formula>NOT(ISERROR(SEARCH("A(선택)",Q33)))</formula>
    </cfRule>
  </conditionalFormatting>
  <conditionalFormatting sqref="L33:L34">
    <cfRule type="containsText" dxfId="1419" priority="322" operator="containsText" text="야간">
      <formula>NOT(ISERROR(SEARCH("야간",L33)))</formula>
    </cfRule>
    <cfRule type="containsText" dxfId="1418" priority="323" operator="containsText" text="B(선택)">
      <formula>NOT(ISERROR(SEARCH("B(선택)",L33)))</formula>
    </cfRule>
    <cfRule type="containsText" dxfId="1417" priority="324" operator="containsText" text="A(선택)">
      <formula>NOT(ISERROR(SEARCH("A(선택)",L33)))</formula>
    </cfRule>
  </conditionalFormatting>
  <conditionalFormatting sqref="B33:B34">
    <cfRule type="containsText" dxfId="1416" priority="310" operator="containsText" text="야간">
      <formula>NOT(ISERROR(SEARCH("야간",B33)))</formula>
    </cfRule>
    <cfRule type="containsText" dxfId="1415" priority="311" operator="containsText" text="B(선택)">
      <formula>NOT(ISERROR(SEARCH("B(선택)",B33)))</formula>
    </cfRule>
    <cfRule type="containsText" dxfId="1414" priority="312" operator="containsText" text="A(선택)">
      <formula>NOT(ISERROR(SEARCH("A(선택)",B33)))</formula>
    </cfRule>
  </conditionalFormatting>
  <conditionalFormatting sqref="V33:V34">
    <cfRule type="containsText" dxfId="1413" priority="304" operator="containsText" text="야간">
      <formula>NOT(ISERROR(SEARCH("야간",V33)))</formula>
    </cfRule>
    <cfRule type="containsText" dxfId="1412" priority="305" operator="containsText" text="B(선택)">
      <formula>NOT(ISERROR(SEARCH("B(선택)",V33)))</formula>
    </cfRule>
    <cfRule type="containsText" dxfId="1411" priority="306" operator="containsText" text="A(선택)">
      <formula>NOT(ISERROR(SEARCH("A(선택)",V33)))</formula>
    </cfRule>
  </conditionalFormatting>
  <conditionalFormatting sqref="AA40:AA41">
    <cfRule type="containsText" dxfId="1410" priority="298" operator="containsText" text="야간">
      <formula>NOT(ISERROR(SEARCH("야간",AA40)))</formula>
    </cfRule>
    <cfRule type="containsText" dxfId="1409" priority="299" operator="containsText" text="B(선택)">
      <formula>NOT(ISERROR(SEARCH("B(선택)",AA40)))</formula>
    </cfRule>
    <cfRule type="containsText" dxfId="1408" priority="300" operator="containsText" text="A(선택)">
      <formula>NOT(ISERROR(SEARCH("A(선택)",AA40)))</formula>
    </cfRule>
  </conditionalFormatting>
  <conditionalFormatting sqref="AF40:AF41">
    <cfRule type="containsText" dxfId="1407" priority="295" operator="containsText" text="야간">
      <formula>NOT(ISERROR(SEARCH("야간",AF40)))</formula>
    </cfRule>
    <cfRule type="containsText" dxfId="1406" priority="296" operator="containsText" text="B(선택)">
      <formula>NOT(ISERROR(SEARCH("B(선택)",AF40)))</formula>
    </cfRule>
    <cfRule type="containsText" dxfId="1405" priority="297" operator="containsText" text="A(선택)">
      <formula>NOT(ISERROR(SEARCH("A(선택)",AF40)))</formula>
    </cfRule>
  </conditionalFormatting>
  <conditionalFormatting sqref="G40:G41">
    <cfRule type="containsText" dxfId="1404" priority="292" operator="containsText" text="야간">
      <formula>NOT(ISERROR(SEARCH("야간",G40)))</formula>
    </cfRule>
    <cfRule type="containsText" dxfId="1403" priority="293" operator="containsText" text="B(선택)">
      <formula>NOT(ISERROR(SEARCH("B(선택)",G40)))</formula>
    </cfRule>
    <cfRule type="containsText" dxfId="1402" priority="294" operator="containsText" text="A(선택)">
      <formula>NOT(ISERROR(SEARCH("A(선택)",G40)))</formula>
    </cfRule>
  </conditionalFormatting>
  <conditionalFormatting sqref="Q40:Q41">
    <cfRule type="containsText" dxfId="1401" priority="289" operator="containsText" text="야간">
      <formula>NOT(ISERROR(SEARCH("야간",Q40)))</formula>
    </cfRule>
    <cfRule type="containsText" dxfId="1400" priority="290" operator="containsText" text="B(선택)">
      <formula>NOT(ISERROR(SEARCH("B(선택)",Q40)))</formula>
    </cfRule>
    <cfRule type="containsText" dxfId="1399" priority="291" operator="containsText" text="A(선택)">
      <formula>NOT(ISERROR(SEARCH("A(선택)",Q40)))</formula>
    </cfRule>
  </conditionalFormatting>
  <conditionalFormatting sqref="L40:L41">
    <cfRule type="containsText" dxfId="1398" priority="286" operator="containsText" text="야간">
      <formula>NOT(ISERROR(SEARCH("야간",L40)))</formula>
    </cfRule>
    <cfRule type="containsText" dxfId="1397" priority="287" operator="containsText" text="B(선택)">
      <formula>NOT(ISERROR(SEARCH("B(선택)",L40)))</formula>
    </cfRule>
    <cfRule type="containsText" dxfId="1396" priority="288" operator="containsText" text="A(선택)">
      <formula>NOT(ISERROR(SEARCH("A(선택)",L40)))</formula>
    </cfRule>
  </conditionalFormatting>
  <conditionalFormatting sqref="B40:B41">
    <cfRule type="containsText" dxfId="1395" priority="274" operator="containsText" text="야간">
      <formula>NOT(ISERROR(SEARCH("야간",B40)))</formula>
    </cfRule>
    <cfRule type="containsText" dxfId="1394" priority="275" operator="containsText" text="B(선택)">
      <formula>NOT(ISERROR(SEARCH("B(선택)",B40)))</formula>
    </cfRule>
    <cfRule type="containsText" dxfId="1393" priority="276" operator="containsText" text="A(선택)">
      <formula>NOT(ISERROR(SEARCH("A(선택)",B40)))</formula>
    </cfRule>
  </conditionalFormatting>
  <conditionalFormatting sqref="V40:V41">
    <cfRule type="containsText" dxfId="1392" priority="268" operator="containsText" text="야간">
      <formula>NOT(ISERROR(SEARCH("야간",V40)))</formula>
    </cfRule>
    <cfRule type="containsText" dxfId="1391" priority="269" operator="containsText" text="B(선택)">
      <formula>NOT(ISERROR(SEARCH("B(선택)",V40)))</formula>
    </cfRule>
    <cfRule type="containsText" dxfId="1390" priority="270" operator="containsText" text="A(선택)">
      <formula>NOT(ISERROR(SEARCH("A(선택)",V40)))</formula>
    </cfRule>
  </conditionalFormatting>
  <conditionalFormatting sqref="AA47:AA48">
    <cfRule type="containsText" dxfId="1389" priority="262" operator="containsText" text="야간">
      <formula>NOT(ISERROR(SEARCH("야간",AA47)))</formula>
    </cfRule>
    <cfRule type="containsText" dxfId="1388" priority="263" operator="containsText" text="B(선택)">
      <formula>NOT(ISERROR(SEARCH("B(선택)",AA47)))</formula>
    </cfRule>
    <cfRule type="containsText" dxfId="1387" priority="264" operator="containsText" text="A(선택)">
      <formula>NOT(ISERROR(SEARCH("A(선택)",AA47)))</formula>
    </cfRule>
  </conditionalFormatting>
  <conditionalFormatting sqref="AF47:AF48">
    <cfRule type="containsText" dxfId="1386" priority="259" operator="containsText" text="야간">
      <formula>NOT(ISERROR(SEARCH("야간",AF47)))</formula>
    </cfRule>
    <cfRule type="containsText" dxfId="1385" priority="260" operator="containsText" text="B(선택)">
      <formula>NOT(ISERROR(SEARCH("B(선택)",AF47)))</formula>
    </cfRule>
    <cfRule type="containsText" dxfId="1384" priority="261" operator="containsText" text="A(선택)">
      <formula>NOT(ISERROR(SEARCH("A(선택)",AF47)))</formula>
    </cfRule>
  </conditionalFormatting>
  <conditionalFormatting sqref="G47:G48">
    <cfRule type="containsText" dxfId="1383" priority="256" operator="containsText" text="야간">
      <formula>NOT(ISERROR(SEARCH("야간",G47)))</formula>
    </cfRule>
    <cfRule type="containsText" dxfId="1382" priority="257" operator="containsText" text="B(선택)">
      <formula>NOT(ISERROR(SEARCH("B(선택)",G47)))</formula>
    </cfRule>
    <cfRule type="containsText" dxfId="1381" priority="258" operator="containsText" text="A(선택)">
      <formula>NOT(ISERROR(SEARCH("A(선택)",G47)))</formula>
    </cfRule>
  </conditionalFormatting>
  <conditionalFormatting sqref="Q47:Q48">
    <cfRule type="containsText" dxfId="1380" priority="253" operator="containsText" text="야간">
      <formula>NOT(ISERROR(SEARCH("야간",Q47)))</formula>
    </cfRule>
    <cfRule type="containsText" dxfId="1379" priority="254" operator="containsText" text="B(선택)">
      <formula>NOT(ISERROR(SEARCH("B(선택)",Q47)))</formula>
    </cfRule>
    <cfRule type="containsText" dxfId="1378" priority="255" operator="containsText" text="A(선택)">
      <formula>NOT(ISERROR(SEARCH("A(선택)",Q47)))</formula>
    </cfRule>
  </conditionalFormatting>
  <conditionalFormatting sqref="L47:L48">
    <cfRule type="containsText" dxfId="1377" priority="250" operator="containsText" text="야간">
      <formula>NOT(ISERROR(SEARCH("야간",L47)))</formula>
    </cfRule>
    <cfRule type="containsText" dxfId="1376" priority="251" operator="containsText" text="B(선택)">
      <formula>NOT(ISERROR(SEARCH("B(선택)",L47)))</formula>
    </cfRule>
    <cfRule type="containsText" dxfId="1375" priority="252" operator="containsText" text="A(선택)">
      <formula>NOT(ISERROR(SEARCH("A(선택)",L47)))</formula>
    </cfRule>
  </conditionalFormatting>
  <conditionalFormatting sqref="B47:B48">
    <cfRule type="containsText" dxfId="1374" priority="238" operator="containsText" text="야간">
      <formula>NOT(ISERROR(SEARCH("야간",B47)))</formula>
    </cfRule>
    <cfRule type="containsText" dxfId="1373" priority="239" operator="containsText" text="B(선택)">
      <formula>NOT(ISERROR(SEARCH("B(선택)",B47)))</formula>
    </cfRule>
    <cfRule type="containsText" dxfId="1372" priority="240" operator="containsText" text="A(선택)">
      <formula>NOT(ISERROR(SEARCH("A(선택)",B47)))</formula>
    </cfRule>
  </conditionalFormatting>
  <conditionalFormatting sqref="V47:V48">
    <cfRule type="containsText" dxfId="1371" priority="232" operator="containsText" text="야간">
      <formula>NOT(ISERROR(SEARCH("야간",V47)))</formula>
    </cfRule>
    <cfRule type="containsText" dxfId="1370" priority="233" operator="containsText" text="B(선택)">
      <formula>NOT(ISERROR(SEARCH("B(선택)",V47)))</formula>
    </cfRule>
    <cfRule type="containsText" dxfId="1369" priority="234" operator="containsText" text="A(선택)">
      <formula>NOT(ISERROR(SEARCH("A(선택)",V47)))</formula>
    </cfRule>
  </conditionalFormatting>
  <conditionalFormatting sqref="AA54:AA55">
    <cfRule type="containsText" dxfId="1368" priority="226" operator="containsText" text="야간">
      <formula>NOT(ISERROR(SEARCH("야간",AA54)))</formula>
    </cfRule>
    <cfRule type="containsText" dxfId="1367" priority="227" operator="containsText" text="B(선택)">
      <formula>NOT(ISERROR(SEARCH("B(선택)",AA54)))</formula>
    </cfRule>
    <cfRule type="containsText" dxfId="1366" priority="228" operator="containsText" text="A(선택)">
      <formula>NOT(ISERROR(SEARCH("A(선택)",AA54)))</formula>
    </cfRule>
  </conditionalFormatting>
  <conditionalFormatting sqref="AF54:AF55">
    <cfRule type="containsText" dxfId="1365" priority="223" operator="containsText" text="야간">
      <formula>NOT(ISERROR(SEARCH("야간",AF54)))</formula>
    </cfRule>
    <cfRule type="containsText" dxfId="1364" priority="224" operator="containsText" text="B(선택)">
      <formula>NOT(ISERROR(SEARCH("B(선택)",AF54)))</formula>
    </cfRule>
    <cfRule type="containsText" dxfId="1363" priority="225" operator="containsText" text="A(선택)">
      <formula>NOT(ISERROR(SEARCH("A(선택)",AF54)))</formula>
    </cfRule>
  </conditionalFormatting>
  <conditionalFormatting sqref="G54:G55">
    <cfRule type="containsText" dxfId="1362" priority="220" operator="containsText" text="야간">
      <formula>NOT(ISERROR(SEARCH("야간",G54)))</formula>
    </cfRule>
    <cfRule type="containsText" dxfId="1361" priority="221" operator="containsText" text="B(선택)">
      <formula>NOT(ISERROR(SEARCH("B(선택)",G54)))</formula>
    </cfRule>
    <cfRule type="containsText" dxfId="1360" priority="222" operator="containsText" text="A(선택)">
      <formula>NOT(ISERROR(SEARCH("A(선택)",G54)))</formula>
    </cfRule>
  </conditionalFormatting>
  <conditionalFormatting sqref="Q54:Q55">
    <cfRule type="containsText" dxfId="1359" priority="217" operator="containsText" text="야간">
      <formula>NOT(ISERROR(SEARCH("야간",Q54)))</formula>
    </cfRule>
    <cfRule type="containsText" dxfId="1358" priority="218" operator="containsText" text="B(선택)">
      <formula>NOT(ISERROR(SEARCH("B(선택)",Q54)))</formula>
    </cfRule>
    <cfRule type="containsText" dxfId="1357" priority="219" operator="containsText" text="A(선택)">
      <formula>NOT(ISERROR(SEARCH("A(선택)",Q54)))</formula>
    </cfRule>
  </conditionalFormatting>
  <conditionalFormatting sqref="L54:L55">
    <cfRule type="containsText" dxfId="1356" priority="214" operator="containsText" text="야간">
      <formula>NOT(ISERROR(SEARCH("야간",L54)))</formula>
    </cfRule>
    <cfRule type="containsText" dxfId="1355" priority="215" operator="containsText" text="B(선택)">
      <formula>NOT(ISERROR(SEARCH("B(선택)",L54)))</formula>
    </cfRule>
    <cfRule type="containsText" dxfId="1354" priority="216" operator="containsText" text="A(선택)">
      <formula>NOT(ISERROR(SEARCH("A(선택)",L54)))</formula>
    </cfRule>
  </conditionalFormatting>
  <conditionalFormatting sqref="B54:B55">
    <cfRule type="containsText" dxfId="1353" priority="202" operator="containsText" text="야간">
      <formula>NOT(ISERROR(SEARCH("야간",B54)))</formula>
    </cfRule>
    <cfRule type="containsText" dxfId="1352" priority="203" operator="containsText" text="B(선택)">
      <formula>NOT(ISERROR(SEARCH("B(선택)",B54)))</formula>
    </cfRule>
    <cfRule type="containsText" dxfId="1351" priority="204" operator="containsText" text="A(선택)">
      <formula>NOT(ISERROR(SEARCH("A(선택)",B54)))</formula>
    </cfRule>
  </conditionalFormatting>
  <conditionalFormatting sqref="V54:V55">
    <cfRule type="containsText" dxfId="1350" priority="196" operator="containsText" text="야간">
      <formula>NOT(ISERROR(SEARCH("야간",V54)))</formula>
    </cfRule>
    <cfRule type="containsText" dxfId="1349" priority="197" operator="containsText" text="B(선택)">
      <formula>NOT(ISERROR(SEARCH("B(선택)",V54)))</formula>
    </cfRule>
    <cfRule type="containsText" dxfId="1348" priority="198" operator="containsText" text="A(선택)">
      <formula>NOT(ISERROR(SEARCH("A(선택)",V54)))</formula>
    </cfRule>
  </conditionalFormatting>
  <conditionalFormatting sqref="V36:Y36">
    <cfRule type="cellIs" dxfId="1347" priority="192" operator="equal">
      <formula>0</formula>
    </cfRule>
  </conditionalFormatting>
  <conditionalFormatting sqref="B43:E43">
    <cfRule type="cellIs" dxfId="1346" priority="191" operator="equal">
      <formula>0</formula>
    </cfRule>
  </conditionalFormatting>
  <conditionalFormatting sqref="AA17:AA18">
    <cfRule type="containsText" dxfId="1345" priority="186" operator="containsText" text="휴일">
      <formula>NOT(ISERROR(SEARCH("휴일",AA17)))</formula>
    </cfRule>
    <cfRule type="containsText" dxfId="1344" priority="187" operator="containsText" text="대체(평일)">
      <formula>NOT(ISERROR(SEARCH("대체(평일)",AA17)))</formula>
    </cfRule>
  </conditionalFormatting>
  <conditionalFormatting sqref="AF17:AF18">
    <cfRule type="containsText" dxfId="1343" priority="184" operator="containsText" text="휴일">
      <formula>NOT(ISERROR(SEARCH("휴일",AF17)))</formula>
    </cfRule>
    <cfRule type="containsText" dxfId="1342" priority="185" operator="containsText" text="대체(평일)">
      <formula>NOT(ISERROR(SEARCH("대체(평일)",AF17)))</formula>
    </cfRule>
  </conditionalFormatting>
  <conditionalFormatting sqref="AF24:AF25">
    <cfRule type="containsText" dxfId="1341" priority="182" operator="containsText" text="휴일">
      <formula>NOT(ISERROR(SEARCH("휴일",AF24)))</formula>
    </cfRule>
    <cfRule type="containsText" dxfId="1340" priority="183" operator="containsText" text="대체(평일)">
      <formula>NOT(ISERROR(SEARCH("대체(평일)",AF24)))</formula>
    </cfRule>
  </conditionalFormatting>
  <conditionalFormatting sqref="AA24:AA25">
    <cfRule type="containsText" dxfId="1339" priority="180" operator="containsText" text="휴일">
      <formula>NOT(ISERROR(SEARCH("휴일",AA24)))</formula>
    </cfRule>
    <cfRule type="containsText" dxfId="1338" priority="181" operator="containsText" text="대체(평일)">
      <formula>NOT(ISERROR(SEARCH("대체(평일)",AA24)))</formula>
    </cfRule>
  </conditionalFormatting>
  <conditionalFormatting sqref="AA31:AA32">
    <cfRule type="containsText" dxfId="1337" priority="178" operator="containsText" text="휴일">
      <formula>NOT(ISERROR(SEARCH("휴일",AA31)))</formula>
    </cfRule>
    <cfRule type="containsText" dxfId="1336" priority="179" operator="containsText" text="대체(평일)">
      <formula>NOT(ISERROR(SEARCH("대체(평일)",AA31)))</formula>
    </cfRule>
  </conditionalFormatting>
  <conditionalFormatting sqref="AF31:AF32">
    <cfRule type="containsText" dxfId="1335" priority="176" operator="containsText" text="휴일">
      <formula>NOT(ISERROR(SEARCH("휴일",AF31)))</formula>
    </cfRule>
    <cfRule type="containsText" dxfId="1334" priority="177" operator="containsText" text="대체(평일)">
      <formula>NOT(ISERROR(SEARCH("대체(평일)",AF31)))</formula>
    </cfRule>
  </conditionalFormatting>
  <conditionalFormatting sqref="AF38:AF39">
    <cfRule type="containsText" dxfId="1333" priority="174" operator="containsText" text="휴일">
      <formula>NOT(ISERROR(SEARCH("휴일",AF38)))</formula>
    </cfRule>
    <cfRule type="containsText" dxfId="1332" priority="175" operator="containsText" text="대체(평일)">
      <formula>NOT(ISERROR(SEARCH("대체(평일)",AF38)))</formula>
    </cfRule>
  </conditionalFormatting>
  <conditionalFormatting sqref="AA38:AA39">
    <cfRule type="containsText" dxfId="1331" priority="172" operator="containsText" text="휴일">
      <formula>NOT(ISERROR(SEARCH("휴일",AA38)))</formula>
    </cfRule>
    <cfRule type="containsText" dxfId="1330" priority="173" operator="containsText" text="대체(평일)">
      <formula>NOT(ISERROR(SEARCH("대체(평일)",AA38)))</formula>
    </cfRule>
  </conditionalFormatting>
  <conditionalFormatting sqref="AA45:AA46">
    <cfRule type="containsText" dxfId="1329" priority="170" operator="containsText" text="휴일">
      <formula>NOT(ISERROR(SEARCH("휴일",AA45)))</formula>
    </cfRule>
    <cfRule type="containsText" dxfId="1328" priority="171" operator="containsText" text="대체(평일)">
      <formula>NOT(ISERROR(SEARCH("대체(평일)",AA45)))</formula>
    </cfRule>
  </conditionalFormatting>
  <conditionalFormatting sqref="AF45:AF46">
    <cfRule type="containsText" dxfId="1327" priority="168" operator="containsText" text="휴일">
      <formula>NOT(ISERROR(SEARCH("휴일",AF45)))</formula>
    </cfRule>
    <cfRule type="containsText" dxfId="1326" priority="169" operator="containsText" text="대체(평일)">
      <formula>NOT(ISERROR(SEARCH("대체(평일)",AF45)))</formula>
    </cfRule>
  </conditionalFormatting>
  <conditionalFormatting sqref="AF52:AF53">
    <cfRule type="containsText" dxfId="1325" priority="166" operator="containsText" text="휴일">
      <formula>NOT(ISERROR(SEARCH("휴일",AF52)))</formula>
    </cfRule>
    <cfRule type="containsText" dxfId="1324" priority="167" operator="containsText" text="대체(평일)">
      <formula>NOT(ISERROR(SEARCH("대체(평일)",AF52)))</formula>
    </cfRule>
  </conditionalFormatting>
  <conditionalFormatting sqref="AA52:AA53">
    <cfRule type="containsText" dxfId="1323" priority="164" operator="containsText" text="휴일">
      <formula>NOT(ISERROR(SEARCH("휴일",AA52)))</formula>
    </cfRule>
    <cfRule type="containsText" dxfId="1322" priority="165" operator="containsText" text="대체(평일)">
      <formula>NOT(ISERROR(SEARCH("대체(평일)",AA52)))</formula>
    </cfRule>
  </conditionalFormatting>
  <conditionalFormatting sqref="AO13">
    <cfRule type="cellIs" dxfId="1321" priority="148" operator="greaterThan">
      <formula>$AS$9</formula>
    </cfRule>
  </conditionalFormatting>
  <conditionalFormatting sqref="AN5:AO6 AO4">
    <cfRule type="cellIs" dxfId="1320" priority="147" operator="greaterThan">
      <formula>$AS$9</formula>
    </cfRule>
  </conditionalFormatting>
  <conditionalFormatting sqref="AO7">
    <cfRule type="cellIs" dxfId="1319" priority="146" operator="greaterThan">
      <formula>$AS$9</formula>
    </cfRule>
  </conditionalFormatting>
  <conditionalFormatting sqref="AN7">
    <cfRule type="cellIs" dxfId="1318" priority="145" operator="greaterThan">
      <formula>$AS$9</formula>
    </cfRule>
  </conditionalFormatting>
  <conditionalFormatting sqref="AN4">
    <cfRule type="cellIs" dxfId="1317" priority="144" operator="greaterThan">
      <formula>$AS$9</formula>
    </cfRule>
  </conditionalFormatting>
  <conditionalFormatting sqref="AO10">
    <cfRule type="cellIs" dxfId="1316" priority="143" operator="greaterThan">
      <formula>$AS$9</formula>
    </cfRule>
  </conditionalFormatting>
  <conditionalFormatting sqref="AO10">
    <cfRule type="cellIs" dxfId="1315" priority="142" operator="greaterThan">
      <formula>$AS$9</formula>
    </cfRule>
  </conditionalFormatting>
  <conditionalFormatting sqref="AO11">
    <cfRule type="cellIs" dxfId="1314" priority="141" operator="greaterThan">
      <formula>$AS$9</formula>
    </cfRule>
  </conditionalFormatting>
  <conditionalFormatting sqref="AO12">
    <cfRule type="cellIs" dxfId="1313" priority="140" operator="greaterThan">
      <formula>$AS$9</formula>
    </cfRule>
  </conditionalFormatting>
  <conditionalFormatting sqref="AN8">
    <cfRule type="cellIs" dxfId="1312" priority="139" operator="greaterThan">
      <formula>$AS$10</formula>
    </cfRule>
  </conditionalFormatting>
  <conditionalFormatting sqref="B17:B18">
    <cfRule type="containsText" dxfId="1311" priority="94" operator="containsText" text="대체(휴일)">
      <formula>NOT(ISERROR(SEARCH("대체(휴일)",B17)))</formula>
    </cfRule>
    <cfRule type="containsText" dxfId="1310" priority="95" operator="containsText" text="외근">
      <formula>NOT(ISERROR(SEARCH("외근",B17)))</formula>
    </cfRule>
    <cfRule type="containsText" dxfId="1309" priority="96" operator="containsText" text="선택">
      <formula>NOT(ISERROR(SEARCH("선택",B17)))</formula>
    </cfRule>
  </conditionalFormatting>
  <conditionalFormatting sqref="G17:G18">
    <cfRule type="containsText" dxfId="1308" priority="91" operator="containsText" text="대체(휴일)">
      <formula>NOT(ISERROR(SEARCH("대체(휴일)",G17)))</formula>
    </cfRule>
    <cfRule type="containsText" dxfId="1307" priority="92" operator="containsText" text="외근">
      <formula>NOT(ISERROR(SEARCH("외근",G17)))</formula>
    </cfRule>
    <cfRule type="containsText" dxfId="1306" priority="93" operator="containsText" text="선택">
      <formula>NOT(ISERROR(SEARCH("선택",G17)))</formula>
    </cfRule>
  </conditionalFormatting>
  <conditionalFormatting sqref="L17:L18">
    <cfRule type="containsText" dxfId="1305" priority="88" operator="containsText" text="대체(휴일)">
      <formula>NOT(ISERROR(SEARCH("대체(휴일)",L17)))</formula>
    </cfRule>
    <cfRule type="containsText" dxfId="1304" priority="89" operator="containsText" text="외근">
      <formula>NOT(ISERROR(SEARCH("외근",L17)))</formula>
    </cfRule>
    <cfRule type="containsText" dxfId="1303" priority="90" operator="containsText" text="선택">
      <formula>NOT(ISERROR(SEARCH("선택",L17)))</formula>
    </cfRule>
  </conditionalFormatting>
  <conditionalFormatting sqref="Q17:Q18">
    <cfRule type="containsText" dxfId="1302" priority="85" operator="containsText" text="대체(휴일)">
      <formula>NOT(ISERROR(SEARCH("대체(휴일)",Q17)))</formula>
    </cfRule>
    <cfRule type="containsText" dxfId="1301" priority="86" operator="containsText" text="외근">
      <formula>NOT(ISERROR(SEARCH("외근",Q17)))</formula>
    </cfRule>
    <cfRule type="containsText" dxfId="1300" priority="87" operator="containsText" text="선택">
      <formula>NOT(ISERROR(SEARCH("선택",Q17)))</formula>
    </cfRule>
  </conditionalFormatting>
  <conditionalFormatting sqref="V17:V18">
    <cfRule type="containsText" dxfId="1299" priority="82" operator="containsText" text="대체(휴일)">
      <formula>NOT(ISERROR(SEARCH("대체(휴일)",V17)))</formula>
    </cfRule>
    <cfRule type="containsText" dxfId="1298" priority="83" operator="containsText" text="외근">
      <formula>NOT(ISERROR(SEARCH("외근",V17)))</formula>
    </cfRule>
    <cfRule type="containsText" dxfId="1297" priority="84" operator="containsText" text="선택">
      <formula>NOT(ISERROR(SEARCH("선택",V17)))</formula>
    </cfRule>
  </conditionalFormatting>
  <conditionalFormatting sqref="B24:B25">
    <cfRule type="containsText" dxfId="1296" priority="79" operator="containsText" text="대체(휴일)">
      <formula>NOT(ISERROR(SEARCH("대체(휴일)",B24)))</formula>
    </cfRule>
    <cfRule type="containsText" dxfId="1295" priority="80" operator="containsText" text="외근">
      <formula>NOT(ISERROR(SEARCH("외근",B24)))</formula>
    </cfRule>
    <cfRule type="containsText" dxfId="1294" priority="81" operator="containsText" text="선택">
      <formula>NOT(ISERROR(SEARCH("선택",B24)))</formula>
    </cfRule>
  </conditionalFormatting>
  <conditionalFormatting sqref="G24:G25">
    <cfRule type="containsText" dxfId="1293" priority="76" operator="containsText" text="대체(휴일)">
      <formula>NOT(ISERROR(SEARCH("대체(휴일)",G24)))</formula>
    </cfRule>
    <cfRule type="containsText" dxfId="1292" priority="77" operator="containsText" text="외근">
      <formula>NOT(ISERROR(SEARCH("외근",G24)))</formula>
    </cfRule>
    <cfRule type="containsText" dxfId="1291" priority="78" operator="containsText" text="선택">
      <formula>NOT(ISERROR(SEARCH("선택",G24)))</formula>
    </cfRule>
  </conditionalFormatting>
  <conditionalFormatting sqref="L24:L25">
    <cfRule type="containsText" dxfId="1290" priority="73" operator="containsText" text="대체(휴일)">
      <formula>NOT(ISERROR(SEARCH("대체(휴일)",L24)))</formula>
    </cfRule>
    <cfRule type="containsText" dxfId="1289" priority="74" operator="containsText" text="외근">
      <formula>NOT(ISERROR(SEARCH("외근",L24)))</formula>
    </cfRule>
    <cfRule type="containsText" dxfId="1288" priority="75" operator="containsText" text="선택">
      <formula>NOT(ISERROR(SEARCH("선택",L24)))</formula>
    </cfRule>
  </conditionalFormatting>
  <conditionalFormatting sqref="Q24:Q25">
    <cfRule type="containsText" dxfId="1287" priority="70" operator="containsText" text="대체(휴일)">
      <formula>NOT(ISERROR(SEARCH("대체(휴일)",Q24)))</formula>
    </cfRule>
    <cfRule type="containsText" dxfId="1286" priority="71" operator="containsText" text="외근">
      <formula>NOT(ISERROR(SEARCH("외근",Q24)))</formula>
    </cfRule>
    <cfRule type="containsText" dxfId="1285" priority="72" operator="containsText" text="선택">
      <formula>NOT(ISERROR(SEARCH("선택",Q24)))</formula>
    </cfRule>
  </conditionalFormatting>
  <conditionalFormatting sqref="V24:V25">
    <cfRule type="containsText" dxfId="1284" priority="67" operator="containsText" text="대체(휴일)">
      <formula>NOT(ISERROR(SEARCH("대체(휴일)",V24)))</formula>
    </cfRule>
    <cfRule type="containsText" dxfId="1283" priority="68" operator="containsText" text="외근">
      <formula>NOT(ISERROR(SEARCH("외근",V24)))</formula>
    </cfRule>
    <cfRule type="containsText" dxfId="1282" priority="69" operator="containsText" text="선택">
      <formula>NOT(ISERROR(SEARCH("선택",V24)))</formula>
    </cfRule>
  </conditionalFormatting>
  <conditionalFormatting sqref="B31:B32">
    <cfRule type="containsText" dxfId="1281" priority="64" operator="containsText" text="대체(휴일)">
      <formula>NOT(ISERROR(SEARCH("대체(휴일)",B31)))</formula>
    </cfRule>
    <cfRule type="containsText" dxfId="1280" priority="65" operator="containsText" text="외근">
      <formula>NOT(ISERROR(SEARCH("외근",B31)))</formula>
    </cfRule>
    <cfRule type="containsText" dxfId="1279" priority="66" operator="containsText" text="선택">
      <formula>NOT(ISERROR(SEARCH("선택",B31)))</formula>
    </cfRule>
  </conditionalFormatting>
  <conditionalFormatting sqref="G31:G32">
    <cfRule type="containsText" dxfId="1278" priority="61" operator="containsText" text="대체(휴일)">
      <formula>NOT(ISERROR(SEARCH("대체(휴일)",G31)))</formula>
    </cfRule>
    <cfRule type="containsText" dxfId="1277" priority="62" operator="containsText" text="외근">
      <formula>NOT(ISERROR(SEARCH("외근",G31)))</formula>
    </cfRule>
    <cfRule type="containsText" dxfId="1276" priority="63" operator="containsText" text="선택">
      <formula>NOT(ISERROR(SEARCH("선택",G31)))</formula>
    </cfRule>
  </conditionalFormatting>
  <conditionalFormatting sqref="L31:L32">
    <cfRule type="containsText" dxfId="1275" priority="58" operator="containsText" text="대체(휴일)">
      <formula>NOT(ISERROR(SEARCH("대체(휴일)",L31)))</formula>
    </cfRule>
    <cfRule type="containsText" dxfId="1274" priority="59" operator="containsText" text="외근">
      <formula>NOT(ISERROR(SEARCH("외근",L31)))</formula>
    </cfRule>
    <cfRule type="containsText" dxfId="1273" priority="60" operator="containsText" text="선택">
      <formula>NOT(ISERROR(SEARCH("선택",L31)))</formula>
    </cfRule>
  </conditionalFormatting>
  <conditionalFormatting sqref="Q31:Q32">
    <cfRule type="containsText" dxfId="1272" priority="55" operator="containsText" text="대체(휴일)">
      <formula>NOT(ISERROR(SEARCH("대체(휴일)",Q31)))</formula>
    </cfRule>
    <cfRule type="containsText" dxfId="1271" priority="56" operator="containsText" text="외근">
      <formula>NOT(ISERROR(SEARCH("외근",Q31)))</formula>
    </cfRule>
    <cfRule type="containsText" dxfId="1270" priority="57" operator="containsText" text="선택">
      <formula>NOT(ISERROR(SEARCH("선택",Q31)))</formula>
    </cfRule>
  </conditionalFormatting>
  <conditionalFormatting sqref="V31:V32">
    <cfRule type="containsText" dxfId="1269" priority="52" operator="containsText" text="대체(휴일)">
      <formula>NOT(ISERROR(SEARCH("대체(휴일)",V31)))</formula>
    </cfRule>
    <cfRule type="containsText" dxfId="1268" priority="53" operator="containsText" text="외근">
      <formula>NOT(ISERROR(SEARCH("외근",V31)))</formula>
    </cfRule>
    <cfRule type="containsText" dxfId="1267" priority="54" operator="containsText" text="선택">
      <formula>NOT(ISERROR(SEARCH("선택",V31)))</formula>
    </cfRule>
  </conditionalFormatting>
  <conditionalFormatting sqref="V38:V39">
    <cfRule type="containsText" dxfId="1266" priority="46" operator="containsText" text="대체(휴일)">
      <formula>NOT(ISERROR(SEARCH("대체(휴일)",V38)))</formula>
    </cfRule>
    <cfRule type="containsText" dxfId="1265" priority="47" operator="containsText" text="외근">
      <formula>NOT(ISERROR(SEARCH("외근",V38)))</formula>
    </cfRule>
    <cfRule type="containsText" dxfId="1264" priority="48" operator="containsText" text="선택">
      <formula>NOT(ISERROR(SEARCH("선택",V38)))</formula>
    </cfRule>
  </conditionalFormatting>
  <conditionalFormatting sqref="Q38:Q39">
    <cfRule type="containsText" dxfId="1263" priority="40" operator="containsText" text="대체(휴일)">
      <formula>NOT(ISERROR(SEARCH("대체(휴일)",Q38)))</formula>
    </cfRule>
    <cfRule type="containsText" dxfId="1262" priority="41" operator="containsText" text="외근">
      <formula>NOT(ISERROR(SEARCH("외근",Q38)))</formula>
    </cfRule>
    <cfRule type="containsText" dxfId="1261" priority="42" operator="containsText" text="선택">
      <formula>NOT(ISERROR(SEARCH("선택",Q38)))</formula>
    </cfRule>
  </conditionalFormatting>
  <conditionalFormatting sqref="L38:L39">
    <cfRule type="containsText" dxfId="1260" priority="37" operator="containsText" text="대체(휴일)">
      <formula>NOT(ISERROR(SEARCH("대체(휴일)",L38)))</formula>
    </cfRule>
    <cfRule type="containsText" dxfId="1259" priority="38" operator="containsText" text="외근">
      <formula>NOT(ISERROR(SEARCH("외근",L38)))</formula>
    </cfRule>
    <cfRule type="containsText" dxfId="1258" priority="39" operator="containsText" text="선택">
      <formula>NOT(ISERROR(SEARCH("선택",L38)))</formula>
    </cfRule>
  </conditionalFormatting>
  <conditionalFormatting sqref="G38:G39">
    <cfRule type="containsText" dxfId="1257" priority="34" operator="containsText" text="대체(휴일)">
      <formula>NOT(ISERROR(SEARCH("대체(휴일)",G38)))</formula>
    </cfRule>
    <cfRule type="containsText" dxfId="1256" priority="35" operator="containsText" text="외근">
      <formula>NOT(ISERROR(SEARCH("외근",G38)))</formula>
    </cfRule>
    <cfRule type="containsText" dxfId="1255" priority="36" operator="containsText" text="선택">
      <formula>NOT(ISERROR(SEARCH("선택",G38)))</formula>
    </cfRule>
  </conditionalFormatting>
  <conditionalFormatting sqref="B38:B39">
    <cfRule type="containsText" dxfId="1254" priority="31" operator="containsText" text="대체(휴일)">
      <formula>NOT(ISERROR(SEARCH("대체(휴일)",B38)))</formula>
    </cfRule>
    <cfRule type="containsText" dxfId="1253" priority="32" operator="containsText" text="외근">
      <formula>NOT(ISERROR(SEARCH("외근",B38)))</formula>
    </cfRule>
    <cfRule type="containsText" dxfId="1252" priority="33" operator="containsText" text="선택">
      <formula>NOT(ISERROR(SEARCH("선택",B38)))</formula>
    </cfRule>
  </conditionalFormatting>
  <conditionalFormatting sqref="B45:B46">
    <cfRule type="containsText" dxfId="1251" priority="28" operator="containsText" text="대체(휴일)">
      <formula>NOT(ISERROR(SEARCH("대체(휴일)",B45)))</formula>
    </cfRule>
    <cfRule type="containsText" dxfId="1250" priority="29" operator="containsText" text="외근">
      <formula>NOT(ISERROR(SEARCH("외근",B45)))</formula>
    </cfRule>
    <cfRule type="containsText" dxfId="1249" priority="30" operator="containsText" text="선택">
      <formula>NOT(ISERROR(SEARCH("선택",B45)))</formula>
    </cfRule>
  </conditionalFormatting>
  <conditionalFormatting sqref="G45:G46">
    <cfRule type="containsText" dxfId="1248" priority="25" operator="containsText" text="대체(휴일)">
      <formula>NOT(ISERROR(SEARCH("대체(휴일)",G45)))</formula>
    </cfRule>
    <cfRule type="containsText" dxfId="1247" priority="26" operator="containsText" text="외근">
      <formula>NOT(ISERROR(SEARCH("외근",G45)))</formula>
    </cfRule>
    <cfRule type="containsText" dxfId="1246" priority="27" operator="containsText" text="선택">
      <formula>NOT(ISERROR(SEARCH("선택",G45)))</formula>
    </cfRule>
  </conditionalFormatting>
  <conditionalFormatting sqref="L45:L46">
    <cfRule type="containsText" dxfId="1245" priority="22" operator="containsText" text="대체(휴일)">
      <formula>NOT(ISERROR(SEARCH("대체(휴일)",L45)))</formula>
    </cfRule>
    <cfRule type="containsText" dxfId="1244" priority="23" operator="containsText" text="외근">
      <formula>NOT(ISERROR(SEARCH("외근",L45)))</formula>
    </cfRule>
    <cfRule type="containsText" dxfId="1243" priority="24" operator="containsText" text="선택">
      <formula>NOT(ISERROR(SEARCH("선택",L45)))</formula>
    </cfRule>
  </conditionalFormatting>
  <conditionalFormatting sqref="Q45:Q46">
    <cfRule type="containsText" dxfId="1242" priority="19" operator="containsText" text="대체(휴일)">
      <formula>NOT(ISERROR(SEARCH("대체(휴일)",Q45)))</formula>
    </cfRule>
    <cfRule type="containsText" dxfId="1241" priority="20" operator="containsText" text="외근">
      <formula>NOT(ISERROR(SEARCH("외근",Q45)))</formula>
    </cfRule>
    <cfRule type="containsText" dxfId="1240" priority="21" operator="containsText" text="선택">
      <formula>NOT(ISERROR(SEARCH("선택",Q45)))</formula>
    </cfRule>
  </conditionalFormatting>
  <conditionalFormatting sqref="V45:V46">
    <cfRule type="containsText" dxfId="1239" priority="16" operator="containsText" text="대체(휴일)">
      <formula>NOT(ISERROR(SEARCH("대체(휴일)",V45)))</formula>
    </cfRule>
    <cfRule type="containsText" dxfId="1238" priority="17" operator="containsText" text="외근">
      <formula>NOT(ISERROR(SEARCH("외근",V45)))</formula>
    </cfRule>
    <cfRule type="containsText" dxfId="1237" priority="18" operator="containsText" text="선택">
      <formula>NOT(ISERROR(SEARCH("선택",V45)))</formula>
    </cfRule>
  </conditionalFormatting>
  <conditionalFormatting sqref="B52:B53">
    <cfRule type="containsText" dxfId="1236" priority="13" operator="containsText" text="대체(휴일)">
      <formula>NOT(ISERROR(SEARCH("대체(휴일)",B52)))</formula>
    </cfRule>
    <cfRule type="containsText" dxfId="1235" priority="14" operator="containsText" text="외근">
      <formula>NOT(ISERROR(SEARCH("외근",B52)))</formula>
    </cfRule>
    <cfRule type="containsText" dxfId="1234" priority="15" operator="containsText" text="선택">
      <formula>NOT(ISERROR(SEARCH("선택",B52)))</formula>
    </cfRule>
  </conditionalFormatting>
  <conditionalFormatting sqref="G52:G53">
    <cfRule type="containsText" dxfId="1233" priority="10" operator="containsText" text="대체(휴일)">
      <formula>NOT(ISERROR(SEARCH("대체(휴일)",G52)))</formula>
    </cfRule>
    <cfRule type="containsText" dxfId="1232" priority="11" operator="containsText" text="외근">
      <formula>NOT(ISERROR(SEARCH("외근",G52)))</formula>
    </cfRule>
    <cfRule type="containsText" dxfId="1231" priority="12" operator="containsText" text="선택">
      <formula>NOT(ISERROR(SEARCH("선택",G52)))</formula>
    </cfRule>
  </conditionalFormatting>
  <conditionalFormatting sqref="L52:L53">
    <cfRule type="containsText" dxfId="1230" priority="7" operator="containsText" text="대체(휴일)">
      <formula>NOT(ISERROR(SEARCH("대체(휴일)",L52)))</formula>
    </cfRule>
    <cfRule type="containsText" dxfId="1229" priority="8" operator="containsText" text="외근">
      <formula>NOT(ISERROR(SEARCH("외근",L52)))</formula>
    </cfRule>
    <cfRule type="containsText" dxfId="1228" priority="9" operator="containsText" text="선택">
      <formula>NOT(ISERROR(SEARCH("선택",L52)))</formula>
    </cfRule>
  </conditionalFormatting>
  <conditionalFormatting sqref="Q52:Q53">
    <cfRule type="containsText" dxfId="1227" priority="4" operator="containsText" text="대체(휴일)">
      <formula>NOT(ISERROR(SEARCH("대체(휴일)",Q52)))</formula>
    </cfRule>
    <cfRule type="containsText" dxfId="1226" priority="5" operator="containsText" text="외근">
      <formula>NOT(ISERROR(SEARCH("외근",Q52)))</formula>
    </cfRule>
    <cfRule type="containsText" dxfId="1225" priority="6" operator="containsText" text="선택">
      <formula>NOT(ISERROR(SEARCH("선택",Q52)))</formula>
    </cfRule>
  </conditionalFormatting>
  <conditionalFormatting sqref="V52:V53">
    <cfRule type="containsText" dxfId="1224" priority="1" operator="containsText" text="대체(휴일)">
      <formula>NOT(ISERROR(SEARCH("대체(휴일)",V52)))</formula>
    </cfRule>
    <cfRule type="containsText" dxfId="1223" priority="2" operator="containsText" text="외근">
      <formula>NOT(ISERROR(SEARCH("외근",V52)))</formula>
    </cfRule>
    <cfRule type="containsText" dxfId="1222" priority="3" operator="containsText" text="선택">
      <formula>NOT(ISERROR(SEARCH("선택",V52)))</formula>
    </cfRule>
  </conditionalFormatting>
  <dataValidations count="10">
    <dataValidation type="list" allowBlank="1" showInputMessage="1" showErrorMessage="1" sqref="G52:G53 L52:L53 B52:B53 Q52:Q53 B17:B18 G17:G18 L17:L18 Q17:Q18 V17:V18 B24:B25 G24:G25 L24:L25 Q24:Q25 V24:V25 B31:B32 G31:G32 L31:L32 Q31:Q32 V31:V32 V38:V39 Q38:Q39 L38:L39 G38:G39 B38:B39 B45:B46 G45:G46 L45:L46 Q45:Q46 V45:V46 V52:V53" xr:uid="{3AB6E357-B254-46ED-9193-AF9FB7258D2C}">
      <formula1>"통상,선택,외근,대체(휴일)"</formula1>
    </dataValidation>
    <dataValidation type="list" allowBlank="1" showInputMessage="1" showErrorMessage="1" sqref="D20 AC20 I20 AC34 N20 S20 AH20 AC48 AC27 AH27 AH34 AC41 I34 AH41 X20 I41 AH48 I27 S27 D27 N27 S41 S34 D34 I48 S48 D48 N48 N34 D41 N41 X27 X48 X41 X34 AC55 AH55 I55 S55 D55 N55 X55" xr:uid="{448CDF99-D902-408A-BFE7-D9CDA87481DB}">
      <formula1>"0.0,0.5,1.0,1.5,2.0,2.5,3.0,3.5,4.0,4.5,5.0,5.5,6.0"</formula1>
    </dataValidation>
    <dataValidation type="list" allowBlank="1" showInputMessage="1" showErrorMessage="1" sqref="C20 M62 AB20 H20 AB34 M20 R20 AG20 AB48 AB27 AG27 AG34 AB41 H34 AG41 W20 H41 AG48 H27 R27 C27 M27 R41 R34 C34 H48 R48 C48 M48 M34 C41 M41 W27 W48 W41 W34 AB55 AG55 H55 R55 C55 M55 W55" xr:uid="{A511BE46-D036-4068-B165-E6C23BBED1CA}">
      <formula1>"22:30,23:00,23:30,24:00,00:30,01:00,01:30,02:00,02:30,03:00,03:30,04:00,04:30,05:00,05:30,06:00"</formula1>
    </dataValidation>
    <dataValidation type="list" allowBlank="1" showInputMessage="1" showErrorMessage="1" sqref="C19 M61 AB19 H19 AB33 M19 R19 AG19 AB47 AB26 AG26 AG33 AB40 H33 AG40 W19 H40 AG47 H26 R26 C26 M26 R40 R33 C33 H47 R47 C47 M47 M33 C40 M40 W26 W47 W40 W33 AB54 AG54 H54 R54 C54 M54 W54" xr:uid="{2932E4F8-4D79-40B3-93C9-EDE8DEFFAA3C}">
      <formula1>"22:00,22:30,23:00,23:30,24:00,00:30,01:00,01:30,02:00,02:30,03:00,03:30,04:00,04:30,05:00,05:30"</formula1>
    </dataValidation>
    <dataValidation type="list" allowBlank="1" showInputMessage="1" showErrorMessage="1" sqref="B19:B20 Q19:Q20 AA19:AA20 G19:G20 AA33:AA34 L19:L20 AF19:AF20 AA47:AA48 AF47:AF48 AA26:AA27 AF26:AF27 AF33:AF34 B47:B48 AA40:AA41 V19:V20 B26:B27 AF40:AF41 B40:B41 G26:G27 Q26:Q27 L26:L27 G47:G48 G40:G41 B33:B34 G33:G34 Q47:Q48 L47:L48 V47:V48 Q33:Q34 L33:L34 Q40:Q41 L40:L41 V40:V41 V26:V27 V33:V34 AA54:AA55 AF54:AF55 B54:B55 G54:G55 Q54:Q55 L54:L55 V54:V55" xr:uid="{C884A8EA-AEEB-4884-97AA-97D103FDFC51}">
      <formula1>"야간"</formula1>
    </dataValidation>
    <dataValidation type="list" allowBlank="1" showInputMessage="1" showErrorMessage="1" sqref="D18 AC39 I18 AC32 N18 S18 AC18 AH18 AH32 AH39 I32 S53 D53 AC46 AH46 AC25 AH25 N53 S32 D32 X53 N32 I39 S39 X18 I25 S25 D25 N25 X32 D39 N39 X39 X46 X25 AC53 AH53 I53 I46 S46 D46 N46" xr:uid="{69D00FD9-8FD1-43B9-8AD7-19A2B7F56358}">
      <formula1>"외근,연차,반차,0.0,0.5,1.0,1.5,2.0,2.5,3.0,3.5,4.0,4.5,5.0,5.5,6.0"</formula1>
    </dataValidation>
    <dataValidation type="list" allowBlank="1" showInputMessage="1" showErrorMessage="1" sqref="AB17 AG38 AG45 M31 AG24 M24 W52 H24 AG31 H31 H52 M38 M52 M17 C31 C17 AB38 AB52 H38 C38 C24 R17 AB31 AB45 R38 AB24 W38 AG17 R31 W17 H17 W45 R24 W31 W24 AG52 R52 M45 H45 C45 R45 C52" xr:uid="{854FFDA5-C974-4FD3-B4C9-D4DBAFDE2082}">
      <formula1>"06:00,06:30,07:00,07:30,08:00,08:30,09:00,09:30,10:00,10:30,11:00,11:30,12:00,12:30,13:00,13:30,14:00,14:30,15:00,15:30,16:00,16:30,17:00,17:30"</formula1>
    </dataValidation>
    <dataValidation type="list" allowBlank="1" showInputMessage="1" showErrorMessage="1" sqref="H53 M25 M18 AB53 AG18 AG53 M32 H32 H25 M39 R18 R32 AB32 H18 C18 M53 AG32 AB25 H39 AB18 AG25 AB39 R39 AB46 AG46 W18 AG39 C39 C32 W39 R25 C25 W53 W32 W25 R53 W46 M46 H46 R46 C46 C53" xr:uid="{A2403D7D-B693-4C2E-9BD6-7F5A3C08F813}">
      <formula1>"10:30,11:00,11:30,12:00,12:30,13:00,13:30,14:00,14:30,15:00,15:30,16:00,16:30,17:00,17:30,18:00,18:30,19:00,19:30,20:00,20:30,21:00,21:30,22:00"</formula1>
    </dataValidation>
    <dataValidation type="list" allowBlank="1" showInputMessage="1" showErrorMessage="1" sqref="AA17:AA18 AF17:AF18 AF24:AF25 AA24:AA25 AA31:AA32 AF31:AF32 AF38:AF39 AA38:AA39 AA45:AA46 AF45:AF46 AF52:AF53 AA52:AA53" xr:uid="{C24972CC-8495-4B9E-ADF8-A8783BD483E8}">
      <formula1>"대체(평일),휴일"</formula1>
    </dataValidation>
    <dataValidation type="list" showInputMessage="1" showErrorMessage="1" sqref="G10:J10" xr:uid="{DD391340-619E-4B38-9564-652DF93032C4}">
      <formula1>"Comprehensive,Non-Comprehensive"</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86261-8CEC-4848-8CE8-24E4215F69E9}">
  <dimension ref="B2:AW66"/>
  <sheetViews>
    <sheetView showGridLines="0" zoomScale="70" zoomScaleNormal="70" workbookViewId="0">
      <selection activeCell="AC11" sqref="AC11"/>
    </sheetView>
  </sheetViews>
  <sheetFormatPr defaultRowHeight="15"/>
  <cols>
    <col min="1" max="1" width="4.140625" customWidth="1"/>
    <col min="2" max="2" width="7.7109375" customWidth="1"/>
    <col min="3" max="3" width="9.7109375" customWidth="1"/>
    <col min="4" max="4" width="6.7109375" customWidth="1"/>
    <col min="5" max="5" width="7.42578125" customWidth="1"/>
    <col min="6" max="6" width="2.85546875" customWidth="1"/>
    <col min="7" max="7" width="7.7109375" customWidth="1"/>
    <col min="8" max="8" width="9.7109375" customWidth="1"/>
    <col min="9" max="10" width="6.7109375" customWidth="1"/>
    <col min="11" max="11" width="2.85546875" customWidth="1"/>
    <col min="12" max="12" width="7.7109375" customWidth="1"/>
    <col min="13" max="13" width="9.7109375" customWidth="1"/>
    <col min="14" max="15" width="6.7109375" customWidth="1"/>
    <col min="16" max="16" width="2.85546875" customWidth="1"/>
    <col min="17" max="17" width="8.7109375" customWidth="1"/>
    <col min="18" max="18" width="9.7109375" customWidth="1"/>
    <col min="19" max="20" width="6.7109375" customWidth="1"/>
    <col min="21" max="21" width="2.85546875" customWidth="1"/>
    <col min="22" max="22" width="8.7109375" customWidth="1"/>
    <col min="23" max="23" width="9.7109375" customWidth="1"/>
    <col min="24" max="25" width="6.7109375" customWidth="1"/>
    <col min="26" max="26" width="2.85546875" customWidth="1"/>
    <col min="27" max="27" width="7.7109375" customWidth="1"/>
    <col min="28" max="28" width="9.7109375" customWidth="1"/>
    <col min="29" max="30" width="6.7109375" customWidth="1"/>
    <col min="31" max="31" width="2.85546875" customWidth="1"/>
    <col min="32" max="32" width="8.7109375" customWidth="1"/>
    <col min="33" max="33" width="9.7109375" customWidth="1"/>
    <col min="34" max="35" width="6.7109375" customWidth="1"/>
    <col min="36" max="36" width="2.7109375" customWidth="1"/>
    <col min="37" max="38" width="1.7109375" customWidth="1"/>
    <col min="39" max="39" width="36.28515625" customWidth="1"/>
    <col min="40" max="40" width="15.7109375" customWidth="1"/>
    <col min="41" max="41" width="6.7109375" customWidth="1"/>
    <col min="42" max="42" width="3.7109375" customWidth="1"/>
    <col min="43" max="43" width="5.140625" customWidth="1"/>
    <col min="44" max="44" width="19.28515625" customWidth="1"/>
    <col min="45" max="45" width="13.42578125" customWidth="1"/>
    <col min="46" max="48" width="8.7109375" customWidth="1"/>
    <col min="49" max="49" width="10" customWidth="1"/>
  </cols>
  <sheetData>
    <row r="2" spans="2:49" ht="26.25" customHeight="1" thickBot="1">
      <c r="B2" s="178">
        <v>44075</v>
      </c>
      <c r="C2" s="178"/>
      <c r="D2" s="178"/>
      <c r="E2" s="178"/>
      <c r="F2" s="178"/>
      <c r="G2" s="178"/>
      <c r="H2" s="22"/>
      <c r="I2" s="22"/>
      <c r="J2" s="2"/>
      <c r="K2" s="2"/>
      <c r="L2" s="2"/>
      <c r="M2" s="22"/>
      <c r="N2" s="22"/>
      <c r="O2" s="2"/>
      <c r="P2" s="2"/>
      <c r="Q2" s="2"/>
      <c r="R2" s="22"/>
      <c r="S2" s="22"/>
      <c r="T2" s="2"/>
      <c r="U2" s="2"/>
      <c r="V2" s="2"/>
      <c r="W2" s="22"/>
      <c r="X2" s="22"/>
      <c r="Y2" s="2"/>
      <c r="Z2" s="2"/>
      <c r="AA2" s="2"/>
      <c r="AB2" s="22"/>
      <c r="AC2" s="22"/>
      <c r="AD2" s="2"/>
      <c r="AE2" s="2"/>
      <c r="AF2" s="2"/>
      <c r="AG2" s="22"/>
      <c r="AH2" s="22"/>
      <c r="AI2" s="2"/>
      <c r="AJ2" s="3"/>
      <c r="AM2" s="4" t="s">
        <v>0</v>
      </c>
      <c r="AQ2" s="4" t="s">
        <v>1</v>
      </c>
      <c r="AR2" s="5"/>
    </row>
    <row r="3" spans="2:49" ht="17.25" customHeight="1">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M3" s="7"/>
      <c r="AN3" s="8" t="s">
        <v>2</v>
      </c>
      <c r="AO3" s="39" t="s">
        <v>3</v>
      </c>
      <c r="AQ3" s="179" t="s">
        <v>4</v>
      </c>
      <c r="AR3" s="180"/>
      <c r="AS3" s="9">
        <f>B2</f>
        <v>44075</v>
      </c>
    </row>
    <row r="4" spans="2:49" s="6" customFormat="1" ht="17.25" customHeight="1">
      <c r="B4" s="164" t="s">
        <v>25</v>
      </c>
      <c r="C4" s="164"/>
      <c r="D4" s="164"/>
      <c r="E4" s="164"/>
      <c r="AM4" s="34" t="s">
        <v>20</v>
      </c>
      <c r="AN4" s="35">
        <f>AN17+AN24+AN31+AN38+AN45+AN52</f>
        <v>168</v>
      </c>
      <c r="AO4" s="106">
        <f>$AS$9-AN4</f>
        <v>0</v>
      </c>
      <c r="AP4"/>
      <c r="AQ4" s="181" t="s">
        <v>5</v>
      </c>
      <c r="AR4" s="182"/>
      <c r="AS4" s="10">
        <f>EOMONTH(B2,0)</f>
        <v>44104</v>
      </c>
    </row>
    <row r="5" spans="2:49" s="6" customFormat="1" ht="17.25" customHeight="1">
      <c r="B5" s="127" t="s">
        <v>26</v>
      </c>
      <c r="C5" s="127"/>
      <c r="D5" s="127"/>
      <c r="E5" s="127"/>
      <c r="F5" s="127"/>
      <c r="G5" s="127"/>
      <c r="H5" s="127"/>
      <c r="I5" s="127"/>
      <c r="J5" s="127"/>
      <c r="K5" s="127"/>
      <c r="L5" s="127"/>
      <c r="M5" s="127"/>
      <c r="N5" s="127"/>
      <c r="O5" s="127"/>
      <c r="P5" s="127"/>
      <c r="Q5" s="127"/>
      <c r="R5" s="127"/>
      <c r="S5" s="127"/>
      <c r="T5" s="127"/>
      <c r="U5" s="127"/>
      <c r="V5" s="127"/>
      <c r="W5" s="127"/>
      <c r="X5" s="127"/>
      <c r="Y5" s="127"/>
      <c r="AM5" s="34" t="s">
        <v>24</v>
      </c>
      <c r="AN5" s="35">
        <f>AN18+AN25+AN32+AN39+AN46+AN53</f>
        <v>0</v>
      </c>
      <c r="AO5" s="34"/>
      <c r="AP5"/>
      <c r="AQ5" s="183" t="s">
        <v>6</v>
      </c>
      <c r="AR5" s="11" t="s">
        <v>36</v>
      </c>
      <c r="AS5" s="10">
        <v>44104</v>
      </c>
    </row>
    <row r="6" spans="2:49" s="6" customFormat="1" ht="17.25" customHeight="1">
      <c r="B6" s="127" t="s">
        <v>63</v>
      </c>
      <c r="C6" s="127"/>
      <c r="D6" s="127"/>
      <c r="E6" s="127"/>
      <c r="F6" s="127"/>
      <c r="G6" s="127"/>
      <c r="H6" s="127"/>
      <c r="I6" s="127"/>
      <c r="J6" s="127"/>
      <c r="K6" s="127"/>
      <c r="L6" s="127"/>
      <c r="M6" s="127"/>
      <c r="N6" s="127"/>
      <c r="O6" s="127"/>
      <c r="P6" s="127"/>
      <c r="Q6" s="127"/>
      <c r="R6" s="127"/>
      <c r="S6" s="127"/>
      <c r="T6" s="127"/>
      <c r="U6" s="127"/>
      <c r="V6" s="127"/>
      <c r="W6" s="127"/>
      <c r="X6" s="127"/>
      <c r="Y6" s="127"/>
      <c r="AM6" s="34" t="s">
        <v>22</v>
      </c>
      <c r="AN6" s="35">
        <f>AO17+AO24+AO31+AO38+AO45+AO52</f>
        <v>0</v>
      </c>
      <c r="AO6" s="34"/>
      <c r="AP6"/>
      <c r="AQ6" s="184"/>
      <c r="AR6" s="11"/>
      <c r="AS6" s="10"/>
    </row>
    <row r="7" spans="2:49" s="6" customFormat="1" ht="17.25" customHeight="1" thickBot="1">
      <c r="B7" s="127" t="s">
        <v>27</v>
      </c>
      <c r="C7" s="127"/>
      <c r="D7" s="127"/>
      <c r="E7" s="127"/>
      <c r="F7" s="127"/>
      <c r="G7" s="127"/>
      <c r="H7" s="127"/>
      <c r="I7" s="127"/>
      <c r="J7" s="127"/>
      <c r="K7" s="127"/>
      <c r="L7" s="127"/>
      <c r="M7" s="127"/>
      <c r="N7" s="127"/>
      <c r="O7" s="127"/>
      <c r="P7" s="127"/>
      <c r="Q7" s="127"/>
      <c r="R7" s="127"/>
      <c r="S7" s="127"/>
      <c r="T7" s="127"/>
      <c r="U7" s="127"/>
      <c r="V7" s="127"/>
      <c r="W7" s="127"/>
      <c r="X7" s="127"/>
      <c r="Y7" s="127"/>
      <c r="AM7" s="40" t="s">
        <v>23</v>
      </c>
      <c r="AN7" s="36">
        <f>AO18+AO25+AO32+AO39+AO46+AO53</f>
        <v>0</v>
      </c>
      <c r="AO7" s="40"/>
      <c r="AP7"/>
      <c r="AQ7" s="185"/>
      <c r="AR7" s="11"/>
      <c r="AS7" s="10"/>
    </row>
    <row r="8" spans="2:49" s="6" customFormat="1" ht="17.25" customHeight="1" thickBot="1">
      <c r="B8" s="127" t="s">
        <v>69</v>
      </c>
      <c r="C8" s="127"/>
      <c r="D8" s="127"/>
      <c r="E8" s="127"/>
      <c r="F8" s="127"/>
      <c r="G8" s="127"/>
      <c r="H8" s="127"/>
      <c r="I8" s="127"/>
      <c r="J8" s="127"/>
      <c r="K8" s="127"/>
      <c r="L8" s="127"/>
      <c r="M8" s="127"/>
      <c r="N8" s="127"/>
      <c r="O8" s="127"/>
      <c r="P8" s="127"/>
      <c r="Q8" s="127"/>
      <c r="R8" s="127"/>
      <c r="S8" s="127"/>
      <c r="T8" s="127"/>
      <c r="U8" s="127"/>
      <c r="V8" s="127"/>
      <c r="W8" s="127"/>
      <c r="X8" s="127"/>
      <c r="Y8" s="127"/>
      <c r="AM8" s="60" t="s">
        <v>40</v>
      </c>
      <c r="AN8" s="44">
        <f>(AN4-AS9)+AN5+AN6+AN7</f>
        <v>0</v>
      </c>
      <c r="AO8" s="45">
        <f>AS10-AN8</f>
        <v>51.428571428571431</v>
      </c>
      <c r="AP8"/>
      <c r="AQ8" s="186" t="s">
        <v>7</v>
      </c>
      <c r="AR8" s="187"/>
      <c r="AS8" s="12">
        <f>NETWORKDAYS(AS3,AS4,AS5:AS7)</f>
        <v>21</v>
      </c>
    </row>
    <row r="9" spans="2:49" s="6" customFormat="1" ht="17.25" customHeight="1" thickBot="1">
      <c r="B9" s="127" t="s">
        <v>64</v>
      </c>
      <c r="C9" s="127"/>
      <c r="D9" s="127"/>
      <c r="E9" s="127"/>
      <c r="F9" s="127"/>
      <c r="G9" s="127"/>
      <c r="H9" s="127"/>
      <c r="I9" s="127"/>
      <c r="J9" s="127"/>
      <c r="K9" s="127"/>
      <c r="L9" s="127"/>
      <c r="M9" s="127"/>
      <c r="N9" s="127"/>
      <c r="O9" s="127"/>
      <c r="P9" s="127"/>
      <c r="Q9" s="127"/>
      <c r="R9" s="127"/>
      <c r="S9" s="127"/>
      <c r="T9" s="127"/>
      <c r="U9" s="127"/>
      <c r="V9" s="127"/>
      <c r="W9" s="127"/>
      <c r="X9" s="127"/>
      <c r="Y9" s="127"/>
      <c r="AP9"/>
      <c r="AQ9" s="176" t="s">
        <v>62</v>
      </c>
      <c r="AR9" s="177"/>
      <c r="AS9" s="42">
        <f>AS8*8</f>
        <v>168</v>
      </c>
    </row>
    <row r="10" spans="2:49" s="6" customFormat="1" ht="17.25" customHeight="1" thickBot="1">
      <c r="B10" s="125" t="s">
        <v>65</v>
      </c>
      <c r="C10" s="126"/>
      <c r="D10" s="126"/>
      <c r="E10" s="126"/>
      <c r="F10" s="126"/>
      <c r="G10" s="169" t="s">
        <v>28</v>
      </c>
      <c r="H10" s="170"/>
      <c r="I10" s="170"/>
      <c r="J10" s="171"/>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c r="AM10" s="165" t="s">
        <v>39</v>
      </c>
      <c r="AN10" s="166"/>
      <c r="AO10" s="41">
        <f>(AN4-AS9)</f>
        <v>0</v>
      </c>
      <c r="AP10"/>
      <c r="AQ10" s="172" t="s">
        <v>41</v>
      </c>
      <c r="AR10" s="173"/>
      <c r="AS10" s="43">
        <f>(_xlfn.DAYS(AS4,AS3)+1)*12/7</f>
        <v>51.428571428571431</v>
      </c>
    </row>
    <row r="11" spans="2:49" s="6" customFormat="1" ht="17.25" customHeight="1">
      <c r="B11" s="92"/>
      <c r="C11" s="92"/>
      <c r="D11" s="92"/>
      <c r="E11" s="92"/>
      <c r="F11" s="92"/>
      <c r="G11" s="92"/>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c r="AM11" s="188" t="str">
        <f>IF(G10="Comprehensive","임금에포함된월고정평일연장근로시간(야간제외)","-")</f>
        <v>임금에포함된월고정평일연장근로시간(야간제외)</v>
      </c>
      <c r="AN11" s="189"/>
      <c r="AO11" s="37">
        <f>IF(G10="Comprehensive",15.5,0)</f>
        <v>15.5</v>
      </c>
      <c r="AP11"/>
      <c r="AQ11"/>
      <c r="AR11"/>
      <c r="AS11"/>
    </row>
    <row r="12" spans="2:49" ht="17.25" customHeight="1" thickBot="1">
      <c r="B12" s="92"/>
      <c r="C12" s="94"/>
      <c r="D12" s="94"/>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M12" s="190" t="str">
        <f>IF(G10="Comprehensive","15.5시간초과 평일연장근로시간(야간제외)","평일연장근로시간 합계(야간제외)")</f>
        <v>15.5시간초과 평일연장근로시간(야간제외)</v>
      </c>
      <c r="AN12" s="191"/>
      <c r="AO12" s="38">
        <f>IF(G10="Comprehensive",IF((AO10-AO11)&gt;0,AO10-AO11,0),AO10)</f>
        <v>0</v>
      </c>
    </row>
    <row r="13" spans="2:49" ht="17.25" customHeight="1">
      <c r="B13" s="162" t="s">
        <v>8</v>
      </c>
      <c r="C13" s="162"/>
      <c r="D13" s="162"/>
      <c r="E13" s="162"/>
      <c r="F13" s="95"/>
      <c r="G13" s="162" t="s">
        <v>9</v>
      </c>
      <c r="H13" s="162"/>
      <c r="I13" s="162"/>
      <c r="J13" s="162"/>
      <c r="K13" s="95"/>
      <c r="L13" s="162" t="s">
        <v>10</v>
      </c>
      <c r="M13" s="162"/>
      <c r="N13" s="162"/>
      <c r="O13" s="162"/>
      <c r="P13" s="95"/>
      <c r="Q13" s="162" t="s">
        <v>11</v>
      </c>
      <c r="R13" s="162"/>
      <c r="S13" s="162"/>
      <c r="T13" s="162"/>
      <c r="U13" s="95"/>
      <c r="V13" s="162" t="s">
        <v>12</v>
      </c>
      <c r="W13" s="162"/>
      <c r="X13" s="162"/>
      <c r="Y13" s="162"/>
      <c r="Z13" s="95"/>
      <c r="AA13" s="163" t="s">
        <v>16</v>
      </c>
      <c r="AB13" s="163"/>
      <c r="AC13" s="163"/>
      <c r="AD13" s="163"/>
      <c r="AE13" s="95"/>
      <c r="AF13" s="163" t="s">
        <v>17</v>
      </c>
      <c r="AG13" s="163"/>
      <c r="AH13" s="163"/>
      <c r="AI13" s="163"/>
      <c r="AJ13" s="95"/>
      <c r="AK13" s="92"/>
    </row>
    <row r="14" spans="2:49" ht="17.25" customHeight="1">
      <c r="B14" s="90"/>
      <c r="C14" s="90"/>
      <c r="D14" s="90"/>
      <c r="E14" s="90"/>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c r="AE14" s="90"/>
      <c r="AF14" s="90"/>
      <c r="AG14" s="90"/>
      <c r="AH14" s="90"/>
      <c r="AI14" s="90"/>
      <c r="AJ14" s="90"/>
      <c r="AK14" s="90"/>
    </row>
    <row r="15" spans="2:49" ht="17.25" customHeight="1" thickBot="1">
      <c r="B15" s="142">
        <f>IF(WEEKDAY($B2)=2, 1, IF(A15=0, 0, A15+1))</f>
        <v>0</v>
      </c>
      <c r="C15" s="142"/>
      <c r="D15" s="142"/>
      <c r="E15" s="142"/>
      <c r="F15" s="91"/>
      <c r="G15" s="142">
        <f>IF(WEEKDAY($B2)=3, 1, IF(B15=0, 0, B15+1))</f>
        <v>1</v>
      </c>
      <c r="H15" s="142"/>
      <c r="I15" s="142"/>
      <c r="J15" s="142"/>
      <c r="K15" s="91"/>
      <c r="L15" s="142">
        <f>IF(WEEKDAY($B2)=4, 1, IF(G15=0, 0, G15+1))</f>
        <v>2</v>
      </c>
      <c r="M15" s="142"/>
      <c r="N15" s="142"/>
      <c r="O15" s="142"/>
      <c r="P15" s="91"/>
      <c r="Q15" s="142">
        <f>IF(WEEKDAY($B2)=5, 1, IF(L15=0, 0, L15+1))</f>
        <v>3</v>
      </c>
      <c r="R15" s="142"/>
      <c r="S15" s="142"/>
      <c r="T15" s="142"/>
      <c r="U15" s="91"/>
      <c r="V15" s="142">
        <f>IF(WEEKDAY($B2)=6, 1, IF(Q15=0, 0, Q15+1))</f>
        <v>4</v>
      </c>
      <c r="W15" s="142"/>
      <c r="X15" s="142"/>
      <c r="Y15" s="142"/>
      <c r="Z15" s="91"/>
      <c r="AA15" s="145">
        <f>IF(WEEKDAY($B2)=7, 1, IF(V15=0, 0, V15+1))</f>
        <v>5</v>
      </c>
      <c r="AB15" s="145"/>
      <c r="AC15" s="145"/>
      <c r="AD15" s="145"/>
      <c r="AE15" s="91"/>
      <c r="AF15" s="145">
        <f>IF(WEEKDAY($B2)=1, 1, IF(AA15=0, 0, AA15+1))</f>
        <v>6</v>
      </c>
      <c r="AG15" s="145"/>
      <c r="AH15" s="145"/>
      <c r="AI15" s="145"/>
      <c r="AJ15" s="91"/>
      <c r="AK15" s="132"/>
      <c r="AM15" s="15" t="s">
        <v>13</v>
      </c>
      <c r="AN15" s="5"/>
      <c r="AO15" s="5"/>
      <c r="AW15" s="20"/>
    </row>
    <row r="16" spans="2:49" ht="17.25" customHeight="1" thickTop="1" thickBot="1">
      <c r="B16" s="91"/>
      <c r="C16" s="91"/>
      <c r="D16" s="91"/>
      <c r="E16" s="91"/>
      <c r="F16" s="91"/>
      <c r="G16" s="91"/>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132"/>
      <c r="AM16" s="23"/>
      <c r="AN16" s="24" t="s">
        <v>18</v>
      </c>
      <c r="AO16" s="25" t="s">
        <v>68</v>
      </c>
      <c r="AW16" s="21"/>
    </row>
    <row r="17" spans="2:49" ht="17.25" customHeight="1">
      <c r="B17" s="138"/>
      <c r="C17" s="128"/>
      <c r="D17" s="129">
        <f>IF((C18-C17)*24&gt;=13,1.5,IF((C18-C17)*24&gt;=6,1,IF((C18-C17)*24&gt;=4,0.5,0)))</f>
        <v>0</v>
      </c>
      <c r="E17" s="140">
        <f>IF((AND(B17="외근",D18="반차")),8,IF(OR(D18="연차",D18="외근"),8,IF(D18="반차",((C18-C17)*24)-D17+4,((C18-C17)*24)-D17-D18)))</f>
        <v>0</v>
      </c>
      <c r="F17" s="98"/>
      <c r="G17" s="143" t="s">
        <v>19</v>
      </c>
      <c r="H17" s="96">
        <v>0.375</v>
      </c>
      <c r="I17" s="97">
        <f>IF((H18-H17)*24&gt;=13,1.5,IF((H18-H17)*24&gt;=6,1,IF((H18-H17)*24&gt;=4,0.5,0)))</f>
        <v>1</v>
      </c>
      <c r="J17" s="140">
        <f>IF((AND(G17="외근",I18="반차")),8,IF(OR(I18="연차",I18="외근"),8,IF(I18="반차",((H18-H17)*24)-I17+4,((H18-H17)*24)-I17-I18)))</f>
        <v>8</v>
      </c>
      <c r="K17" s="98"/>
      <c r="L17" s="143" t="s">
        <v>19</v>
      </c>
      <c r="M17" s="96">
        <v>0.375</v>
      </c>
      <c r="N17" s="97">
        <f>IF((M18-M17)*24&gt;=13,1.5,IF((M18-M17)*24&gt;=6,1,IF((M18-M17)*24&gt;=4,0.5,0)))</f>
        <v>1</v>
      </c>
      <c r="O17" s="140">
        <f>IF((AND(L17="외근",N18="반차")),8,IF(OR(N18="연차",N18="외근"),8,IF(N18="반차",((M18-M17)*24)-N17+4,((M18-M17)*24)-N17-N18)))</f>
        <v>8</v>
      </c>
      <c r="P17" s="98"/>
      <c r="Q17" s="143" t="s">
        <v>19</v>
      </c>
      <c r="R17" s="96">
        <v>0.375</v>
      </c>
      <c r="S17" s="97">
        <f>IF((R18-R17)*24&gt;=13,1.5,IF((R18-R17)*24&gt;=6,1,IF((R18-R17)*24&gt;=4,0.5,0)))</f>
        <v>1</v>
      </c>
      <c r="T17" s="140">
        <f>IF((AND(Q17="외근",S18="반차")),8,IF(OR(S18="연차",S18="외근"),8,IF(S18="반차",((R18-R17)*24)-S17+4,((R18-R17)*24)-S17-S18)))</f>
        <v>8</v>
      </c>
      <c r="U17" s="98"/>
      <c r="V17" s="143" t="s">
        <v>19</v>
      </c>
      <c r="W17" s="96">
        <v>0.375</v>
      </c>
      <c r="X17" s="97">
        <f>IF((W18-W17)*24&gt;=13,1.5,IF((W18-W17)*24&gt;=6,1,IF((W18-W17)*24&gt;=4,0.5,0)))</f>
        <v>1</v>
      </c>
      <c r="Y17" s="140">
        <f>IF((AND(V17="외근",X18="반차")),8,IF(OR(X18="연차",X18="외근"),8,IF(X18="반차",((W18-W17)*24)-X17+4,((W18-W17)*24)-X17-X18)))</f>
        <v>8</v>
      </c>
      <c r="Z17" s="98"/>
      <c r="AA17" s="143"/>
      <c r="AB17" s="96"/>
      <c r="AC17" s="97">
        <f>IF((AB18-AB17)*24&gt;=13,1.5,IF((AB18-AB17)*24&gt;=6,1,IF((AB18-AB17)*24&gt;=4,0.5,0)))</f>
        <v>0</v>
      </c>
      <c r="AD17" s="140">
        <f>IF(OR(AC18="연차",AC18="외근"),8,IF(AC18="반차",((AB18-AB17)*24)-AC17+4,((AB18-AB17)*24)-AC17-AC18))</f>
        <v>0</v>
      </c>
      <c r="AE17" s="98"/>
      <c r="AF17" s="143"/>
      <c r="AG17" s="96"/>
      <c r="AH17" s="97">
        <f>IF((AG18-AG17)*24&gt;=13,1.5,IF((AG18-AG17)*24&gt;=6,1,IF((AG18-AG17)*24&gt;=4,0.5,0)))</f>
        <v>0</v>
      </c>
      <c r="AI17" s="140">
        <f>IF(OR(AH18="연차",AH18="외근"),8,IF(AH18="반차",((AG18-AG17)*24)-AH17+4,((AG18-AG17)*24)-AH17-AH18))</f>
        <v>0</v>
      </c>
      <c r="AJ17" s="91"/>
      <c r="AK17" s="132"/>
      <c r="AM17" s="16" t="s">
        <v>20</v>
      </c>
      <c r="AN17" s="26">
        <f>E17+J17+O17+T17+Y17+IF(AA17="대체(평일)",AD17,0)+IF(AF17="대체(평일)",AI17,0)</f>
        <v>32</v>
      </c>
      <c r="AO17" s="17">
        <f>IF(AA17="휴일",AD17,0)+IF(AF17="휴일",AI17,0)</f>
        <v>0</v>
      </c>
      <c r="AW17" s="21"/>
    </row>
    <row r="18" spans="2:49" ht="15.75" thickBot="1">
      <c r="B18" s="139"/>
      <c r="C18" s="130"/>
      <c r="D18" s="131">
        <v>0</v>
      </c>
      <c r="E18" s="141"/>
      <c r="F18" s="98"/>
      <c r="G18" s="144"/>
      <c r="H18" s="99">
        <v>0.75</v>
      </c>
      <c r="I18" s="100">
        <v>0</v>
      </c>
      <c r="J18" s="141"/>
      <c r="K18" s="98"/>
      <c r="L18" s="144"/>
      <c r="M18" s="99">
        <v>0.75</v>
      </c>
      <c r="N18" s="100">
        <v>0</v>
      </c>
      <c r="O18" s="141"/>
      <c r="P18" s="98"/>
      <c r="Q18" s="144"/>
      <c r="R18" s="99">
        <v>0.75</v>
      </c>
      <c r="S18" s="100">
        <v>0</v>
      </c>
      <c r="T18" s="141"/>
      <c r="U18" s="98"/>
      <c r="V18" s="144"/>
      <c r="W18" s="99">
        <v>0.75</v>
      </c>
      <c r="X18" s="100">
        <v>0</v>
      </c>
      <c r="Y18" s="141"/>
      <c r="Z18" s="98"/>
      <c r="AA18" s="144"/>
      <c r="AB18" s="99"/>
      <c r="AC18" s="100">
        <v>0</v>
      </c>
      <c r="AD18" s="141"/>
      <c r="AE18" s="98"/>
      <c r="AF18" s="144"/>
      <c r="AG18" s="99"/>
      <c r="AH18" s="100">
        <v>0</v>
      </c>
      <c r="AI18" s="141"/>
      <c r="AJ18" s="91"/>
      <c r="AK18" s="132"/>
      <c r="AM18" s="31" t="s">
        <v>21</v>
      </c>
      <c r="AN18" s="32">
        <f>E19+J19+O19+T19+Y19+IF(AA17="대체(평일)",AD19,0)+IF(AF17="대체(평일)",AI19,0)</f>
        <v>0</v>
      </c>
      <c r="AO18" s="33">
        <f>IF(AA17="휴일",AD19,0)+IF(AF17="휴일",AI19,0)</f>
        <v>0</v>
      </c>
      <c r="AS18" s="29"/>
      <c r="AW18" s="21"/>
    </row>
    <row r="19" spans="2:49">
      <c r="B19" s="138"/>
      <c r="C19" s="128"/>
      <c r="D19" s="129">
        <f>IF((HOUR(24+C20-C19)+MINUTE(24+C20-C19)/60)&gt;=13,1.5,IF((HOUR(24+C20-C19)+MINUTE(24+C20-C19)/60)&gt;=8,1,IF((HOUR(24+C20-C19)+MINUTE(24+C20-C19)/60)&gt;=4,0.5,0)))</f>
        <v>0</v>
      </c>
      <c r="E19" s="136">
        <f>(HOUR(24+C20-C19)+MINUTE(24+C20-C19)/60)-D19-D20</f>
        <v>0</v>
      </c>
      <c r="F19" s="98"/>
      <c r="G19" s="143"/>
      <c r="H19" s="96"/>
      <c r="I19" s="97">
        <f>IF((HOUR(24+H20-H19)+MINUTE(24+H20-H19)/60)&gt;=13,1.5,IF((HOUR(24+H20-H19)+MINUTE(24+H20-H19)/60)&gt;=8,1,IF((HOUR(24+H20-H19)+MINUTE(24+H20-H19)/60)&gt;=4,0.5,0)))</f>
        <v>0</v>
      </c>
      <c r="J19" s="136">
        <f>(HOUR(24+H20-H19)+MINUTE(24+H20-H19)/60)-I19-I20</f>
        <v>0</v>
      </c>
      <c r="K19" s="98"/>
      <c r="L19" s="143"/>
      <c r="M19" s="96"/>
      <c r="N19" s="97">
        <f>IF((HOUR(24+M20-M19)+MINUTE(24+M20-M19)/60)&gt;=13,1.5,IF((HOUR(24+M20-M19)+MINUTE(24+M20-M19)/60)&gt;=8,1,IF((HOUR(24+M20-M19)+MINUTE(24+M20-M19)/60)&gt;=4,0.5,0)))</f>
        <v>0</v>
      </c>
      <c r="O19" s="136">
        <f>(HOUR(24+M20-M19)+MINUTE(24+M20-M19)/60)-N19-N20</f>
        <v>0</v>
      </c>
      <c r="P19" s="98"/>
      <c r="Q19" s="143"/>
      <c r="R19" s="96"/>
      <c r="S19" s="97">
        <f>IF((HOUR(24+R20-R19)+MINUTE(24+R20-R19)/60)&gt;=13,1.5,IF((HOUR(24+R20-R19)+MINUTE(24+R20-R19)/60)&gt;=8,1,IF((HOUR(24+R20-R19)+MINUTE(24+R20-R19)/60)&gt;=4,0.5,0)))</f>
        <v>0</v>
      </c>
      <c r="T19" s="136">
        <f>(HOUR(24+R20-R19)+MINUTE(24+R20-R19)/60)-S19-S20</f>
        <v>0</v>
      </c>
      <c r="U19" s="98"/>
      <c r="V19" s="143"/>
      <c r="W19" s="96"/>
      <c r="X19" s="97">
        <f>IF((HOUR(24+W20-W19)+MINUTE(24+W20-W19)/60)&gt;=13,1.5,IF((HOUR(24+W20-W19)+MINUTE(24+W20-W19)/60)&gt;=8,1,IF((HOUR(24+W20-W19)+MINUTE(24+W20-W19)/60)&gt;=4,0.5,0)))</f>
        <v>0</v>
      </c>
      <c r="Y19" s="136">
        <f>(HOUR(24+W20-W19)+MINUTE(24+W20-W19)/60)-X19-X20</f>
        <v>0</v>
      </c>
      <c r="Z19" s="98"/>
      <c r="AA19" s="143"/>
      <c r="AB19" s="96"/>
      <c r="AC19" s="97">
        <f>IF((HOUR(24+AB20-AB19)+MINUTE(24+AB20-AB19)/60)&gt;=13,1.5,IF((HOUR(24+AB20-AB19)+MINUTE(24+AB20-AB19)/60)&gt;=8,1,IF((HOUR(24+AB20-AB19)+MINUTE(24+AB20-AB19)/60)&gt;=4,0.5,0)))</f>
        <v>0</v>
      </c>
      <c r="AD19" s="136">
        <f>(HOUR(24+AB20-AB19)+MINUTE(24+AB20-AB19)/60)-AC19-AC20</f>
        <v>0</v>
      </c>
      <c r="AE19" s="98"/>
      <c r="AF19" s="143"/>
      <c r="AG19" s="96"/>
      <c r="AH19" s="97">
        <f>IF((HOUR(24+AG20-AG19)+MINUTE(24+AG20-AG19)/60)&gt;=13,1.5,IF((HOUR(24+AG20-AG19)+MINUTE(24+AG20-AG19)/60)&gt;=8,1,IF((HOUR(24+AG20-AG19)+MINUTE(24+AG20-AG19)/60)&gt;=4,0.5,0)))</f>
        <v>0</v>
      </c>
      <c r="AI19" s="136">
        <f>(HOUR(24+AG20-AG19)+MINUTE(24+AG20-AG19)/60)-AH19-AH20</f>
        <v>0</v>
      </c>
      <c r="AJ19" s="91"/>
      <c r="AK19" s="132"/>
      <c r="AM19" s="18"/>
      <c r="AN19" s="18"/>
      <c r="AO19" s="18"/>
    </row>
    <row r="20" spans="2:49">
      <c r="B20" s="139"/>
      <c r="C20" s="130"/>
      <c r="D20" s="131">
        <v>0</v>
      </c>
      <c r="E20" s="137"/>
      <c r="F20" s="98"/>
      <c r="G20" s="144"/>
      <c r="H20" s="99"/>
      <c r="I20" s="100">
        <v>0</v>
      </c>
      <c r="J20" s="137"/>
      <c r="K20" s="98"/>
      <c r="L20" s="144"/>
      <c r="M20" s="99"/>
      <c r="N20" s="100">
        <v>0</v>
      </c>
      <c r="O20" s="137"/>
      <c r="P20" s="98"/>
      <c r="Q20" s="144"/>
      <c r="R20" s="99"/>
      <c r="S20" s="100">
        <v>0</v>
      </c>
      <c r="T20" s="137"/>
      <c r="U20" s="98"/>
      <c r="V20" s="144"/>
      <c r="W20" s="99"/>
      <c r="X20" s="100">
        <v>0</v>
      </c>
      <c r="Y20" s="137"/>
      <c r="Z20" s="98"/>
      <c r="AA20" s="144"/>
      <c r="AB20" s="99"/>
      <c r="AC20" s="100">
        <v>0</v>
      </c>
      <c r="AD20" s="137"/>
      <c r="AE20" s="98"/>
      <c r="AF20" s="144"/>
      <c r="AG20" s="99"/>
      <c r="AH20" s="100">
        <v>0</v>
      </c>
      <c r="AI20" s="137"/>
      <c r="AJ20" s="91"/>
      <c r="AK20" s="132"/>
    </row>
    <row r="21" spans="2:49">
      <c r="B21" s="91"/>
      <c r="C21" s="101"/>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132"/>
      <c r="AP21" s="13"/>
    </row>
    <row r="22" spans="2:49" ht="16.5" thickBot="1">
      <c r="B22" s="149">
        <f>AF15+1</f>
        <v>7</v>
      </c>
      <c r="C22" s="149"/>
      <c r="D22" s="149"/>
      <c r="E22" s="149"/>
      <c r="F22" s="102"/>
      <c r="G22" s="142">
        <f>B22+1</f>
        <v>8</v>
      </c>
      <c r="H22" s="142"/>
      <c r="I22" s="142"/>
      <c r="J22" s="142"/>
      <c r="K22" s="102"/>
      <c r="L22" s="142">
        <f>G22+1</f>
        <v>9</v>
      </c>
      <c r="M22" s="142"/>
      <c r="N22" s="142"/>
      <c r="O22" s="142"/>
      <c r="P22" s="91"/>
      <c r="Q22" s="142">
        <f>L22+1</f>
        <v>10</v>
      </c>
      <c r="R22" s="142"/>
      <c r="S22" s="142"/>
      <c r="T22" s="142"/>
      <c r="U22" s="91"/>
      <c r="V22" s="142">
        <f>Q22+1</f>
        <v>11</v>
      </c>
      <c r="W22" s="142"/>
      <c r="X22" s="142"/>
      <c r="Y22" s="142"/>
      <c r="Z22" s="102"/>
      <c r="AA22" s="145">
        <f>V22+1</f>
        <v>12</v>
      </c>
      <c r="AB22" s="145"/>
      <c r="AC22" s="145"/>
      <c r="AD22" s="145"/>
      <c r="AE22" s="91"/>
      <c r="AF22" s="145">
        <f>AA22+1</f>
        <v>13</v>
      </c>
      <c r="AG22" s="145"/>
      <c r="AH22" s="145"/>
      <c r="AI22" s="145"/>
      <c r="AJ22" s="91"/>
      <c r="AK22" s="132"/>
      <c r="AM22" s="15" t="s">
        <v>13</v>
      </c>
      <c r="AN22" s="5"/>
      <c r="AO22" s="5"/>
    </row>
    <row r="23" spans="2:49" ht="16.5" thickTop="1" thickBot="1">
      <c r="B23" s="91"/>
      <c r="C23" s="101"/>
      <c r="D23" s="91"/>
      <c r="E23" s="91"/>
      <c r="F23" s="91"/>
      <c r="G23" s="91"/>
      <c r="H23" s="91"/>
      <c r="I23" s="91"/>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132"/>
      <c r="AM23" s="23"/>
      <c r="AN23" s="24" t="s">
        <v>18</v>
      </c>
      <c r="AO23" s="25" t="s">
        <v>68</v>
      </c>
    </row>
    <row r="24" spans="2:49">
      <c r="B24" s="143" t="s">
        <v>19</v>
      </c>
      <c r="C24" s="96">
        <v>0.375</v>
      </c>
      <c r="D24" s="97">
        <f>IF((C25-C24)*24&gt;=13,1.5,IF((C25-C24)*24&gt;=6,1,IF((C25-C24)*24&gt;=4,0.5,0)))</f>
        <v>1</v>
      </c>
      <c r="E24" s="140">
        <f>IF((AND(B24="외근",D25="반차")),8,IF(OR(D25="연차",D25="외근"),8,IF(D25="반차",((C25-C24)*24)-D24+4,((C25-C24)*24)-D24-D25)))</f>
        <v>8</v>
      </c>
      <c r="F24" s="98"/>
      <c r="G24" s="143" t="s">
        <v>19</v>
      </c>
      <c r="H24" s="96">
        <v>0.375</v>
      </c>
      <c r="I24" s="97">
        <f>IF((H25-H24)*24&gt;=13,1.5,IF((H25-H24)*24&gt;=6,1,IF((H25-H24)*24&gt;=4,0.5,0)))</f>
        <v>1</v>
      </c>
      <c r="J24" s="140">
        <f>IF((AND(G24="외근",I25="반차")),8,IF(OR(I25="연차",I25="외근"),8,IF(I25="반차",((H25-H24)*24)-I24+4,((H25-H24)*24)-I24-I25)))</f>
        <v>8</v>
      </c>
      <c r="K24" s="98"/>
      <c r="L24" s="143" t="s">
        <v>19</v>
      </c>
      <c r="M24" s="96">
        <v>0.375</v>
      </c>
      <c r="N24" s="97">
        <f>IF((M25-M24)*24&gt;=13,1.5,IF((M25-M24)*24&gt;=6,1,IF((M25-M24)*24&gt;=4,0.5,0)))</f>
        <v>1</v>
      </c>
      <c r="O24" s="140">
        <f>IF((AND(L24="외근",N25="반차")),8,IF(OR(N25="연차",N25="외근"),8,IF(N25="반차",((M25-M24)*24)-N24+4,((M25-M24)*24)-N24-N25)))</f>
        <v>8</v>
      </c>
      <c r="P24" s="98"/>
      <c r="Q24" s="143" t="s">
        <v>19</v>
      </c>
      <c r="R24" s="96">
        <v>0.375</v>
      </c>
      <c r="S24" s="97">
        <f>IF((R25-R24)*24&gt;=13,1.5,IF((R25-R24)*24&gt;=6,1,IF((R25-R24)*24&gt;=4,0.5,0)))</f>
        <v>1</v>
      </c>
      <c r="T24" s="140">
        <f>IF((AND(Q24="외근",S25="반차")),8,IF(OR(S25="연차",S25="외근"),8,IF(S25="반차",((R25-R24)*24)-S24+4,((R25-R24)*24)-S24-S25)))</f>
        <v>8</v>
      </c>
      <c r="U24" s="98"/>
      <c r="V24" s="143" t="s">
        <v>19</v>
      </c>
      <c r="W24" s="96">
        <v>0.375</v>
      </c>
      <c r="X24" s="97">
        <f>IF((W25-W24)*24&gt;=13,1.5,IF((W25-W24)*24&gt;=6,1,IF((W25-W24)*24&gt;=4,0.5,0)))</f>
        <v>1</v>
      </c>
      <c r="Y24" s="140">
        <f>IF((AND(V24="외근",X25="반차")),8,IF(OR(X25="연차",X25="외근"),8,IF(X25="반차",((W25-W24)*24)-X24+4,((W25-W24)*24)-X24-X25)))</f>
        <v>8</v>
      </c>
      <c r="Z24" s="98"/>
      <c r="AA24" s="143"/>
      <c r="AB24" s="96"/>
      <c r="AC24" s="97">
        <f>IF((AB25-AB24)*24&gt;=13,1.5,IF((AB25-AB24)*24&gt;=6,1,IF((AB25-AB24)*24&gt;=4,0.5,0)))</f>
        <v>0</v>
      </c>
      <c r="AD24" s="140">
        <f>IF(OR(AC25="연차",AC25="외근"),8,IF(AC25="반차",((AB25-AB24)*24)-AC24+4,((AB25-AB24)*24)-AC24-AC25))</f>
        <v>0</v>
      </c>
      <c r="AE24" s="98"/>
      <c r="AF24" s="143"/>
      <c r="AG24" s="96"/>
      <c r="AH24" s="97">
        <f>IF((AG25-AG24)*24&gt;=13,1.5,IF((AG25-AG24)*24&gt;=6,1,IF((AG25-AG24)*24&gt;=4,0.5,0)))</f>
        <v>0</v>
      </c>
      <c r="AI24" s="140">
        <f>IF(OR(AH25="연차",AH25="외근"),8,IF(AH25="반차",((AG25-AG24)*24)-AH24+4,((AG25-AG24)*24)-AH24-AH25))</f>
        <v>0</v>
      </c>
      <c r="AJ24" s="91"/>
      <c r="AK24" s="132"/>
      <c r="AM24" s="16" t="s">
        <v>20</v>
      </c>
      <c r="AN24" s="26">
        <f>E24+J24+O24+T24+Y24+IF(AA24="대체(평일)",AD24,0)+IF(AF24="대체(평일)",AI24,0)</f>
        <v>40</v>
      </c>
      <c r="AO24" s="17">
        <f>IF(AA24="휴일",AD24,0)+IF(AF24="휴일",AI24,0)</f>
        <v>0</v>
      </c>
    </row>
    <row r="25" spans="2:49" ht="15.75" thickBot="1">
      <c r="B25" s="144"/>
      <c r="C25" s="99">
        <v>0.75</v>
      </c>
      <c r="D25" s="100">
        <v>0</v>
      </c>
      <c r="E25" s="141"/>
      <c r="F25" s="98"/>
      <c r="G25" s="144"/>
      <c r="H25" s="99">
        <v>0.75</v>
      </c>
      <c r="I25" s="100">
        <v>0</v>
      </c>
      <c r="J25" s="141"/>
      <c r="K25" s="98"/>
      <c r="L25" s="144"/>
      <c r="M25" s="99">
        <v>0.75</v>
      </c>
      <c r="N25" s="100">
        <v>0</v>
      </c>
      <c r="O25" s="141"/>
      <c r="P25" s="98"/>
      <c r="Q25" s="144"/>
      <c r="R25" s="99">
        <v>0.75</v>
      </c>
      <c r="S25" s="100">
        <v>0</v>
      </c>
      <c r="T25" s="141"/>
      <c r="U25" s="98"/>
      <c r="V25" s="144"/>
      <c r="W25" s="99">
        <v>0.75</v>
      </c>
      <c r="X25" s="100">
        <v>0</v>
      </c>
      <c r="Y25" s="141"/>
      <c r="Z25" s="98"/>
      <c r="AA25" s="144"/>
      <c r="AB25" s="99"/>
      <c r="AC25" s="100">
        <v>0</v>
      </c>
      <c r="AD25" s="141"/>
      <c r="AE25" s="98"/>
      <c r="AF25" s="144"/>
      <c r="AG25" s="99"/>
      <c r="AH25" s="100">
        <v>0</v>
      </c>
      <c r="AI25" s="141"/>
      <c r="AJ25" s="91"/>
      <c r="AK25" s="132"/>
      <c r="AM25" s="31" t="s">
        <v>21</v>
      </c>
      <c r="AN25" s="27">
        <f>E26+J26+O26+T26+Y26+IF(AA24="대체(평일)",AD26,0)+IF(AF24="대체(평일)",AI26,0)</f>
        <v>0</v>
      </c>
      <c r="AO25" s="19">
        <f>IF(AA24="휴일",AD26,0)+IF(AF24="휴일",AI26,0)</f>
        <v>0</v>
      </c>
    </row>
    <row r="26" spans="2:49">
      <c r="B26" s="143"/>
      <c r="C26" s="96"/>
      <c r="D26" s="97">
        <f>IF((HOUR(24+C27-C26)+MINUTE(24+C27-C26)/60)&gt;=13,1.5,IF((HOUR(24+C27-C26)+MINUTE(24+C27-C26)/60)&gt;=8,1,IF((HOUR(24+C27-C26)+MINUTE(24+C27-C26)/60)&gt;=4,0.5,0)))</f>
        <v>0</v>
      </c>
      <c r="E26" s="136">
        <f>(HOUR(24+C27-C26)+MINUTE(24+C27-C26)/60)-D26-D27</f>
        <v>0</v>
      </c>
      <c r="F26" s="98"/>
      <c r="G26" s="143"/>
      <c r="H26" s="96"/>
      <c r="I26" s="97">
        <f>IF((HOUR(24+H27-H26)+MINUTE(24+H27-H26)/60)&gt;=13,1.5,IF((HOUR(24+H27-H26)+MINUTE(24+H27-H26)/60)&gt;=8,1,IF((HOUR(24+H27-H26)+MINUTE(24+H27-H26)/60)&gt;=4,0.5,0)))</f>
        <v>0</v>
      </c>
      <c r="J26" s="136">
        <f>(HOUR(24+H27-H26)+MINUTE(24+H27-H26)/60)-I26-I27</f>
        <v>0</v>
      </c>
      <c r="K26" s="98"/>
      <c r="L26" s="143"/>
      <c r="M26" s="96"/>
      <c r="N26" s="97">
        <f>IF((HOUR(24+M27-M26)+MINUTE(24+M27-M26)/60)&gt;=13,1.5,IF((HOUR(24+M27-M26)+MINUTE(24+M27-M26)/60)&gt;=8,1,IF((HOUR(24+M27-M26)+MINUTE(24+M27-M26)/60)&gt;=4,0.5,0)))</f>
        <v>0</v>
      </c>
      <c r="O26" s="136">
        <f>(HOUR(24+M27-M26)+MINUTE(24+M27-M26)/60)-N26-N27</f>
        <v>0</v>
      </c>
      <c r="P26" s="98"/>
      <c r="Q26" s="143"/>
      <c r="R26" s="96"/>
      <c r="S26" s="97">
        <f>IF((HOUR(24+R27-R26)+MINUTE(24+R27-R26)/60)&gt;=13,1.5,IF((HOUR(24+R27-R26)+MINUTE(24+R27-R26)/60)&gt;=8,1,IF((HOUR(24+R27-R26)+MINUTE(24+R27-R26)/60)&gt;=4,0.5,0)))</f>
        <v>0</v>
      </c>
      <c r="T26" s="136">
        <f>(HOUR(24+R27-R26)+MINUTE(24+R27-R26)/60)-S26-S27</f>
        <v>0</v>
      </c>
      <c r="U26" s="98"/>
      <c r="V26" s="143"/>
      <c r="W26" s="96"/>
      <c r="X26" s="97">
        <f>IF((HOUR(24+W27-W26)+MINUTE(24+W27-W26)/60)&gt;=13,1.5,IF((HOUR(24+W27-W26)+MINUTE(24+W27-W26)/60)&gt;=8,1,IF((HOUR(24+W27-W26)+MINUTE(24+W27-W26)/60)&gt;=4,0.5,0)))</f>
        <v>0</v>
      </c>
      <c r="Y26" s="136">
        <f>(HOUR(24+W27-W26)+MINUTE(24+W27-W26)/60)-X26-X27</f>
        <v>0</v>
      </c>
      <c r="Z26" s="98"/>
      <c r="AA26" s="143"/>
      <c r="AB26" s="96"/>
      <c r="AC26" s="97">
        <f>IF((HOUR(24+AB27-AB26)+MINUTE(24+AB27-AB26)/60)&gt;=13,1.5,IF((HOUR(24+AB27-AB26)+MINUTE(24+AB27-AB26)/60)&gt;=8,1,IF((HOUR(24+AB27-AB26)+MINUTE(24+AB27-AB26)/60)&gt;=4,0.5,0)))</f>
        <v>0</v>
      </c>
      <c r="AD26" s="136">
        <f>(HOUR(24+AB27-AB26)+MINUTE(24+AB27-AB26)/60)-AC26-AC27</f>
        <v>0</v>
      </c>
      <c r="AE26" s="98"/>
      <c r="AF26" s="143"/>
      <c r="AG26" s="96"/>
      <c r="AH26" s="97">
        <f>IF((HOUR(24+AG27-AG26)+MINUTE(24+AG27-AG26)/60)&gt;=13,1.5,IF((HOUR(24+AG27-AG26)+MINUTE(24+AG27-AG26)/60)&gt;=8,1,IF((HOUR(24+AG27-AG26)+MINUTE(24+AG27-AG26)/60)&gt;=4,0.5,0)))</f>
        <v>0</v>
      </c>
      <c r="AI26" s="136">
        <f>(HOUR(24+AG27-AG26)+MINUTE(24+AG27-AG26)/60)-AH26-AH27</f>
        <v>0</v>
      </c>
      <c r="AJ26" s="91"/>
      <c r="AK26" s="132"/>
      <c r="AM26" s="18"/>
      <c r="AN26" s="18"/>
      <c r="AO26" s="18"/>
    </row>
    <row r="27" spans="2:49">
      <c r="B27" s="144"/>
      <c r="C27" s="99"/>
      <c r="D27" s="100">
        <v>0</v>
      </c>
      <c r="E27" s="137"/>
      <c r="F27" s="98"/>
      <c r="G27" s="144"/>
      <c r="H27" s="99"/>
      <c r="I27" s="100">
        <v>0</v>
      </c>
      <c r="J27" s="137"/>
      <c r="K27" s="98"/>
      <c r="L27" s="144"/>
      <c r="M27" s="99"/>
      <c r="N27" s="100">
        <v>0</v>
      </c>
      <c r="O27" s="137"/>
      <c r="P27" s="98"/>
      <c r="Q27" s="144"/>
      <c r="R27" s="99"/>
      <c r="S27" s="100">
        <v>0</v>
      </c>
      <c r="T27" s="137"/>
      <c r="U27" s="98"/>
      <c r="V27" s="144"/>
      <c r="W27" s="99"/>
      <c r="X27" s="100">
        <v>0</v>
      </c>
      <c r="Y27" s="137"/>
      <c r="Z27" s="98"/>
      <c r="AA27" s="144"/>
      <c r="AB27" s="99"/>
      <c r="AC27" s="100">
        <v>0</v>
      </c>
      <c r="AD27" s="137"/>
      <c r="AE27" s="98"/>
      <c r="AF27" s="144"/>
      <c r="AG27" s="99"/>
      <c r="AH27" s="100">
        <v>0</v>
      </c>
      <c r="AI27" s="137"/>
      <c r="AJ27" s="91"/>
      <c r="AK27" s="132"/>
    </row>
    <row r="28" spans="2:49">
      <c r="B28" s="91"/>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132"/>
    </row>
    <row r="29" spans="2:49" ht="16.5" thickBot="1">
      <c r="B29" s="142">
        <f>AF22+1</f>
        <v>14</v>
      </c>
      <c r="C29" s="142"/>
      <c r="D29" s="142"/>
      <c r="E29" s="142"/>
      <c r="F29" s="91"/>
      <c r="G29" s="142">
        <f>B29+1</f>
        <v>15</v>
      </c>
      <c r="H29" s="142"/>
      <c r="I29" s="142"/>
      <c r="J29" s="142"/>
      <c r="K29" s="91"/>
      <c r="L29" s="142">
        <f>G29+1</f>
        <v>16</v>
      </c>
      <c r="M29" s="142"/>
      <c r="N29" s="142"/>
      <c r="O29" s="142"/>
      <c r="P29" s="91"/>
      <c r="Q29" s="149">
        <f>L29+1</f>
        <v>17</v>
      </c>
      <c r="R29" s="149"/>
      <c r="S29" s="149"/>
      <c r="T29" s="149"/>
      <c r="U29" s="91"/>
      <c r="V29" s="142">
        <f>Q29+1</f>
        <v>18</v>
      </c>
      <c r="W29" s="142"/>
      <c r="X29" s="142"/>
      <c r="Y29" s="142"/>
      <c r="Z29" s="91"/>
      <c r="AA29" s="145">
        <f>V29+1</f>
        <v>19</v>
      </c>
      <c r="AB29" s="145"/>
      <c r="AC29" s="145"/>
      <c r="AD29" s="145"/>
      <c r="AE29" s="91"/>
      <c r="AF29" s="145">
        <f>AA29+1</f>
        <v>20</v>
      </c>
      <c r="AG29" s="145"/>
      <c r="AH29" s="145"/>
      <c r="AI29" s="145"/>
      <c r="AJ29" s="91"/>
      <c r="AK29" s="132"/>
      <c r="AM29" s="15" t="s">
        <v>13</v>
      </c>
      <c r="AN29" s="5"/>
      <c r="AO29" s="5"/>
    </row>
    <row r="30" spans="2:49" ht="16.5" thickTop="1" thickBot="1">
      <c r="B30" s="91"/>
      <c r="C30" s="91"/>
      <c r="D30" s="91"/>
      <c r="E30" s="91"/>
      <c r="F30" s="91"/>
      <c r="G30" s="91"/>
      <c r="H30" s="91"/>
      <c r="I30" s="91"/>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132"/>
      <c r="AM30" s="23"/>
      <c r="AN30" s="24" t="s">
        <v>18</v>
      </c>
      <c r="AO30" s="25" t="s">
        <v>68</v>
      </c>
    </row>
    <row r="31" spans="2:49">
      <c r="B31" s="143" t="s">
        <v>19</v>
      </c>
      <c r="C31" s="96">
        <v>0.375</v>
      </c>
      <c r="D31" s="97">
        <f>IF((C32-C31)*24&gt;=13,1.5,IF((C32-C31)*24&gt;=6,1,IF((C32-C31)*24&gt;=4,0.5,0)))</f>
        <v>1</v>
      </c>
      <c r="E31" s="140">
        <f>IF((AND(B31="외근",D32="반차")),8,IF(OR(D32="연차",D32="외근"),8,IF(D32="반차",((C32-C31)*24)-D31+4,((C32-C31)*24)-D31-D32)))</f>
        <v>8</v>
      </c>
      <c r="F31" s="98"/>
      <c r="G31" s="143" t="s">
        <v>19</v>
      </c>
      <c r="H31" s="96">
        <v>0.375</v>
      </c>
      <c r="I31" s="97">
        <f>IF((H32-H31)*24&gt;=13,1.5,IF((H32-H31)*24&gt;=6,1,IF((H32-H31)*24&gt;=4,0.5,0)))</f>
        <v>1</v>
      </c>
      <c r="J31" s="140">
        <f>IF((AND(G31="외근",I32="반차")),8,IF(OR(I32="연차",I32="외근"),8,IF(I32="반차",((H32-H31)*24)-I31+4,((H32-H31)*24)-I31-I32)))</f>
        <v>8</v>
      </c>
      <c r="K31" s="98"/>
      <c r="L31" s="143" t="s">
        <v>19</v>
      </c>
      <c r="M31" s="96">
        <v>0.375</v>
      </c>
      <c r="N31" s="97">
        <f>IF((M32-M31)*24&gt;=13,1.5,IF((M32-M31)*24&gt;=6,1,IF((M32-M31)*24&gt;=4,0.5,0)))</f>
        <v>1</v>
      </c>
      <c r="O31" s="140">
        <f>IF((AND(L31="외근",N32="반차")),8,IF(OR(N32="연차",N32="외근"),8,IF(N32="반차",((M32-M31)*24)-N31+4,((M32-M31)*24)-N31-N32)))</f>
        <v>8</v>
      </c>
      <c r="P31" s="98"/>
      <c r="Q31" s="143" t="s">
        <v>19</v>
      </c>
      <c r="R31" s="96">
        <v>0.375</v>
      </c>
      <c r="S31" s="97">
        <f>IF((R32-R31)*24&gt;=13,1.5,IF((R32-R31)*24&gt;=6,1,IF((R32-R31)*24&gt;=4,0.5,0)))</f>
        <v>1</v>
      </c>
      <c r="T31" s="140">
        <f>IF((AND(Q31="외근",S32="반차")),8,IF(OR(S32="연차",S32="외근"),8,IF(S32="반차",((R32-R31)*24)-S31+4,((R32-R31)*24)-S31-S32)))</f>
        <v>8</v>
      </c>
      <c r="U31" s="98"/>
      <c r="V31" s="143" t="s">
        <v>19</v>
      </c>
      <c r="W31" s="96">
        <v>0.375</v>
      </c>
      <c r="X31" s="97">
        <f>IF((W32-W31)*24&gt;=13,1.5,IF((W32-W31)*24&gt;=6,1,IF((W32-W31)*24&gt;=4,0.5,0)))</f>
        <v>1</v>
      </c>
      <c r="Y31" s="140">
        <f>IF((AND(V31="외근",X32="반차")),8,IF(OR(X32="연차",X32="외근"),8,IF(X32="반차",((W32-W31)*24)-X31+4,((W32-W31)*24)-X31-X32)))</f>
        <v>8</v>
      </c>
      <c r="Z31" s="98"/>
      <c r="AA31" s="143"/>
      <c r="AB31" s="96"/>
      <c r="AC31" s="97">
        <f>IF((AB32-AB31)*24&gt;=13,1.5,IF((AB32-AB31)*24&gt;=6,1,IF((AB32-AB31)*24&gt;=4,0.5,0)))</f>
        <v>0</v>
      </c>
      <c r="AD31" s="140">
        <f>IF(OR(AC32="연차",AC32="외근"),8,IF(AC32="반차",((AB32-AB31)*24)-AC31+4,((AB32-AB31)*24)-AC31-AC32))</f>
        <v>0</v>
      </c>
      <c r="AE31" s="98"/>
      <c r="AF31" s="143"/>
      <c r="AG31" s="96"/>
      <c r="AH31" s="97">
        <f>IF((AG32-AG31)*24&gt;=13,1.5,IF((AG32-AG31)*24&gt;=6,1,IF((AG32-AG31)*24&gt;=4,0.5,0)))</f>
        <v>0</v>
      </c>
      <c r="AI31" s="140">
        <f>IF(OR(AH32="연차",AH32="외근"),8,IF(AH32="반차",((AG32-AG31)*24)-AH31+4,((AG32-AG31)*24)-AH31-AH32))</f>
        <v>0</v>
      </c>
      <c r="AJ31" s="91"/>
      <c r="AK31" s="132"/>
      <c r="AM31" s="16" t="s">
        <v>20</v>
      </c>
      <c r="AN31" s="26">
        <f>E31+J31+O31+T31+Y31+IF(AA31="대체(평일)",AD31,0)+IF(AF31="대체(평일)",AI31,0)</f>
        <v>40</v>
      </c>
      <c r="AO31" s="17">
        <f>IF(AA31="휴일",AD31,0)+IF(AF31="휴일",AI31,0)</f>
        <v>0</v>
      </c>
      <c r="AS31" s="29"/>
    </row>
    <row r="32" spans="2:49" ht="15.75" thickBot="1">
      <c r="B32" s="144"/>
      <c r="C32" s="99">
        <v>0.75</v>
      </c>
      <c r="D32" s="100">
        <v>0</v>
      </c>
      <c r="E32" s="141"/>
      <c r="F32" s="98"/>
      <c r="G32" s="144"/>
      <c r="H32" s="99">
        <v>0.75</v>
      </c>
      <c r="I32" s="100">
        <v>0</v>
      </c>
      <c r="J32" s="141"/>
      <c r="K32" s="98"/>
      <c r="L32" s="144"/>
      <c r="M32" s="99">
        <v>0.75</v>
      </c>
      <c r="N32" s="100">
        <v>0</v>
      </c>
      <c r="O32" s="141"/>
      <c r="P32" s="98"/>
      <c r="Q32" s="144"/>
      <c r="R32" s="99">
        <v>0.75</v>
      </c>
      <c r="S32" s="100">
        <v>0</v>
      </c>
      <c r="T32" s="141"/>
      <c r="U32" s="98"/>
      <c r="V32" s="144"/>
      <c r="W32" s="99">
        <v>0.75</v>
      </c>
      <c r="X32" s="100">
        <v>0</v>
      </c>
      <c r="Y32" s="141"/>
      <c r="Z32" s="98"/>
      <c r="AA32" s="144"/>
      <c r="AB32" s="99"/>
      <c r="AC32" s="100">
        <v>0</v>
      </c>
      <c r="AD32" s="141"/>
      <c r="AE32" s="98"/>
      <c r="AF32" s="144"/>
      <c r="AG32" s="99"/>
      <c r="AH32" s="100">
        <v>0</v>
      </c>
      <c r="AI32" s="141"/>
      <c r="AJ32" s="91"/>
      <c r="AK32" s="132"/>
      <c r="AM32" s="31" t="s">
        <v>21</v>
      </c>
      <c r="AN32" s="27">
        <f>E33+J33+O33+T33+Y33+IF(AA31="대체(통상)",AD33,0)+IF(AF31="대체(통상)",AI33,0)</f>
        <v>0</v>
      </c>
      <c r="AO32" s="19">
        <f>IF(AA31="휴일",AD33,0)+IF(AF31="휴일",AI33,0)</f>
        <v>0</v>
      </c>
      <c r="AS32" s="29"/>
    </row>
    <row r="33" spans="2:46">
      <c r="B33" s="143"/>
      <c r="C33" s="96"/>
      <c r="D33" s="97">
        <f>IF((HOUR(24+C34-C33)+MINUTE(24+C34-C33)/60)&gt;=13,1.5,IF((HOUR(24+C34-C33)+MINUTE(24+C34-C33)/60)&gt;=8,1,IF((HOUR(24+C34-C33)+MINUTE(24+C34-C33)/60)&gt;=4,0.5,0)))</f>
        <v>0</v>
      </c>
      <c r="E33" s="136">
        <f>(HOUR(24+C34-C33)+MINUTE(24+C34-C33)/60)-D33-D34</f>
        <v>0</v>
      </c>
      <c r="F33" s="98"/>
      <c r="G33" s="143"/>
      <c r="H33" s="96"/>
      <c r="I33" s="97">
        <f>IF((HOUR(24+H34-H33)+MINUTE(24+H34-H33)/60)&gt;=13,1.5,IF((HOUR(24+H34-H33)+MINUTE(24+H34-H33)/60)&gt;=8,1,IF((HOUR(24+H34-H33)+MINUTE(24+H34-H33)/60)&gt;=4,0.5,0)))</f>
        <v>0</v>
      </c>
      <c r="J33" s="136">
        <f>(HOUR(24+H34-H33)+MINUTE(24+H34-H33)/60)-I33-I34</f>
        <v>0</v>
      </c>
      <c r="K33" s="98"/>
      <c r="L33" s="143"/>
      <c r="M33" s="96"/>
      <c r="N33" s="97">
        <f>IF((HOUR(24+M34-M33)+MINUTE(24+M34-M33)/60)&gt;=13,1.5,IF((HOUR(24+M34-M33)+MINUTE(24+M34-M33)/60)&gt;=8,1,IF((HOUR(24+M34-M33)+MINUTE(24+M34-M33)/60)&gt;=4,0.5,0)))</f>
        <v>0</v>
      </c>
      <c r="O33" s="136">
        <f>(HOUR(24+M34-M33)+MINUTE(24+M34-M33)/60)-N33-N34</f>
        <v>0</v>
      </c>
      <c r="P33" s="98"/>
      <c r="Q33" s="143"/>
      <c r="R33" s="96"/>
      <c r="S33" s="97">
        <f>IF((HOUR(24+R34-R33)+MINUTE(24+R34-R33)/60)&gt;=13,1.5,IF((HOUR(24+R34-R33)+MINUTE(24+R34-R33)/60)&gt;=8,1,IF((HOUR(24+R34-R33)+MINUTE(24+R34-R33)/60)&gt;=4,0.5,0)))</f>
        <v>0</v>
      </c>
      <c r="T33" s="136">
        <f>(HOUR(24+R34-R33)+MINUTE(24+R34-R33)/60)-S33-S34</f>
        <v>0</v>
      </c>
      <c r="U33" s="98"/>
      <c r="V33" s="143"/>
      <c r="W33" s="96"/>
      <c r="X33" s="97">
        <f>IF((HOUR(24+W34-W33)+MINUTE(24+W34-W33)/60)&gt;=13,1.5,IF((HOUR(24+W34-W33)+MINUTE(24+W34-W33)/60)&gt;=8,1,IF((HOUR(24+W34-W33)+MINUTE(24+W34-W33)/60)&gt;=4,0.5,0)))</f>
        <v>0</v>
      </c>
      <c r="Y33" s="136">
        <f>(HOUR(24+W34-W33)+MINUTE(24+W34-W33)/60)-X33-X34</f>
        <v>0</v>
      </c>
      <c r="Z33" s="98"/>
      <c r="AA33" s="143"/>
      <c r="AB33" s="96"/>
      <c r="AC33" s="97">
        <f>IF((HOUR(24+AB34-AB33)+MINUTE(24+AB34-AB33)/60)&gt;=13,1.5,IF((HOUR(24+AB34-AB33)+MINUTE(24+AB34-AB33)/60)&gt;=8,1,IF((HOUR(24+AB34-AB33)+MINUTE(24+AB34-AB33)/60)&gt;=4,0.5,0)))</f>
        <v>0</v>
      </c>
      <c r="AD33" s="136">
        <f>(HOUR(24+AB34-AB33)+MINUTE(24+AB34-AB33)/60)-AC33-AC34</f>
        <v>0</v>
      </c>
      <c r="AE33" s="98"/>
      <c r="AF33" s="143"/>
      <c r="AG33" s="96"/>
      <c r="AH33" s="97">
        <f>IF((HOUR(24+AG34-AG33)+MINUTE(24+AG34-AG33)/60)&gt;=13,1.5,IF((HOUR(24+AG34-AG33)+MINUTE(24+AG34-AG33)/60)&gt;=8,1,IF((HOUR(24+AG34-AG33)+MINUTE(24+AG34-AG33)/60)&gt;=4,0.5,0)))</f>
        <v>0</v>
      </c>
      <c r="AI33" s="136">
        <f>(HOUR(24+AG34-AG33)+MINUTE(24+AG34-AG33)/60)-AH33-AH34</f>
        <v>0</v>
      </c>
      <c r="AJ33" s="91"/>
      <c r="AK33" s="132"/>
      <c r="AM33" s="18"/>
      <c r="AN33" s="18"/>
      <c r="AO33" s="18"/>
    </row>
    <row r="34" spans="2:46">
      <c r="B34" s="144"/>
      <c r="C34" s="99"/>
      <c r="D34" s="100">
        <v>0</v>
      </c>
      <c r="E34" s="137"/>
      <c r="F34" s="98"/>
      <c r="G34" s="144"/>
      <c r="H34" s="99"/>
      <c r="I34" s="100">
        <v>0</v>
      </c>
      <c r="J34" s="137"/>
      <c r="K34" s="98"/>
      <c r="L34" s="144"/>
      <c r="M34" s="99"/>
      <c r="N34" s="100">
        <v>0</v>
      </c>
      <c r="O34" s="137"/>
      <c r="P34" s="98"/>
      <c r="Q34" s="144"/>
      <c r="R34" s="99"/>
      <c r="S34" s="100">
        <v>0</v>
      </c>
      <c r="T34" s="137"/>
      <c r="U34" s="98"/>
      <c r="V34" s="144"/>
      <c r="W34" s="99"/>
      <c r="X34" s="100">
        <v>0</v>
      </c>
      <c r="Y34" s="137"/>
      <c r="Z34" s="98"/>
      <c r="AA34" s="144"/>
      <c r="AB34" s="99"/>
      <c r="AC34" s="100">
        <v>0</v>
      </c>
      <c r="AD34" s="137"/>
      <c r="AE34" s="98"/>
      <c r="AF34" s="144"/>
      <c r="AG34" s="99"/>
      <c r="AH34" s="100">
        <v>0</v>
      </c>
      <c r="AI34" s="137"/>
      <c r="AJ34" s="91"/>
      <c r="AK34" s="132"/>
    </row>
    <row r="35" spans="2:46">
      <c r="B35" s="91"/>
      <c r="C35" s="91"/>
      <c r="D35" s="91"/>
      <c r="E35" s="91"/>
      <c r="F35" s="91"/>
      <c r="G35" s="91"/>
      <c r="H35" s="91"/>
      <c r="I35" s="91"/>
      <c r="J35" s="91"/>
      <c r="K35" s="91"/>
      <c r="L35" s="91"/>
      <c r="M35" s="91"/>
      <c r="N35" s="91"/>
      <c r="O35" s="91"/>
      <c r="P35" s="91"/>
      <c r="Q35" s="91"/>
      <c r="R35" s="91"/>
      <c r="S35" s="91"/>
      <c r="T35" s="91"/>
      <c r="U35" s="91"/>
      <c r="V35" s="91"/>
      <c r="W35" s="91"/>
      <c r="X35" s="91"/>
      <c r="Y35" s="91"/>
      <c r="Z35" s="91"/>
      <c r="AA35" s="91"/>
      <c r="AB35" s="91"/>
      <c r="AC35" s="91"/>
      <c r="AD35" s="91"/>
      <c r="AE35" s="91"/>
      <c r="AF35" s="91"/>
      <c r="AG35" s="91"/>
      <c r="AH35" s="91"/>
      <c r="AI35" s="91"/>
      <c r="AJ35" s="91"/>
      <c r="AK35" s="132"/>
    </row>
    <row r="36" spans="2:46" ht="16.5" thickBot="1">
      <c r="B36" s="142">
        <f>AF29+1</f>
        <v>21</v>
      </c>
      <c r="C36" s="142"/>
      <c r="D36" s="142"/>
      <c r="E36" s="142"/>
      <c r="F36" s="91"/>
      <c r="G36" s="142">
        <f>B36+1</f>
        <v>22</v>
      </c>
      <c r="H36" s="142"/>
      <c r="I36" s="142"/>
      <c r="J36" s="142"/>
      <c r="K36" s="91"/>
      <c r="L36" s="142">
        <f>G36+1</f>
        <v>23</v>
      </c>
      <c r="M36" s="142"/>
      <c r="N36" s="142"/>
      <c r="O36" s="142"/>
      <c r="P36" s="91"/>
      <c r="Q36" s="142">
        <f>L36+1</f>
        <v>24</v>
      </c>
      <c r="R36" s="142"/>
      <c r="S36" s="142"/>
      <c r="T36" s="142"/>
      <c r="U36" s="91"/>
      <c r="V36" s="142">
        <f>Q36+1</f>
        <v>25</v>
      </c>
      <c r="W36" s="142"/>
      <c r="X36" s="142"/>
      <c r="Y36" s="142"/>
      <c r="Z36" s="91"/>
      <c r="AA36" s="145">
        <f>V36+1</f>
        <v>26</v>
      </c>
      <c r="AB36" s="145"/>
      <c r="AC36" s="145"/>
      <c r="AD36" s="145"/>
      <c r="AE36" s="91"/>
      <c r="AF36" s="145">
        <f>AA36+1</f>
        <v>27</v>
      </c>
      <c r="AG36" s="145"/>
      <c r="AH36" s="145"/>
      <c r="AI36" s="145"/>
      <c r="AJ36" s="91"/>
      <c r="AK36" s="132"/>
      <c r="AM36" s="15" t="s">
        <v>13</v>
      </c>
      <c r="AN36" s="5"/>
      <c r="AO36" s="5"/>
      <c r="AS36" s="29"/>
    </row>
    <row r="37" spans="2:46" ht="16.5" thickTop="1" thickBot="1">
      <c r="B37" s="91"/>
      <c r="C37" s="91"/>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132"/>
      <c r="AM37" s="23"/>
      <c r="AN37" s="24" t="s">
        <v>18</v>
      </c>
      <c r="AO37" s="25" t="s">
        <v>68</v>
      </c>
      <c r="AS37" s="29"/>
      <c r="AT37" s="29"/>
    </row>
    <row r="38" spans="2:46">
      <c r="B38" s="143" t="s">
        <v>19</v>
      </c>
      <c r="C38" s="96">
        <v>0.375</v>
      </c>
      <c r="D38" s="97">
        <f>IF((C39-C38)*24&gt;=13,1.5,IF((C39-C38)*24&gt;=6,1,IF((C39-C38)*24&gt;=4,0.5,0)))</f>
        <v>1</v>
      </c>
      <c r="E38" s="140">
        <f>IF((AND(B38="외근",D39="반차")),8,IF(OR(D39="연차",D39="외근"),8,IF(D39="반차",((C39-C38)*24)-D38+4,((C39-C38)*24)-D38-D39)))</f>
        <v>8</v>
      </c>
      <c r="F38" s="98"/>
      <c r="G38" s="143" t="s">
        <v>19</v>
      </c>
      <c r="H38" s="96">
        <v>0.375</v>
      </c>
      <c r="I38" s="97">
        <f>IF((H39-H38)*24&gt;=13,1.5,IF((H39-H38)*24&gt;=6,1,IF((H39-H38)*24&gt;=4,0.5,0)))</f>
        <v>1</v>
      </c>
      <c r="J38" s="140">
        <f>IF((AND(G38="외근",I39="반차")),8,IF(OR(I39="연차",I39="외근"),8,IF(I39="반차",((H39-H38)*24)-I38+4,((H39-H38)*24)-I38-I39)))</f>
        <v>8</v>
      </c>
      <c r="K38" s="98"/>
      <c r="L38" s="143" t="s">
        <v>19</v>
      </c>
      <c r="M38" s="96">
        <v>0.375</v>
      </c>
      <c r="N38" s="97">
        <f>IF((M39-M38)*24&gt;=13,1.5,IF((M39-M38)*24&gt;=6,1,IF((M39-M38)*24&gt;=4,0.5,0)))</f>
        <v>1</v>
      </c>
      <c r="O38" s="140">
        <f>IF((AND(L38="외근",N39="반차")),8,IF(OR(N39="연차",N39="외근"),8,IF(N39="반차",((M39-M38)*24)-N38+4,((M39-M38)*24)-N38-N39)))</f>
        <v>8</v>
      </c>
      <c r="P38" s="98"/>
      <c r="Q38" s="143" t="s">
        <v>19</v>
      </c>
      <c r="R38" s="96">
        <v>0.375</v>
      </c>
      <c r="S38" s="97">
        <f>IF((R39-R38)*24&gt;=13,1.5,IF((R39-R38)*24&gt;=6,1,IF((R39-R38)*24&gt;=4,0.5,0)))</f>
        <v>1</v>
      </c>
      <c r="T38" s="140">
        <f>IF((AND(Q38="외근",S39="반차")),8,IF(OR(S39="연차",S39="외근"),8,IF(S39="반차",((R39-R38)*24)-S38+4,((R39-R38)*24)-S38-S39)))</f>
        <v>8</v>
      </c>
      <c r="U38" s="98"/>
      <c r="V38" s="143" t="s">
        <v>19</v>
      </c>
      <c r="W38" s="96">
        <v>0.375</v>
      </c>
      <c r="X38" s="97">
        <f>IF((W39-W38)*24&gt;=13,1.5,IF((W39-W38)*24&gt;=6,1,IF((W39-W38)*24&gt;=4,0.5,0)))</f>
        <v>1</v>
      </c>
      <c r="Y38" s="140">
        <f>IF((AND(V38="외근",X39="반차")),8,IF(OR(X39="연차",X39="외근"),8,IF(X39="반차",((W39-W38)*24)-X38+4,((W39-W38)*24)-X38-X39)))</f>
        <v>8</v>
      </c>
      <c r="Z38" s="98"/>
      <c r="AA38" s="143"/>
      <c r="AB38" s="96"/>
      <c r="AC38" s="97">
        <f>IF((AB39-AB38)*24&gt;=13,1.5,IF((AB39-AB38)*24&gt;=6,1,IF((AB39-AB38)*24&gt;=4,0.5,0)))</f>
        <v>0</v>
      </c>
      <c r="AD38" s="140">
        <f>IF(OR(AC39="연차",AC39="외근"),8,IF(AC39="반차",((AB39-AB38)*24)-AC38+4,((AB39-AB38)*24)-AC38-AC39))</f>
        <v>0</v>
      </c>
      <c r="AE38" s="98"/>
      <c r="AF38" s="143"/>
      <c r="AG38" s="96"/>
      <c r="AH38" s="97">
        <f>IF((AG39-AG38)*24&gt;=13,1.5,IF((AG39-AG38)*24&gt;=6,1,IF((AG39-AG38)*24&gt;=4,0.5,0)))</f>
        <v>0</v>
      </c>
      <c r="AI38" s="140">
        <f>IF(OR(AH39="연차",AH39="외근"),8,IF(AH39="반차",((AG39-AG38)*24)-AH38+4,((AG39-AG38)*24)-AH38-AH39))</f>
        <v>0</v>
      </c>
      <c r="AJ38" s="91"/>
      <c r="AK38" s="132"/>
      <c r="AM38" s="16" t="s">
        <v>20</v>
      </c>
      <c r="AN38" s="26">
        <f>E38+J38+O38+T38+Y38+IF(AA38="대체(평일)",AD38,0)+IF(AF38="대체(평일)",AI38,0)</f>
        <v>40</v>
      </c>
      <c r="AO38" s="17">
        <f>IF(AA38="휴일",AD38,0)+IF(AF38="휴일",AI38,0)</f>
        <v>0</v>
      </c>
      <c r="AS38" s="28"/>
      <c r="AT38" s="30"/>
    </row>
    <row r="39" spans="2:46" ht="15.75" thickBot="1">
      <c r="B39" s="144"/>
      <c r="C39" s="99">
        <v>0.75</v>
      </c>
      <c r="D39" s="100">
        <v>0</v>
      </c>
      <c r="E39" s="141"/>
      <c r="F39" s="98"/>
      <c r="G39" s="144"/>
      <c r="H39" s="99">
        <v>0.75</v>
      </c>
      <c r="I39" s="100">
        <v>0</v>
      </c>
      <c r="J39" s="141"/>
      <c r="K39" s="98"/>
      <c r="L39" s="144"/>
      <c r="M39" s="99">
        <v>0.75</v>
      </c>
      <c r="N39" s="100">
        <v>0</v>
      </c>
      <c r="O39" s="141"/>
      <c r="P39" s="98"/>
      <c r="Q39" s="144"/>
      <c r="R39" s="99">
        <v>0.75</v>
      </c>
      <c r="S39" s="100">
        <v>0</v>
      </c>
      <c r="T39" s="141"/>
      <c r="U39" s="98"/>
      <c r="V39" s="144"/>
      <c r="W39" s="99">
        <v>0.75</v>
      </c>
      <c r="X39" s="100">
        <v>0</v>
      </c>
      <c r="Y39" s="141"/>
      <c r="Z39" s="98"/>
      <c r="AA39" s="144"/>
      <c r="AB39" s="99"/>
      <c r="AC39" s="100">
        <v>0</v>
      </c>
      <c r="AD39" s="141"/>
      <c r="AE39" s="98"/>
      <c r="AF39" s="144"/>
      <c r="AG39" s="99"/>
      <c r="AH39" s="100">
        <v>0</v>
      </c>
      <c r="AI39" s="141"/>
      <c r="AJ39" s="91"/>
      <c r="AK39" s="132"/>
      <c r="AM39" s="31" t="s">
        <v>21</v>
      </c>
      <c r="AN39" s="27">
        <f>E40+J40+O40+T40+Y40+IF(AA38="대체(평일)",AD40,0)+IF(AF38="대체(평일)",AI40,0)</f>
        <v>0</v>
      </c>
      <c r="AO39" s="19">
        <f>IF(AA38="휴일",AD40,0)+IF(AF38="휴일",AI40,0)</f>
        <v>0</v>
      </c>
      <c r="AS39" s="28"/>
    </row>
    <row r="40" spans="2:46">
      <c r="B40" s="143"/>
      <c r="C40" s="96"/>
      <c r="D40" s="97">
        <f>IF((HOUR(24+C41-C40)+MINUTE(24+C41-C40)/60)&gt;=13,1.5,IF((HOUR(24+C41-C40)+MINUTE(24+C41-C40)/60)&gt;=8,1,IF((HOUR(24+C41-C40)+MINUTE(24+C41-C40)/60)&gt;=4,0.5,0)))</f>
        <v>0</v>
      </c>
      <c r="E40" s="136">
        <f>(HOUR(24+C41-C40)+MINUTE(24+C41-C40)/60)-D40-D41</f>
        <v>0</v>
      </c>
      <c r="F40" s="98"/>
      <c r="G40" s="143"/>
      <c r="H40" s="96"/>
      <c r="I40" s="97">
        <f>IF((HOUR(24+H41-H40)+MINUTE(24+H41-H40)/60)&gt;=13,1.5,IF((HOUR(24+H41-H40)+MINUTE(24+H41-H40)/60)&gt;=8,1,IF((HOUR(24+H41-H40)+MINUTE(24+H41-H40)/60)&gt;=4,0.5,0)))</f>
        <v>0</v>
      </c>
      <c r="J40" s="136">
        <f>(HOUR(24+H41-H40)+MINUTE(24+H41-H40)/60)-I40-I41</f>
        <v>0</v>
      </c>
      <c r="K40" s="98"/>
      <c r="L40" s="143"/>
      <c r="M40" s="96"/>
      <c r="N40" s="97">
        <f>IF((HOUR(24+M41-M40)+MINUTE(24+M41-M40)/60)&gt;=13,1.5,IF((HOUR(24+M41-M40)+MINUTE(24+M41-M40)/60)&gt;=8,1,IF((HOUR(24+M41-M40)+MINUTE(24+M41-M40)/60)&gt;=4,0.5,0)))</f>
        <v>0</v>
      </c>
      <c r="O40" s="136">
        <f>(HOUR(24+M41-M40)+MINUTE(24+M41-M40)/60)-N40-N41</f>
        <v>0</v>
      </c>
      <c r="P40" s="98"/>
      <c r="Q40" s="143"/>
      <c r="R40" s="96"/>
      <c r="S40" s="97">
        <f>IF((HOUR(24+R41-R40)+MINUTE(24+R41-R40)/60)&gt;=13,1.5,IF((HOUR(24+R41-R40)+MINUTE(24+R41-R40)/60)&gt;=8,1,IF((HOUR(24+R41-R40)+MINUTE(24+R41-R40)/60)&gt;=4,0.5,0)))</f>
        <v>0</v>
      </c>
      <c r="T40" s="136">
        <f>(HOUR(24+R41-R40)+MINUTE(24+R41-R40)/60)-S40-S41</f>
        <v>0</v>
      </c>
      <c r="U40" s="98"/>
      <c r="V40" s="143"/>
      <c r="W40" s="96"/>
      <c r="X40" s="97">
        <f>IF((HOUR(24+W41-W40)+MINUTE(24+W41-W40)/60)&gt;=13,1.5,IF((HOUR(24+W41-W40)+MINUTE(24+W41-W40)/60)&gt;=8,1,IF((HOUR(24+W41-W40)+MINUTE(24+W41-W40)/60)&gt;=4,0.5,0)))</f>
        <v>0</v>
      </c>
      <c r="Y40" s="136">
        <f>(HOUR(24+W41-W40)+MINUTE(24+W41-W40)/60)-X40-X41</f>
        <v>0</v>
      </c>
      <c r="Z40" s="98"/>
      <c r="AA40" s="143"/>
      <c r="AB40" s="96"/>
      <c r="AC40" s="97">
        <f>IF((HOUR(24+AB41-AB40)+MINUTE(24+AB41-AB40)/60)&gt;=13,1.5,IF((HOUR(24+AB41-AB40)+MINUTE(24+AB41-AB40)/60)&gt;=8,1,IF((HOUR(24+AB41-AB40)+MINUTE(24+AB41-AB40)/60)&gt;=4,0.5,0)))</f>
        <v>0</v>
      </c>
      <c r="AD40" s="136">
        <f>(HOUR(24+AB41-AB40)+MINUTE(24+AB41-AB40)/60)-AC40-AC41</f>
        <v>0</v>
      </c>
      <c r="AE40" s="98"/>
      <c r="AF40" s="143"/>
      <c r="AG40" s="96"/>
      <c r="AH40" s="97">
        <f>IF((HOUR(24+AG41-AG40)+MINUTE(24+AG41-AG40)/60)&gt;=13,1.5,IF((HOUR(24+AG41-AG40)+MINUTE(24+AG41-AG40)/60)&gt;=8,1,IF((HOUR(24+AG41-AG40)+MINUTE(24+AG41-AG40)/60)&gt;=4,0.5,0)))</f>
        <v>0</v>
      </c>
      <c r="AI40" s="136">
        <f>(HOUR(24+AG41-AG40)+MINUTE(24+AG41-AG40)/60)-AH40-AH41</f>
        <v>0</v>
      </c>
      <c r="AJ40" s="91"/>
      <c r="AK40" s="132"/>
      <c r="AM40" s="18"/>
      <c r="AN40" s="18"/>
      <c r="AO40" s="18"/>
    </row>
    <row r="41" spans="2:46">
      <c r="B41" s="144"/>
      <c r="C41" s="99"/>
      <c r="D41" s="100">
        <v>0</v>
      </c>
      <c r="E41" s="137"/>
      <c r="F41" s="98"/>
      <c r="G41" s="144"/>
      <c r="H41" s="99"/>
      <c r="I41" s="100">
        <v>0</v>
      </c>
      <c r="J41" s="137"/>
      <c r="K41" s="98"/>
      <c r="L41" s="144"/>
      <c r="M41" s="99"/>
      <c r="N41" s="100">
        <v>0</v>
      </c>
      <c r="O41" s="137"/>
      <c r="P41" s="98"/>
      <c r="Q41" s="144"/>
      <c r="R41" s="99"/>
      <c r="S41" s="100">
        <v>0</v>
      </c>
      <c r="T41" s="137"/>
      <c r="U41" s="98"/>
      <c r="V41" s="144"/>
      <c r="W41" s="99"/>
      <c r="X41" s="100">
        <v>0</v>
      </c>
      <c r="Y41" s="137"/>
      <c r="Z41" s="98"/>
      <c r="AA41" s="144"/>
      <c r="AB41" s="99"/>
      <c r="AC41" s="100">
        <v>0</v>
      </c>
      <c r="AD41" s="137"/>
      <c r="AE41" s="98"/>
      <c r="AF41" s="144"/>
      <c r="AG41" s="99"/>
      <c r="AH41" s="100">
        <v>0</v>
      </c>
      <c r="AI41" s="137"/>
      <c r="AJ41" s="91"/>
      <c r="AK41" s="132"/>
    </row>
    <row r="42" spans="2:46">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132"/>
    </row>
    <row r="43" spans="2:46" ht="16.5" thickBot="1">
      <c r="B43" s="142">
        <f>IF(OR(AF36=0, AF36+1&gt;DAY(EOMONTH($B$2, 0))), 0, AF36+1)</f>
        <v>28</v>
      </c>
      <c r="C43" s="142"/>
      <c r="D43" s="142"/>
      <c r="E43" s="142"/>
      <c r="F43" s="91"/>
      <c r="G43" s="149">
        <f>IF(OR(B43=0, B43+1&gt;DAY(EOMONTH($B$2, 0))), 0, B43+1)</f>
        <v>29</v>
      </c>
      <c r="H43" s="149"/>
      <c r="I43" s="149"/>
      <c r="J43" s="149"/>
      <c r="K43" s="91"/>
      <c r="L43" s="145">
        <f>IF(OR(G43=0, G43+1&gt;DAY(EOMONTH($B$2, 0))), 0, G43+1)</f>
        <v>30</v>
      </c>
      <c r="M43" s="145"/>
      <c r="N43" s="145"/>
      <c r="O43" s="145"/>
      <c r="P43" s="91"/>
      <c r="Q43" s="142">
        <f>IF(OR(L43=0, L43+1&gt;DAY(EOMONTH($B$2, 0))), 0, L43+1)</f>
        <v>0</v>
      </c>
      <c r="R43" s="142"/>
      <c r="S43" s="142"/>
      <c r="T43" s="142"/>
      <c r="U43" s="91"/>
      <c r="V43" s="142">
        <f>IF(OR(Q43=0, Q43+1&gt;DAY(EOMONTH($B$2, 0))), 0, Q43+1)</f>
        <v>0</v>
      </c>
      <c r="W43" s="142"/>
      <c r="X43" s="142"/>
      <c r="Y43" s="142"/>
      <c r="Z43" s="91"/>
      <c r="AA43" s="145">
        <f>IF(OR(V43=0, V43+1&gt;DAY(EOMONTH($B$2, 0))), 0, V43+1)</f>
        <v>0</v>
      </c>
      <c r="AB43" s="145"/>
      <c r="AC43" s="145"/>
      <c r="AD43" s="145"/>
      <c r="AE43" s="91"/>
      <c r="AF43" s="145">
        <f>IF(OR(AA43=0, AA43+1&gt;DAY(EOMONTH($B$2, 0))), 0, AA43+1)</f>
        <v>0</v>
      </c>
      <c r="AG43" s="145"/>
      <c r="AH43" s="145"/>
      <c r="AI43" s="145"/>
      <c r="AJ43" s="91"/>
      <c r="AK43" s="132"/>
      <c r="AM43" s="15" t="s">
        <v>13</v>
      </c>
      <c r="AN43" s="5"/>
      <c r="AO43" s="5"/>
    </row>
    <row r="44" spans="2:46" ht="16.5" thickTop="1" thickBot="1">
      <c r="B44" s="91"/>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132"/>
      <c r="AM44" s="23"/>
      <c r="AN44" s="24" t="s">
        <v>18</v>
      </c>
      <c r="AO44" s="25" t="s">
        <v>68</v>
      </c>
    </row>
    <row r="45" spans="2:46">
      <c r="B45" s="143" t="s">
        <v>19</v>
      </c>
      <c r="C45" s="96">
        <v>0.375</v>
      </c>
      <c r="D45" s="97">
        <f>IF((C46-C45)*24&gt;=13,1.5,IF((C46-C45)*24&gt;=6,1,IF((C46-C45)*24&gt;=4,0.5,0)))</f>
        <v>1</v>
      </c>
      <c r="E45" s="140">
        <f>IF((AND(B45="외근",D46="반차")),8,IF(OR(D46="연차",D46="외근"),8,IF(D46="반차",((C46-C45)*24)-D45+4,((C46-C45)*24)-D45-D46)))</f>
        <v>8</v>
      </c>
      <c r="F45" s="98"/>
      <c r="G45" s="143" t="s">
        <v>19</v>
      </c>
      <c r="H45" s="96">
        <v>0.375</v>
      </c>
      <c r="I45" s="97">
        <f>IF((H46-H45)*24&gt;=13,1.5,IF((H46-H45)*24&gt;=6,1,IF((H46-H45)*24&gt;=4,0.5,0)))</f>
        <v>1</v>
      </c>
      <c r="J45" s="140">
        <f>IF((AND(G45="외근",I46="반차")),8,IF(OR(I46="연차",I46="외근"),8,IF(I46="반차",((H46-H45)*24)-I45+4,((H46-H45)*24)-I45-I46)))</f>
        <v>8</v>
      </c>
      <c r="K45" s="98"/>
      <c r="L45" s="143"/>
      <c r="M45" s="96"/>
      <c r="N45" s="97">
        <f>IF((M46-M45)*24&gt;=13,1.5,IF((M46-M45)*24&gt;=6,1,IF((M46-M45)*24&gt;=4,0.5,0)))</f>
        <v>0</v>
      </c>
      <c r="O45" s="140">
        <f>IF(OR(N46="연차",N46="외근"),8,IF(N46="반차",((M46-M45)*24)-N45+4,((M46-M45)*24)-N45-N46))</f>
        <v>0</v>
      </c>
      <c r="P45" s="98"/>
      <c r="Q45" s="138"/>
      <c r="R45" s="128"/>
      <c r="S45" s="129">
        <f>IF((R46-R45)*24&gt;=13,1.5,IF((R46-R45)*24&gt;=6,1,IF((R46-R45)*24&gt;=4,0.5,0)))</f>
        <v>0</v>
      </c>
      <c r="T45" s="140">
        <f>IF((AND(Q45="외근",S46="반차")),8,IF(OR(S46="연차",S46="외근"),8,IF(S46="반차",((R46-R45)*24)-S45+4,((R46-R45)*24)-S45-S46)))</f>
        <v>0</v>
      </c>
      <c r="U45" s="133"/>
      <c r="V45" s="138"/>
      <c r="W45" s="128"/>
      <c r="X45" s="129">
        <f>IF((W46-W45)*24&gt;=13,1.5,IF((W46-W45)*24&gt;=6,1,IF((W46-W45)*24&gt;=4,0.5,0)))</f>
        <v>0</v>
      </c>
      <c r="Y45" s="140">
        <f>IF((AND(V45="외근",X46="반차")),8,IF(OR(X46="연차",X46="외근"),8,IF(X46="반차",((W46-W45)*24)-X45+4,((W46-W45)*24)-X45-X46)))</f>
        <v>0</v>
      </c>
      <c r="Z45" s="98"/>
      <c r="AA45" s="138"/>
      <c r="AB45" s="128"/>
      <c r="AC45" s="129">
        <f>IF((AB46-AB45)*24&gt;=13,1.5,IF((AB46-AB45)*24&gt;=6,1,IF((AB46-AB45)*24&gt;=4,0.5,0)))</f>
        <v>0</v>
      </c>
      <c r="AD45" s="140">
        <f>IF(OR(AC46="연차",AC46="외근"),8,IF(AC46="반차",((AB46-AB45)*24)-AC45+4,((AB46-AB45)*24)-AC45-AC46))</f>
        <v>0</v>
      </c>
      <c r="AE45" s="98"/>
      <c r="AF45" s="138"/>
      <c r="AG45" s="128"/>
      <c r="AH45" s="129">
        <f>IF((AG46-AG45)*24&gt;=13,1.5,IF((AG46-AG45)*24&gt;=6,1,IF((AG46-AG45)*24&gt;=4,0.5,0)))</f>
        <v>0</v>
      </c>
      <c r="AI45" s="140">
        <f>IF(OR(AH46="연차",AH46="외근"),8,IF(AH46="반차",((AG46-AG45)*24)-AH45+4,((AG46-AG45)*24)-AH45-AH46))</f>
        <v>0</v>
      </c>
      <c r="AJ45" s="91"/>
      <c r="AK45" s="132"/>
      <c r="AM45" s="16" t="s">
        <v>20</v>
      </c>
      <c r="AN45" s="26">
        <f>E45+J45+T45+Y45+IF(L45="대체(평일)",O45,0)+IF(AA45="대체(평일)",AD45,0)+IF(AF45="대체(평일)",AI45,0)</f>
        <v>16</v>
      </c>
      <c r="AO45" s="17">
        <f>IF(L45="휴일",O45,0)+IF(AA45="휴일",AD45,0)+IF(AF45="휴일",AI45,0)</f>
        <v>0</v>
      </c>
    </row>
    <row r="46" spans="2:46" ht="15.75" thickBot="1">
      <c r="B46" s="144"/>
      <c r="C46" s="99">
        <v>0.75</v>
      </c>
      <c r="D46" s="100">
        <v>0</v>
      </c>
      <c r="E46" s="141"/>
      <c r="F46" s="98"/>
      <c r="G46" s="144"/>
      <c r="H46" s="99">
        <v>0.75</v>
      </c>
      <c r="I46" s="100">
        <v>0</v>
      </c>
      <c r="J46" s="141"/>
      <c r="K46" s="98"/>
      <c r="L46" s="144"/>
      <c r="M46" s="99"/>
      <c r="N46" s="100">
        <v>0</v>
      </c>
      <c r="O46" s="141"/>
      <c r="P46" s="98"/>
      <c r="Q46" s="139"/>
      <c r="R46" s="130"/>
      <c r="S46" s="131">
        <v>0</v>
      </c>
      <c r="T46" s="141"/>
      <c r="U46" s="133"/>
      <c r="V46" s="139"/>
      <c r="W46" s="130"/>
      <c r="X46" s="131">
        <v>0</v>
      </c>
      <c r="Y46" s="141"/>
      <c r="Z46" s="98"/>
      <c r="AA46" s="139"/>
      <c r="AB46" s="130"/>
      <c r="AC46" s="131">
        <v>0</v>
      </c>
      <c r="AD46" s="141"/>
      <c r="AE46" s="98"/>
      <c r="AF46" s="139"/>
      <c r="AG46" s="130"/>
      <c r="AH46" s="131">
        <v>0</v>
      </c>
      <c r="AI46" s="141"/>
      <c r="AJ46" s="91"/>
      <c r="AK46" s="132"/>
      <c r="AM46" s="31" t="s">
        <v>21</v>
      </c>
      <c r="AN46" s="27">
        <f>E47+J47+T47+Y47+IF(L45="대체(평일)",O47,0)+IF(AA45="대체(평일)",AD47,0)+IF(AF45="대체(평일)",AI47,0)</f>
        <v>0</v>
      </c>
      <c r="AO46" s="19">
        <f>IF(L45="휴일",O47,0)+IF(AA45="휴일",AD47,0)+IF(AF45="휴일",AI47,0)</f>
        <v>0</v>
      </c>
    </row>
    <row r="47" spans="2:46">
      <c r="B47" s="143"/>
      <c r="C47" s="96"/>
      <c r="D47" s="97">
        <f>IF((HOUR(24+C48-C47)+MINUTE(24+C48-C47)/60)&gt;=13,1.5,IF((HOUR(24+C48-C47)+MINUTE(24+C48-C47)/60)&gt;=8,1,IF((HOUR(24+C48-C47)+MINUTE(24+C48-C47)/60)&gt;=4,0.5,0)))</f>
        <v>0</v>
      </c>
      <c r="E47" s="136">
        <f>(HOUR(24+C48-C47)+MINUTE(24+C48-C47)/60)-D47-D48</f>
        <v>0</v>
      </c>
      <c r="F47" s="98"/>
      <c r="G47" s="143"/>
      <c r="H47" s="96"/>
      <c r="I47" s="97">
        <f>IF((HOUR(24+H48-H47)+MINUTE(24+H48-H47)/60)&gt;=13,1.5,IF((HOUR(24+H48-H47)+MINUTE(24+H48-H47)/60)&gt;=8,1,IF((HOUR(24+H48-H47)+MINUTE(24+H48-H47)/60)&gt;=4,0.5,0)))</f>
        <v>0</v>
      </c>
      <c r="J47" s="136">
        <f>(HOUR(24+H48-H47)+MINUTE(24+H48-H47)/60)-I47-I48</f>
        <v>0</v>
      </c>
      <c r="K47" s="98"/>
      <c r="L47" s="143"/>
      <c r="M47" s="96"/>
      <c r="N47" s="97">
        <f>IF((HOUR(24+M48-M47)+MINUTE(24+M48-M47)/60)&gt;=13,1.5,IF((HOUR(24+M48-M47)+MINUTE(24+M48-M47)/60)&gt;=8,1,IF((HOUR(24+M48-M47)+MINUTE(24+M48-M47)/60)&gt;=4,0.5,0)))</f>
        <v>0</v>
      </c>
      <c r="O47" s="136">
        <f>(HOUR(24+M48-M47)+MINUTE(24+M48-M47)/60)-N47-N48</f>
        <v>0</v>
      </c>
      <c r="P47" s="98"/>
      <c r="Q47" s="138"/>
      <c r="R47" s="128"/>
      <c r="S47" s="129">
        <f>IF((HOUR(24+R48-R47)+MINUTE(24+R48-R47)/60)&gt;=13,1.5,IF((HOUR(24+R48-R47)+MINUTE(24+R48-R47)/60)&gt;=8,1,IF((HOUR(24+R48-R47)+MINUTE(24+R48-R47)/60)&gt;=4,0.5,0)))</f>
        <v>0</v>
      </c>
      <c r="T47" s="136">
        <f>(HOUR(24+R48-R47)+MINUTE(24+R48-R47)/60)-S47-S48</f>
        <v>0</v>
      </c>
      <c r="U47" s="133"/>
      <c r="V47" s="138"/>
      <c r="W47" s="128"/>
      <c r="X47" s="129">
        <f>IF((HOUR(24+W48-W47)+MINUTE(24+W48-W47)/60)&gt;=13,1.5,IF((HOUR(24+W48-W47)+MINUTE(24+W48-W47)/60)&gt;=8,1,IF((HOUR(24+W48-W47)+MINUTE(24+W48-W47)/60)&gt;=4,0.5,0)))</f>
        <v>0</v>
      </c>
      <c r="Y47" s="136">
        <f>(HOUR(24+W48-W47)+MINUTE(24+W48-W47)/60)-X47-X48</f>
        <v>0</v>
      </c>
      <c r="Z47" s="98"/>
      <c r="AA47" s="138"/>
      <c r="AB47" s="128"/>
      <c r="AC47" s="129">
        <f>IF((HOUR(24+AB48-AB47)+MINUTE(24+AB48-AB47)/60)&gt;=13,1.5,IF((HOUR(24+AB48-AB47)+MINUTE(24+AB48-AB47)/60)&gt;=8,1,IF((HOUR(24+AB48-AB47)+MINUTE(24+AB48-AB47)/60)&gt;=4,0.5,0)))</f>
        <v>0</v>
      </c>
      <c r="AD47" s="136">
        <f>(HOUR(24+AB48-AB47)+MINUTE(24+AB48-AB47)/60)-AC47-AC48</f>
        <v>0</v>
      </c>
      <c r="AE47" s="98"/>
      <c r="AF47" s="138"/>
      <c r="AG47" s="128"/>
      <c r="AH47" s="129">
        <f>IF((HOUR(24+AG48-AG47)+MINUTE(24+AG48-AG47)/60)&gt;=13,1.5,IF((HOUR(24+AG48-AG47)+MINUTE(24+AG48-AG47)/60)&gt;=8,1,IF((HOUR(24+AG48-AG47)+MINUTE(24+AG48-AG47)/60)&gt;=4,0.5,0)))</f>
        <v>0</v>
      </c>
      <c r="AI47" s="136">
        <f>(HOUR(24+AG48-AG47)+MINUTE(24+AG48-AG47)/60)-AH47-AH48</f>
        <v>0</v>
      </c>
      <c r="AJ47" s="91"/>
      <c r="AK47" s="132"/>
      <c r="AM47" s="18"/>
      <c r="AN47" s="18"/>
      <c r="AO47" s="18"/>
    </row>
    <row r="48" spans="2:46">
      <c r="B48" s="144"/>
      <c r="C48" s="99"/>
      <c r="D48" s="100">
        <v>0</v>
      </c>
      <c r="E48" s="137"/>
      <c r="F48" s="98"/>
      <c r="G48" s="144"/>
      <c r="H48" s="99"/>
      <c r="I48" s="100">
        <v>0</v>
      </c>
      <c r="J48" s="137"/>
      <c r="K48" s="98"/>
      <c r="L48" s="144"/>
      <c r="M48" s="99"/>
      <c r="N48" s="100">
        <v>0</v>
      </c>
      <c r="O48" s="137"/>
      <c r="P48" s="98"/>
      <c r="Q48" s="139"/>
      <c r="R48" s="130"/>
      <c r="S48" s="131">
        <v>0</v>
      </c>
      <c r="T48" s="137"/>
      <c r="U48" s="133"/>
      <c r="V48" s="139"/>
      <c r="W48" s="130"/>
      <c r="X48" s="131">
        <v>0</v>
      </c>
      <c r="Y48" s="137"/>
      <c r="Z48" s="98"/>
      <c r="AA48" s="139"/>
      <c r="AB48" s="130"/>
      <c r="AC48" s="131">
        <v>0</v>
      </c>
      <c r="AD48" s="137"/>
      <c r="AE48" s="98"/>
      <c r="AF48" s="139"/>
      <c r="AG48" s="130"/>
      <c r="AH48" s="131">
        <v>0</v>
      </c>
      <c r="AI48" s="137"/>
      <c r="AJ48" s="91"/>
      <c r="AK48" s="132"/>
    </row>
    <row r="49" spans="2:41">
      <c r="B49" s="91"/>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0"/>
      <c r="AK49" s="132"/>
    </row>
    <row r="50" spans="2:41" ht="16.5" thickBot="1">
      <c r="B50" s="142">
        <f>IF(OR(AF43=0, AF43+1&gt;DAY(EOMONTH($B$2, 0))), 0, AF43+1)</f>
        <v>0</v>
      </c>
      <c r="C50" s="142"/>
      <c r="D50" s="142"/>
      <c r="E50" s="142"/>
      <c r="F50" s="91"/>
      <c r="G50" s="142">
        <f>IF(OR(B50=0, B50+1&gt;DAY(EOMONTH($B$2, 0))), 0, B50+1)</f>
        <v>0</v>
      </c>
      <c r="H50" s="142"/>
      <c r="I50" s="142"/>
      <c r="J50" s="142"/>
      <c r="K50" s="91"/>
      <c r="L50" s="142">
        <f>IF(OR(G50=0, G50+1&gt;DAY(EOMONTH($B$2, 0))), 0, G50+1)</f>
        <v>0</v>
      </c>
      <c r="M50" s="142"/>
      <c r="N50" s="142"/>
      <c r="O50" s="142"/>
      <c r="P50" s="91"/>
      <c r="Q50" s="142">
        <f>IF(OR(L50=0, L50+1&gt;DAY(EOMONTH($B$2, 0))), 0, L50+1)</f>
        <v>0</v>
      </c>
      <c r="R50" s="142"/>
      <c r="S50" s="142"/>
      <c r="T50" s="142"/>
      <c r="U50" s="91"/>
      <c r="V50" s="142">
        <f>IF(OR(Q50=0, Q50+1&gt;DAY(EOMONTH($B$2, 0))), 0, Q50+1)</f>
        <v>0</v>
      </c>
      <c r="W50" s="142"/>
      <c r="X50" s="142"/>
      <c r="Y50" s="142"/>
      <c r="Z50" s="91"/>
      <c r="AA50" s="145">
        <f>IF(OR(V50=0, V50+1&gt;DAY(EOMONTH($B$2, 0))), 0, V50+1)</f>
        <v>0</v>
      </c>
      <c r="AB50" s="145"/>
      <c r="AC50" s="145"/>
      <c r="AD50" s="145"/>
      <c r="AE50" s="91"/>
      <c r="AF50" s="145">
        <f>IF(OR(AA50=0, AA50+1&gt;DAY(EOMONTH($B$2, 0))), 0, AA50+1)</f>
        <v>0</v>
      </c>
      <c r="AG50" s="145"/>
      <c r="AH50" s="145"/>
      <c r="AI50" s="145"/>
      <c r="AJ50" s="91"/>
      <c r="AK50" s="132"/>
      <c r="AM50" s="15" t="s">
        <v>13</v>
      </c>
      <c r="AN50" s="5"/>
      <c r="AO50" s="5"/>
    </row>
    <row r="51" spans="2:41" ht="16.5" thickTop="1" thickBot="1">
      <c r="B51" s="91"/>
      <c r="C51" s="91"/>
      <c r="D51" s="91"/>
      <c r="E51" s="91"/>
      <c r="F51" s="91"/>
      <c r="G51" s="91"/>
      <c r="H51" s="91"/>
      <c r="I51" s="91"/>
      <c r="J51" s="91"/>
      <c r="K51" s="91"/>
      <c r="L51" s="91"/>
      <c r="M51" s="91"/>
      <c r="N51" s="91"/>
      <c r="O51" s="91"/>
      <c r="P51" s="91"/>
      <c r="Q51" s="91"/>
      <c r="R51" s="91"/>
      <c r="S51" s="91"/>
      <c r="T51" s="91"/>
      <c r="U51" s="91"/>
      <c r="V51" s="91"/>
      <c r="W51" s="91"/>
      <c r="X51" s="91"/>
      <c r="Y51" s="91"/>
      <c r="Z51" s="91"/>
      <c r="AA51" s="91"/>
      <c r="AB51" s="91"/>
      <c r="AC51" s="91"/>
      <c r="AD51" s="91"/>
      <c r="AE51" s="91"/>
      <c r="AF51" s="91"/>
      <c r="AG51" s="91"/>
      <c r="AH51" s="91"/>
      <c r="AI51" s="91"/>
      <c r="AJ51" s="90"/>
      <c r="AK51" s="132"/>
      <c r="AM51" s="23"/>
      <c r="AN51" s="24" t="s">
        <v>18</v>
      </c>
      <c r="AO51" s="25" t="s">
        <v>68</v>
      </c>
    </row>
    <row r="52" spans="2:41">
      <c r="B52" s="138"/>
      <c r="C52" s="128"/>
      <c r="D52" s="129">
        <f>IF((C53-C52)*24&gt;=13,1.5,IF((C53-C52)*24&gt;=6,1,IF((C53-C52)*24&gt;=4,0.5,0)))</f>
        <v>0</v>
      </c>
      <c r="E52" s="140">
        <f>IF((AND(B52="외근",D53="반차")),8,IF(OR(D53="연차",D53="외근"),8,IF(D53="반차",((C53-C52)*24)-D52+4,((C53-C52)*24)-D52-D53)))</f>
        <v>0</v>
      </c>
      <c r="F52" s="98"/>
      <c r="G52" s="138"/>
      <c r="H52" s="128"/>
      <c r="I52" s="129">
        <f>IF((H53-H52)*24&gt;=13,1.5,IF((H53-H52)*24&gt;=6,1,IF((H53-H52)*24&gt;=4,0.5,0)))</f>
        <v>0</v>
      </c>
      <c r="J52" s="140">
        <f>IF((AND(G52="외근",I53="반차")),8,IF(OR(I53="연차",I53="외근"),8,IF(I53="반차",((H53-H52)*24)-I52+4,((H53-H52)*24)-I52-I53)))</f>
        <v>0</v>
      </c>
      <c r="K52" s="98"/>
      <c r="L52" s="138"/>
      <c r="M52" s="128"/>
      <c r="N52" s="129">
        <f>IF((M53-M52)*24&gt;=13,1.5,IF((M53-M52)*24&gt;=6,1,IF((M53-M52)*24&gt;=4,0.5,0)))</f>
        <v>0</v>
      </c>
      <c r="O52" s="140">
        <f>IF((AND(L52="외근",N53="반차")),8,IF(OR(N53="연차",N53="외근"),8,IF(N53="반차",((M53-M52)*24)-N52+4,((M53-M52)*24)-N52-N53)))</f>
        <v>0</v>
      </c>
      <c r="P52" s="98"/>
      <c r="Q52" s="138"/>
      <c r="R52" s="128"/>
      <c r="S52" s="129">
        <f>IF((R53-R52)*24&gt;=13,1.5,IF((R53-R52)*24&gt;=6,1,IF((R53-R52)*24&gt;=4,0.5,0)))</f>
        <v>0</v>
      </c>
      <c r="T52" s="140">
        <f>IF((AND(Q52="외근",S53="반차")),8,IF(OR(S53="연차",S53="외근"),8,IF(S53="반차",((R53-R52)*24)-S52+4,((R53-R52)*24)-S52-S53)))</f>
        <v>0</v>
      </c>
      <c r="U52" s="98"/>
      <c r="V52" s="138"/>
      <c r="W52" s="128"/>
      <c r="X52" s="129">
        <f>IF((W53-W52)*24&gt;=13,1.5,IF((W53-W52)*24&gt;=6,1,IF((W53-W52)*24&gt;=4,0.5,0)))</f>
        <v>0</v>
      </c>
      <c r="Y52" s="140">
        <f>IF((AND(V52="외근",X53="반차")),8,IF(OR(X53="연차",X53="외근"),8,IF(X53="반차",((W53-W52)*24)-X52+4,((W53-W52)*24)-X52-X53)))</f>
        <v>0</v>
      </c>
      <c r="Z52" s="98"/>
      <c r="AA52" s="138"/>
      <c r="AB52" s="128"/>
      <c r="AC52" s="129">
        <f>IF((AB53-AB52)*24&gt;=13,1.5,IF((AB53-AB52)*24&gt;=6,1,IF((AB53-AB52)*24&gt;=4,0.5,0)))</f>
        <v>0</v>
      </c>
      <c r="AD52" s="140">
        <f>IF(OR(AC53="연차",AC53="외근"),8,IF(AC53="반차",((AB53-AB52)*24)-AC52+4,((AB53-AB52)*24)-AC52-AC53))</f>
        <v>0</v>
      </c>
      <c r="AE52" s="98"/>
      <c r="AF52" s="138"/>
      <c r="AG52" s="128"/>
      <c r="AH52" s="129">
        <f>IF((AG53-AG52)*24&gt;=13,1.5,IF((AG53-AG52)*24&gt;=6,1,IF((AG53-AG52)*24&gt;=4,0.5,0)))</f>
        <v>0</v>
      </c>
      <c r="AI52" s="140">
        <f>IF(OR(AH53="연차",AH53="외근"),8,IF(AH53="반차",((AG53-AG52)*24)-AH52+4,((AG53-AG52)*24)-AH52-AH53))</f>
        <v>0</v>
      </c>
      <c r="AJ52" s="90"/>
      <c r="AK52" s="132"/>
      <c r="AM52" s="16" t="s">
        <v>20</v>
      </c>
      <c r="AN52" s="26">
        <f>E52+J52+O52+T52+Y52+IF(AA52="대체(평일)",AD52,0)+IF(AF52="대체(평일)",AI52,0)</f>
        <v>0</v>
      </c>
      <c r="AO52" s="17">
        <f>IF(AA52="휴일",AD52,0)+IF(AF52="휴일",AI52,0)</f>
        <v>0</v>
      </c>
    </row>
    <row r="53" spans="2:41" ht="15.75" thickBot="1">
      <c r="B53" s="139"/>
      <c r="C53" s="130"/>
      <c r="D53" s="131">
        <v>0</v>
      </c>
      <c r="E53" s="141"/>
      <c r="F53" s="98"/>
      <c r="G53" s="139"/>
      <c r="H53" s="130"/>
      <c r="I53" s="131">
        <v>0</v>
      </c>
      <c r="J53" s="141"/>
      <c r="K53" s="98"/>
      <c r="L53" s="139"/>
      <c r="M53" s="130"/>
      <c r="N53" s="131">
        <v>0</v>
      </c>
      <c r="O53" s="141"/>
      <c r="P53" s="98"/>
      <c r="Q53" s="139"/>
      <c r="R53" s="130"/>
      <c r="S53" s="131">
        <v>0</v>
      </c>
      <c r="T53" s="141"/>
      <c r="U53" s="98"/>
      <c r="V53" s="139"/>
      <c r="W53" s="130"/>
      <c r="X53" s="131">
        <v>0</v>
      </c>
      <c r="Y53" s="141"/>
      <c r="Z53" s="98"/>
      <c r="AA53" s="139"/>
      <c r="AB53" s="130"/>
      <c r="AC53" s="131">
        <v>0</v>
      </c>
      <c r="AD53" s="141"/>
      <c r="AE53" s="98"/>
      <c r="AF53" s="139"/>
      <c r="AG53" s="130"/>
      <c r="AH53" s="131">
        <v>0</v>
      </c>
      <c r="AI53" s="141"/>
      <c r="AJ53" s="90"/>
      <c r="AK53" s="132"/>
      <c r="AM53" s="31" t="s">
        <v>21</v>
      </c>
      <c r="AN53" s="27">
        <f>E54+J54+O54+T54+Y54+IF(AA52="대체(평일)",AD54,0)+IF(AF52="대체(평일)",AI54,0)</f>
        <v>0</v>
      </c>
      <c r="AO53" s="19">
        <f>IF(AA52="휴일",AD54,0)+IF(AF52="휴일",AI54,0)</f>
        <v>0</v>
      </c>
    </row>
    <row r="54" spans="2:41">
      <c r="B54" s="138"/>
      <c r="C54" s="128"/>
      <c r="D54" s="129">
        <f>IF((HOUR(24+C55-C54)+MINUTE(24+C55-C54)/60)&gt;=13,1.5,IF((HOUR(24+C55-C54)+MINUTE(24+C55-C54)/60)&gt;=8,1,IF((HOUR(24+C55-C54)+MINUTE(24+C55-C54)/60)&gt;=4,0.5,0)))</f>
        <v>0</v>
      </c>
      <c r="E54" s="136">
        <f>(HOUR(24+C55-C54)+MINUTE(24+C55-C54)/60)-D54-D55</f>
        <v>0</v>
      </c>
      <c r="F54" s="98"/>
      <c r="G54" s="138"/>
      <c r="H54" s="128"/>
      <c r="I54" s="129">
        <f>IF((HOUR(24+H55-H54)+MINUTE(24+H55-H54)/60)&gt;=13,1.5,IF((HOUR(24+H55-H54)+MINUTE(24+H55-H54)/60)&gt;=8,1,IF((HOUR(24+H55-H54)+MINUTE(24+H55-H54)/60)&gt;=4,0.5,0)))</f>
        <v>0</v>
      </c>
      <c r="J54" s="136">
        <f>(HOUR(24+H55-H54)+MINUTE(24+H55-H54)/60)-I54-I55</f>
        <v>0</v>
      </c>
      <c r="K54" s="98"/>
      <c r="L54" s="138"/>
      <c r="M54" s="128"/>
      <c r="N54" s="129">
        <f>IF((HOUR(24+M55-M54)+MINUTE(24+M55-M54)/60)&gt;=13,1.5,IF((HOUR(24+M55-M54)+MINUTE(24+M55-M54)/60)&gt;=8,1,IF((HOUR(24+M55-M54)+MINUTE(24+M55-M54)/60)&gt;=4,0.5,0)))</f>
        <v>0</v>
      </c>
      <c r="O54" s="136">
        <f>(HOUR(24+M55-M54)+MINUTE(24+M55-M54)/60)-N54-N55</f>
        <v>0</v>
      </c>
      <c r="P54" s="98"/>
      <c r="Q54" s="138"/>
      <c r="R54" s="128"/>
      <c r="S54" s="129">
        <f>IF((HOUR(24+R55-R54)+MINUTE(24+R55-R54)/60)&gt;=13,1.5,IF((HOUR(24+R55-R54)+MINUTE(24+R55-R54)/60)&gt;=8,1,IF((HOUR(24+R55-R54)+MINUTE(24+R55-R54)/60)&gt;=4,0.5,0)))</f>
        <v>0</v>
      </c>
      <c r="T54" s="136">
        <f>(HOUR(24+R55-R54)+MINUTE(24+R55-R54)/60)-S54-S55</f>
        <v>0</v>
      </c>
      <c r="U54" s="98"/>
      <c r="V54" s="138"/>
      <c r="W54" s="128"/>
      <c r="X54" s="129">
        <f>IF((HOUR(24+W55-W54)+MINUTE(24+W55-W54)/60)&gt;=13,1.5,IF((HOUR(24+W55-W54)+MINUTE(24+W55-W54)/60)&gt;=8,1,IF((HOUR(24+W55-W54)+MINUTE(24+W55-W54)/60)&gt;=4,0.5,0)))</f>
        <v>0</v>
      </c>
      <c r="Y54" s="136">
        <f>(HOUR(24+W55-W54)+MINUTE(24+W55-W54)/60)-X54-X55</f>
        <v>0</v>
      </c>
      <c r="Z54" s="98"/>
      <c r="AA54" s="138"/>
      <c r="AB54" s="128"/>
      <c r="AC54" s="129">
        <f>IF((HOUR(24+AB55-AB54)+MINUTE(24+AB55-AB54)/60)&gt;=13,1.5,IF((HOUR(24+AB55-AB54)+MINUTE(24+AB55-AB54)/60)&gt;=8,1,IF((HOUR(24+AB55-AB54)+MINUTE(24+AB55-AB54)/60)&gt;=4,0.5,0)))</f>
        <v>0</v>
      </c>
      <c r="AD54" s="136">
        <f>(HOUR(24+AB55-AB54)+MINUTE(24+AB55-AB54)/60)-AC54-AC55</f>
        <v>0</v>
      </c>
      <c r="AE54" s="98"/>
      <c r="AF54" s="138"/>
      <c r="AG54" s="128"/>
      <c r="AH54" s="129">
        <f>IF((HOUR(24+AG55-AG54)+MINUTE(24+AG55-AG54)/60)&gt;=13,1.5,IF((HOUR(24+AG55-AG54)+MINUTE(24+AG55-AG54)/60)&gt;=8,1,IF((HOUR(24+AG55-AG54)+MINUTE(24+AG55-AG54)/60)&gt;=4,0.5,0)))</f>
        <v>0</v>
      </c>
      <c r="AI54" s="136">
        <f>(HOUR(24+AG55-AG54)+MINUTE(24+AG55-AG54)/60)-AH54-AH55</f>
        <v>0</v>
      </c>
      <c r="AJ54" s="90"/>
      <c r="AK54" s="132"/>
      <c r="AM54" s="18"/>
      <c r="AN54" s="18"/>
      <c r="AO54" s="18"/>
    </row>
    <row r="55" spans="2:41">
      <c r="B55" s="139"/>
      <c r="C55" s="130"/>
      <c r="D55" s="131">
        <v>0</v>
      </c>
      <c r="E55" s="137"/>
      <c r="F55" s="98"/>
      <c r="G55" s="139"/>
      <c r="H55" s="130"/>
      <c r="I55" s="131">
        <v>0</v>
      </c>
      <c r="J55" s="137"/>
      <c r="K55" s="98"/>
      <c r="L55" s="139"/>
      <c r="M55" s="130"/>
      <c r="N55" s="131">
        <v>0</v>
      </c>
      <c r="O55" s="137"/>
      <c r="P55" s="98"/>
      <c r="Q55" s="139"/>
      <c r="R55" s="130"/>
      <c r="S55" s="131">
        <v>0</v>
      </c>
      <c r="T55" s="137"/>
      <c r="U55" s="98"/>
      <c r="V55" s="139"/>
      <c r="W55" s="130"/>
      <c r="X55" s="131">
        <v>0</v>
      </c>
      <c r="Y55" s="137"/>
      <c r="Z55" s="98"/>
      <c r="AA55" s="139"/>
      <c r="AB55" s="130"/>
      <c r="AC55" s="131">
        <v>0</v>
      </c>
      <c r="AD55" s="137"/>
      <c r="AE55" s="98"/>
      <c r="AF55" s="139"/>
      <c r="AG55" s="130"/>
      <c r="AH55" s="131">
        <v>0</v>
      </c>
      <c r="AI55" s="137"/>
      <c r="AJ55" s="90"/>
      <c r="AK55" s="132"/>
    </row>
    <row r="56" spans="2:41">
      <c r="AK56" s="14"/>
    </row>
    <row r="57" spans="2:41">
      <c r="AK57" s="14"/>
    </row>
    <row r="66" spans="13:13">
      <c r="M66" s="30"/>
    </row>
  </sheetData>
  <sheetProtection algorithmName="SHA-512" hashValue="wC4CwAbI4bR/dCB0w9JJT3Sfm4FGo0sYmnijCNqjW7kni28j7EY+55dXJ5Rpk9cbXq+I293PZLPTCozKgCd55A==" saltValue="3AXr9O6iZSVSmhhWI1NdPw==" spinCount="100000" sheet="1" formatCells="0" formatColumns="0" formatRows="0" selectLockedCells="1" sort="0" autoFilter="0" pivotTables="0"/>
  <mergeCells count="229">
    <mergeCell ref="B2:G2"/>
    <mergeCell ref="AQ3:AR3"/>
    <mergeCell ref="B4:E4"/>
    <mergeCell ref="AQ4:AR4"/>
    <mergeCell ref="AQ5:AQ7"/>
    <mergeCell ref="AQ8:AR8"/>
    <mergeCell ref="AI17:AI18"/>
    <mergeCell ref="AQ10:AR10"/>
    <mergeCell ref="B13:E13"/>
    <mergeCell ref="G13:J13"/>
    <mergeCell ref="L13:O13"/>
    <mergeCell ref="Q13:T13"/>
    <mergeCell ref="V13:Y13"/>
    <mergeCell ref="AA13:AD13"/>
    <mergeCell ref="AF13:AI13"/>
    <mergeCell ref="AM10:AN10"/>
    <mergeCell ref="AM11:AN11"/>
    <mergeCell ref="G10:J10"/>
    <mergeCell ref="AQ9:AR9"/>
    <mergeCell ref="AM12:AN12"/>
    <mergeCell ref="G24:G25"/>
    <mergeCell ref="J24:J25"/>
    <mergeCell ref="L24:L25"/>
    <mergeCell ref="O24:O25"/>
    <mergeCell ref="AF15:AI15"/>
    <mergeCell ref="B17:B18"/>
    <mergeCell ref="E17:E18"/>
    <mergeCell ref="G17:G18"/>
    <mergeCell ref="J17:J18"/>
    <mergeCell ref="L17:L18"/>
    <mergeCell ref="O17:O18"/>
    <mergeCell ref="Q17:Q18"/>
    <mergeCell ref="T17:T18"/>
    <mergeCell ref="V17:V18"/>
    <mergeCell ref="B15:E15"/>
    <mergeCell ref="G15:J15"/>
    <mergeCell ref="L15:O15"/>
    <mergeCell ref="Q15:T15"/>
    <mergeCell ref="V15:Y15"/>
    <mergeCell ref="AA15:AD15"/>
    <mergeCell ref="Y17:Y18"/>
    <mergeCell ref="AA17:AA18"/>
    <mergeCell ref="AD17:AD18"/>
    <mergeCell ref="AF17:AF18"/>
    <mergeCell ref="AD19:AD20"/>
    <mergeCell ref="AF19:AF20"/>
    <mergeCell ref="AI19:AI20"/>
    <mergeCell ref="B22:E22"/>
    <mergeCell ref="G22:J22"/>
    <mergeCell ref="L22:O22"/>
    <mergeCell ref="Q22:T22"/>
    <mergeCell ref="V22:Y22"/>
    <mergeCell ref="AA22:AD22"/>
    <mergeCell ref="AF22:AI22"/>
    <mergeCell ref="O19:O20"/>
    <mergeCell ref="Q19:Q20"/>
    <mergeCell ref="T19:T20"/>
    <mergeCell ref="V19:V20"/>
    <mergeCell ref="Y19:Y20"/>
    <mergeCell ref="AA19:AA20"/>
    <mergeCell ref="B19:B20"/>
    <mergeCell ref="E19:E20"/>
    <mergeCell ref="G19:G20"/>
    <mergeCell ref="J19:J20"/>
    <mergeCell ref="L19:L20"/>
    <mergeCell ref="V26:V27"/>
    <mergeCell ref="Y26:Y27"/>
    <mergeCell ref="AA26:AA27"/>
    <mergeCell ref="AD26:AD27"/>
    <mergeCell ref="AF26:AF27"/>
    <mergeCell ref="AI26:AI27"/>
    <mergeCell ref="AF24:AF25"/>
    <mergeCell ref="AI24:AI25"/>
    <mergeCell ref="B26:B27"/>
    <mergeCell ref="E26:E27"/>
    <mergeCell ref="G26:G27"/>
    <mergeCell ref="J26:J27"/>
    <mergeCell ref="L26:L27"/>
    <mergeCell ref="O26:O27"/>
    <mergeCell ref="Q26:Q27"/>
    <mergeCell ref="T26:T27"/>
    <mergeCell ref="Q24:Q25"/>
    <mergeCell ref="T24:T25"/>
    <mergeCell ref="V24:V25"/>
    <mergeCell ref="Y24:Y25"/>
    <mergeCell ref="AA24:AA25"/>
    <mergeCell ref="AD24:AD25"/>
    <mergeCell ref="B24:B25"/>
    <mergeCell ref="E24:E25"/>
    <mergeCell ref="AF29:AI29"/>
    <mergeCell ref="B31:B32"/>
    <mergeCell ref="E31:E32"/>
    <mergeCell ref="G31:G32"/>
    <mergeCell ref="J31:J32"/>
    <mergeCell ref="L31:L32"/>
    <mergeCell ref="O31:O32"/>
    <mergeCell ref="Q31:Q32"/>
    <mergeCell ref="T31:T32"/>
    <mergeCell ref="V31:V32"/>
    <mergeCell ref="B29:E29"/>
    <mergeCell ref="G29:J29"/>
    <mergeCell ref="L29:O29"/>
    <mergeCell ref="Q29:T29"/>
    <mergeCell ref="V29:Y29"/>
    <mergeCell ref="AA29:AD29"/>
    <mergeCell ref="Y31:Y32"/>
    <mergeCell ref="AA31:AA32"/>
    <mergeCell ref="AD31:AD32"/>
    <mergeCell ref="AF31:AF32"/>
    <mergeCell ref="AI31:AI32"/>
    <mergeCell ref="AD33:AD34"/>
    <mergeCell ref="AF33:AF34"/>
    <mergeCell ref="AI33:AI34"/>
    <mergeCell ref="B36:E36"/>
    <mergeCell ref="G36:J36"/>
    <mergeCell ref="L36:O36"/>
    <mergeCell ref="Q36:T36"/>
    <mergeCell ref="V36:Y36"/>
    <mergeCell ref="AA36:AD36"/>
    <mergeCell ref="AF36:AI36"/>
    <mergeCell ref="O33:O34"/>
    <mergeCell ref="Q33:Q34"/>
    <mergeCell ref="T33:T34"/>
    <mergeCell ref="V33:V34"/>
    <mergeCell ref="Y33:Y34"/>
    <mergeCell ref="AA33:AA34"/>
    <mergeCell ref="B33:B34"/>
    <mergeCell ref="E33:E34"/>
    <mergeCell ref="G33:G34"/>
    <mergeCell ref="J33:J34"/>
    <mergeCell ref="L33:L34"/>
    <mergeCell ref="B40:B41"/>
    <mergeCell ref="E40:E41"/>
    <mergeCell ref="G40:G41"/>
    <mergeCell ref="J40:J41"/>
    <mergeCell ref="L40:L41"/>
    <mergeCell ref="O40:O41"/>
    <mergeCell ref="Q40:Q41"/>
    <mergeCell ref="T40:T41"/>
    <mergeCell ref="Q38:Q39"/>
    <mergeCell ref="T38:T39"/>
    <mergeCell ref="B38:B39"/>
    <mergeCell ref="E38:E39"/>
    <mergeCell ref="G38:G39"/>
    <mergeCell ref="J38:J39"/>
    <mergeCell ref="L38:L39"/>
    <mergeCell ref="O38:O39"/>
    <mergeCell ref="AI45:AI46"/>
    <mergeCell ref="V40:V41"/>
    <mergeCell ref="Y40:Y41"/>
    <mergeCell ref="AA40:AA41"/>
    <mergeCell ref="AD40:AD41"/>
    <mergeCell ref="AF40:AF41"/>
    <mergeCell ref="AI40:AI41"/>
    <mergeCell ref="AF38:AF39"/>
    <mergeCell ref="AI38:AI39"/>
    <mergeCell ref="V38:V39"/>
    <mergeCell ref="Y38:Y39"/>
    <mergeCell ref="AA38:AA39"/>
    <mergeCell ref="AD38:AD39"/>
    <mergeCell ref="G52:G53"/>
    <mergeCell ref="J52:J53"/>
    <mergeCell ref="L52:L53"/>
    <mergeCell ref="O52:O53"/>
    <mergeCell ref="AF43:AI43"/>
    <mergeCell ref="B45:B46"/>
    <mergeCell ref="E45:E46"/>
    <mergeCell ref="G45:G46"/>
    <mergeCell ref="J45:J46"/>
    <mergeCell ref="L45:L46"/>
    <mergeCell ref="O45:O46"/>
    <mergeCell ref="Q45:Q46"/>
    <mergeCell ref="T45:T46"/>
    <mergeCell ref="V45:V46"/>
    <mergeCell ref="B43:E43"/>
    <mergeCell ref="G43:J43"/>
    <mergeCell ref="L43:O43"/>
    <mergeCell ref="Q43:T43"/>
    <mergeCell ref="V43:Y43"/>
    <mergeCell ref="AA43:AD43"/>
    <mergeCell ref="Y45:Y46"/>
    <mergeCell ref="AA45:AA46"/>
    <mergeCell ref="AD45:AD46"/>
    <mergeCell ref="AF45:AF46"/>
    <mergeCell ref="AD47:AD48"/>
    <mergeCell ref="AF47:AF48"/>
    <mergeCell ref="AI47:AI48"/>
    <mergeCell ref="B50:E50"/>
    <mergeCell ref="G50:J50"/>
    <mergeCell ref="L50:O50"/>
    <mergeCell ref="Q50:T50"/>
    <mergeCell ref="V50:Y50"/>
    <mergeCell ref="AA50:AD50"/>
    <mergeCell ref="AF50:AI50"/>
    <mergeCell ref="O47:O48"/>
    <mergeCell ref="Q47:Q48"/>
    <mergeCell ref="T47:T48"/>
    <mergeCell ref="V47:V48"/>
    <mergeCell ref="Y47:Y48"/>
    <mergeCell ref="AA47:AA48"/>
    <mergeCell ref="B47:B48"/>
    <mergeCell ref="E47:E48"/>
    <mergeCell ref="G47:G48"/>
    <mergeCell ref="J47:J48"/>
    <mergeCell ref="L47:L48"/>
    <mergeCell ref="V54:V55"/>
    <mergeCell ref="Y54:Y55"/>
    <mergeCell ref="AA54:AA55"/>
    <mergeCell ref="AD54:AD55"/>
    <mergeCell ref="AF54:AF55"/>
    <mergeCell ref="AI54:AI55"/>
    <mergeCell ref="AF52:AF53"/>
    <mergeCell ref="AI52:AI53"/>
    <mergeCell ref="B54:B55"/>
    <mergeCell ref="E54:E55"/>
    <mergeCell ref="G54:G55"/>
    <mergeCell ref="J54:J55"/>
    <mergeCell ref="L54:L55"/>
    <mergeCell ref="O54:O55"/>
    <mergeCell ref="Q54:Q55"/>
    <mergeCell ref="T54:T55"/>
    <mergeCell ref="Q52:Q53"/>
    <mergeCell ref="T52:T53"/>
    <mergeCell ref="V52:V53"/>
    <mergeCell ref="Y52:Y53"/>
    <mergeCell ref="AA52:AA53"/>
    <mergeCell ref="AD52:AD53"/>
    <mergeCell ref="B52:B53"/>
    <mergeCell ref="E52:E53"/>
  </mergeCells>
  <phoneticPr fontId="4" type="noConversion"/>
  <conditionalFormatting sqref="B15:K15 B22:Y22 B36:U36 F43:K43 B50:Y50 AK31 B29:Y29 AJ29 AJ50 AJ43 AJ36 AJ22 AJ15 P15:Y15 P43:Y43">
    <cfRule type="cellIs" dxfId="1221" priority="404" operator="equal">
      <formula>0</formula>
    </cfRule>
  </conditionalFormatting>
  <conditionalFormatting sqref="AK45">
    <cfRule type="cellIs" dxfId="1220" priority="403" operator="equal">
      <formula>0</formula>
    </cfRule>
  </conditionalFormatting>
  <conditionalFormatting sqref="Z15:AI15 Z22:AI22 Z29:AI29 Z36:AI36 Z43:AI43 Z50:AI50">
    <cfRule type="cellIs" dxfId="1219" priority="402" operator="equal">
      <formula>0</formula>
    </cfRule>
  </conditionalFormatting>
  <conditionalFormatting sqref="B19:B20">
    <cfRule type="containsText" dxfId="1218" priority="397" operator="containsText" text="야간">
      <formula>NOT(ISERROR(SEARCH("야간",B19)))</formula>
    </cfRule>
    <cfRule type="containsText" dxfId="1217" priority="400" operator="containsText" text="B(선택)">
      <formula>NOT(ISERROR(SEARCH("B(선택)",B19)))</formula>
    </cfRule>
    <cfRule type="containsText" dxfId="1216" priority="401" operator="containsText" text="A(선택)">
      <formula>NOT(ISERROR(SEARCH("A(선택)",B19)))</formula>
    </cfRule>
  </conditionalFormatting>
  <conditionalFormatting sqref="AA19:AA20">
    <cfRule type="containsText" dxfId="1215" priority="394" operator="containsText" text="야간">
      <formula>NOT(ISERROR(SEARCH("야간",AA19)))</formula>
    </cfRule>
    <cfRule type="containsText" dxfId="1214" priority="395" operator="containsText" text="B(선택)">
      <formula>NOT(ISERROR(SEARCH("B(선택)",AA19)))</formula>
    </cfRule>
    <cfRule type="containsText" dxfId="1213" priority="396" operator="containsText" text="A(선택)">
      <formula>NOT(ISERROR(SEARCH("A(선택)",AA19)))</formula>
    </cfRule>
  </conditionalFormatting>
  <conditionalFormatting sqref="AF19:AF20">
    <cfRule type="containsText" dxfId="1212" priority="391" operator="containsText" text="야간">
      <formula>NOT(ISERROR(SEARCH("야간",AF19)))</formula>
    </cfRule>
    <cfRule type="containsText" dxfId="1211" priority="392" operator="containsText" text="B(선택)">
      <formula>NOT(ISERROR(SEARCH("B(선택)",AF19)))</formula>
    </cfRule>
    <cfRule type="containsText" dxfId="1210" priority="393" operator="containsText" text="A(선택)">
      <formula>NOT(ISERROR(SEARCH("A(선택)",AF19)))</formula>
    </cfRule>
  </conditionalFormatting>
  <conditionalFormatting sqref="AA26:AA27">
    <cfRule type="containsText" dxfId="1209" priority="388" operator="containsText" text="야간">
      <formula>NOT(ISERROR(SEARCH("야간",AA26)))</formula>
    </cfRule>
    <cfRule type="containsText" dxfId="1208" priority="389" operator="containsText" text="B(선택)">
      <formula>NOT(ISERROR(SEARCH("B(선택)",AA26)))</formula>
    </cfRule>
    <cfRule type="containsText" dxfId="1207" priority="390" operator="containsText" text="A(선택)">
      <formula>NOT(ISERROR(SEARCH("A(선택)",AA26)))</formula>
    </cfRule>
  </conditionalFormatting>
  <conditionalFormatting sqref="AF26:AF27">
    <cfRule type="containsText" dxfId="1206" priority="385" operator="containsText" text="야간">
      <formula>NOT(ISERROR(SEARCH("야간",AF26)))</formula>
    </cfRule>
    <cfRule type="containsText" dxfId="1205" priority="386" operator="containsText" text="B(선택)">
      <formula>NOT(ISERROR(SEARCH("B(선택)",AF26)))</formula>
    </cfRule>
    <cfRule type="containsText" dxfId="1204" priority="387" operator="containsText" text="A(선택)">
      <formula>NOT(ISERROR(SEARCH("A(선택)",AF26)))</formula>
    </cfRule>
  </conditionalFormatting>
  <conditionalFormatting sqref="G26:G27">
    <cfRule type="containsText" dxfId="1203" priority="380" operator="containsText" text="야간">
      <formula>NOT(ISERROR(SEARCH("야간",G26)))</formula>
    </cfRule>
    <cfRule type="containsText" dxfId="1202" priority="381" operator="containsText" text="B(선택)">
      <formula>NOT(ISERROR(SEARCH("B(선택)",G26)))</formula>
    </cfRule>
    <cfRule type="containsText" dxfId="1201" priority="382" operator="containsText" text="A(선택)">
      <formula>NOT(ISERROR(SEARCH("A(선택)",G26)))</formula>
    </cfRule>
  </conditionalFormatting>
  <conditionalFormatting sqref="Q26:Q27">
    <cfRule type="containsText" dxfId="1200" priority="377" operator="containsText" text="야간">
      <formula>NOT(ISERROR(SEARCH("야간",Q26)))</formula>
    </cfRule>
    <cfRule type="containsText" dxfId="1199" priority="378" operator="containsText" text="B(선택)">
      <formula>NOT(ISERROR(SEARCH("B(선택)",Q26)))</formula>
    </cfRule>
    <cfRule type="containsText" dxfId="1198" priority="379" operator="containsText" text="A(선택)">
      <formula>NOT(ISERROR(SEARCH("A(선택)",Q26)))</formula>
    </cfRule>
  </conditionalFormatting>
  <conditionalFormatting sqref="L26:L27">
    <cfRule type="containsText" dxfId="1197" priority="374" operator="containsText" text="야간">
      <formula>NOT(ISERROR(SEARCH("야간",L26)))</formula>
    </cfRule>
    <cfRule type="containsText" dxfId="1196" priority="375" operator="containsText" text="B(선택)">
      <formula>NOT(ISERROR(SEARCH("B(선택)",L26)))</formula>
    </cfRule>
    <cfRule type="containsText" dxfId="1195" priority="376" operator="containsText" text="A(선택)">
      <formula>NOT(ISERROR(SEARCH("A(선택)",L26)))</formula>
    </cfRule>
  </conditionalFormatting>
  <conditionalFormatting sqref="G19:G20">
    <cfRule type="containsText" dxfId="1194" priority="359" operator="containsText" text="야간">
      <formula>NOT(ISERROR(SEARCH("야간",G19)))</formula>
    </cfRule>
    <cfRule type="containsText" dxfId="1193" priority="362" operator="containsText" text="B(선택)">
      <formula>NOT(ISERROR(SEARCH("B(선택)",G19)))</formula>
    </cfRule>
    <cfRule type="containsText" dxfId="1192" priority="363" operator="containsText" text="A(선택)">
      <formula>NOT(ISERROR(SEARCH("A(선택)",G19)))</formula>
    </cfRule>
  </conditionalFormatting>
  <conditionalFormatting sqref="L19:L20">
    <cfRule type="containsText" dxfId="1191" priority="354" operator="containsText" text="야간">
      <formula>NOT(ISERROR(SEARCH("야간",L19)))</formula>
    </cfRule>
    <cfRule type="containsText" dxfId="1190" priority="357" operator="containsText" text="B(선택)">
      <formula>NOT(ISERROR(SEARCH("B(선택)",L19)))</formula>
    </cfRule>
    <cfRule type="containsText" dxfId="1189" priority="358" operator="containsText" text="A(선택)">
      <formula>NOT(ISERROR(SEARCH("A(선택)",L19)))</formula>
    </cfRule>
  </conditionalFormatting>
  <conditionalFormatting sqref="Q19:Q20">
    <cfRule type="containsText" dxfId="1188" priority="349" operator="containsText" text="야간">
      <formula>NOT(ISERROR(SEARCH("야간",Q19)))</formula>
    </cfRule>
    <cfRule type="containsText" dxfId="1187" priority="352" operator="containsText" text="B(선택)">
      <formula>NOT(ISERROR(SEARCH("B(선택)",Q19)))</formula>
    </cfRule>
    <cfRule type="containsText" dxfId="1186" priority="353" operator="containsText" text="A(선택)">
      <formula>NOT(ISERROR(SEARCH("A(선택)",Q19)))</formula>
    </cfRule>
  </conditionalFormatting>
  <conditionalFormatting sqref="V19:V20">
    <cfRule type="containsText" dxfId="1185" priority="344" operator="containsText" text="야간">
      <formula>NOT(ISERROR(SEARCH("야간",V19)))</formula>
    </cfRule>
    <cfRule type="containsText" dxfId="1184" priority="347" operator="containsText" text="B(선택)">
      <formula>NOT(ISERROR(SEARCH("B(선택)",V19)))</formula>
    </cfRule>
    <cfRule type="containsText" dxfId="1183" priority="348" operator="containsText" text="A(선택)">
      <formula>NOT(ISERROR(SEARCH("A(선택)",V19)))</formula>
    </cfRule>
  </conditionalFormatting>
  <conditionalFormatting sqref="L15:O15">
    <cfRule type="cellIs" dxfId="1182" priority="343" operator="equal">
      <formula>0</formula>
    </cfRule>
  </conditionalFormatting>
  <conditionalFormatting sqref="B26:B27">
    <cfRule type="containsText" dxfId="1181" priority="340" operator="containsText" text="야간">
      <formula>NOT(ISERROR(SEARCH("야간",B26)))</formula>
    </cfRule>
    <cfRule type="containsText" dxfId="1180" priority="341" operator="containsText" text="B(선택)">
      <formula>NOT(ISERROR(SEARCH("B(선택)",B26)))</formula>
    </cfRule>
    <cfRule type="containsText" dxfId="1179" priority="342" operator="containsText" text="A(선택)">
      <formula>NOT(ISERROR(SEARCH("A(선택)",B26)))</formula>
    </cfRule>
  </conditionalFormatting>
  <conditionalFormatting sqref="V26:V27">
    <cfRule type="containsText" dxfId="1178" priority="334" operator="containsText" text="야간">
      <formula>NOT(ISERROR(SEARCH("야간",V26)))</formula>
    </cfRule>
    <cfRule type="containsText" dxfId="1177" priority="335" operator="containsText" text="B(선택)">
      <formula>NOT(ISERROR(SEARCH("B(선택)",V26)))</formula>
    </cfRule>
    <cfRule type="containsText" dxfId="1176" priority="336" operator="containsText" text="A(선택)">
      <formula>NOT(ISERROR(SEARCH("A(선택)",V26)))</formula>
    </cfRule>
  </conditionalFormatting>
  <conditionalFormatting sqref="AA33:AA34">
    <cfRule type="containsText" dxfId="1175" priority="328" operator="containsText" text="야간">
      <formula>NOT(ISERROR(SEARCH("야간",AA33)))</formula>
    </cfRule>
    <cfRule type="containsText" dxfId="1174" priority="329" operator="containsText" text="B(선택)">
      <formula>NOT(ISERROR(SEARCH("B(선택)",AA33)))</formula>
    </cfRule>
    <cfRule type="containsText" dxfId="1173" priority="330" operator="containsText" text="A(선택)">
      <formula>NOT(ISERROR(SEARCH("A(선택)",AA33)))</formula>
    </cfRule>
  </conditionalFormatting>
  <conditionalFormatting sqref="AF33:AF34">
    <cfRule type="containsText" dxfId="1172" priority="325" operator="containsText" text="야간">
      <formula>NOT(ISERROR(SEARCH("야간",AF33)))</formula>
    </cfRule>
    <cfRule type="containsText" dxfId="1171" priority="326" operator="containsText" text="B(선택)">
      <formula>NOT(ISERROR(SEARCH("B(선택)",AF33)))</formula>
    </cfRule>
    <cfRule type="containsText" dxfId="1170" priority="327" operator="containsText" text="A(선택)">
      <formula>NOT(ISERROR(SEARCH("A(선택)",AF33)))</formula>
    </cfRule>
  </conditionalFormatting>
  <conditionalFormatting sqref="G33:G34">
    <cfRule type="containsText" dxfId="1169" priority="322" operator="containsText" text="야간">
      <formula>NOT(ISERROR(SEARCH("야간",G33)))</formula>
    </cfRule>
    <cfRule type="containsText" dxfId="1168" priority="323" operator="containsText" text="B(선택)">
      <formula>NOT(ISERROR(SEARCH("B(선택)",G33)))</formula>
    </cfRule>
    <cfRule type="containsText" dxfId="1167" priority="324" operator="containsText" text="A(선택)">
      <formula>NOT(ISERROR(SEARCH("A(선택)",G33)))</formula>
    </cfRule>
  </conditionalFormatting>
  <conditionalFormatting sqref="Q33:Q34">
    <cfRule type="containsText" dxfId="1166" priority="319" operator="containsText" text="야간">
      <formula>NOT(ISERROR(SEARCH("야간",Q33)))</formula>
    </cfRule>
    <cfRule type="containsText" dxfId="1165" priority="320" operator="containsText" text="B(선택)">
      <formula>NOT(ISERROR(SEARCH("B(선택)",Q33)))</formula>
    </cfRule>
    <cfRule type="containsText" dxfId="1164" priority="321" operator="containsText" text="A(선택)">
      <formula>NOT(ISERROR(SEARCH("A(선택)",Q33)))</formula>
    </cfRule>
  </conditionalFormatting>
  <conditionalFormatting sqref="L33:L34">
    <cfRule type="containsText" dxfId="1163" priority="316" operator="containsText" text="야간">
      <formula>NOT(ISERROR(SEARCH("야간",L33)))</formula>
    </cfRule>
    <cfRule type="containsText" dxfId="1162" priority="317" operator="containsText" text="B(선택)">
      <formula>NOT(ISERROR(SEARCH("B(선택)",L33)))</formula>
    </cfRule>
    <cfRule type="containsText" dxfId="1161" priority="318" operator="containsText" text="A(선택)">
      <formula>NOT(ISERROR(SEARCH("A(선택)",L33)))</formula>
    </cfRule>
  </conditionalFormatting>
  <conditionalFormatting sqref="B33:B34">
    <cfRule type="containsText" dxfId="1160" priority="304" operator="containsText" text="야간">
      <formula>NOT(ISERROR(SEARCH("야간",B33)))</formula>
    </cfRule>
    <cfRule type="containsText" dxfId="1159" priority="305" operator="containsText" text="B(선택)">
      <formula>NOT(ISERROR(SEARCH("B(선택)",B33)))</formula>
    </cfRule>
    <cfRule type="containsText" dxfId="1158" priority="306" operator="containsText" text="A(선택)">
      <formula>NOT(ISERROR(SEARCH("A(선택)",B33)))</formula>
    </cfRule>
  </conditionalFormatting>
  <conditionalFormatting sqref="V33:V34">
    <cfRule type="containsText" dxfId="1157" priority="298" operator="containsText" text="야간">
      <formula>NOT(ISERROR(SEARCH("야간",V33)))</formula>
    </cfRule>
    <cfRule type="containsText" dxfId="1156" priority="299" operator="containsText" text="B(선택)">
      <formula>NOT(ISERROR(SEARCH("B(선택)",V33)))</formula>
    </cfRule>
    <cfRule type="containsText" dxfId="1155" priority="300" operator="containsText" text="A(선택)">
      <formula>NOT(ISERROR(SEARCH("A(선택)",V33)))</formula>
    </cfRule>
  </conditionalFormatting>
  <conditionalFormatting sqref="AA40:AA41">
    <cfRule type="containsText" dxfId="1154" priority="292" operator="containsText" text="야간">
      <formula>NOT(ISERROR(SEARCH("야간",AA40)))</formula>
    </cfRule>
    <cfRule type="containsText" dxfId="1153" priority="293" operator="containsText" text="B(선택)">
      <formula>NOT(ISERROR(SEARCH("B(선택)",AA40)))</formula>
    </cfRule>
    <cfRule type="containsText" dxfId="1152" priority="294" operator="containsText" text="A(선택)">
      <formula>NOT(ISERROR(SEARCH("A(선택)",AA40)))</formula>
    </cfRule>
  </conditionalFormatting>
  <conditionalFormatting sqref="AF40:AF41">
    <cfRule type="containsText" dxfId="1151" priority="289" operator="containsText" text="야간">
      <formula>NOT(ISERROR(SEARCH("야간",AF40)))</formula>
    </cfRule>
    <cfRule type="containsText" dxfId="1150" priority="290" operator="containsText" text="B(선택)">
      <formula>NOT(ISERROR(SEARCH("B(선택)",AF40)))</formula>
    </cfRule>
    <cfRule type="containsText" dxfId="1149" priority="291" operator="containsText" text="A(선택)">
      <formula>NOT(ISERROR(SEARCH("A(선택)",AF40)))</formula>
    </cfRule>
  </conditionalFormatting>
  <conditionalFormatting sqref="G40:G41">
    <cfRule type="containsText" dxfId="1148" priority="286" operator="containsText" text="야간">
      <formula>NOT(ISERROR(SEARCH("야간",G40)))</formula>
    </cfRule>
    <cfRule type="containsText" dxfId="1147" priority="287" operator="containsText" text="B(선택)">
      <formula>NOT(ISERROR(SEARCH("B(선택)",G40)))</formula>
    </cfRule>
    <cfRule type="containsText" dxfId="1146" priority="288" operator="containsText" text="A(선택)">
      <formula>NOT(ISERROR(SEARCH("A(선택)",G40)))</formula>
    </cfRule>
  </conditionalFormatting>
  <conditionalFormatting sqref="Q40:Q41">
    <cfRule type="containsText" dxfId="1145" priority="283" operator="containsText" text="야간">
      <formula>NOT(ISERROR(SEARCH("야간",Q40)))</formula>
    </cfRule>
    <cfRule type="containsText" dxfId="1144" priority="284" operator="containsText" text="B(선택)">
      <formula>NOT(ISERROR(SEARCH("B(선택)",Q40)))</formula>
    </cfRule>
    <cfRule type="containsText" dxfId="1143" priority="285" operator="containsText" text="A(선택)">
      <formula>NOT(ISERROR(SEARCH("A(선택)",Q40)))</formula>
    </cfRule>
  </conditionalFormatting>
  <conditionalFormatting sqref="L40:L41">
    <cfRule type="containsText" dxfId="1142" priority="280" operator="containsText" text="야간">
      <formula>NOT(ISERROR(SEARCH("야간",L40)))</formula>
    </cfRule>
    <cfRule type="containsText" dxfId="1141" priority="281" operator="containsText" text="B(선택)">
      <formula>NOT(ISERROR(SEARCH("B(선택)",L40)))</formula>
    </cfRule>
    <cfRule type="containsText" dxfId="1140" priority="282" operator="containsText" text="A(선택)">
      <formula>NOT(ISERROR(SEARCH("A(선택)",L40)))</formula>
    </cfRule>
  </conditionalFormatting>
  <conditionalFormatting sqref="B40:B41">
    <cfRule type="containsText" dxfId="1139" priority="268" operator="containsText" text="야간">
      <formula>NOT(ISERROR(SEARCH("야간",B40)))</formula>
    </cfRule>
    <cfRule type="containsText" dxfId="1138" priority="269" operator="containsText" text="B(선택)">
      <formula>NOT(ISERROR(SEARCH("B(선택)",B40)))</formula>
    </cfRule>
    <cfRule type="containsText" dxfId="1137" priority="270" operator="containsText" text="A(선택)">
      <formula>NOT(ISERROR(SEARCH("A(선택)",B40)))</formula>
    </cfRule>
  </conditionalFormatting>
  <conditionalFormatting sqref="V40:V41">
    <cfRule type="containsText" dxfId="1136" priority="262" operator="containsText" text="야간">
      <formula>NOT(ISERROR(SEARCH("야간",V40)))</formula>
    </cfRule>
    <cfRule type="containsText" dxfId="1135" priority="263" operator="containsText" text="B(선택)">
      <formula>NOT(ISERROR(SEARCH("B(선택)",V40)))</formula>
    </cfRule>
    <cfRule type="containsText" dxfId="1134" priority="264" operator="containsText" text="A(선택)">
      <formula>NOT(ISERROR(SEARCH("A(선택)",V40)))</formula>
    </cfRule>
  </conditionalFormatting>
  <conditionalFormatting sqref="AA47:AA48">
    <cfRule type="containsText" dxfId="1133" priority="256" operator="containsText" text="야간">
      <formula>NOT(ISERROR(SEARCH("야간",AA47)))</formula>
    </cfRule>
    <cfRule type="containsText" dxfId="1132" priority="257" operator="containsText" text="B(선택)">
      <formula>NOT(ISERROR(SEARCH("B(선택)",AA47)))</formula>
    </cfRule>
    <cfRule type="containsText" dxfId="1131" priority="258" operator="containsText" text="A(선택)">
      <formula>NOT(ISERROR(SEARCH("A(선택)",AA47)))</formula>
    </cfRule>
  </conditionalFormatting>
  <conditionalFormatting sqref="AF47:AF48">
    <cfRule type="containsText" dxfId="1130" priority="253" operator="containsText" text="야간">
      <formula>NOT(ISERROR(SEARCH("야간",AF47)))</formula>
    </cfRule>
    <cfRule type="containsText" dxfId="1129" priority="254" operator="containsText" text="B(선택)">
      <formula>NOT(ISERROR(SEARCH("B(선택)",AF47)))</formula>
    </cfRule>
    <cfRule type="containsText" dxfId="1128" priority="255" operator="containsText" text="A(선택)">
      <formula>NOT(ISERROR(SEARCH("A(선택)",AF47)))</formula>
    </cfRule>
  </conditionalFormatting>
  <conditionalFormatting sqref="G47:G48">
    <cfRule type="containsText" dxfId="1127" priority="250" operator="containsText" text="야간">
      <formula>NOT(ISERROR(SEARCH("야간",G47)))</formula>
    </cfRule>
    <cfRule type="containsText" dxfId="1126" priority="251" operator="containsText" text="B(선택)">
      <formula>NOT(ISERROR(SEARCH("B(선택)",G47)))</formula>
    </cfRule>
    <cfRule type="containsText" dxfId="1125" priority="252" operator="containsText" text="A(선택)">
      <formula>NOT(ISERROR(SEARCH("A(선택)",G47)))</formula>
    </cfRule>
  </conditionalFormatting>
  <conditionalFormatting sqref="Q47:Q48">
    <cfRule type="containsText" dxfId="1124" priority="247" operator="containsText" text="야간">
      <formula>NOT(ISERROR(SEARCH("야간",Q47)))</formula>
    </cfRule>
    <cfRule type="containsText" dxfId="1123" priority="248" operator="containsText" text="B(선택)">
      <formula>NOT(ISERROR(SEARCH("B(선택)",Q47)))</formula>
    </cfRule>
    <cfRule type="containsText" dxfId="1122" priority="249" operator="containsText" text="A(선택)">
      <formula>NOT(ISERROR(SEARCH("A(선택)",Q47)))</formula>
    </cfRule>
  </conditionalFormatting>
  <conditionalFormatting sqref="L47:L48">
    <cfRule type="containsText" dxfId="1121" priority="244" operator="containsText" text="야간">
      <formula>NOT(ISERROR(SEARCH("야간",L47)))</formula>
    </cfRule>
    <cfRule type="containsText" dxfId="1120" priority="245" operator="containsText" text="B(선택)">
      <formula>NOT(ISERROR(SEARCH("B(선택)",L47)))</formula>
    </cfRule>
    <cfRule type="containsText" dxfId="1119" priority="246" operator="containsText" text="A(선택)">
      <formula>NOT(ISERROR(SEARCH("A(선택)",L47)))</formula>
    </cfRule>
  </conditionalFormatting>
  <conditionalFormatting sqref="B47:B48">
    <cfRule type="containsText" dxfId="1118" priority="232" operator="containsText" text="야간">
      <formula>NOT(ISERROR(SEARCH("야간",B47)))</formula>
    </cfRule>
    <cfRule type="containsText" dxfId="1117" priority="233" operator="containsText" text="B(선택)">
      <formula>NOT(ISERROR(SEARCH("B(선택)",B47)))</formula>
    </cfRule>
    <cfRule type="containsText" dxfId="1116" priority="234" operator="containsText" text="A(선택)">
      <formula>NOT(ISERROR(SEARCH("A(선택)",B47)))</formula>
    </cfRule>
  </conditionalFormatting>
  <conditionalFormatting sqref="V47:V48">
    <cfRule type="containsText" dxfId="1115" priority="226" operator="containsText" text="야간">
      <formula>NOT(ISERROR(SEARCH("야간",V47)))</formula>
    </cfRule>
    <cfRule type="containsText" dxfId="1114" priority="227" operator="containsText" text="B(선택)">
      <formula>NOT(ISERROR(SEARCH("B(선택)",V47)))</formula>
    </cfRule>
    <cfRule type="containsText" dxfId="1113" priority="228" operator="containsText" text="A(선택)">
      <formula>NOT(ISERROR(SEARCH("A(선택)",V47)))</formula>
    </cfRule>
  </conditionalFormatting>
  <conditionalFormatting sqref="AA54:AA55">
    <cfRule type="containsText" dxfId="1112" priority="220" operator="containsText" text="야간">
      <formula>NOT(ISERROR(SEARCH("야간",AA54)))</formula>
    </cfRule>
    <cfRule type="containsText" dxfId="1111" priority="221" operator="containsText" text="B(선택)">
      <formula>NOT(ISERROR(SEARCH("B(선택)",AA54)))</formula>
    </cfRule>
    <cfRule type="containsText" dxfId="1110" priority="222" operator="containsText" text="A(선택)">
      <formula>NOT(ISERROR(SEARCH("A(선택)",AA54)))</formula>
    </cfRule>
  </conditionalFormatting>
  <conditionalFormatting sqref="AF54:AF55">
    <cfRule type="containsText" dxfId="1109" priority="217" operator="containsText" text="야간">
      <formula>NOT(ISERROR(SEARCH("야간",AF54)))</formula>
    </cfRule>
    <cfRule type="containsText" dxfId="1108" priority="218" operator="containsText" text="B(선택)">
      <formula>NOT(ISERROR(SEARCH("B(선택)",AF54)))</formula>
    </cfRule>
    <cfRule type="containsText" dxfId="1107" priority="219" operator="containsText" text="A(선택)">
      <formula>NOT(ISERROR(SEARCH("A(선택)",AF54)))</formula>
    </cfRule>
  </conditionalFormatting>
  <conditionalFormatting sqref="G54:G55">
    <cfRule type="containsText" dxfId="1106" priority="214" operator="containsText" text="야간">
      <formula>NOT(ISERROR(SEARCH("야간",G54)))</formula>
    </cfRule>
    <cfRule type="containsText" dxfId="1105" priority="215" operator="containsText" text="B(선택)">
      <formula>NOT(ISERROR(SEARCH("B(선택)",G54)))</formula>
    </cfRule>
    <cfRule type="containsText" dxfId="1104" priority="216" operator="containsText" text="A(선택)">
      <formula>NOT(ISERROR(SEARCH("A(선택)",G54)))</formula>
    </cfRule>
  </conditionalFormatting>
  <conditionalFormatting sqref="Q54:Q55">
    <cfRule type="containsText" dxfId="1103" priority="211" operator="containsText" text="야간">
      <formula>NOT(ISERROR(SEARCH("야간",Q54)))</formula>
    </cfRule>
    <cfRule type="containsText" dxfId="1102" priority="212" operator="containsText" text="B(선택)">
      <formula>NOT(ISERROR(SEARCH("B(선택)",Q54)))</formula>
    </cfRule>
    <cfRule type="containsText" dxfId="1101" priority="213" operator="containsText" text="A(선택)">
      <formula>NOT(ISERROR(SEARCH("A(선택)",Q54)))</formula>
    </cfRule>
  </conditionalFormatting>
  <conditionalFormatting sqref="L54:L55">
    <cfRule type="containsText" dxfId="1100" priority="208" operator="containsText" text="야간">
      <formula>NOT(ISERROR(SEARCH("야간",L54)))</formula>
    </cfRule>
    <cfRule type="containsText" dxfId="1099" priority="209" operator="containsText" text="B(선택)">
      <formula>NOT(ISERROR(SEARCH("B(선택)",L54)))</formula>
    </cfRule>
    <cfRule type="containsText" dxfId="1098" priority="210" operator="containsText" text="A(선택)">
      <formula>NOT(ISERROR(SEARCH("A(선택)",L54)))</formula>
    </cfRule>
  </conditionalFormatting>
  <conditionalFormatting sqref="B54:B55">
    <cfRule type="containsText" dxfId="1097" priority="196" operator="containsText" text="야간">
      <formula>NOT(ISERROR(SEARCH("야간",B54)))</formula>
    </cfRule>
    <cfRule type="containsText" dxfId="1096" priority="197" operator="containsText" text="B(선택)">
      <formula>NOT(ISERROR(SEARCH("B(선택)",B54)))</formula>
    </cfRule>
    <cfRule type="containsText" dxfId="1095" priority="198" operator="containsText" text="A(선택)">
      <formula>NOT(ISERROR(SEARCH("A(선택)",B54)))</formula>
    </cfRule>
  </conditionalFormatting>
  <conditionalFormatting sqref="V54:V55">
    <cfRule type="containsText" dxfId="1094" priority="190" operator="containsText" text="야간">
      <formula>NOT(ISERROR(SEARCH("야간",V54)))</formula>
    </cfRule>
    <cfRule type="containsText" dxfId="1093" priority="191" operator="containsText" text="B(선택)">
      <formula>NOT(ISERROR(SEARCH("B(선택)",V54)))</formula>
    </cfRule>
    <cfRule type="containsText" dxfId="1092" priority="192" operator="containsText" text="A(선택)">
      <formula>NOT(ISERROR(SEARCH("A(선택)",V54)))</formula>
    </cfRule>
  </conditionalFormatting>
  <conditionalFormatting sqref="V36:Y36">
    <cfRule type="cellIs" dxfId="1091" priority="186" operator="equal">
      <formula>0</formula>
    </cfRule>
  </conditionalFormatting>
  <conditionalFormatting sqref="B43:E43">
    <cfRule type="cellIs" dxfId="1090" priority="185" operator="equal">
      <formula>0</formula>
    </cfRule>
  </conditionalFormatting>
  <conditionalFormatting sqref="AA17:AA18">
    <cfRule type="containsText" dxfId="1089" priority="180" operator="containsText" text="휴일">
      <formula>NOT(ISERROR(SEARCH("휴일",AA17)))</formula>
    </cfRule>
    <cfRule type="containsText" dxfId="1088" priority="181" operator="containsText" text="대체(평일)">
      <formula>NOT(ISERROR(SEARCH("대체(평일)",AA17)))</formula>
    </cfRule>
  </conditionalFormatting>
  <conditionalFormatting sqref="AF17:AF18">
    <cfRule type="containsText" dxfId="1087" priority="178" operator="containsText" text="휴일">
      <formula>NOT(ISERROR(SEARCH("휴일",AF17)))</formula>
    </cfRule>
    <cfRule type="containsText" dxfId="1086" priority="179" operator="containsText" text="대체(평일)">
      <formula>NOT(ISERROR(SEARCH("대체(평일)",AF17)))</formula>
    </cfRule>
  </conditionalFormatting>
  <conditionalFormatting sqref="AF24:AF25">
    <cfRule type="containsText" dxfId="1085" priority="176" operator="containsText" text="휴일">
      <formula>NOT(ISERROR(SEARCH("휴일",AF24)))</formula>
    </cfRule>
    <cfRule type="containsText" dxfId="1084" priority="177" operator="containsText" text="대체(평일)">
      <formula>NOT(ISERROR(SEARCH("대체(평일)",AF24)))</formula>
    </cfRule>
  </conditionalFormatting>
  <conditionalFormatting sqref="AA24:AA25">
    <cfRule type="containsText" dxfId="1083" priority="174" operator="containsText" text="휴일">
      <formula>NOT(ISERROR(SEARCH("휴일",AA24)))</formula>
    </cfRule>
    <cfRule type="containsText" dxfId="1082" priority="175" operator="containsText" text="대체(평일)">
      <formula>NOT(ISERROR(SEARCH("대체(평일)",AA24)))</formula>
    </cfRule>
  </conditionalFormatting>
  <conditionalFormatting sqref="AA31:AA32">
    <cfRule type="containsText" dxfId="1081" priority="172" operator="containsText" text="휴일">
      <formula>NOT(ISERROR(SEARCH("휴일",AA31)))</formula>
    </cfRule>
    <cfRule type="containsText" dxfId="1080" priority="173" operator="containsText" text="대체(평일)">
      <formula>NOT(ISERROR(SEARCH("대체(평일)",AA31)))</formula>
    </cfRule>
  </conditionalFormatting>
  <conditionalFormatting sqref="AF31:AF32">
    <cfRule type="containsText" dxfId="1079" priority="170" operator="containsText" text="휴일">
      <formula>NOT(ISERROR(SEARCH("휴일",AF31)))</formula>
    </cfRule>
    <cfRule type="containsText" dxfId="1078" priority="171" operator="containsText" text="대체(평일)">
      <formula>NOT(ISERROR(SEARCH("대체(평일)",AF31)))</formula>
    </cfRule>
  </conditionalFormatting>
  <conditionalFormatting sqref="AF38:AF39">
    <cfRule type="containsText" dxfId="1077" priority="168" operator="containsText" text="휴일">
      <formula>NOT(ISERROR(SEARCH("휴일",AF38)))</formula>
    </cfRule>
    <cfRule type="containsText" dxfId="1076" priority="169" operator="containsText" text="대체(평일)">
      <formula>NOT(ISERROR(SEARCH("대체(평일)",AF38)))</formula>
    </cfRule>
  </conditionalFormatting>
  <conditionalFormatting sqref="AA38:AA39">
    <cfRule type="containsText" dxfId="1075" priority="166" operator="containsText" text="휴일">
      <formula>NOT(ISERROR(SEARCH("휴일",AA38)))</formula>
    </cfRule>
    <cfRule type="containsText" dxfId="1074" priority="167" operator="containsText" text="대체(평일)">
      <formula>NOT(ISERROR(SEARCH("대체(평일)",AA38)))</formula>
    </cfRule>
  </conditionalFormatting>
  <conditionalFormatting sqref="AA45:AA46">
    <cfRule type="containsText" dxfId="1073" priority="164" operator="containsText" text="휴일">
      <formula>NOT(ISERROR(SEARCH("휴일",AA45)))</formula>
    </cfRule>
    <cfRule type="containsText" dxfId="1072" priority="165" operator="containsText" text="대체(평일)">
      <formula>NOT(ISERROR(SEARCH("대체(평일)",AA45)))</formula>
    </cfRule>
  </conditionalFormatting>
  <conditionalFormatting sqref="AF45:AF46">
    <cfRule type="containsText" dxfId="1071" priority="162" operator="containsText" text="휴일">
      <formula>NOT(ISERROR(SEARCH("휴일",AF45)))</formula>
    </cfRule>
    <cfRule type="containsText" dxfId="1070" priority="163" operator="containsText" text="대체(평일)">
      <formula>NOT(ISERROR(SEARCH("대체(평일)",AF45)))</formula>
    </cfRule>
  </conditionalFormatting>
  <conditionalFormatting sqref="AF52:AF53">
    <cfRule type="containsText" dxfId="1069" priority="160" operator="containsText" text="휴일">
      <formula>NOT(ISERROR(SEARCH("휴일",AF52)))</formula>
    </cfRule>
    <cfRule type="containsText" dxfId="1068" priority="161" operator="containsText" text="대체(평일)">
      <formula>NOT(ISERROR(SEARCH("대체(평일)",AF52)))</formula>
    </cfRule>
  </conditionalFormatting>
  <conditionalFormatting sqref="AA52:AA53">
    <cfRule type="containsText" dxfId="1067" priority="158" operator="containsText" text="휴일">
      <formula>NOT(ISERROR(SEARCH("휴일",AA52)))</formula>
    </cfRule>
    <cfRule type="containsText" dxfId="1066" priority="159" operator="containsText" text="대체(평일)">
      <formula>NOT(ISERROR(SEARCH("대체(평일)",AA52)))</formula>
    </cfRule>
  </conditionalFormatting>
  <conditionalFormatting sqref="L43:O43">
    <cfRule type="cellIs" dxfId="1065" priority="157" operator="equal">
      <formula>0</formula>
    </cfRule>
  </conditionalFormatting>
  <conditionalFormatting sqref="L45:L46">
    <cfRule type="containsText" dxfId="1064" priority="144" operator="containsText" text="휴일">
      <formula>NOT(ISERROR(SEARCH("휴일",L45)))</formula>
    </cfRule>
    <cfRule type="containsText" dxfId="1063" priority="145" operator="containsText" text="대체(평일)">
      <formula>NOT(ISERROR(SEARCH("대체(평일)",L45)))</formula>
    </cfRule>
  </conditionalFormatting>
  <conditionalFormatting sqref="AO13">
    <cfRule type="cellIs" dxfId="1062" priority="139" operator="greaterThan">
      <formula>$AS$9</formula>
    </cfRule>
  </conditionalFormatting>
  <conditionalFormatting sqref="AN5:AO6 AO4">
    <cfRule type="cellIs" dxfId="1061" priority="138" operator="greaterThan">
      <formula>$AS$9</formula>
    </cfRule>
  </conditionalFormatting>
  <conditionalFormatting sqref="AO7">
    <cfRule type="cellIs" dxfId="1060" priority="137" operator="greaterThan">
      <formula>$AS$9</formula>
    </cfRule>
  </conditionalFormatting>
  <conditionalFormatting sqref="AN7">
    <cfRule type="cellIs" dxfId="1059" priority="136" operator="greaterThan">
      <formula>$AS$9</formula>
    </cfRule>
  </conditionalFormatting>
  <conditionalFormatting sqref="AN4">
    <cfRule type="cellIs" dxfId="1058" priority="135" operator="greaterThan">
      <formula>$AS$9</formula>
    </cfRule>
  </conditionalFormatting>
  <conditionalFormatting sqref="AO10">
    <cfRule type="cellIs" dxfId="1057" priority="134" operator="greaterThan">
      <formula>$AS$9</formula>
    </cfRule>
  </conditionalFormatting>
  <conditionalFormatting sqref="AO10">
    <cfRule type="cellIs" dxfId="1056" priority="133" operator="greaterThan">
      <formula>$AS$9</formula>
    </cfRule>
  </conditionalFormatting>
  <conditionalFormatting sqref="AO11">
    <cfRule type="cellIs" dxfId="1055" priority="132" operator="greaterThan">
      <formula>$AS$9</formula>
    </cfRule>
  </conditionalFormatting>
  <conditionalFormatting sqref="AO12">
    <cfRule type="cellIs" dxfId="1054" priority="131" operator="greaterThan">
      <formula>$AS$9</formula>
    </cfRule>
  </conditionalFormatting>
  <conditionalFormatting sqref="AN8">
    <cfRule type="cellIs" dxfId="1053" priority="130" operator="greaterThan">
      <formula>$AS$10</formula>
    </cfRule>
  </conditionalFormatting>
  <conditionalFormatting sqref="B17:B18">
    <cfRule type="containsText" dxfId="1052" priority="85" operator="containsText" text="대체(휴일)">
      <formula>NOT(ISERROR(SEARCH("대체(휴일)",B17)))</formula>
    </cfRule>
    <cfRule type="containsText" dxfId="1051" priority="86" operator="containsText" text="외근">
      <formula>NOT(ISERROR(SEARCH("외근",B17)))</formula>
    </cfRule>
    <cfRule type="containsText" dxfId="1050" priority="87" operator="containsText" text="선택">
      <formula>NOT(ISERROR(SEARCH("선택",B17)))</formula>
    </cfRule>
  </conditionalFormatting>
  <conditionalFormatting sqref="G17:G18">
    <cfRule type="containsText" dxfId="1049" priority="82" operator="containsText" text="대체(휴일)">
      <formula>NOT(ISERROR(SEARCH("대체(휴일)",G17)))</formula>
    </cfRule>
    <cfRule type="containsText" dxfId="1048" priority="83" operator="containsText" text="외근">
      <formula>NOT(ISERROR(SEARCH("외근",G17)))</formula>
    </cfRule>
    <cfRule type="containsText" dxfId="1047" priority="84" operator="containsText" text="선택">
      <formula>NOT(ISERROR(SEARCH("선택",G17)))</formula>
    </cfRule>
  </conditionalFormatting>
  <conditionalFormatting sqref="L17:L18">
    <cfRule type="containsText" dxfId="1046" priority="79" operator="containsText" text="대체(휴일)">
      <formula>NOT(ISERROR(SEARCH("대체(휴일)",L17)))</formula>
    </cfRule>
    <cfRule type="containsText" dxfId="1045" priority="80" operator="containsText" text="외근">
      <formula>NOT(ISERROR(SEARCH("외근",L17)))</formula>
    </cfRule>
    <cfRule type="containsText" dxfId="1044" priority="81" operator="containsText" text="선택">
      <formula>NOT(ISERROR(SEARCH("선택",L17)))</formula>
    </cfRule>
  </conditionalFormatting>
  <conditionalFormatting sqref="Q17:Q18">
    <cfRule type="containsText" dxfId="1043" priority="76" operator="containsText" text="대체(휴일)">
      <formula>NOT(ISERROR(SEARCH("대체(휴일)",Q17)))</formula>
    </cfRule>
    <cfRule type="containsText" dxfId="1042" priority="77" operator="containsText" text="외근">
      <formula>NOT(ISERROR(SEARCH("외근",Q17)))</formula>
    </cfRule>
    <cfRule type="containsText" dxfId="1041" priority="78" operator="containsText" text="선택">
      <formula>NOT(ISERROR(SEARCH("선택",Q17)))</formula>
    </cfRule>
  </conditionalFormatting>
  <conditionalFormatting sqref="V17:V18">
    <cfRule type="containsText" dxfId="1040" priority="73" operator="containsText" text="대체(휴일)">
      <formula>NOT(ISERROR(SEARCH("대체(휴일)",V17)))</formula>
    </cfRule>
    <cfRule type="containsText" dxfId="1039" priority="74" operator="containsText" text="외근">
      <formula>NOT(ISERROR(SEARCH("외근",V17)))</formula>
    </cfRule>
    <cfRule type="containsText" dxfId="1038" priority="75" operator="containsText" text="선택">
      <formula>NOT(ISERROR(SEARCH("선택",V17)))</formula>
    </cfRule>
  </conditionalFormatting>
  <conditionalFormatting sqref="V24:V25">
    <cfRule type="containsText" dxfId="1037" priority="70" operator="containsText" text="대체(휴일)">
      <formula>NOT(ISERROR(SEARCH("대체(휴일)",V24)))</formula>
    </cfRule>
    <cfRule type="containsText" dxfId="1036" priority="71" operator="containsText" text="외근">
      <formula>NOT(ISERROR(SEARCH("외근",V24)))</formula>
    </cfRule>
    <cfRule type="containsText" dxfId="1035" priority="72" operator="containsText" text="선택">
      <formula>NOT(ISERROR(SEARCH("선택",V24)))</formula>
    </cfRule>
  </conditionalFormatting>
  <conditionalFormatting sqref="Q24:Q25">
    <cfRule type="containsText" dxfId="1034" priority="67" operator="containsText" text="대체(휴일)">
      <formula>NOT(ISERROR(SEARCH("대체(휴일)",Q24)))</formula>
    </cfRule>
    <cfRule type="containsText" dxfId="1033" priority="68" operator="containsText" text="외근">
      <formula>NOT(ISERROR(SEARCH("외근",Q24)))</formula>
    </cfRule>
    <cfRule type="containsText" dxfId="1032" priority="69" operator="containsText" text="선택">
      <formula>NOT(ISERROR(SEARCH("선택",Q24)))</formula>
    </cfRule>
  </conditionalFormatting>
  <conditionalFormatting sqref="L24:L25">
    <cfRule type="containsText" dxfId="1031" priority="64" operator="containsText" text="대체(휴일)">
      <formula>NOT(ISERROR(SEARCH("대체(휴일)",L24)))</formula>
    </cfRule>
    <cfRule type="containsText" dxfId="1030" priority="65" operator="containsText" text="외근">
      <formula>NOT(ISERROR(SEARCH("외근",L24)))</formula>
    </cfRule>
    <cfRule type="containsText" dxfId="1029" priority="66" operator="containsText" text="선택">
      <formula>NOT(ISERROR(SEARCH("선택",L24)))</formula>
    </cfRule>
  </conditionalFormatting>
  <conditionalFormatting sqref="G24:G25">
    <cfRule type="containsText" dxfId="1028" priority="61" operator="containsText" text="대체(휴일)">
      <formula>NOT(ISERROR(SEARCH("대체(휴일)",G24)))</formula>
    </cfRule>
    <cfRule type="containsText" dxfId="1027" priority="62" operator="containsText" text="외근">
      <formula>NOT(ISERROR(SEARCH("외근",G24)))</formula>
    </cfRule>
    <cfRule type="containsText" dxfId="1026" priority="63" operator="containsText" text="선택">
      <formula>NOT(ISERROR(SEARCH("선택",G24)))</formula>
    </cfRule>
  </conditionalFormatting>
  <conditionalFormatting sqref="B24:B25">
    <cfRule type="containsText" dxfId="1025" priority="58" operator="containsText" text="대체(휴일)">
      <formula>NOT(ISERROR(SEARCH("대체(휴일)",B24)))</formula>
    </cfRule>
    <cfRule type="containsText" dxfId="1024" priority="59" operator="containsText" text="외근">
      <formula>NOT(ISERROR(SEARCH("외근",B24)))</formula>
    </cfRule>
    <cfRule type="containsText" dxfId="1023" priority="60" operator="containsText" text="선택">
      <formula>NOT(ISERROR(SEARCH("선택",B24)))</formula>
    </cfRule>
  </conditionalFormatting>
  <conditionalFormatting sqref="B31:B32">
    <cfRule type="containsText" dxfId="1022" priority="55" operator="containsText" text="대체(휴일)">
      <formula>NOT(ISERROR(SEARCH("대체(휴일)",B31)))</formula>
    </cfRule>
    <cfRule type="containsText" dxfId="1021" priority="56" operator="containsText" text="외근">
      <formula>NOT(ISERROR(SEARCH("외근",B31)))</formula>
    </cfRule>
    <cfRule type="containsText" dxfId="1020" priority="57" operator="containsText" text="선택">
      <formula>NOT(ISERROR(SEARCH("선택",B31)))</formula>
    </cfRule>
  </conditionalFormatting>
  <conditionalFormatting sqref="G31:G32">
    <cfRule type="containsText" dxfId="1019" priority="52" operator="containsText" text="대체(휴일)">
      <formula>NOT(ISERROR(SEARCH("대체(휴일)",G31)))</formula>
    </cfRule>
    <cfRule type="containsText" dxfId="1018" priority="53" operator="containsText" text="외근">
      <formula>NOT(ISERROR(SEARCH("외근",G31)))</formula>
    </cfRule>
    <cfRule type="containsText" dxfId="1017" priority="54" operator="containsText" text="선택">
      <formula>NOT(ISERROR(SEARCH("선택",G31)))</formula>
    </cfRule>
  </conditionalFormatting>
  <conditionalFormatting sqref="L31:L32">
    <cfRule type="containsText" dxfId="1016" priority="49" operator="containsText" text="대체(휴일)">
      <formula>NOT(ISERROR(SEARCH("대체(휴일)",L31)))</formula>
    </cfRule>
    <cfRule type="containsText" dxfId="1015" priority="50" operator="containsText" text="외근">
      <formula>NOT(ISERROR(SEARCH("외근",L31)))</formula>
    </cfRule>
    <cfRule type="containsText" dxfId="1014" priority="51" operator="containsText" text="선택">
      <formula>NOT(ISERROR(SEARCH("선택",L31)))</formula>
    </cfRule>
  </conditionalFormatting>
  <conditionalFormatting sqref="Q31:Q32">
    <cfRule type="containsText" dxfId="1013" priority="46" operator="containsText" text="대체(휴일)">
      <formula>NOT(ISERROR(SEARCH("대체(휴일)",Q31)))</formula>
    </cfRule>
    <cfRule type="containsText" dxfId="1012" priority="47" operator="containsText" text="외근">
      <formula>NOT(ISERROR(SEARCH("외근",Q31)))</formula>
    </cfRule>
    <cfRule type="containsText" dxfId="1011" priority="48" operator="containsText" text="선택">
      <formula>NOT(ISERROR(SEARCH("선택",Q31)))</formula>
    </cfRule>
  </conditionalFormatting>
  <conditionalFormatting sqref="V31:V32">
    <cfRule type="containsText" dxfId="1010" priority="43" operator="containsText" text="대체(휴일)">
      <formula>NOT(ISERROR(SEARCH("대체(휴일)",V31)))</formula>
    </cfRule>
    <cfRule type="containsText" dxfId="1009" priority="44" operator="containsText" text="외근">
      <formula>NOT(ISERROR(SEARCH("외근",V31)))</formula>
    </cfRule>
    <cfRule type="containsText" dxfId="1008" priority="45" operator="containsText" text="선택">
      <formula>NOT(ISERROR(SEARCH("선택",V31)))</formula>
    </cfRule>
  </conditionalFormatting>
  <conditionalFormatting sqref="V38:V39">
    <cfRule type="containsText" dxfId="1007" priority="40" operator="containsText" text="대체(휴일)">
      <formula>NOT(ISERROR(SEARCH("대체(휴일)",V38)))</formula>
    </cfRule>
    <cfRule type="containsText" dxfId="1006" priority="41" operator="containsText" text="외근">
      <formula>NOT(ISERROR(SEARCH("외근",V38)))</formula>
    </cfRule>
    <cfRule type="containsText" dxfId="1005" priority="42" operator="containsText" text="선택">
      <formula>NOT(ISERROR(SEARCH("선택",V38)))</formula>
    </cfRule>
  </conditionalFormatting>
  <conditionalFormatting sqref="Q38:Q39">
    <cfRule type="containsText" dxfId="1004" priority="37" operator="containsText" text="대체(휴일)">
      <formula>NOT(ISERROR(SEARCH("대체(휴일)",Q38)))</formula>
    </cfRule>
    <cfRule type="containsText" dxfId="1003" priority="38" operator="containsText" text="외근">
      <formula>NOT(ISERROR(SEARCH("외근",Q38)))</formula>
    </cfRule>
    <cfRule type="containsText" dxfId="1002" priority="39" operator="containsText" text="선택">
      <formula>NOT(ISERROR(SEARCH("선택",Q38)))</formula>
    </cfRule>
  </conditionalFormatting>
  <conditionalFormatting sqref="L38:L39">
    <cfRule type="containsText" dxfId="1001" priority="34" operator="containsText" text="대체(휴일)">
      <formula>NOT(ISERROR(SEARCH("대체(휴일)",L38)))</formula>
    </cfRule>
    <cfRule type="containsText" dxfId="1000" priority="35" operator="containsText" text="외근">
      <formula>NOT(ISERROR(SEARCH("외근",L38)))</formula>
    </cfRule>
    <cfRule type="containsText" dxfId="999" priority="36" operator="containsText" text="선택">
      <formula>NOT(ISERROR(SEARCH("선택",L38)))</formula>
    </cfRule>
  </conditionalFormatting>
  <conditionalFormatting sqref="G38:G39">
    <cfRule type="containsText" dxfId="998" priority="31" operator="containsText" text="대체(휴일)">
      <formula>NOT(ISERROR(SEARCH("대체(휴일)",G38)))</formula>
    </cfRule>
    <cfRule type="containsText" dxfId="997" priority="32" operator="containsText" text="외근">
      <formula>NOT(ISERROR(SEARCH("외근",G38)))</formula>
    </cfRule>
    <cfRule type="containsText" dxfId="996" priority="33" operator="containsText" text="선택">
      <formula>NOT(ISERROR(SEARCH("선택",G38)))</formula>
    </cfRule>
  </conditionalFormatting>
  <conditionalFormatting sqref="B38:B39">
    <cfRule type="containsText" dxfId="995" priority="28" operator="containsText" text="대체(휴일)">
      <formula>NOT(ISERROR(SEARCH("대체(휴일)",B38)))</formula>
    </cfRule>
    <cfRule type="containsText" dxfId="994" priority="29" operator="containsText" text="외근">
      <formula>NOT(ISERROR(SEARCH("외근",B38)))</formula>
    </cfRule>
    <cfRule type="containsText" dxfId="993" priority="30" operator="containsText" text="선택">
      <formula>NOT(ISERROR(SEARCH("선택",B38)))</formula>
    </cfRule>
  </conditionalFormatting>
  <conditionalFormatting sqref="B45:B46">
    <cfRule type="containsText" dxfId="992" priority="25" operator="containsText" text="대체(휴일)">
      <formula>NOT(ISERROR(SEARCH("대체(휴일)",B45)))</formula>
    </cfRule>
    <cfRule type="containsText" dxfId="991" priority="26" operator="containsText" text="외근">
      <formula>NOT(ISERROR(SEARCH("외근",B45)))</formula>
    </cfRule>
    <cfRule type="containsText" dxfId="990" priority="27" operator="containsText" text="선택">
      <formula>NOT(ISERROR(SEARCH("선택",B45)))</formula>
    </cfRule>
  </conditionalFormatting>
  <conditionalFormatting sqref="G45:G46">
    <cfRule type="containsText" dxfId="989" priority="22" operator="containsText" text="대체(휴일)">
      <formula>NOT(ISERROR(SEARCH("대체(휴일)",G45)))</formula>
    </cfRule>
    <cfRule type="containsText" dxfId="988" priority="23" operator="containsText" text="외근">
      <formula>NOT(ISERROR(SEARCH("외근",G45)))</formula>
    </cfRule>
    <cfRule type="containsText" dxfId="987" priority="24" operator="containsText" text="선택">
      <formula>NOT(ISERROR(SEARCH("선택",G45)))</formula>
    </cfRule>
  </conditionalFormatting>
  <conditionalFormatting sqref="Q45:Q46">
    <cfRule type="containsText" dxfId="986" priority="19" operator="containsText" text="대체(휴일)">
      <formula>NOT(ISERROR(SEARCH("대체(휴일)",Q45)))</formula>
    </cfRule>
    <cfRule type="containsText" dxfId="985" priority="20" operator="containsText" text="외근">
      <formula>NOT(ISERROR(SEARCH("외근",Q45)))</formula>
    </cfRule>
    <cfRule type="containsText" dxfId="984" priority="21" operator="containsText" text="선택">
      <formula>NOT(ISERROR(SEARCH("선택",Q45)))</formula>
    </cfRule>
  </conditionalFormatting>
  <conditionalFormatting sqref="V45:V46">
    <cfRule type="containsText" dxfId="983" priority="16" operator="containsText" text="대체(휴일)">
      <formula>NOT(ISERROR(SEARCH("대체(휴일)",V45)))</formula>
    </cfRule>
    <cfRule type="containsText" dxfId="982" priority="17" operator="containsText" text="외근">
      <formula>NOT(ISERROR(SEARCH("외근",V45)))</formula>
    </cfRule>
    <cfRule type="containsText" dxfId="981" priority="18" operator="containsText" text="선택">
      <formula>NOT(ISERROR(SEARCH("선택",V45)))</formula>
    </cfRule>
  </conditionalFormatting>
  <conditionalFormatting sqref="V52:V53">
    <cfRule type="containsText" dxfId="980" priority="13" operator="containsText" text="대체(휴일)">
      <formula>NOT(ISERROR(SEARCH("대체(휴일)",V52)))</formula>
    </cfRule>
    <cfRule type="containsText" dxfId="979" priority="14" operator="containsText" text="외근">
      <formula>NOT(ISERROR(SEARCH("외근",V52)))</formula>
    </cfRule>
    <cfRule type="containsText" dxfId="978" priority="15" operator="containsText" text="선택">
      <formula>NOT(ISERROR(SEARCH("선택",V52)))</formula>
    </cfRule>
  </conditionalFormatting>
  <conditionalFormatting sqref="Q52:Q53">
    <cfRule type="containsText" dxfId="977" priority="10" operator="containsText" text="대체(휴일)">
      <formula>NOT(ISERROR(SEARCH("대체(휴일)",Q52)))</formula>
    </cfRule>
    <cfRule type="containsText" dxfId="976" priority="11" operator="containsText" text="외근">
      <formula>NOT(ISERROR(SEARCH("외근",Q52)))</formula>
    </cfRule>
    <cfRule type="containsText" dxfId="975" priority="12" operator="containsText" text="선택">
      <formula>NOT(ISERROR(SEARCH("선택",Q52)))</formula>
    </cfRule>
  </conditionalFormatting>
  <conditionalFormatting sqref="L52:L53">
    <cfRule type="containsText" dxfId="974" priority="7" operator="containsText" text="대체(휴일)">
      <formula>NOT(ISERROR(SEARCH("대체(휴일)",L52)))</formula>
    </cfRule>
    <cfRule type="containsText" dxfId="973" priority="8" operator="containsText" text="외근">
      <formula>NOT(ISERROR(SEARCH("외근",L52)))</formula>
    </cfRule>
    <cfRule type="containsText" dxfId="972" priority="9" operator="containsText" text="선택">
      <formula>NOT(ISERROR(SEARCH("선택",L52)))</formula>
    </cfRule>
  </conditionalFormatting>
  <conditionalFormatting sqref="G52:G53">
    <cfRule type="containsText" dxfId="971" priority="4" operator="containsText" text="대체(휴일)">
      <formula>NOT(ISERROR(SEARCH("대체(휴일)",G52)))</formula>
    </cfRule>
    <cfRule type="containsText" dxfId="970" priority="5" operator="containsText" text="외근">
      <formula>NOT(ISERROR(SEARCH("외근",G52)))</formula>
    </cfRule>
    <cfRule type="containsText" dxfId="969" priority="6" operator="containsText" text="선택">
      <formula>NOT(ISERROR(SEARCH("선택",G52)))</formula>
    </cfRule>
  </conditionalFormatting>
  <conditionalFormatting sqref="B52:B53">
    <cfRule type="containsText" dxfId="968" priority="1" operator="containsText" text="대체(휴일)">
      <formula>NOT(ISERROR(SEARCH("대체(휴일)",B52)))</formula>
    </cfRule>
    <cfRule type="containsText" dxfId="967" priority="2" operator="containsText" text="외근">
      <formula>NOT(ISERROR(SEARCH("외근",B52)))</formula>
    </cfRule>
    <cfRule type="containsText" dxfId="966" priority="3" operator="containsText" text="선택">
      <formula>NOT(ISERROR(SEARCH("선택",B52)))</formula>
    </cfRule>
  </conditionalFormatting>
  <dataValidations count="10">
    <dataValidation type="list" allowBlank="1" showInputMessage="1" showErrorMessage="1" sqref="AA17:AA18 AF17:AF18 AF24:AF25 AA24:AA25 AA31:AA32 AF31:AF32 AF38:AF39 AA38:AA39 AA45:AA46 AF45:AF46 AF52:AF53 AA52:AA53 L45:L46" xr:uid="{5E2D84B9-5BA3-4371-A21A-FDCF2CD98B2E}">
      <formula1>"대체(평일),휴일"</formula1>
    </dataValidation>
    <dataValidation type="list" allowBlank="1" showInputMessage="1" showErrorMessage="1" sqref="H53 AB53 H18 H25 W18 W25 H32 W32 AG53 R46 M18 C32 AB32 AG18 C18 M53 AG32 AB25 M39 AB18 AG25 AB39 R39 AB46 AG46 R18 AG39 W46 M32 M46 W53 C25 M25 R32 R25 R53 C53 H39 W39 C39 H46 C46" xr:uid="{C143EB40-9348-4E4E-837E-417F9C6C9338}">
      <formula1>"10:30,11:00,11:30,12:00,12:30,13:00,13:30,14:00,14:30,15:00,15:30,16:00,16:30,17:00,17:30,18:00,18:30,19:00,19:30,20:00,20:30,21:00,21:30,22:00"</formula1>
    </dataValidation>
    <dataValidation type="list" allowBlank="1" showInputMessage="1" showErrorMessage="1" sqref="AB17 AG38 AG45 H31 AG24 M52 W52 AB52 AG31 M31 H52 R45 H24 H17 W31 C17 AB38 M24 C38 M45 C52 M17 AB31 AB45 R38 AB24 W45 W17 C31 R17 AG17 W24 C24 R31 R24 AG52 R52 H38 M38 W38 C45 H45" xr:uid="{32024144-99C7-4C1E-A0DF-DB6224C11AEC}">
      <formula1>"06:00,06:30,07:00,07:30,08:00,08:30,09:00,09:30,10:00,10:30,11:00,11:30,12:00,12:30,13:00,13:30,14:00,14:30,15:00,15:30,16:00,16:30,17:00,17:30"</formula1>
    </dataValidation>
    <dataValidation type="list" allowBlank="1" showInputMessage="1" showErrorMessage="1" sqref="D18 AC39 I18 AC32 N18 S18 AC18 AH18 AH32 AH39 I32 S53 I25 AC46 AH46 AC25 AH25 N25 N32 S32 S25 D32 I46 S46 X18 D53 N53 D25 X53 X32 D39 N46 X39 X46 X25 AC53 AH53 I53 I39 N39 S39 D46" xr:uid="{EF8AF09A-2A44-4440-9F63-3C57B68718B1}">
      <formula1>"외근,연차,반차,0.0,0.5,1.0,1.5,2.0,2.5,3.0,3.5,4.0,4.5,5.0,5.5,6.0"</formula1>
    </dataValidation>
    <dataValidation type="list" allowBlank="1" showInputMessage="1" showErrorMessage="1" sqref="B19:B20 Q19:Q20 AA19:AA20 G19:G20 AA33:AA34 L19:L20 AF19:AF20 AA47:AA48 AF47:AF48 AA26:AA27 AF26:AF27 AF33:AF34 B47:B48 AA40:AA41 V19:V20 B26:B27 AF40:AF41 B40:B41 G26:G27 Q26:Q27 L26:L27 G47:G48 G40:G41 B33:B34 G33:G34 Q47:Q48 L47:L48 V47:V48 Q33:Q34 L33:L34 Q40:Q41 L40:L41 V40:V41 V26:V27 V33:V34 AA54:AA55 AF54:AF55 B54:B55 G54:G55 Q54:Q55 L54:L55 V54:V55" xr:uid="{05243AD3-A399-4E3C-B42B-E7948CEFC282}">
      <formula1>"야간"</formula1>
    </dataValidation>
    <dataValidation type="list" allowBlank="1" showInputMessage="1" showErrorMessage="1" sqref="C19 M59 AB19 H19 AB33 M19 R19 AG19 AB47 AB26 AG26 AG33 AB40 H33 AG40 W19 H40 AG47 H26 R26 C26 M26 R40 R33 C33 H47 R47 C47 M47 M33 C40 M40 W26 W47 W40 W33 AB54 AG54 H54 R54 C54 M54 W54" xr:uid="{4B4EDA84-1389-4527-AE1F-BA542E12FBD4}">
      <formula1>"22:00,22:30,23:00,23:30,24:00,00:30,01:00,01:30,02:00,02:30,03:00,03:30,04:00,04:30,05:00,05:30"</formula1>
    </dataValidation>
    <dataValidation type="list" allowBlank="1" showInputMessage="1" showErrorMessage="1" sqref="C20 M60 AB20 H20 AB34 M20 R20 AG20 AB48 AB27 AG27 AG34 AB41 H34 AG41 W20 H41 AG48 H27 R27 C27 M27 R41 R34 C34 H48 R48 C48 M48 M34 C41 M41 W27 W48 W41 W34 AB55 AG55 H55 R55 C55 M55 W55" xr:uid="{6359D134-0534-46E6-BD21-355E8D4C028D}">
      <formula1>"22:30,23:00,23:30,24:00,00:30,01:00,01:30,02:00,02:30,03:00,03:30,04:00,04:30,05:00,05:30,06:00"</formula1>
    </dataValidation>
    <dataValidation type="list" allowBlank="1" showInputMessage="1" showErrorMessage="1" sqref="D20 AC20 I20 AC34 N20 S20 AH20 AC48 AC27 AH27 AH34 AC41 I34 AH41 X20 I41 AH48 I27 S27 D27 N27 S41 S34 D34 I48 S48 D48 N48 N34 D41 N41 X27 X48 X41 X34 AC55 AH55 I55 S55 D55 N55 X55" xr:uid="{46F9385E-D539-49B5-8584-DB6F6FAC433C}">
      <formula1>"0.0,0.5,1.0,1.5,2.0,2.5,3.0,3.5,4.0,4.5,5.0,5.5,6.0"</formula1>
    </dataValidation>
    <dataValidation type="list" allowBlank="1" showInputMessage="1" showErrorMessage="1" sqref="Q45:Q46 V52:V53 G45:G46 L52:L53 V45:V46 Q52:Q53 G52:G53 B17:B18 G17:G18 L17:L18 Q17:Q18 V17:V18 V24:V25 Q24:Q25 L24:L25 G24:G25 B24:B25 B31:B32 G31:G32 L31:L32 Q31:Q32 V31:V32 V38:V39 Q38:Q39 L38:L39 G38:G39 B38:B39 B45:B46 B52:B53" xr:uid="{CCC19445-7D06-4545-9FB1-DF3A833F33AC}">
      <formula1>"통상,선택,외근,대체(휴일)"</formula1>
    </dataValidation>
    <dataValidation type="list" showInputMessage="1" showErrorMessage="1" sqref="G10:J10" xr:uid="{C164B6DE-6ACC-495C-A9F2-151881497B49}">
      <formula1>"Comprehensive,Non-Comprehensive"</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13</vt:i4>
      </vt:variant>
    </vt:vector>
  </HeadingPairs>
  <TitlesOfParts>
    <vt:vector size="13" baseType="lpstr">
      <vt:lpstr>1월</vt:lpstr>
      <vt:lpstr>2월</vt:lpstr>
      <vt:lpstr>3월</vt:lpstr>
      <vt:lpstr>4월</vt:lpstr>
      <vt:lpstr>5월</vt:lpstr>
      <vt:lpstr>6월</vt:lpstr>
      <vt:lpstr>7월</vt:lpstr>
      <vt:lpstr>8월</vt:lpstr>
      <vt:lpstr>9월</vt:lpstr>
      <vt:lpstr>10월</vt:lpstr>
      <vt:lpstr>11월</vt:lpstr>
      <vt:lpstr>12월</vt:lpstr>
      <vt:lpstr>탄력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seohee.yeon</dc:creator>
  <cp:lastModifiedBy>IT</cp:lastModifiedBy>
  <dcterms:created xsi:type="dcterms:W3CDTF">2019-11-26T10:31:50Z</dcterms:created>
  <dcterms:modified xsi:type="dcterms:W3CDTF">2020-01-02T02:27:32Z</dcterms:modified>
</cp:coreProperties>
</file>