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1.xml" ContentType="application/vnd.openxmlformats-officedocument.drawing+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9-10. 엘지디스플레이/3. 질의서/2차 질의/2차질의 답변/"/>
    </mc:Choice>
  </mc:AlternateContent>
  <xr:revisionPtr revIDLastSave="2" documentId="8_{4948B17D-14AB-4BE7-ADB3-1C67610BE003}" xr6:coauthVersionLast="47" xr6:coauthVersionMax="47" xr10:uidLastSave="{44D5E6F3-D5F7-4852-B8B3-44604D58F4CA}"/>
  <bookViews>
    <workbookView xWindow="-120" yWindow="-120" windowWidth="29040" windowHeight="15840" activeTab="1" xr2:uid="{00000000-000D-0000-FFFF-FFFF00000000}"/>
  </bookViews>
  <sheets>
    <sheet name="공통" sheetId="1" r:id="rId1"/>
    <sheet name="대형 OLED" sheetId="3" r:id="rId2"/>
    <sheet name="대형OLED_#29" sheetId="29" r:id="rId3"/>
    <sheet name="대형OLED_#5" sheetId="5" r:id="rId4"/>
    <sheet name="대형OLED_#25" sheetId="6" r:id="rId5"/>
    <sheet name="대형OLED_#26" sheetId="7" r:id="rId6"/>
    <sheet name="EY&gt;&gt;" sheetId="28" r:id="rId7"/>
    <sheet name="공통#1" sheetId="8" r:id="rId8"/>
    <sheet name="공통#2-1" sheetId="24" r:id="rId9"/>
    <sheet name="공통#2-2_디스플레이" sheetId="27" r:id="rId10"/>
    <sheet name="공통#2-2_대형OLED" sheetId="25" r:id="rId11"/>
    <sheet name="공통#4" sheetId="9" r:id="rId12"/>
    <sheet name="대형OLED#2" sheetId="10" r:id="rId13"/>
    <sheet name="대형OLED#6" sheetId="12" r:id="rId14"/>
    <sheet name="대형OLED#8" sheetId="13" r:id="rId15"/>
    <sheet name="대형OLED#12" sheetId="14" r:id="rId16"/>
    <sheet name="대형OLED#13" sheetId="15" r:id="rId17"/>
    <sheet name="대형OLED#17-1" sheetId="16" r:id="rId18"/>
    <sheet name="대형OLED#17-2" sheetId="17" r:id="rId19"/>
    <sheet name="대형OLED#21" sheetId="19" r:id="rId20"/>
    <sheet name="대형OLED#25" sheetId="23" r:id="rId21"/>
    <sheet name="대형OLED#26" sheetId="21" r:id="rId22"/>
    <sheet name="Display CGU" sheetId="2" state="hidden" r:id="rId23"/>
  </sheets>
  <definedNames>
    <definedName name="_xlnm._FilterDatabase" localSheetId="1" hidden="1">'대형 OLED'!$B$9:$I$51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"01/10/2023 15:31:45"</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 i="29" l="1"/>
  <c r="Y19" i="29" s="1"/>
  <c r="V19" i="29"/>
  <c r="AD19" i="29" s="1"/>
  <c r="U19" i="29"/>
  <c r="AC19" i="29" s="1"/>
  <c r="T19" i="29"/>
  <c r="AB19" i="29" s="1"/>
  <c r="S19" i="29"/>
  <c r="AA19" i="29" s="1"/>
  <c r="R19" i="29"/>
  <c r="Z19" i="29" s="1"/>
  <c r="Q21" i="29"/>
  <c r="Y21" i="29" s="1"/>
  <c r="AC32" i="29"/>
  <c r="AA32" i="29"/>
  <c r="Z21" i="29"/>
  <c r="AC20" i="29"/>
  <c r="Y20" i="29"/>
  <c r="Q32" i="29"/>
  <c r="Y32" i="29" s="1"/>
  <c r="V32" i="29"/>
  <c r="AD32" i="29" s="1"/>
  <c r="U32" i="29"/>
  <c r="T32" i="29"/>
  <c r="AB32" i="29" s="1"/>
  <c r="S32" i="29"/>
  <c r="V20" i="29"/>
  <c r="AD20" i="29" s="1"/>
  <c r="U20" i="29"/>
  <c r="T20" i="29"/>
  <c r="AB20" i="29" s="1"/>
  <c r="S20" i="29"/>
  <c r="AA20" i="29" s="1"/>
  <c r="V21" i="29"/>
  <c r="AD21" i="29" s="1"/>
  <c r="U21" i="29"/>
  <c r="AC21" i="29" s="1"/>
  <c r="T21" i="29"/>
  <c r="AB21" i="29" s="1"/>
  <c r="S21" i="29"/>
  <c r="AA21" i="29" s="1"/>
  <c r="R21" i="29"/>
  <c r="Q20" i="29"/>
  <c r="R20" i="29"/>
  <c r="Z20" i="29" s="1"/>
  <c r="R32" i="29"/>
  <c r="Z32" i="29" s="1"/>
  <c r="AD14" i="29"/>
  <c r="AB14" i="29"/>
  <c r="G14" i="29"/>
  <c r="Q14" i="29"/>
  <c r="V14" i="29"/>
  <c r="U14" i="29"/>
  <c r="AC14" i="29" s="1"/>
  <c r="T14" i="29"/>
  <c r="S14" i="29"/>
  <c r="AA14" i="29" s="1"/>
  <c r="R14" i="29"/>
  <c r="M14" i="29"/>
  <c r="L14" i="29"/>
  <c r="K14" i="29"/>
  <c r="J14" i="29"/>
  <c r="I14" i="29"/>
  <c r="Z14" i="29" s="1"/>
  <c r="H14" i="29"/>
  <c r="H3" i="29"/>
  <c r="L4" i="29"/>
  <c r="K4" i="29"/>
  <c r="J4" i="29"/>
  <c r="I4" i="29"/>
  <c r="H4" i="29"/>
  <c r="G4" i="29"/>
  <c r="F4" i="29"/>
  <c r="E4" i="29"/>
  <c r="D4" i="29"/>
  <c r="C4" i="29"/>
  <c r="M4" i="29"/>
  <c r="M3" i="29"/>
  <c r="L3" i="29"/>
  <c r="K3" i="29"/>
  <c r="J3" i="29"/>
  <c r="I3" i="29"/>
  <c r="G3" i="29"/>
  <c r="F3" i="29"/>
  <c r="E3" i="29"/>
  <c r="D3" i="29"/>
  <c r="C3" i="29"/>
  <c r="Y14" i="29" l="1"/>
  <c r="AC59" i="29"/>
  <c r="G7" i="15" l="1"/>
  <c r="F7" i="15"/>
  <c r="E7" i="15"/>
  <c r="D7" i="15"/>
  <c r="C7" i="15"/>
  <c r="AG60" i="29"/>
  <c r="AF60" i="29"/>
  <c r="AE60" i="29"/>
  <c r="AD60" i="29"/>
  <c r="AC60" i="29"/>
  <c r="AB60" i="29"/>
  <c r="AA60" i="29"/>
  <c r="Z60" i="29"/>
  <c r="Y60" i="29"/>
  <c r="AG59" i="29"/>
  <c r="AF59" i="29"/>
  <c r="AE59" i="29"/>
  <c r="AD59" i="29"/>
  <c r="AB59" i="29"/>
  <c r="AA59" i="29"/>
  <c r="Z59" i="29"/>
  <c r="Y59" i="29"/>
  <c r="X60" i="29"/>
  <c r="X59" i="29"/>
  <c r="E30" i="9" l="1"/>
  <c r="E4" i="9"/>
  <c r="F4" i="9" s="1"/>
  <c r="I4" i="9"/>
  <c r="J4" i="9"/>
  <c r="K4" i="9"/>
  <c r="M4" i="9"/>
  <c r="N4" i="9" s="1"/>
  <c r="O4" i="9" s="1"/>
  <c r="Q4" i="9"/>
  <c r="R4" i="9" s="1"/>
  <c r="S4" i="9" s="1"/>
  <c r="U4" i="9"/>
  <c r="V4" i="9" s="1"/>
  <c r="W4" i="9" s="1"/>
  <c r="Y4" i="9"/>
  <c r="Z4" i="9"/>
  <c r="AA4" i="9"/>
  <c r="AC4" i="9"/>
  <c r="AD4" i="9" s="1"/>
  <c r="AE4" i="9" s="1"/>
  <c r="C77" i="27"/>
  <c r="E34" i="9" l="1"/>
  <c r="D34" i="9"/>
  <c r="D35" i="9"/>
  <c r="G4" i="9"/>
  <c r="D37" i="9"/>
  <c r="D33" i="9"/>
  <c r="D52" i="9"/>
  <c r="D51" i="9"/>
  <c r="D50" i="9"/>
  <c r="D49" i="9"/>
  <c r="D48" i="9"/>
  <c r="D47" i="9"/>
  <c r="D46" i="9"/>
  <c r="D45" i="9"/>
  <c r="D44" i="9"/>
  <c r="D43" i="9"/>
  <c r="D42" i="9"/>
  <c r="D41" i="9"/>
  <c r="D40" i="9"/>
  <c r="D39" i="9"/>
  <c r="D38" i="9"/>
  <c r="D36" i="9"/>
  <c r="D32" i="9"/>
  <c r="D31" i="9"/>
  <c r="F30" i="9"/>
  <c r="D53" i="9"/>
  <c r="E31" i="9"/>
  <c r="E33" i="9"/>
  <c r="E35" i="9"/>
  <c r="E36" i="9"/>
  <c r="E37" i="9"/>
  <c r="E38" i="9"/>
  <c r="E39" i="9"/>
  <c r="E40" i="9"/>
  <c r="E41" i="9"/>
  <c r="E42" i="9"/>
  <c r="E43" i="9"/>
  <c r="E44" i="9"/>
  <c r="E45" i="9"/>
  <c r="E46" i="9"/>
  <c r="E47" i="9"/>
  <c r="E48" i="9"/>
  <c r="E49" i="9"/>
  <c r="E50" i="9"/>
  <c r="E51" i="9"/>
  <c r="E52" i="9"/>
  <c r="E53" i="9"/>
  <c r="E32" i="9"/>
  <c r="D7" i="7"/>
  <c r="D31" i="7"/>
  <c r="D14" i="7" s="1"/>
  <c r="D30" i="7"/>
  <c r="D13" i="7" s="1"/>
  <c r="D29" i="7"/>
  <c r="D12" i="7" s="1"/>
  <c r="D28" i="7"/>
  <c r="D11" i="7" s="1"/>
  <c r="D26" i="7"/>
  <c r="D9" i="7" s="1"/>
  <c r="D25" i="7"/>
  <c r="D8" i="7" s="1"/>
  <c r="D24" i="7"/>
  <c r="E17" i="7"/>
  <c r="E14" i="7"/>
  <c r="E13" i="7"/>
  <c r="E12" i="7"/>
  <c r="E11" i="7"/>
  <c r="E9" i="7"/>
  <c r="E8" i="7"/>
  <c r="E7" i="7"/>
  <c r="E23" i="6"/>
  <c r="M19" i="6"/>
  <c r="L19" i="6"/>
  <c r="K19" i="6"/>
  <c r="J19" i="6"/>
  <c r="I19" i="6"/>
  <c r="G19" i="6"/>
  <c r="F19" i="6"/>
  <c r="F21" i="6" s="1"/>
  <c r="E19" i="6"/>
  <c r="E21" i="6" s="1"/>
  <c r="D19" i="6"/>
  <c r="D21" i="6" s="1"/>
  <c r="C19" i="6"/>
  <c r="C21" i="6" s="1"/>
  <c r="M15" i="6"/>
  <c r="L15" i="6"/>
  <c r="K15" i="6"/>
  <c r="J15" i="6"/>
  <c r="M14" i="6"/>
  <c r="L14" i="6"/>
  <c r="K14" i="6"/>
  <c r="J14" i="6"/>
  <c r="I15" i="6"/>
  <c r="I14" i="6"/>
  <c r="G15" i="6"/>
  <c r="G14" i="6"/>
  <c r="M11" i="6"/>
  <c r="L11" i="6"/>
  <c r="K11" i="6"/>
  <c r="J11" i="6"/>
  <c r="M10" i="6"/>
  <c r="L10" i="6"/>
  <c r="K10" i="6"/>
  <c r="J10" i="6"/>
  <c r="I11" i="6"/>
  <c r="I10" i="6"/>
  <c r="G11" i="6"/>
  <c r="G10" i="6"/>
  <c r="F7" i="6"/>
  <c r="F6" i="6"/>
  <c r="Q56" i="5"/>
  <c r="T41" i="5"/>
  <c r="S41" i="5"/>
  <c r="R41" i="5"/>
  <c r="Q41" i="5"/>
  <c r="R53" i="5"/>
  <c r="T52" i="5"/>
  <c r="T53" i="5" s="1"/>
  <c r="S52" i="5"/>
  <c r="S53" i="5" s="1"/>
  <c r="R52" i="5"/>
  <c r="Q52" i="5"/>
  <c r="T51" i="5"/>
  <c r="S51" i="5"/>
  <c r="R51" i="5"/>
  <c r="Q51" i="5"/>
  <c r="P51" i="5"/>
  <c r="Q47" i="5"/>
  <c r="T46" i="5"/>
  <c r="S46" i="5"/>
  <c r="R46" i="5"/>
  <c r="Q46" i="5"/>
  <c r="P46" i="5"/>
  <c r="T45" i="5"/>
  <c r="T48" i="5" s="1"/>
  <c r="S45" i="5"/>
  <c r="S48" i="5" s="1"/>
  <c r="R45" i="5"/>
  <c r="Q45" i="5"/>
  <c r="P45" i="5"/>
  <c r="P48" i="5" s="1"/>
  <c r="P41" i="5"/>
  <c r="T40" i="5"/>
  <c r="S40" i="5"/>
  <c r="S42" i="5" s="1"/>
  <c r="R40" i="5"/>
  <c r="Q40" i="5"/>
  <c r="Q55" i="5" s="1"/>
  <c r="P40" i="5"/>
  <c r="Q29" i="5"/>
  <c r="P29" i="5"/>
  <c r="Q28" i="5"/>
  <c r="P28" i="5"/>
  <c r="Q24" i="5"/>
  <c r="P24" i="5"/>
  <c r="Q23" i="5"/>
  <c r="P23" i="5"/>
  <c r="Q19" i="5"/>
  <c r="P19" i="5"/>
  <c r="Q18" i="5"/>
  <c r="P18" i="5"/>
  <c r="Q14" i="5"/>
  <c r="P14" i="5"/>
  <c r="Q13" i="5"/>
  <c r="P13" i="5"/>
  <c r="Q9" i="5"/>
  <c r="P9" i="5"/>
  <c r="Q8" i="5"/>
  <c r="P8" i="5"/>
  <c r="D10" i="7" l="1"/>
  <c r="T56" i="5"/>
  <c r="P47" i="5"/>
  <c r="Q42" i="5"/>
  <c r="Q48" i="5"/>
  <c r="R56" i="5"/>
  <c r="R55" i="5"/>
  <c r="S55" i="5"/>
  <c r="S56" i="5"/>
  <c r="S47" i="5"/>
  <c r="Q53" i="5"/>
  <c r="R48" i="5"/>
  <c r="P55" i="5"/>
  <c r="G30" i="9"/>
  <c r="F53" i="9"/>
  <c r="F51" i="9"/>
  <c r="F49" i="9"/>
  <c r="F46" i="9"/>
  <c r="F43" i="9"/>
  <c r="F40" i="9"/>
  <c r="F37" i="9"/>
  <c r="F34" i="9"/>
  <c r="F31" i="9"/>
  <c r="F52" i="9"/>
  <c r="F50" i="9"/>
  <c r="F47" i="9"/>
  <c r="F44" i="9"/>
  <c r="F41" i="9"/>
  <c r="F38" i="9"/>
  <c r="F35" i="9"/>
  <c r="F32" i="9"/>
  <c r="F48" i="9"/>
  <c r="F45" i="9"/>
  <c r="F42" i="9"/>
  <c r="F39" i="9"/>
  <c r="F36" i="9"/>
  <c r="F33" i="9"/>
  <c r="P42" i="5"/>
  <c r="R47" i="5"/>
  <c r="P52" i="5"/>
  <c r="P53" i="5" s="1"/>
  <c r="E22" i="6"/>
  <c r="R42" i="5"/>
  <c r="T47" i="5"/>
  <c r="T55" i="5"/>
  <c r="T42" i="5"/>
  <c r="D6" i="7"/>
  <c r="D15" i="7" s="1"/>
  <c r="E6" i="7"/>
  <c r="E10" i="7"/>
  <c r="L13" i="6"/>
  <c r="L9" i="6"/>
  <c r="L21" i="6" s="1"/>
  <c r="M9" i="6"/>
  <c r="M21" i="6" s="1"/>
  <c r="M13" i="6"/>
  <c r="K9" i="6"/>
  <c r="K21" i="6" s="1"/>
  <c r="G13" i="6"/>
  <c r="H19" i="6"/>
  <c r="J13" i="6"/>
  <c r="K13" i="6"/>
  <c r="H6" i="6"/>
  <c r="I6" i="6" s="1"/>
  <c r="J6" i="6" s="1"/>
  <c r="K6" i="6" s="1"/>
  <c r="G9" i="6"/>
  <c r="J9" i="6"/>
  <c r="J21" i="6" s="1"/>
  <c r="I13" i="6"/>
  <c r="H7" i="6"/>
  <c r="I7" i="6" s="1"/>
  <c r="J7" i="6" s="1"/>
  <c r="K7" i="6" s="1"/>
  <c r="L7" i="6" s="1"/>
  <c r="M7" i="6" s="1"/>
  <c r="I9" i="6"/>
  <c r="I21" i="6" s="1"/>
  <c r="F5" i="6"/>
  <c r="Q15" i="5"/>
  <c r="Q25" i="5"/>
  <c r="P15" i="5"/>
  <c r="P25" i="5"/>
  <c r="P10" i="5"/>
  <c r="P20" i="5"/>
  <c r="P30" i="5"/>
  <c r="Q10" i="5"/>
  <c r="Q20" i="5"/>
  <c r="Q30" i="5"/>
  <c r="M17" i="6" l="1"/>
  <c r="K17" i="6"/>
  <c r="H30" i="9"/>
  <c r="G53" i="9"/>
  <c r="G51" i="9"/>
  <c r="G49" i="9"/>
  <c r="G47" i="9"/>
  <c r="G45" i="9"/>
  <c r="G43" i="9"/>
  <c r="G41" i="9"/>
  <c r="G39" i="9"/>
  <c r="G36" i="9"/>
  <c r="G34" i="9"/>
  <c r="G32" i="9"/>
  <c r="G52" i="9"/>
  <c r="G50" i="9"/>
  <c r="G48" i="9"/>
  <c r="G46" i="9"/>
  <c r="G44" i="9"/>
  <c r="G42" i="9"/>
  <c r="G40" i="9"/>
  <c r="G37" i="9"/>
  <c r="G35" i="9"/>
  <c r="G33" i="9"/>
  <c r="G31" i="9"/>
  <c r="G38" i="9"/>
  <c r="L17" i="6"/>
  <c r="J17" i="6"/>
  <c r="G17" i="6"/>
  <c r="I17" i="6"/>
  <c r="P56" i="5"/>
  <c r="E15" i="7"/>
  <c r="E16" i="7" s="1"/>
  <c r="E18" i="7" s="1"/>
  <c r="H9" i="6"/>
  <c r="H21" i="6" s="1"/>
  <c r="G21" i="6"/>
  <c r="I5" i="6"/>
  <c r="J5" i="6"/>
  <c r="H5" i="6"/>
  <c r="L6" i="6"/>
  <c r="K5" i="6"/>
  <c r="I30" i="9" l="1"/>
  <c r="H53" i="9"/>
  <c r="H52" i="9"/>
  <c r="H51" i="9"/>
  <c r="H50" i="9"/>
  <c r="H49" i="9"/>
  <c r="H48" i="9"/>
  <c r="H47" i="9"/>
  <c r="H46" i="9"/>
  <c r="H45" i="9"/>
  <c r="H44" i="9"/>
  <c r="H43" i="9"/>
  <c r="H42" i="9"/>
  <c r="H41" i="9"/>
  <c r="H40" i="9"/>
  <c r="H39" i="9"/>
  <c r="H38" i="9"/>
  <c r="H37" i="9"/>
  <c r="H36" i="9"/>
  <c r="H35" i="9"/>
  <c r="H34" i="9"/>
  <c r="H33" i="9"/>
  <c r="H32" i="9"/>
  <c r="H31" i="9"/>
  <c r="L5" i="6"/>
  <c r="M6" i="6"/>
  <c r="M5" i="6" s="1"/>
  <c r="N5" i="6" s="1"/>
  <c r="J30" i="9" l="1"/>
  <c r="I53" i="9"/>
  <c r="I52" i="9"/>
  <c r="I51" i="9"/>
  <c r="I50" i="9"/>
  <c r="I49" i="9"/>
  <c r="I48" i="9"/>
  <c r="I47" i="9"/>
  <c r="I46" i="9"/>
  <c r="I45" i="9"/>
  <c r="I44" i="9"/>
  <c r="I43" i="9"/>
  <c r="I42" i="9"/>
  <c r="I41" i="9"/>
  <c r="I40" i="9"/>
  <c r="I39" i="9"/>
  <c r="I38" i="9"/>
  <c r="I37" i="9"/>
  <c r="I36" i="9"/>
  <c r="I35" i="9"/>
  <c r="I34" i="9"/>
  <c r="I33" i="9"/>
  <c r="I32" i="9"/>
  <c r="I31" i="9"/>
  <c r="B11" i="3"/>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11" i="1"/>
  <c r="B12" i="1" s="1"/>
  <c r="B13" i="1" s="1"/>
  <c r="B14" i="1" s="1"/>
  <c r="B15" i="1" s="1"/>
  <c r="B16" i="1" s="1"/>
  <c r="B17" i="1" s="1"/>
  <c r="B18" i="1" s="1"/>
  <c r="K30" i="9" l="1"/>
  <c r="J52" i="9"/>
  <c r="J50" i="9"/>
  <c r="J45" i="9"/>
  <c r="J40" i="9"/>
  <c r="J34" i="9"/>
  <c r="J47" i="9"/>
  <c r="J41" i="9"/>
  <c r="J36" i="9"/>
  <c r="J49" i="9"/>
  <c r="J43" i="9"/>
  <c r="J38" i="9"/>
  <c r="J32" i="9"/>
  <c r="J53" i="9"/>
  <c r="J51" i="9"/>
  <c r="J46" i="9"/>
  <c r="J42" i="9"/>
  <c r="J37" i="9"/>
  <c r="J33" i="9"/>
  <c r="J48" i="9"/>
  <c r="J44" i="9"/>
  <c r="J39" i="9"/>
  <c r="J35" i="9"/>
  <c r="J31" i="9"/>
  <c r="B19" i="1"/>
  <c r="B20" i="1" s="1"/>
  <c r="B21" i="1" s="1"/>
  <c r="B22" i="1" s="1"/>
  <c r="B23" i="1" s="1"/>
  <c r="B24" i="1" s="1"/>
  <c r="B25" i="1" s="1"/>
  <c r="B26" i="1" s="1"/>
  <c r="B27" i="1" s="1"/>
  <c r="B28" i="1" s="1"/>
  <c r="B29" i="1" s="1"/>
  <c r="B30" i="1" s="1"/>
  <c r="B31" i="1" s="1"/>
  <c r="B32" i="1" s="1"/>
  <c r="B33" i="1" s="1"/>
  <c r="B34" i="1" s="1"/>
  <c r="B35" i="1" s="1"/>
  <c r="B36" i="1" s="1"/>
  <c r="B37" i="1" s="1"/>
  <c r="B38" i="1" s="1"/>
  <c r="K53" i="9" l="1"/>
  <c r="M53" i="9" s="1"/>
  <c r="K51" i="9"/>
  <c r="M51" i="9" s="1"/>
  <c r="K49" i="9"/>
  <c r="M49" i="9" s="1"/>
  <c r="K47" i="9"/>
  <c r="M47" i="9" s="1"/>
  <c r="K45" i="9"/>
  <c r="M45" i="9" s="1"/>
  <c r="K43" i="9"/>
  <c r="M43" i="9" s="1"/>
  <c r="K41" i="9"/>
  <c r="M41" i="9" s="1"/>
  <c r="K36" i="9"/>
  <c r="M36" i="9" s="1"/>
  <c r="K34" i="9"/>
  <c r="M34" i="9" s="1"/>
  <c r="K38" i="9"/>
  <c r="M38" i="9" s="1"/>
  <c r="K31" i="9"/>
  <c r="M31" i="9" s="1"/>
  <c r="K39" i="9"/>
  <c r="M39" i="9" s="1"/>
  <c r="K32" i="9"/>
  <c r="M32" i="9" s="1"/>
  <c r="K40" i="9"/>
  <c r="M40" i="9" s="1"/>
  <c r="K33" i="9"/>
  <c r="M33" i="9" s="1"/>
  <c r="K52" i="9"/>
  <c r="M52" i="9" s="1"/>
  <c r="K50" i="9"/>
  <c r="M50" i="9" s="1"/>
  <c r="K48" i="9"/>
  <c r="M48" i="9" s="1"/>
  <c r="K46" i="9"/>
  <c r="M46" i="9" s="1"/>
  <c r="K44" i="9"/>
  <c r="M44" i="9" s="1"/>
  <c r="K42" i="9"/>
  <c r="M42" i="9" s="1"/>
  <c r="K37" i="9"/>
  <c r="M37" i="9" s="1"/>
  <c r="K35" i="9"/>
  <c r="M35" i="9" s="1"/>
</calcChain>
</file>

<file path=xl/sharedStrings.xml><?xml version="1.0" encoding="utf-8"?>
<sst xmlns="http://schemas.openxmlformats.org/spreadsheetml/2006/main" count="2919" uniqueCount="1078">
  <si>
    <t>"엘지디스플레이㈜ CGU 손상검사 보고서"에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</si>
  <si>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</si>
  <si>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</si>
  <si>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 1/19 기준 질의의 보고서 page는 23년 1/11 보고서(LGD_CGU손상검토평가보고서_대형OLED(Diplay CGU 추후 보완예정)_230111) 기준으로 기재하였습니다</t>
  </si>
  <si>
    <t>No.</t>
    <phoneticPr fontId="2" type="noConversion"/>
  </si>
  <si>
    <t>Element Ref.</t>
    <phoneticPr fontId="2" type="noConversion"/>
  </si>
  <si>
    <t>Date Requested</t>
    <phoneticPr fontId="2" type="noConversion"/>
  </si>
  <si>
    <t>구분</t>
    <phoneticPr fontId="2" type="noConversion"/>
  </si>
  <si>
    <t>보고서 Page</t>
    <phoneticPr fontId="2" type="noConversion"/>
  </si>
  <si>
    <t>질의사항(Kor)</t>
    <phoneticPr fontId="2" type="noConversion"/>
  </si>
  <si>
    <t>답변사항</t>
    <phoneticPr fontId="2" type="noConversion"/>
  </si>
  <si>
    <t>KPMG Comment</t>
    <phoneticPr fontId="2" type="noConversion"/>
  </si>
  <si>
    <t>-</t>
    <phoneticPr fontId="2" type="noConversion"/>
  </si>
  <si>
    <t>일반</t>
    <phoneticPr fontId="2" type="noConversion"/>
  </si>
  <si>
    <t>n/a</t>
    <phoneticPr fontId="2"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</si>
  <si>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 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</si>
  <si>
    <t>공통#1 시트 참고 부탁 드립니다.</t>
    <phoneticPr fontId="2" type="noConversion"/>
  </si>
  <si>
    <t>답변 감사합니다</t>
    <phoneticPr fontId="2" type="noConversion"/>
  </si>
  <si>
    <t>n/a</t>
  </si>
  <si>
    <t xml:space="preserve">가능한 CGU별로 구분하여 요청드립니다.
1. 평가대상회사의 평가시점 및 결산시점별 재무상태표 제공 부탁드립니다.
- 2019년~2021년 12월말
- 2022년 9월말
2. 평가대상회사의 평가에 적용하신 평가시점 이전 과거 손익계산서 제공 부탁드립니다. 또한 2022년 4분기 실적 확인을 위해 2022년 4분기 손익계산서도 제공 부탁드립니다. 
- 2019년~2021년 12개월
- 2022년 3분기(누적) 9개월
- 2022년 4분기 3개월
</t>
    <phoneticPr fontId="2" type="noConversion"/>
  </si>
  <si>
    <t>1.  CGU별 구분 재무상태표의 경우 22년 9월말 기준으로만 제공받았습니다. 공통#2-1 시트 참조 바랍니다.
2. 공통#2-2 시트 참조 바랍니다. 22년 4분기 자료는 회사로부터 제공받으시기 바랍니다.</t>
    <phoneticPr fontId="2" type="noConversion"/>
  </si>
  <si>
    <t>답변 감사합니다</t>
  </si>
  <si>
    <t>D1</t>
  </si>
  <si>
    <t>사업계획이 회사의 경영진이 승인한 사업계획인지 여부를 확인할 수 있는 경영자 확인서를 징구하셨다면 제공 부탁드립니다.</t>
  </si>
  <si>
    <t>경영자 확인서는 회사로부터 제공 받으시기 바랍니다.</t>
    <phoneticPr fontId="2" type="noConversion"/>
  </si>
  <si>
    <t>외부전망자료</t>
    <phoneticPr fontId="2" type="noConversion"/>
  </si>
  <si>
    <t>회사가 작성한 사업계획의 적정성에 대해서 검토하는데 활용하신 외부기관의 전망자료가 있다면 제공 부탁드립니다. (Omdia, KISLINE, 한국디스플레이산업협회 등)
 - 특히 18~20페이지 산업의 이해에 사용된 자료들을 요청드립니다.
또한, 보고서 18페이지에는 Omdia 2022 2Q 자료가 활용되어 있는데 19페이지에는 전기보고서와 동일한 Omdia 2021 2Q 자료가 전반적으로 활용된 것으로 보입니다. 19페이지 OLED 패널 시장 전망에는 21년 자료가 더 적합하다고 판단하신 이유가 있으신지요?</t>
    <phoneticPr fontId="2" type="noConversion"/>
  </si>
  <si>
    <r>
      <rPr>
        <sz val="10"/>
        <rFont val="맑은 고딕"/>
        <family val="3"/>
        <charset val="129"/>
        <scheme val="minor"/>
      </rPr>
      <t xml:space="preserve">공통#4 시트 참고 부탁 드립니다.
한국디스플레이산업협회는 아래 하이퍼링크 참조 부탁 드립니다.
P19의 경우 전기 동일 양식 자료가 제공되지 않아 전기 자료를 그대로 활용하였습니다.
</t>
    </r>
    <r>
      <rPr>
        <u/>
        <sz val="10"/>
        <rFont val="맑은 고딕"/>
        <family val="3"/>
        <charset val="129"/>
        <scheme val="minor"/>
      </rPr>
      <t>한국디스플레이산업협회 (kdia.org)</t>
    </r>
    <phoneticPr fontId="2" type="noConversion"/>
  </si>
  <si>
    <t>본 평가업무와 관련하여, DCF의 평가방법 이외, 유사거래사례법(GTM), 유사기업배수법(GPCM) 등의 시장접근법의 검토 자료가 있다면 제공을 요청드립니다.</t>
  </si>
  <si>
    <t>CGU 자산손상 여부 확인 목적의 사용가치 산정을 위해 반드시 필요한 방법이 아님에 따라 해당 사항 없습니다.</t>
    <phoneticPr fontId="2" type="noConversion"/>
  </si>
  <si>
    <t>CGU 구분</t>
    <phoneticPr fontId="2" type="noConversion"/>
  </si>
  <si>
    <t>전기 보고서 대비 당기 보고서상 LG디스플레이 주식회사의 CGU 구분이 변경된 것으로 확인됩니다.
(전기: Display(기타) CGU -&gt; 당기: Display CGU, Display(대형OLED) CGU)
CGU 구분 변경 배경에 대해 전반적인 설명 부탁드립니다.</t>
    <phoneticPr fontId="2" type="noConversion"/>
  </si>
  <si>
    <t>사업 전략방향 개편에 따라 타 사업과의 구분으로 인하여 당기 중 별도의 현금창출단위 식별 요건을 충족함에 따라, Display(대형 OLED)를 기존의 Display 현금창출단위에서 구분하여 별도의 현금창출단위로 식별하였습니다. (Display(기타) CGU → Display CGU, Display(대형 OLED) CGU로 분리)
→ CGU 추가 식별은 사전 검토 단계에서 감사인께 내용 공유 및 협의 완료되었습니다.</t>
    <phoneticPr fontId="2" type="noConversion"/>
  </si>
  <si>
    <t>-</t>
  </si>
  <si>
    <t>비교대상장부가액</t>
    <phoneticPr fontId="2" type="noConversion"/>
  </si>
  <si>
    <t>DCF 평가결과에 반영된 각 CGU별 비교대상장부가액 세부내역 요청드립니다.</t>
    <phoneticPr fontId="2" type="noConversion"/>
  </si>
  <si>
    <t>각 CGU별 순자산에서 이연법인세자산/부채, 미지급법인세, 미지급배당금 가감하여 산출되었습니다. 공통#2-1 시트 참조 바랍니다.</t>
    <phoneticPr fontId="2" type="noConversion"/>
  </si>
  <si>
    <t>"엘지디스플레이㈜ CGU 손상검사 보고서"에 대한 KPMG Specialist 질의 - 대형 OLED</t>
    <phoneticPr fontId="2" type="noConversion"/>
  </si>
  <si>
    <t>※ 1/19 기준 질의의 보고서 page는 23년 1/11 보고서(LGD_CGU손상검토평가보고서_대형OLED(Diplay CGU 추후 보완예정)_230111) 기준으로 기재하였습니다</t>
    <phoneticPr fontId="2" type="noConversion"/>
  </si>
  <si>
    <t xml:space="preserve">평가자께서 제공받고 참고하신 사업계획 세부내역 제공 부탁드립니다. </t>
  </si>
  <si>
    <t>회사로부터 수령 바랍니다.</t>
    <phoneticPr fontId="2" type="noConversion"/>
  </si>
  <si>
    <t>1. 평가보고서 상 확인할 수 있는 과거 및 향후 추정 현금흐름 세부내역을 엑셀 파일로 제공 부탁드립니다. 
2. 평가대상회사 및 해당 산업에 Covid-19가 미치는 영향은 무엇이며 이에 대하여 평가 시 어떻게 고려되었는지 질의드립니다.</t>
  </si>
  <si>
    <t>1. 대형OLED#2 시트 참고 바랍니다.
2. 당 법인이 도출한 본 평가 결과는 평가기준일 현재 경제, 시장 및 기타 조건에 기반하여 도출된 결과입니다. 2020년 상반기 COVID-19 바이러스 전염병의 출현으로 세계 주식 시장의 변동성 확대 및 경기 하락이 발생하였으며, 이는 세계 경제에 상당한 단기적 및 장기적 불확실성을 초래하였습니다. 바이러스로 인한 효과는 전 세계 또는 지역단위의 Recession으로 이어질 수 있으며, 현재 잠재적 영향의 진단 또한 불확실성을 동반합니다. 이러한 금융 및 시장에 대한 불확실성은 사용가치에 중대한 부정적 영향을 미칠 수 있습니다. 평가기준일 현재 존재하는 COVID-19로 인한 경제적 리스크 및 시장의 우려에 대하여, 우리는 상황에 따라 할인율 프리미엄 및 기타 조정사항을 고려할 수 있습니다. 그럼에도, COVID-19 상황으로 시장 및 경제 상황이 비교적 단기간에 급변할 수 있습니다. 또한, 보고서에서 언급된 COVID-19 관련 내용은 COVID-19의 영향에 대한 완전한 해설이나, 전염병의 잠재적 영향에 대한 정확한 평가로 해석되어서는 안됩니다. 이러한 요소들을 고려할 때, 본 보고서상 포함된 결론은 일반적인 상황에서 보다 더욱 민감히 변경될 수 있습니다. 
이번 평가 시 코로나 장기화로 인한 수요 감소가 반영된 사업계획의 준용, Covid-19로 인한 비경상적 요인의 Normalize (판관비 운반비, 베타 관측기간 5년 weekly 등) Covid-19로 인한 영향을 고려하였으며 자세한 사항은 각 질문에 대한 답변으로 확인 바랍니다.</t>
    <phoneticPr fontId="2" type="noConversion"/>
  </si>
  <si>
    <t>A6</t>
  </si>
  <si>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</si>
  <si>
    <t xml:space="preserve">현재 디스플레이시장이 LCD에서 OLED로 교체가 이뤄지고 있는 시점인 점, 대형 OLED 시장의 향후 성장 추세, 대형 OLED 시장에서의 대상회사의 경쟁력, OLED패널 시장의 CAGR(22-27년,Omdia) 9.5% 수준으로 상당히 높습니다. 또한, EIU 제시 한국의 장기 물가상승률 2027년~2050년 평균 1.8%수준이나, 장기적으로 안정 성장을 가정하는 DCF 특성을 감안하여  보수적으로 1%로 설정하였습니다. </t>
    <phoneticPr fontId="2" type="noConversion"/>
  </si>
  <si>
    <t>A1</t>
  </si>
  <si>
    <t>환율</t>
    <phoneticPr fontId="2" type="noConversion"/>
  </si>
  <si>
    <t>회사가 제시한 연도별 환율 가정치 제공 부탁드립니다.
보고서 25페이지 기재된 환율 관련 가정과 관련하여, 다음 사항 포함하여 제공 부탁드립니다.
 - 8개 금융기관 및 LG경제연구소 추정 환율 전망치 (추정시점 포함) raw data</t>
    <phoneticPr fontId="2" type="noConversion"/>
  </si>
  <si>
    <t xml:space="preserve">연도별 환율은 23년 1,300원, 24년 1,250원, 25-27년 1,200원입니다.
해당 환율의 근거 자료는 회사로부터 수령 바랍니다. </t>
    <phoneticPr fontId="2" type="noConversion"/>
  </si>
  <si>
    <t>사업계획</t>
    <phoneticPr fontId="2" type="noConversion"/>
  </si>
  <si>
    <r>
      <t xml:space="preserve">1036호 34문단은 "경영진은 과거에 추정한 현금흐름과 실제 생긴 현금흐름이 차이가 나는 이유를 분석하여 현행 현금흐름 추정의 기초가 되는 가정이 합리적인지를 검토한다. 실제 현금흐름이 창출되었을 때에는 존재하지 않았던 후속 사건이나 상황의 영향을 고려할 때 적절하다면, 경영진은 현행 현금흐름 추정의 기초가 되는 가정이 과거의 실제 결과와 일관성이 있도록 한다."라고 언급하고 있습니다.
1. 평가자께서 전기 사업계획 대비 당기 실적과의 비교분석 및 당기 사업계획의 합리성에 대해 검토하신 내용에 대해 전반적인 설명 부탁드립니다.
2. </t>
    </r>
    <r>
      <rPr>
        <b/>
        <sz val="10"/>
        <color theme="1"/>
        <rFont val="맑은 고딕"/>
        <family val="3"/>
        <charset val="129"/>
        <scheme val="minor"/>
      </rPr>
      <t xml:space="preserve">[대형OLED_#5시트 참조] </t>
    </r>
    <r>
      <rPr>
        <sz val="10"/>
        <color theme="1"/>
        <rFont val="맑은 고딕"/>
        <family val="3"/>
        <charset val="129"/>
        <scheme val="minor"/>
      </rPr>
      <t>전기 보고서와의 비교 결과 다음 사항에 대해 추가적으로 질의드립니다.
2.1. CGU변경으로 전기 "Display(기타) CGU"가 당기 "Display CGU", "Display(대형OLED) CGU"로 구분된 것으로 확인하였습니다. 이때, 전기 "Display(기타) CGU"중 Televisions_TV OLED가 당기의 "Display(대형OLED) CGU"에 해당하는 것으로 보입니다. 비교결과 19~20년 실적치의 매출액, 재료비, 출하수량 등이 전반적으로 일치하는데, 20년 매출액의 경우 약 300억원 차이가 존재합니다.
①전기 및 당기의 CGU 변경에 따른 제품군별 align에 대한 설명
②20년 매출액 차이에 대한 설명 부탁드립니다.
2.2. FY22~25 추정치가 전기 보고서 대비 변동되었습니다. 출하수량(Q) 측면에서는 전기 대비 당기에 더 낮게, 판매단가(P) 측면에서는 전기 대비 당기에 더 높게 추정되었습니다. 특히 출하수량의 경우 전기에는 FY22부터 10,000Kpcs를 넘길 것으로 추정하였으나, 당기에는 FY26에서야 10,000Kpcs를 초과할 것으로 제시되었습니다. 보고서 25페이지에서 매출액 추정시 사업계획을 준용한 것은 확인하였습니다. 다만, 전기 대비 사업계획의 변동이 상당히 유의적인 것으로 보이며, 특히 출하수량의 변동은 CAPEX와도 연결되어 FCFF에 상당한 영향을 미칠 것으로 생각됩니다. 평가자께서 시장상황의 변화 및 회사 전략의 변화 등 사업계획의 변경 배경에 대해 파악하신 부분 설명 부탁드립니다.</t>
    </r>
    <phoneticPr fontId="2" type="noConversion"/>
  </si>
  <si>
    <t>1. 전기 사업계획 대비 당기 예상 실적치, 당기 사업계획과의 차이가 발생하는 이유에 대해 인터뷰하였으며, 위드 코로나 상황으로 재택시간이 감소함에 따라 전년 대비 수요 감소, 글로벌 경기 금리 인상에 따른 프리미엄 제품에 대한 수요 감소 효과 등 예상치 못한 변수로 인해 차이가 발생하였다고 답변 받았습니다. 해당 상황을 고려하여 당기 사업계획이 전기 대비 보수적으로 추정되었음을 확인하였으며, 당기 사업계획을 시장자료와 비교(사업계획상 22-27 CAGR 7.4%, Omdia 9.5%)하여 시장 대비 과도하게 추정되지 않았음을 확인하였습니다.
2.1
보신 기준이 맞으며, 20년 매출액의 경우 유형자산 기준서 변경에 따른 효과로 전기 보고서 금액에서 매출액이 변경되었습니다.
2.2 판매단가의 경우 전기 대비 환율 전망치 상승으로 인한 효과로 전기 보다 증가하였으나, 위드 코로나 상황으로 재택시간이 감소함에 따라 전년 대비 수요 감소, 글로벌 경기 금리 인상에 따른 프리미엄 제품에 대한 수요 감소 효과 등을 반영하여 전기 사업계획 대비 출하 수량이 감소된 것으로 파악하고 있습니다.</t>
    <phoneticPr fontId="2" type="noConversion"/>
  </si>
  <si>
    <t>Macro Factor</t>
    <phoneticPr fontId="2" type="noConversion"/>
  </si>
  <si>
    <t>향후 현금흐름 추정에 사용하신 EIU 거시경제지표의 기준일 확인 부탁드리며, 관련 원천 자료 및 추정 시 적용된 비목별 상승률 자료 제공 부탁드립니다.
또한 인건비 가정상 국내 및 해외 법인별 임금상승률 backdata는 무엇인지 설명 및 자료 제공 부탁드립니다.</t>
    <phoneticPr fontId="2" type="noConversion"/>
  </si>
  <si>
    <t>1. 2022. 9. 30기준이며 대형OLED#6sheet 참조 바랍니다.
2. 인건비 가정상 국내 및 해외 법인별 임금상승률 backdata는 회사로부터 수령 바랍니다.</t>
    <phoneticPr fontId="2" type="noConversion"/>
  </si>
  <si>
    <t>A7</t>
    <phoneticPr fontId="2" type="noConversion"/>
  </si>
  <si>
    <t>WACC</t>
    <phoneticPr fontId="2" type="noConversion"/>
  </si>
  <si>
    <t>보고서에 포함되어 있는 Peer Group 선정 시, Screening 과정 및 대용기업 선정 시 전체 모집단 리스트에서 narrow-down하여 최종 대용기업으로까지의 검토 내역(Outlier 제거 기준 포함) 관련 Back-data와 함께 제시 부탁드립니다.</t>
    <phoneticPr fontId="2" type="noConversion"/>
  </si>
  <si>
    <t>2019년 CGU 구분에 따라 당 법인에서 평가가 이루어 졌으며, 이후 줄곧 전기 유사 회사 선정의 동일성 기준하에 동일기업을 선정하고 있습니다. (당시 평가 검토 조서 참조 부탁드립니다.)</t>
  </si>
  <si>
    <t>A7</t>
  </si>
  <si>
    <t>1. 선정하신 유사회사들의 관측베타 캡처화면 제공 부탁드립니다. 
2. 선정하신 유사회사들의 Unlevered Beta 산정시 적용하신 Market Cap., IBD, Tax rate 세부 내역 및 Source 제공 부탁드립니다. Market Cap 선정 시 비지배지분을 가산하였다면 관련 데이터 및 Source 또한 제공 부탁드립니다. 특히, Japan Display Inc.의 Debt/EV 값의 경우 보고서에 기재된 값(21.64%)이 저희가 CIQ를 통해 확인한 값(35.82%)과 유의적인 차이가 나는 것으로 보여지는데, 다시 한번 검토 부탁드립니다. 전기에 평가자와 저희측 간에 Japan Display Inc가 발행한 class A~D 우선주를 Market Cap에 포함해야할지 여부에 대해 질의가 오고갔었는데, 당기 보고서에서는 해당 우선주를 Market Cap에 포함하셨는지 질의드립니다.
3. 관측베타 조회 시 5년 Weekly 기준을 사용하신 사유에 대하여 질의 드립니다.</t>
    <phoneticPr fontId="2" type="noConversion"/>
  </si>
  <si>
    <t>1. 대형OLED#8 시트 참조 바랍니다.
2. 블룸버그 조회값 기준이며, 대형OLED#8 시트 참조 바랍니다. 우선주의 경우 전기 질의 감사인 의견을 반영하여 우선주를 Market Cap에 포함하였습니다.
3. 충분히 많은 수의 beta 포인트 수를 확보 하여 통계상 왜곡을 방지하여 평가 하려 하였으며, 전기와 동일한 기준입니다.</t>
    <phoneticPr fontId="2" type="noConversion"/>
  </si>
  <si>
    <t>시장위험프리미엄을 '22년 6월 한국공인회계사회에서 발표한 '한국의 시장위험 프리미엄 가이던스' 7~9% 중 중간값인 8%로 선택하신 구체적인 사유가 있는지 질의드립니다. 또한 한공회 가이던스가 아닌 전기와 동일한 기준의 MRP를 적용시 MRP 및 WACC는 어떻게 산출되는지도 질의드립니다.</t>
    <phoneticPr fontId="2" type="noConversion"/>
  </si>
  <si>
    <t>1. 범위값으로 제시되어 중간값을 적용하였습니다. 
2. 전기와 동일 기준 MRP는 10.44%, WACC은 10.44%입니다.</t>
    <phoneticPr fontId="2" type="noConversion"/>
  </si>
  <si>
    <t>WACC</t>
  </si>
  <si>
    <t>한국공인회계사회는 시장위험프리미엄과 별도로 규모 위험에 대해 Size Premium 가이던스를 제시하고 있는 것으로 알고 있습니다. Size Premium을 적용하지 않으신 사유에 대해서도 질의드립니다.</t>
    <phoneticPr fontId="2" type="noConversion"/>
  </si>
  <si>
    <t>사이즈 프리미엄은 실증분석 상 소규모 기업일수록 초과수익율을 달성하므로 소규모 기업에 대해서는 추가로 프리미엄을 반영해야 한다는 논리에 따른 것입니다. 여러 학자들과 많은 실무상 평가자들 사이에 할인율 산정에 이론적 기초가 되는 CAPM이론 상 사이즈프리미엄의 반영여부와 관련한 다양한 견해가 존재하고 있으며, 국내 회계법인의 평가자들 사이에서도 사이즈프리미엄의 고려 및 반영이 반드시 필수적인 것으로 여겨지고 있지는 않습니다.
최근 공표된 MRP및 SRP 관련 한공회 공문에서 시장위험 프리미엄에 대하여는 가이던스를 제시하였으나, 기업 규모위험 프리미엄에 대해서는 가치평가 업무에 도움을 주고자 참고목적으로 연구결과를 공표한 것으로 의무적으로 적용해야 한다고 기술하고 있지 않습니다. 또한, 한공회에서 진행된 관련 공청회에서도 SRP의 공표가 한국형 MRP와 함께 당연히 반영해야 하는 것으로 오해될 수 있는다는 지적에 대해서, 충분한 설명을 기재하여 그런 오해가 없도록 하겠다는 입장을 밝힌 바 있습니다. 
한편, 당사의 경우 기업규모가 충분히 크고 이미 오랜기간 동일한 사업을 영위해온 회사이기에 초과수익을 달성하는 소규모 기업에는 해당하지 않는 것으로 판단하여 과거 평가 시 사이즈프리미엄을 별도로 고려하지 않았습니다. 한공회 가이던스에 따른 시장위험 프리미엄은 기존 블룸버그상 대한민국 MRP가 다른 나라에 비해 높게 산정되고 있으며, 구체적인 MRP 산정 근거를 확인하기 어렵기 때문에 현재 대한민국 상황을 고려하여 새롭게 제시된 것입니다. 따라서 MRP적용기준을 블룸버그에서 한공회 가이던스로 변경하였다고 해서, 사이즈 프리미엄을 적용하지 않는 기존 로직이 변경되어서는 안 된다고 판단하여 전기와 동일하게 사이즈 프리미엄을 적용하지 않았습니다.</t>
    <phoneticPr fontId="2" type="noConversion"/>
  </si>
  <si>
    <t>FCFF 전반</t>
  </si>
  <si>
    <t>1. 평가대상회사의 현금흐름을 추정하기 위해 회사가 작성한 사업계획을 준용한 부분이 많습니다. 평가자께서 회사가 작성한 사업계획이 준용 가능하다고 판단하신 근거(인터뷰, 외부전망기관의 객관적인 자료 등을 통해 수집한 정량적, 정성적 근거) 및 적용하신 검증/확인 절차들에 대해서 가능한 한 자세하게 설명 부탁드립니다.
2. 2022년 4분기 실적 제공 부탁드립니다. 가능하시다면 CGU 추정 세부 구분과 동일하게 제공 부탁드립니다.</t>
    <phoneticPr fontId="2" type="noConversion"/>
  </si>
  <si>
    <t>1. 인터뷰를 통해 파악한 회사 사업계획은 다음과 같습니다. 먼저 매출액의 경우 사업부별 영업부서에서 향후 전망을 종합적으로 고려하여 사업계획을 수립하는 것으로 알고 있습니다. 평가대상회사가 LCD 사업 철수 및 OLED 사업 확대라는 사업 전환시점에 있는 점, 사업특성 상 애플, 화웨이 등 주 고객사의 출하계획 및 판가 협상에 따라서 매출 수량 및 판가가 결정되는 점, 영업부서에서 향후 제품 mix 변동 등을 반영하여 예측한 자료라는 점 등을 고려하였을 때 시장전망자료를 적용하여 매출액 및 매출수량을 별도로 추정하는 것이 오히려 적정하지 않다고 판단하였습니다.
2. 22년 4분기 실적의 경우 회사로부터 제공 받으시기 바랍니다.</t>
    <phoneticPr fontId="2" type="noConversion"/>
  </si>
  <si>
    <t>D1</t>
    <phoneticPr fontId="2" type="noConversion"/>
  </si>
  <si>
    <t>12, 29~31</t>
    <phoneticPr fontId="2" type="noConversion"/>
  </si>
  <si>
    <t>매출/매출원가/재료비 추정 시 활용하신 제품군 판매 P/Q 및 제품별 재료비 P/Q 관련 세부 Back-Data 제공 요청드립니다.</t>
    <phoneticPr fontId="2" type="noConversion"/>
  </si>
  <si>
    <t>대형OLED#12 시트 참조 바랍니다.</t>
    <phoneticPr fontId="2" type="noConversion"/>
  </si>
  <si>
    <t>A6</t>
    <phoneticPr fontId="2" type="noConversion"/>
  </si>
  <si>
    <t>12, 29~31</t>
  </si>
  <si>
    <t>12페이지 Terminal Value상 매출액은 1% 증가하나 매출원가 및 판매관리비는 더 큰 변동률을 보입니다. 해당 사유 설명 및 Terminal Value 산출내역 요청드립니다.</t>
    <phoneticPr fontId="2" type="noConversion"/>
  </si>
  <si>
    <t>매출원가 및 판관비에서 Normalized 감가비와 추정기간 마지막해의 감가비에서 영구성장률을 고려한 감가비 금액 차이를 조정하였습니다. 대형OLED#13시트 참조 바랍니다.</t>
    <phoneticPr fontId="2" type="noConversion"/>
  </si>
  <si>
    <t>Terminal Value산출시 적용된 과거 기간 CAPEX 평균금액 Normalize 산출내역 요청드립니다.</t>
    <phoneticPr fontId="2" type="noConversion"/>
  </si>
  <si>
    <t>대형OLED#13시트 참조 바랍니다.</t>
    <phoneticPr fontId="2" type="noConversion"/>
  </si>
  <si>
    <t>매출액</t>
    <phoneticPr fontId="2" type="noConversion"/>
  </si>
  <si>
    <t>매출액(출하수량 및 판매단가) 추정시 평가자께서 사업계획이 합리적으로 작성되었다고 판단하였기 때문에 사업계획을 준용하실 수 있었다고 생각됩니다. 매출액 추정치에 대해 다음 사항의 합리성에 대해 평가자께서 제품군별 Target 고객변화, 제품 mix 변화 등에 대해 회사로부터 파악하신 내용 등 보다 세부적인 설명을 부탁드립니다.
1. 출하수량
 1.1. 24년에 8,102Kpcs로 전기 대비 22.3% 크게 증가하는 이유 - 추가 공장 증설 관련 내용인지?
 1.2. 23년 출하수량 증가율 3.8%로 추정기간 중 상대적으로 부진한 이유
 1.3. 25~26년 증가율 각 12.4%, 13.2%로 지속적으로 견조할 것으로 추정되는 배경 및 27년 2%로 하락하는 이유
2. 판매단가
 2.1. 19~21년 및 22년 3분기 실적상 판매단가는 지속적으로 하락세를 보였는데, 23년 판매단가는 665천원으로 22년 4분기 646천원 대비 반등하는 이유
 2.2. LG디스플레이가 OLED시장의 주요 player로 자리하는 만큼, LGD의 판매량 증가가 시장가격 하락에도 어느정도 기여할 것으로 예상되는데, 24년 출하수량이 전기 대비 22.3%로 상당히 증가하는 반면 가격 하락은 -4.2% 수준으로 추정기간 내 다른 연도와 상대적으로 균일(25년 -5.5%, 26년 -5.3%)
 2.3. 27년 판매단가가 소폭 반등하는 이유</t>
    <phoneticPr fontId="2" type="noConversion"/>
  </si>
  <si>
    <t>1. 출하 수량
1.1 및 1.2 :
- '23년 경기 악화에 따른 Full 로딩 (180K/월) 대비 Shut down (90K/월) 물동 감소 반영
- '24년 시황 개선에 따른 일부 로딩증가 (135K) 반영 영향분 입니다.
1.3 : '25년 상반기 135K/월+ 하반기 180K/월 운영 및 '26년 이후 Full 로딩 (180K/월 ) 운영 효과 입니다.
2. 판매 단가
2.1 : '22년 4분기 대비 '23년 초대형(77"↑) 비중 증가( 9% → 13% , 4%p↑) 효과입니다.
2.2 : '23년 Down Sizing 이후 '24년 시황에 따른 단계적인 Ramp up 추진할 것이며, '25년 부터 Full Capa 운영을 위한 가격 반영 효과입니다.
2.3 : '27년 최상위 Segment 제품군인 Meta모델 비중 소폭 증가 효과입니다.</t>
    <phoneticPr fontId="2" type="noConversion"/>
  </si>
  <si>
    <t>답변 감사합니다
27번에서 추가질의 드립니다</t>
    <phoneticPr fontId="2" type="noConversion"/>
  </si>
  <si>
    <t>A2</t>
    <phoneticPr fontId="2" type="noConversion"/>
  </si>
  <si>
    <t>재료비</t>
    <phoneticPr fontId="2" type="noConversion"/>
  </si>
  <si>
    <t>1. 고객별 재료비 수량, 단가 산출 세부내역 요청드립니다
2. 기술 내재화에 따른 재료비의 가공비 전환효과에 대해 보충 설명 부탁드립니다. 
3. 19~22.3Q 실적 재료비율은 44.3%에서 41%까지 점진적으로 하락한 것으로 확인됩니다. 31페이지에서 기재해 주신 바와 같이, 이는 수율 개선 및 기술 내재화에 따른 가공비 전환효과 등에 기인했을 것으로 생각됩니다. 동시에, 해당 효과를 발생시키기 위해 회사는 연구 및 설비 등에 대한 지속적인 투자를 집행해 왔을 것으로 생각됩니다. 과거에 개선 노력은 주로 어떤 비용에서 발생하였고, 추정시에는 어느 비용 또는 CAPEX 투자에 얼만큼의 금액으로 반영된 것인지 질의드립니다.
4. 또한 현재 41%수준의 재료비율이 27년 34.8% 수준까지 상당히 하락하는데, 주로 어떤 제품 및 기술 개선 등에서 기인하는 것인지 31페이지 설명 외에 사업계획에 대해 더 구체적으로 파악하신 바 있으시다면, 설명 부탁드립니다.</t>
    <phoneticPr fontId="2" type="noConversion"/>
  </si>
  <si>
    <t>1. 중장기 계획 수립 시 기본적으로 "제품군별" 수량 및 단가로 반영합니다.
   → 고객별로 산정한 세부내역은 제공 어렵습니다. 전년도에도 제품군 기준으로 확인하였습니다.
2. 기술 내재화가 안되었을 경우, 일부 공정에 대해서 외부 업체에서 진행한 후 해당 자재를 재매입함에 따른 재료비 상승효과가 발생하는데, 이를 내재화할 경우 자사에서는 가공비로 발생됩니다. 또한 내재화를 통한 비용 절감 등의 효과도 발생합니다.
3. 전반적으로 재료비율이 하락하게 되는 큰 요인은 구매 CI 입니다. (Cost Innovation) 중장기 수립 시 목표 구매 CI율 등이 있으며, 과거에서부터 진행되어온 주된 개선활동 입니다. 구매 CI는 해당 업체와의 Nego를 통해 진행됩니다.
4. '27년에는 LID의 매출 비중이 8%까지 상승 ('23년 3%)으로, 재료비 개선 효과가 발생합니다.
   (LID : Life Display, 주로 Gaming or 투명 Display 등)</t>
    <phoneticPr fontId="2" type="noConversion"/>
  </si>
  <si>
    <t>답변 감사합니다
28번에서 추가질의 드립니다</t>
    <phoneticPr fontId="2" type="noConversion"/>
  </si>
  <si>
    <t>A2</t>
  </si>
  <si>
    <t>노무비</t>
    <phoneticPr fontId="2" type="noConversion"/>
  </si>
  <si>
    <t>1. 노무비 산출 세부내역(인원수, 인당인건비) 및 CGU별 배부 산출 세부내역요청드립니다.</t>
    <phoneticPr fontId="2" type="noConversion"/>
  </si>
  <si>
    <t xml:space="preserve"> 회사로부터 제공받은 법인별 인건비 및 사업부별 인건비 내역을 송부드립니다. 대형OLED#17-1, 17-2 시트 참조 바랍니다. </t>
    <phoneticPr fontId="2" type="noConversion"/>
  </si>
  <si>
    <t>변동비성 제조경비</t>
    <phoneticPr fontId="2" type="noConversion"/>
  </si>
  <si>
    <t>1. 변동비성 제조경비 세부 계정별 추정 세부내역 요청드립니다.
2. 20~22.3Q에 외주가공비가 (-)로 집계된 이유에 대해 설명 부탁드립니다. 또한, 로열티의 경우 22.3Q (-)로 집계된 이유 및 향후 미발생 가정한 이유에 대해서도 설명 부탁드립니다. 
3. Spare Parts, Dummy Glass 비용의 nature에 대해 설명 부탁드립니다.
4. 각 계정별로 전반적으로 '21년의 매출액 대비 비율을 적용하신 것으로 파악하였습니다. 19~22.3Q 실적의 매출액 대비 변동비 비율은 '21년에 가장 낮은 수준(4.1%)을 보이고 있으며, '22.3Q의 경우 5.1%로 전년 대비 상승세를 보여주고 있습니다.
 4.1. '21년 대비 '22년의 변동비 비율 증가 원인은 무엇이었는지요? '22년 글로벌 물가 상승등에 기인하였다고 볼 수 있을지 평가자께서 파악하고 계신 바에 대해 설명 부탁드립니다.
 4.2. 변동비 중 가장 큰 부분을 차지하는 Spare Parts의 경우 매출액 대비 비율이 21년 2.6%에서 22년 3분기까지 3.9%로 상당히 상승하였습니다. '22년의 변동비 비율 증가가 보다 더 최신의 회사 상황을 반영하고 있지는 않은지요? 각 계정별로 '21년 비율이 더 적절하다고 판단하신 배경에 대해 설명 부탁드립니다.</t>
    <phoneticPr fontId="2" type="noConversion"/>
  </si>
  <si>
    <t>1. 대형OLED#2 시트 참고 바랍니다.
2. ① 외주가공비 : 중국의 일부 법인간 무상사급 진행으로 인한 외주가공비 연결조정 제거분 및 일부 외주비 비정규 비용의 환급분이 반영되었습니다.
   ② 로열티 : 21년부터 자산화 후 감가비 처리하는 것으로 회계처리 방법이 변경되어 미발생 가정하였고, 22년의 경우 일부 계약의 변경으로 인해서 로열티 취소 반영을 하면서, 일부 음수 잔액이 발생되었습니다.
3. ① Spare parts : 설비의  원래 기능을 발휘할 수 있도록 하는 예방 및 고장(돌발) 정비에 사용되는 설비 부품 입니다.
   ② Dummy Glass : 공정 평가용 or 비제품용으로 공정이 투입되는 Glass를 지칭합니다.
4. 글로벌 물가 상승의 영향으로 파악하고 있으며, 22년 변동비율의 경우 OLED TV 판매 부진으로 인한 매출액의 급격한 하락으로 매출액 대비율로 산정 시 비율이 급증하며, 비경상적인 비율로 보아 온기 기준 21년 비율을 추정에 사용하였습니다.('19~'21년도 평균도 2.4% 수준으로 '21년도와 유사)</t>
    <phoneticPr fontId="2" type="noConversion"/>
  </si>
  <si>
    <t>고정비성 제조경비</t>
    <phoneticPr fontId="2" type="noConversion"/>
  </si>
  <si>
    <t>1. 고정비성 제조경비 세부 계정별 추정 세부내역 요청드립니다.
2. 수도광열비의 경우 생산량에 비례해서 발생할 것으로 생각되는데 고정비로 분류하신 배경에 대해 설명 부탁드립니다.
3. '21년 지급수수료가 (-)로 집계된 이유에 대해 설명 부탁드립니다.
4. 환경안전수수료의 nature 및 21년부터 크게 증가한 이유에 대해 설명 부탁드립니다.</t>
    <phoneticPr fontId="2" type="noConversion"/>
  </si>
  <si>
    <t>1. 대형OLED#2 시트 참고 바랍니다.
2. 수도광열비는 내부적으로도 생산량에 대한 변동비가 아닌 고정비로 분류하고 있습니다. 설비 가동에 있어서 기본적인 전력/용수 등이 소요되며, 신규공장 발생 시 수도광열비는 증가하나 그 외의 정상적인 운영 수준에서는 고정비로 분류하고 있습니다.
3. '21년도 지급수수료 (-) : 연결 조정 시 계정 전환 (매출원가 상계 → 지급수수료에서 직접 상계)
4. 환경안전수수료 : 시설 및 Utility의 안전, 외관 및 성능유지를 위한 점검, 정비, 개선 등에 소요되거나, 생산, Utility 제조 등에서 발생되는 폐기물 및 오폐수에 대한 처리비용
   - '21년부터 증가 사유 : OLED TV 관련 공장인 CO / VH의 운영 확대에 따른 증가입니다.</t>
    <phoneticPr fontId="2" type="noConversion"/>
  </si>
  <si>
    <t>기타매출원가</t>
    <phoneticPr fontId="2" type="noConversion"/>
  </si>
  <si>
    <t>타계정대체, 재고변동 등이라고 설명되어 있는데 보다 구체적인 설명 부탁드리며, 산출 세부내역 또한 요청드립니다.</t>
    <phoneticPr fontId="2" type="noConversion"/>
  </si>
  <si>
    <t xml:space="preserve">제조원가와 매출원가의 차이로, 타계정 대체, 재고변동의 효과가 포함되어 있으며 회사제시 기타(재고변동 등) 금액을 준용하여 산정하였습니다. </t>
    <phoneticPr fontId="2" type="noConversion"/>
  </si>
  <si>
    <t>A3</t>
  </si>
  <si>
    <t>판관비_인건비</t>
    <phoneticPr fontId="2" type="noConversion"/>
  </si>
  <si>
    <t>인건비 산출 세부내역(인원수, 인당 인건비) 및 CGU별 배부 산출 세부내역 요청드립니다.</t>
    <phoneticPr fontId="2" type="noConversion"/>
  </si>
  <si>
    <t>대형OLED#21 시트 참조 바랍니다.</t>
    <phoneticPr fontId="2" type="noConversion"/>
  </si>
  <si>
    <t>판관비_변동비</t>
    <phoneticPr fontId="2" type="noConversion"/>
  </si>
  <si>
    <t xml:space="preserve">1. 변동비 세부 계정별 추정 세부내역 요청드립니다.
2. 운반비 및 AS비 추정시 과거 매출액 대비 비율이 각각 다른 기간의 평균비율을 적용하신 것인지요? 그렇다면 다른 기간의 평균을 적용하신 이유에 대해 질의드립니다.
</t>
    <phoneticPr fontId="2" type="noConversion"/>
  </si>
  <si>
    <t xml:space="preserve">1. 대형OLED#2 시트 참조 바랍니다.
2. 운반비의 경우 19-21 평균 매출액 대비 비율, AS비의 경우 20-21 평균 매출액 대비 비율을 적용하였습니다. 운반비의 경우 21년은 COVID-19로 인한 운임단가 상승 등 비경상적 요소가 있어 19-20년이 경상적인 수준으로 판단되나 보수적인 관점에서 21년을 포함한 3개년 평균 매출액 대비 비율을 적용하였습니다. AS비의 경우 19-21년 지속적으로 매출액 대비 비율이 감소 추세이며, 그 원인은 잔상 불량 개선으로 폐기비용이 감소하는 것으로 답변받았습니다. 따라서 21년 비율을 쓰는 것이 추세에 맞겠으나, 22년 비율의 증가(비경상비용 때문인 것으로 답변 받음)를 고려하여 보수적으로 20-21년 평균비율을 적용하였습니다. </t>
    <phoneticPr fontId="2" type="noConversion"/>
  </si>
  <si>
    <t>판관비_고정비</t>
    <phoneticPr fontId="2" type="noConversion"/>
  </si>
  <si>
    <t>1. 고정비 세부 계정별 추정 세부내역 요청드립니다.
2. 판매보증비의 경우 21~22.3Q (-)로 집계된 이유 설명 부탁드립니다.</t>
    <phoneticPr fontId="2" type="noConversion"/>
  </si>
  <si>
    <t>1. 대형OLED#2 시트 참조 바랍니다.
2. 판매보증충당부채의 증감이 판매보증비로 반영이 되며, 21년 말에 OLED TV 잔상 경험율 변동으로 인해 충당부채가 많이 감소하였고, 이로 인해 판매보증비가 음수로 전환되었습니다.
22년도에도 충당부채가 계속 감소하여, 음수 금액 규모도 증가하였습니다.</t>
    <phoneticPr fontId="2" type="noConversion"/>
  </si>
  <si>
    <t>연구개발비</t>
    <phoneticPr fontId="2" type="noConversion"/>
  </si>
  <si>
    <t>1. 연구개발비 세부 추정내역 요청드립니다.
2. 추정시 '21년 매출액 대비 비율을 추정기간 동안 적용하신 이유에 대해 질의드립니다. 위 변동비성 제조경비의 12-4번 질의와 마찬가지로, 21년 연구개발비의 매출액 대비 비율은 다른 기간보다 낮은 수준(3.4%)인 것으로 보입니다. 한편, 재료비의 10-3, 10-4번 질의와 같은 맥락에서 재료비율의 개선을 위해 연구 등에 대한 투자가 지속적으로 발생하여야 할 것으로 생각됩니다. 엄밀한 1:1대응은 되지 않겠으나 19~20년 상대적으로 높은 비율의 연구개발비가 발생하였을 때 보다 높은 수준의 재료비율 개선(44.3% -&gt; 41.9%)이 발생했습니다. 이러한 상황을 종합적으로 고려한다면 지속적인 재료비율 개선을 위해 일정 수준 이상의 연구개발비 발생이 전제되어야 할 것 같은데, 참고 가능한 실적기간 중 비율 측면에서나 절대적인 금액에서나 가장 지출이 적었던 '21년을 적용하신 이유가 있으신지요?</t>
    <phoneticPr fontId="2" type="noConversion"/>
  </si>
  <si>
    <t>1. 대형OLED#2 시트 참조 바랍니다.
2. '21년부터 경영관리제도 변경을 통해서, Display 산업 전반이 OLED로 사업 전환에 따른 CTO 등의 관련조직 비용을 OLED TV 귀속 → OLED 관련 전사 배부로 변경되었습니다. 또한 일부 개발 소자 평가 관련 비용을 '19, 20년 당기비용 인식 → '21년부터 자산화 및 감가상각비화로 변경되어, 제도와 회계처리가 변경이 발생한 '21년 기준으로 적용하였습니다.</t>
    <phoneticPr fontId="2" type="noConversion"/>
  </si>
  <si>
    <t>A4</t>
  </si>
  <si>
    <t>감가상각비, CAPEX</t>
    <phoneticPr fontId="2" type="noConversion"/>
  </si>
  <si>
    <t>38~39</t>
    <phoneticPr fontId="2" type="noConversion"/>
  </si>
  <si>
    <r>
      <t xml:space="preserve">1. 자본적지출 유/무형자산, 신규투자, 경상투자, 사용권자산, 개발비, 기타 각 항목별 세부 투자내역 요청드립니다. 또한, 감가상각비 추정 세부내역도 요청드립니다.
2. 신규투자, 경상투자의 성격에 대해 설명 부탁드립니다. 
3. </t>
    </r>
    <r>
      <rPr>
        <b/>
        <sz val="10"/>
        <color theme="1"/>
        <rFont val="맑은 고딕"/>
        <family val="3"/>
        <charset val="129"/>
        <scheme val="minor"/>
      </rPr>
      <t xml:space="preserve">[대형OLED_#25 시트 참조] </t>
    </r>
    <r>
      <rPr>
        <sz val="10"/>
        <color theme="1"/>
        <rFont val="맑은 고딕"/>
        <family val="3"/>
        <charset val="129"/>
        <scheme val="minor"/>
      </rPr>
      <t>회사제시 사업계획상 투자금액을 capex에 준용하는 것이 타당하다고 판단하신 이유에 대해 설명 부탁드립니다. 
39페이지에서 기존자산 감가상각비가 추정기간 후반까지 급격히 줄어들고 있습니다. 한편 신규투자 및 경상투자에 따른 감가상각비 발생액은 기존자산에 비해 매우 작은 수준입니다. 본 보고서의 매출 및 원가 추정상 출하수량은 지속적으로 증가하고 있으며, 재료비율은 지속적으로 개선되고 있습니다.
설비산업인 디스플레이 제조업의 특성상 일정 규모의 생산량을 유지하기 위해 일정 규모 이상의 고정자산이 전제되어야 할 것으로 생각됩니다. 매출 추정상 출하수량이 지속적으로 증가하기 때문에, 출하수량 당 감가상각비 규모는 27년 47천원까지 감소합니다. 출하수량 당 감가비가 생산능력을 효과적으로 반영하지는 않겠으나, projection에 있어 과거와 미래 추정간의 정합성을 판단하는 데에는 활용될 수 있을 것입니다. 또한 실적치상 19 -&gt; 21년간 출하수량이 134% 증가하는 동안 감가비도 19년 5.5천억원 수준에서 21년 1.5조원으로 169% 증가하였습니다. 생산량 증가를 위해 유무형자산의 규모가 증가해야 한다는 의미로 해석됩니다.
한편 Terminal Value 산출시에는 1.1조원 수준의 CAPEX 및 감가비가 반영되어 있으며, 이는 과거 기간 CAPEX 평균 금액을 통해 Normalized 된 금액이라고 기재되어 있습니다. 과거 기간 CAPEX가 1.1조원 수준인 반면 추정기간 내 연평균 CAPEX는 3천억원 수준입니다.
보고서상 상각비 및 CAPEX를 통해 추정기간 내 유무형자산 장부가액을 역산한 결과, 22년 3분기 7.5조원 수준에서 27년 3.3조원(22년 3분기의 43.8% 수준)까지 감소합니다. 평가기준일 대비 50% 이하로 감소한 고정자산이 10,000Kpcs의 생산량을 충족시킬 수 있는 것인지요? CAPEX는 FCFF에 직접적인 영향을 미침에 따라 지분가치 산출에 중요한 영향을 줄 것으로 생각되는데, 회사의 사업계획이 타당하다고 판단하신 평가자의 의견 부탁드립니다.</t>
    </r>
    <phoneticPr fontId="2" type="noConversion"/>
  </si>
  <si>
    <t>1. 대형OLED#25 시트 참조 바랍니다.
2. 통상적으로 "확장"투자와 "경상"투자로 구분합니다.
   - 확장투자 : 신규사업 혹은  기존사업의 생산시설 확충을 위한 투자
     (신공장 건설 및 기존 공장 전환/개조로 신사업  또는 기존 사업의 전체 생산  Capa가 증가되는 투자)
   - 경상투자 : 기업활동을 지속하기 위해 통상적으로 발생하는 투자. 신규모델 대응을 위한 라인 개조 및 LOB 보완, 생산 Site 변경, 공정개선, 생산 지원 Infra 구축 등의 투자
3. 평가대상회사가 영위하는 디스플레이 산업의 경우 반도체와 같이 대규모 설비투자가 필요한 장치 산업입니다. 과거 투자경험, 실무의견 등을 반영한 회사의 투자계획보다 더 합리적인 추정치는 없다고 판단하였습니다.  
또한 평가대상회사는 Tax 이슈 등으로 인하여 건물을 제외한 유무형자산의 내용연수를 4년~ 5년 등으로 설정하고 있으나 실질적인 경제적 내용연수는 보다 장기인 것으로 알고 있으며, 이러한 점을 고려할 때 감가상각비 재투자 등의 가정은 회사의 실제 투자계획을 반영하지 못할 것이라 판단하였습니다. 일반적으로 감가상각비 재투자가정은 회사가 설정한 회계상의 내용연수가 유무형자산의 실제 사용기간과 유사하다는 전제 하에서, 유무형자산의 Capability를 동일하게 유지하기 위해서는 유지보수목적으로 감가상각비만큼의 maintance capex가 발생한다고 가정하는 것이나, 이러한 가정은 반도체, 디스플레이 산업 등과 같이 초기에 대규모 투자가 발생하는 장치산업에 적용하기에는 무리가 있다고 판단됩니다. 
한편 추정기간에는 비교적 낮은 CAPEX가 투자되고 있지만, Normalized CAPEX 금액 산정 시 과거 10년(18-27년)평균을 이용하여 대규모 투자 시기였던 18-20년 투자금액 효과를 TV에 반영하고 있습니다.
향후 투자 관련하여서는 회사의 의지치가 중요합니다. 이미 과거에 높은 수준의 capex지출을 한 회사는 향후 일부 안정화 단계의 capex 지출을 계획하고 있습니다. 이를 추정상 준용 하였으며, 회사 제시 사업계획상 유형자산에 대한 확장 및 경상 투자에 대해 반영 되어 있어, 사용권 자산 및 무형자산에 대한 재투자 가정이 빠진 부분에 대해 추가적으로 보완하여 추가 반영하였습니다.</t>
    <phoneticPr fontId="2" type="noConversion"/>
  </si>
  <si>
    <t>답변 감사합니다
29번에서 추가질의 드립니다</t>
    <phoneticPr fontId="2" type="noConversion"/>
  </si>
  <si>
    <t>A5</t>
  </si>
  <si>
    <t>순운전자본</t>
    <phoneticPr fontId="2" type="noConversion"/>
  </si>
  <si>
    <r>
      <rPr>
        <b/>
        <sz val="10"/>
        <color theme="1"/>
        <rFont val="맑은 고딕"/>
        <family val="3"/>
        <charset val="129"/>
        <scheme val="minor"/>
      </rPr>
      <t>[대형OLED_#26 시트 참조]</t>
    </r>
    <r>
      <rPr>
        <sz val="10"/>
        <color theme="1"/>
        <rFont val="맑은 고딕"/>
        <family val="3"/>
        <charset val="129"/>
        <scheme val="minor"/>
      </rPr>
      <t xml:space="preserve">
1. 순운전자본 계정별 산출 세부내역 요청드립니다.
2. 회사의 순운전자본 계정별 회수/지급 정책 설명 및 19~22.3Q의 각 계정별 기간별 회전율 자료 요청드립니다.
3. 재고자산의 경우 회전기일이 3m22F 149일에서 이후 59일로 크게 변화하는 이유, 이로 인해 3m23F 1.17조원에서 23년 4.5천억원으로 급감하는 이유 질의드립니다.
 - 만약 최근 대형OLED CGU의 재고자산이 증가하여 정상적인 수준으로의 회귀를 가정한 것이라면, 재고자산 평가손실의 반영 가능성은 없는 것인지도 함께 질의드립니다.
4. 17페이지 CGU별 재무상태표상 22년 3분기 대비 22년 말 변동에 대해 다음사항 질의드립니다.
4.1. 선급비용이 240억원에서 93억원으로 감소하는 이유
4.2. 선수금이 4억원에서 94억원으로 증가하는 이유
4.3. 17페이지의 순운전자본 잔액 대비 40페이지 22년말 잔액 재계산 결과 순운전자본의 변동이 542,390백만원이 아닌 470,634백만원으로 산출되는데, 차이 확인 요청드립니다.</t>
    </r>
    <phoneticPr fontId="2" type="noConversion"/>
  </si>
  <si>
    <t>1. 21년 전사 회전기일 이용하여 산출하였으며 세부 내역은 대형OLED#26 참조 바랍니다.
2. 회사의 순운전자본 관련 정책을 별도로 제시 받지 못하였으며, 이에 따라 과거 회전기일 분석을 통하여 산정하였습니다. 한편 과거 계정별 회전율의 경우 전사 기준으로만 제공 받았으며, 회사의 과거 연도말 기준의 CGU 계정잔액 운전자본 잔액을 제공받지 못하였습니다. 이러한 현실적인 한계로 인하여 전기 평가시와 동일하게, 전사기준 회전율 산출하게 되었습니다. 회전율 자료는 대형OLED#26 시트 참조 부탁 드립니다.
3. 22년 9월말 대형OLED CGU의 재고자산 잔액 급증에 대해 질의한 결과, 비경상적 상황(위드 코로나로 인한 수요 감소 및 글로벌 경기 침체)으로 인한 것으로 파악하였으며, 생산량 조절 등으로 재고자산 수준이 점차 감소할 것으로 답변 받았습니다. 이에 따라 FY23부터 전사 기준 21년 재고자산 회전기일이 유지되는 것으로 가정하였습니다.
또한 재고자산 평가감의 경우, 매월 결산 시 특정 제품군에 상관없이 기준에 부합하는 평가감은 반영 중입니다. 
4.1.-4.3. 각 CGU별 순운전자본 추정은 21년 전사 회전기일을 이용하여 산출하였습니다. 따라서 22년 3분기 대비 22년말 변동은 이러한 회전기일 가정 떄문으로 판단됩니다. 또한 3m22F의 순운전자본 변동 차이는 p17의 미지급금은 전체 미지급금인데 반해 순운전자본 변동은 투자미지급금을 제외한 미지급금을 기준으로 산정했기 때문에 발생한 차이입니다. 대형OLED#26 시트의 미지급금은 투자미지급금 제외한 미지급금입니다.</t>
    <phoneticPr fontId="2" type="noConversion"/>
  </si>
  <si>
    <t>답변 감사합니다
30번에서 추가질의 드립니다</t>
    <phoneticPr fontId="2" type="noConversion"/>
  </si>
  <si>
    <t>매출액</t>
  </si>
  <si>
    <t>15번 질의</t>
    <phoneticPr fontId="2" type="noConversion"/>
  </si>
  <si>
    <t>[15번 질의 관련]
2.2. 질의로 답변주신 "'25년 부터 Full Capa 운영을 위한 가격 반영 효과"에 대해 추가적인 설명 부탁드립니다. Full capa 운영시 공급 증가로 가격 하락폭이 커질 것으로 생각하였는데, 가격 반영 효과란 무엇을 뜻하는 것인지요?</t>
    <phoneticPr fontId="2" type="noConversion"/>
  </si>
  <si>
    <t>이해하신 것과 동일한 의미입니다.
가격 반영 효과라는 것은 '25년 Full Capa 운영에 따른 공급 증가로 가격 하락 폭이 커지는 것을 의미 하는 용어로 작성했습니다.</t>
    <phoneticPr fontId="2" type="noConversion"/>
  </si>
  <si>
    <t>대형 경영분석팀에 확인</t>
    <phoneticPr fontId="2" type="noConversion"/>
  </si>
  <si>
    <t>재료비</t>
  </si>
  <si>
    <t>16번 질의</t>
    <phoneticPr fontId="2" type="noConversion"/>
  </si>
  <si>
    <t>[16번 질의 관련]
LID 제품의 재료비율이 타 제품보다 어떻게 구성되기에 매출 상승시 재료비율이 감소할 수 있는 것인지요? LID 제품의 원가 특성에 대해 보충 설명 부탁드립니다.</t>
    <phoneticPr fontId="2" type="noConversion"/>
  </si>
  <si>
    <t>LID 제품군은 투명, Gaming 등 High-end 제품으로 판가가 일반 OLED-TV 대비 높게 되어있습니다.
따라서 제품 구성이나 원가 특성보다는, 높은 판가로 인한 재료비율 감소 효과로 설명드립니다.</t>
    <phoneticPr fontId="2" type="noConversion"/>
  </si>
  <si>
    <t>감가상각비, CAPEX</t>
  </si>
  <si>
    <t>25번 질의</t>
    <phoneticPr fontId="2" type="noConversion"/>
  </si>
  <si>
    <t>[25번 질의 관련]
평가자께서 설명해주신대로 대규모 설비산업인 대상회사의 경우 회사의 투자계획이 가장 합리적으로 추정가능한 Capex일 것이라는 점은 잘 이해하였습니다. 이와 관련하여 확장/경상 투자 항목별 이해가 필요할 것으로 생각되어, 다음 사항 추가적으로 질의드립니다.
1. 회사로부터 투자계획 raw data를 수령하여 제공해주신 "대형OLED#25"시트와 비교하였습니다.
1.1. 확장 투자 중 22~23년 회사 계획과 일부 차이가 존재하는데, 조정사항이 있었는지 질의드립니다. (대형OLED_#29 시트 참고)
1.2. 경상투자내역은 회사 계획에서 확인할 수 없었는데, 관련 backdata 요청드립니다.
2. 경상투자항목에 대해 다음 사항 질의드립니다.
2.1. Capa Up 투자의 경우 23년 이후 발생하지 않는 이유 및 대형OLED CGU의 연간 생산 가능 수량 설명 부탁드립니다
2.2. R&amp;D 투자의 경우 지속적으로 발생하여야 할 것으로 생각되는데, 25년 이후 발생하지 않는 이유는 무엇인지?
2.3. TV, 품질공정의 경우 세부 투자내역은 어떤 항목들로 구성되었는지에 대한 설명 및 25년부터 과거 대비 큰 금액이 발생하는 이유
2.4. Mask Mold에 대한 설명 및 다른 투자계획 대비 지속적으로 발생하는 이유
3. 전기 보고서상 매출 및 Capex 계획에는 OP2 투자 및 매출 증분이 반영된 것으로 파악하였습니다. 당기 Capex에는 OP2 투자계획이 제외되어 있는 것으로 보입니다.
3.1. OP2에 대한 전반적인 설명 + OP2 투자계획 제외된 배경 및 향후 계획에 대해 설명 부탁드립니다.
3.2. 평가기준일 현재 OP2 관련 투자는 진행된 내역이 없는 것인지?
4. 무형자산의 투자 산출 로직 설명 부탁드립니다.
또한, 개발비의 경우 인건비성경비, 기타경비 각각의 추정 로직 설명 부탁드립니다.
5. 건설중인자산에서 상각비 계산된 이유는 무엇인지요?
6. 신규 및 확장투자 각 항목별 상각 내용연수는 몇년을 적용하셨는지도 질의드립니다.</t>
    <phoneticPr fontId="2" type="noConversion"/>
  </si>
  <si>
    <t>1.1 대형OLED_#29 AE14-18셀에 답변 기재하였습니다.
1.2 backdata는 회사로부터 제공받으시기 바랍니다.
2.1 OLED TV Capa 조정에 따라, 신규/추가 투자 없이 물동을 고려한 Fab 운영 효율화 방향으로 신규 Capa-up 투자는 발생하지 않습니다. 대형 OLED의 연간 생산 가능 수량은 평균적으로 11~12 M Pcs (백만대) 입니다.
2.2 R&amp;D 투자는 지속적으로 발생하지 않을 수 있으며, 회사 경영 상황을 고려하여 중장기 투자 계획이 수립되었습니다.
2.3 내용을 구분하여 설명드립니다.
① TV는 모델 대응 관련한 경상투자가 대부분 입니다. (Line 개조, 해상도 대응 등) 이를 "TV"라는 구분자로 분류한 것입니다.
② 품질공정의 경우, 제품 생산과 관련된 품질 및 공정 개선 투자를 분류한 구분자로서, 투자 진행 시 CI (Cost Innovation) 효과가 있습니다.
③ 25년부터는 OLED TV 관련한 신기술/신제품 대응 목적의 Line 개조 투자 등이 반영되었습니다.
2.4 Mask와 Mold는 회사의 Panel 공정에서 반드시 필요한 자재로서, 공장 운영 및 제품 생산 시 지속적으로 발생합니다.
① Mask : Panel 공정 진행 시 Glass에 TFT와 Pixel, RGB 등을 형성하기 위해 필요한 패터닝에 사용되는 자재입니다.
② Mold : 금형대를 의미하며, 동일한 기구부품 형상을 대량생산하기 위해 제작된 Tool 입니다.
3. OP2 관련 내용은 사전에 회사 감사인분들께 공유된 내용입니다. 필요 시 감사인분들께 확인하시고,  질의에 대한 답변은 기재하였습니다.
3.1 OP2 투자는 OLED TV 생산 확장을 위한 투자로서, OLED TV 생산 Capa의 재검토 필요 등으로 중장기 투자 옵션에서 제외되었고, 향후 투자 재개 시기 검토 중입니다.
3.2 현재 시점에서 추가 투자 진행된 내역은 없습니다.
4. 
개발비 인건비 : 회사 제시 자산화 인건비금액(조명제외)이 Display, Display(대형 OLED) 및 Display(AD PO) CGU의 매출액 비율에 따라 배부되는 것으로 가정하였습니다
개발비 기타경비 : 회사 제시 각 CGU 별 자산화 기타경비금액을 준용하였습니다.
무형자산(개발비 제외) : 감가상각비만큼 재투자되는 것으로 가정하였습니다. 단, 소프트웨어 구입비는 회사 제시 사업계획에 이미 포함되어 있는 것을 감안하여, 25년부터 감가상각비 재투자 가정으로 반영하였습니다.
5. 건설중인 자산도 해당 유무형자산이 건설 완성이 되고 그로인해 생산되는 제품이 양산되면 해당 시점 이후에는 상각을 개시하는게 타당합니다. 회사로부터 관련 제품 양산 시점과 내용연수 확인하여 계산 반영 하였습니다.
6. 회사는 CAPEX 투자 프로젝트별로 건건이 DB를 관리하며, 해당 DB상의 프로젝트별로 평균 내용연수를 확인 제시하여 주셔서 해당 내용연수에 따라 CAPEX 투자 반영 하였습니다. 큰틀에서 OLED 관련 5년 LCD관련 4년, 생산 관련 건물 20년, 비생산관련 건물 40년, 생산 시설물 20년, 비생산 시설 40년, 공구 계측기 4년, 마스크 몰드 2년 비품 4년, 차량 4년 등입니다.</t>
    <phoneticPr fontId="2" type="noConversion"/>
  </si>
  <si>
    <t>2, 3번 : 투자관리팀에 확인</t>
    <phoneticPr fontId="2" type="noConversion"/>
  </si>
  <si>
    <t>순운전자본</t>
  </si>
  <si>
    <t>26번 질의</t>
    <phoneticPr fontId="2" type="noConversion"/>
  </si>
  <si>
    <t>[26번 질의 관련]
전기 평가시에는 미지급금 전액 기준으로 순운전자본을 추정했던 것으로 보이는데, 당기에는 투자 미지급금 제외한 배경에 대해 설명 부탁드립니다.</t>
    <phoneticPr fontId="2" type="noConversion"/>
  </si>
  <si>
    <t>기존에는 인터뷰 시 투자미지급금 효과가 미미한 것으로 답변 받아 전액 기준으로 추정하였으나, 당기 평가 시에는 회사로부터 구분 자료를 수령하여 투자미지급금을 제외하고 순운전자본을 추정하였습니다.</t>
    <phoneticPr fontId="2" type="noConversion"/>
  </si>
  <si>
    <t xml:space="preserve">1. Capital Expenditure </t>
  </si>
  <si>
    <t>회사 raw data</t>
    <phoneticPr fontId="2" type="noConversion"/>
  </si>
  <si>
    <t>Diff</t>
    <phoneticPr fontId="2" type="noConversion"/>
  </si>
  <si>
    <t>단위: 백만원</t>
  </si>
  <si>
    <t>FY18A</t>
  </si>
  <si>
    <t>FY19A</t>
  </si>
  <si>
    <t>FY20A</t>
  </si>
  <si>
    <t>FY21A</t>
  </si>
  <si>
    <t>9m22A</t>
    <phoneticPr fontId="2" type="noConversion"/>
  </si>
  <si>
    <t>3m22F</t>
    <phoneticPr fontId="2" type="noConversion"/>
  </si>
  <si>
    <t>FY23F</t>
  </si>
  <si>
    <t>FY24F</t>
  </si>
  <si>
    <t>FY25F</t>
  </si>
  <si>
    <t>FY26F</t>
    <phoneticPr fontId="2" type="noConversion"/>
  </si>
  <si>
    <t>FY27F</t>
    <phoneticPr fontId="2" type="noConversion"/>
  </si>
  <si>
    <t>9m22F</t>
    <phoneticPr fontId="2" type="noConversion"/>
  </si>
  <si>
    <t>3m22F</t>
  </si>
  <si>
    <t>FY26F</t>
  </si>
  <si>
    <t>FY27F</t>
  </si>
  <si>
    <t>유무형자산 Capex Total</t>
    <phoneticPr fontId="2" type="noConversion"/>
  </si>
  <si>
    <t>% of growth</t>
  </si>
  <si>
    <t>n.a</t>
  </si>
  <si>
    <t>% of sales</t>
  </si>
  <si>
    <t>유형자산 자본적지출</t>
    <phoneticPr fontId="2" type="noConversion"/>
  </si>
  <si>
    <t xml:space="preserve">EY 산정 유형자산 CAPEX : 신규 + 경상 </t>
    <phoneticPr fontId="2" type="noConversion"/>
  </si>
  <si>
    <t xml:space="preserve">&lt;&lt; 금번 회사제시 CAPEX가 일부 조정 반영을 해야 하는 부분이 존재하여 산식이 조금 복잡할수 있습니다만, </t>
    <phoneticPr fontId="2" type="noConversion"/>
  </si>
  <si>
    <t>1. 신규 확장투자</t>
    <phoneticPr fontId="2" type="noConversion"/>
  </si>
  <si>
    <t>회사제시 CAPEX를 신규 확장 투자 + 경상투자분에 나누어 모든 금액을 추정상 CAPEX로 반영하였습니다.</t>
    <phoneticPr fontId="2" type="noConversion"/>
  </si>
  <si>
    <t>회사에서는 (Pivot에 - P10 30k) + 금형배부 + 배부금액(CR/UT 및 P10건물) 하여 산출 하였으며</t>
    <phoneticPr fontId="2" type="noConversion"/>
  </si>
  <si>
    <t>EY에서는 동일하나 Pivot 계산시 처음부터 p10 30k를 제외하여 산정후 + 금형배부 + 배부금액을 합산 하였습니다.</t>
    <phoneticPr fontId="2" type="noConversion"/>
  </si>
  <si>
    <t>감사 검토인께서는 확장 투자분만 추려서 계산을 하다보니 일부 차이 금액이 존재 할수 있으나, 결국 회사제시 총액을 반영하였습니다.</t>
    <phoneticPr fontId="2" type="noConversion"/>
  </si>
  <si>
    <t>OLED TV</t>
  </si>
  <si>
    <t>경상 확장 잔여분(P10 30K분 제외후)</t>
    <phoneticPr fontId="2" type="noConversion"/>
  </si>
  <si>
    <t>P10 건물</t>
  </si>
  <si>
    <t>P10 CR/UT</t>
  </si>
  <si>
    <t>2. 경상투자 ( 유형자산 maintanace 목적)</t>
    <phoneticPr fontId="2" type="noConversion"/>
  </si>
  <si>
    <t>Capa Up</t>
  </si>
  <si>
    <t>R&amp;D</t>
  </si>
  <si>
    <t>TV</t>
  </si>
  <si>
    <t>품질공정</t>
  </si>
  <si>
    <t>Mask Mold</t>
  </si>
  <si>
    <t>3. 사용권 자산</t>
    <phoneticPr fontId="2" type="noConversion"/>
  </si>
  <si>
    <t>무형자산 자본적지출</t>
    <phoneticPr fontId="2" type="noConversion"/>
  </si>
  <si>
    <t>1) 개발비</t>
    <phoneticPr fontId="2" type="noConversion"/>
  </si>
  <si>
    <t>인건비성 경비</t>
    <phoneticPr fontId="2" type="noConversion"/>
  </si>
  <si>
    <t>기타 경비</t>
    <phoneticPr fontId="2" type="noConversion"/>
  </si>
  <si>
    <t>2) 기술가치</t>
    <phoneticPr fontId="2" type="noConversion"/>
  </si>
  <si>
    <t>3) 소프트웨어 구입비</t>
    <phoneticPr fontId="2" type="noConversion"/>
  </si>
  <si>
    <t>4) 특허권</t>
    <phoneticPr fontId="2" type="noConversion"/>
  </si>
  <si>
    <t>5) 기타무형자산</t>
    <phoneticPr fontId="2" type="noConversion"/>
  </si>
  <si>
    <t>[회사 수령자료]</t>
    <phoneticPr fontId="2" type="noConversion"/>
  </si>
  <si>
    <t>확장</t>
    <phoneticPr fontId="2" type="noConversion"/>
  </si>
  <si>
    <t>[입고 금액]</t>
    <phoneticPr fontId="2" type="noConversion"/>
  </si>
  <si>
    <t>(억원)</t>
    <phoneticPr fontId="2" type="noConversion"/>
  </si>
  <si>
    <t>경상</t>
    <phoneticPr fontId="2" type="noConversion"/>
  </si>
  <si>
    <t>'18</t>
    <phoneticPr fontId="2" type="noConversion"/>
  </si>
  <si>
    <t>'19</t>
    <phoneticPr fontId="2" type="noConversion"/>
  </si>
  <si>
    <t>'20</t>
    <phoneticPr fontId="2" type="noConversion"/>
  </si>
  <si>
    <t>'21</t>
    <phoneticPr fontId="2" type="noConversion"/>
  </si>
  <si>
    <t>'22</t>
    <phoneticPr fontId="2" type="noConversion"/>
  </si>
  <si>
    <t>'23</t>
    <phoneticPr fontId="2" type="noConversion"/>
  </si>
  <si>
    <t>'24</t>
    <phoneticPr fontId="2" type="noConversion"/>
  </si>
  <si>
    <t>'25</t>
    <phoneticPr fontId="2" type="noConversion"/>
  </si>
  <si>
    <t>'26</t>
    <phoneticPr fontId="2" type="noConversion"/>
  </si>
  <si>
    <t>'27</t>
    <phoneticPr fontId="2" type="noConversion"/>
  </si>
  <si>
    <t>수식</t>
    <phoneticPr fontId="2" type="noConversion"/>
  </si>
  <si>
    <t>조명</t>
    <phoneticPr fontId="2" type="noConversion"/>
  </si>
  <si>
    <t>수식</t>
  </si>
  <si>
    <t>AD PO</t>
    <phoneticPr fontId="2" type="noConversion"/>
  </si>
  <si>
    <t>AP4/E6</t>
  </si>
  <si>
    <t>NY pO S/phone 등</t>
    <phoneticPr fontId="2" type="noConversion"/>
  </si>
  <si>
    <t>※ PIVOT 값복사</t>
    <phoneticPr fontId="2" type="noConversion"/>
  </si>
  <si>
    <t>GA OLED NBPC</t>
  </si>
  <si>
    <t>합계 : 억원</t>
  </si>
  <si>
    <t>입고년도</t>
  </si>
  <si>
    <t>IT OLED</t>
    <phoneticPr fontId="2" type="noConversion"/>
  </si>
  <si>
    <t>NY Tablet</t>
  </si>
  <si>
    <t>CGU구분1_수정</t>
  </si>
  <si>
    <t>CGU구분2_수정</t>
  </si>
  <si>
    <t>OuName</t>
  </si>
  <si>
    <t>확장/경상</t>
  </si>
  <si>
    <t>대</t>
  </si>
  <si>
    <t>총합계</t>
  </si>
  <si>
    <t>P10 배분</t>
    <phoneticPr fontId="2" type="noConversion"/>
  </si>
  <si>
    <t>Display(AD PO)</t>
  </si>
  <si>
    <t>AD PO(NY S/P)</t>
  </si>
  <si>
    <t>LGDKR</t>
  </si>
  <si>
    <t>확장</t>
  </si>
  <si>
    <t>OLED TV</t>
    <phoneticPr fontId="2" type="noConversion"/>
  </si>
  <si>
    <t>경상</t>
  </si>
  <si>
    <t>Display(기타)</t>
    <phoneticPr fontId="2" type="noConversion"/>
  </si>
  <si>
    <t>LGDVN</t>
  </si>
  <si>
    <t>합계</t>
    <phoneticPr fontId="2" type="noConversion"/>
  </si>
  <si>
    <t>AD PO 합계</t>
    <phoneticPr fontId="2" type="noConversion"/>
  </si>
  <si>
    <t>AD PO(NY S/P) 요약</t>
  </si>
  <si>
    <t>AD PO(IT OLED)</t>
  </si>
  <si>
    <t>[금형/Mask]</t>
    <phoneticPr fontId="2" type="noConversion"/>
  </si>
  <si>
    <t>배분</t>
    <phoneticPr fontId="2" type="noConversion"/>
  </si>
  <si>
    <t>Display OLED/PO 공통에서 분리</t>
    <phoneticPr fontId="2" type="noConversion"/>
  </si>
  <si>
    <t>'18</t>
  </si>
  <si>
    <t>'19</t>
  </si>
  <si>
    <t>'20</t>
  </si>
  <si>
    <t>'21</t>
  </si>
  <si>
    <t>'22</t>
  </si>
  <si>
    <t>'23</t>
  </si>
  <si>
    <t>'24</t>
  </si>
  <si>
    <t>'25</t>
  </si>
  <si>
    <t>'26</t>
  </si>
  <si>
    <t>'27</t>
  </si>
  <si>
    <t>AD PO(IT OLED) 요약</t>
  </si>
  <si>
    <t>Display(AD PO) 요약</t>
  </si>
  <si>
    <t>Display(OLED TV)</t>
  </si>
  <si>
    <t>Display(기타)</t>
  </si>
  <si>
    <t>LGDCO</t>
  </si>
  <si>
    <t>LGDGZ</t>
  </si>
  <si>
    <t>[매출액]</t>
    <phoneticPr fontId="2" type="noConversion"/>
  </si>
  <si>
    <t>LGDCA</t>
  </si>
  <si>
    <t>OLED TV 요약</t>
  </si>
  <si>
    <t>Display(OLED TV) 요약</t>
  </si>
  <si>
    <t>조명</t>
  </si>
  <si>
    <t>조명 요약</t>
  </si>
  <si>
    <t>Display</t>
  </si>
  <si>
    <t>A07</t>
  </si>
  <si>
    <t>OLED/PO 공통</t>
  </si>
  <si>
    <t>금형/Mask 분리</t>
    <phoneticPr fontId="2" type="noConversion"/>
  </si>
  <si>
    <t>[매출 비중]</t>
    <phoneticPr fontId="2" type="noConversion"/>
  </si>
  <si>
    <t>(%)</t>
    <phoneticPr fontId="2" type="noConversion"/>
  </si>
  <si>
    <t>pOLED(기타)</t>
  </si>
  <si>
    <t>IT OLED(기타)</t>
  </si>
  <si>
    <t>GA OLED NBPC → AD PO</t>
    <phoneticPr fontId="2" type="noConversion"/>
  </si>
  <si>
    <t>LCD/COMMON</t>
  </si>
  <si>
    <t>Display 요약</t>
  </si>
  <si>
    <t>※ 금형/Mask : 입고 DB에 미포함</t>
    <phoneticPr fontId="2" type="noConversion"/>
  </si>
  <si>
    <t>금형/Mask 재배분</t>
    <phoneticPr fontId="2" type="noConversion"/>
  </si>
  <si>
    <t>금형/Mask</t>
    <phoneticPr fontId="2" type="noConversion"/>
  </si>
  <si>
    <t>※ Display(기타) 제외 필요 항목</t>
    <phoneticPr fontId="2" type="noConversion"/>
  </si>
  <si>
    <t>P10_건물</t>
  </si>
  <si>
    <t>P10</t>
  </si>
  <si>
    <t>※ OLED TV 제외 필요 항목</t>
    <phoneticPr fontId="2" type="noConversion"/>
  </si>
  <si>
    <t>P10_CR/UT</t>
  </si>
  <si>
    <t>P10B 30K</t>
  </si>
  <si>
    <t>OP2 설비</t>
  </si>
  <si>
    <t>[P10 건물 투자비]</t>
    <phoneticPr fontId="2" type="noConversion"/>
  </si>
  <si>
    <t>입고 DB 기준 (EY 공유용 참고)</t>
    <phoneticPr fontId="2" type="noConversion"/>
  </si>
  <si>
    <t>A</t>
    <phoneticPr fontId="2" type="noConversion"/>
  </si>
  <si>
    <t>B</t>
    <phoneticPr fontId="2" type="noConversion"/>
  </si>
  <si>
    <t>C</t>
    <phoneticPr fontId="2" type="noConversion"/>
  </si>
  <si>
    <t>A+B</t>
    <phoneticPr fontId="2" type="noConversion"/>
  </si>
  <si>
    <t>A+B+C</t>
    <phoneticPr fontId="2" type="noConversion"/>
  </si>
  <si>
    <t>[1안]</t>
    <phoneticPr fontId="2" type="noConversion"/>
  </si>
  <si>
    <t>[2안]</t>
    <phoneticPr fontId="2" type="noConversion"/>
  </si>
  <si>
    <t>[배분 비율]</t>
    <phoneticPr fontId="2" type="noConversion"/>
  </si>
  <si>
    <t>AD PO</t>
  </si>
  <si>
    <t>기타</t>
  </si>
  <si>
    <t>P10 TV 30K(CR/UT)</t>
  </si>
  <si>
    <t>P10 TV 30K(설비)</t>
  </si>
  <si>
    <t>[배분 금액]</t>
    <phoneticPr fontId="2" type="noConversion"/>
  </si>
  <si>
    <t>* OP2 설비 배분 제외</t>
    <phoneticPr fontId="2" type="noConversion"/>
  </si>
  <si>
    <t>[파일명]</t>
    <phoneticPr fontId="2" type="noConversion"/>
  </si>
  <si>
    <t>CGU구분 - 전략보고_투자 Cashout Base DB_221122_v0.1_v0.1.xlsx</t>
    <phoneticPr fontId="2" type="noConversion"/>
  </si>
  <si>
    <t>22년 4Q 산출</t>
    <phoneticPr fontId="2" type="noConversion"/>
  </si>
  <si>
    <t>Fix</t>
    <phoneticPr fontId="2" type="noConversion"/>
  </si>
  <si>
    <t>Cash Out DB (금형/Mask 상세 내역 있음)</t>
    <phoneticPr fontId="2" type="noConversion"/>
  </si>
  <si>
    <t>입고 기준</t>
    <phoneticPr fontId="2" type="noConversion"/>
  </si>
  <si>
    <t>입고</t>
  </si>
  <si>
    <t>입고</t>
    <phoneticPr fontId="2" type="noConversion"/>
  </si>
  <si>
    <t>[입고]</t>
    <phoneticPr fontId="2" type="noConversion"/>
  </si>
  <si>
    <t>'14</t>
  </si>
  <si>
    <t>'15</t>
  </si>
  <si>
    <t>'16</t>
  </si>
  <si>
    <t>'17</t>
  </si>
  <si>
    <t>10년 평균</t>
    <phoneticPr fontId="2" type="noConversion"/>
  </si>
  <si>
    <t>9년 평균</t>
    <phoneticPr fontId="2" type="noConversion"/>
  </si>
  <si>
    <t>8년 평균</t>
    <phoneticPr fontId="2" type="noConversion"/>
  </si>
  <si>
    <t>7년 평균</t>
    <phoneticPr fontId="2" type="noConversion"/>
  </si>
  <si>
    <t>5년 평균</t>
    <phoneticPr fontId="2" type="noConversion"/>
  </si>
  <si>
    <t>'22.Q1</t>
    <phoneticPr fontId="2" type="noConversion"/>
  </si>
  <si>
    <t>'22.Q2</t>
  </si>
  <si>
    <t>'22.Q3</t>
  </si>
  <si>
    <t>'22.Q4</t>
  </si>
  <si>
    <t>구분</t>
  </si>
  <si>
    <t>(다중 항목)</t>
  </si>
  <si>
    <t>Asset Ownership</t>
  </si>
  <si>
    <t>(모두)</t>
  </si>
  <si>
    <t>입고 기준 DB</t>
    <phoneticPr fontId="2" type="noConversion"/>
  </si>
  <si>
    <t>투자소그룹</t>
  </si>
  <si>
    <t>금형/Mask</t>
  </si>
  <si>
    <t>Display(대형 OLED)</t>
  </si>
  <si>
    <t>▼▼▼</t>
    <phoneticPr fontId="2" type="noConversion"/>
  </si>
  <si>
    <t>합계 : 필드1</t>
  </si>
  <si>
    <t>입고Q별</t>
  </si>
  <si>
    <t>CO년도</t>
  </si>
  <si>
    <t>CO Q별</t>
  </si>
  <si>
    <t>OP2 설비 제외분</t>
  </si>
  <si>
    <t>2022.1Q</t>
  </si>
  <si>
    <t>2022.2Q</t>
  </si>
  <si>
    <t>2022.3Q</t>
  </si>
  <si>
    <t>2022.4Q</t>
  </si>
  <si>
    <t>CGU 구분1</t>
  </si>
  <si>
    <t>CGU 구분2</t>
  </si>
  <si>
    <t>2022-1Q</t>
  </si>
  <si>
    <t>2022-2Q</t>
  </si>
  <si>
    <t>2022-3Q</t>
  </si>
  <si>
    <t>2022-4Q</t>
  </si>
  <si>
    <t>총합계</t>
    <phoneticPr fontId="2" type="noConversion"/>
  </si>
  <si>
    <t>* 금형/Mask 배분 포함</t>
    <phoneticPr fontId="2" type="noConversion"/>
  </si>
  <si>
    <t>AD PO 상세</t>
    <phoneticPr fontId="2" type="noConversion"/>
  </si>
  <si>
    <t>수식(주의)</t>
    <phoneticPr fontId="2" type="noConversion"/>
  </si>
  <si>
    <t>AP4/E6(S/phone 등)</t>
    <phoneticPr fontId="2" type="noConversion"/>
  </si>
  <si>
    <t>'22.Q1</t>
  </si>
  <si>
    <t>합계</t>
  </si>
  <si>
    <t>P10 배부</t>
  </si>
  <si>
    <t>차이(공통 배부액)</t>
    <phoneticPr fontId="2" type="noConversion"/>
  </si>
  <si>
    <t>RP12</t>
    <phoneticPr fontId="2" type="noConversion"/>
  </si>
  <si>
    <t>* 투자 Data 기준</t>
    <phoneticPr fontId="2" type="noConversion"/>
  </si>
  <si>
    <t>C/O</t>
    <phoneticPr fontId="2" type="noConversion"/>
  </si>
  <si>
    <t>[공시]</t>
    <phoneticPr fontId="2" type="noConversion"/>
  </si>
  <si>
    <t>CF 유무형자산 취득</t>
    <phoneticPr fontId="2" type="noConversion"/>
  </si>
  <si>
    <t>투자 Data</t>
    <phoneticPr fontId="2" type="noConversion"/>
  </si>
  <si>
    <t>차이</t>
    <phoneticPr fontId="2" type="noConversion"/>
  </si>
  <si>
    <t>(실제)</t>
    <phoneticPr fontId="2" type="noConversion"/>
  </si>
  <si>
    <t>차이 (OP2 설비 포함 시)</t>
    <phoneticPr fontId="2" type="noConversion"/>
  </si>
  <si>
    <t>합계 검증</t>
    <phoneticPr fontId="2" type="noConversion"/>
  </si>
  <si>
    <t>[투자 Data 상세]</t>
    <phoneticPr fontId="2" type="noConversion"/>
  </si>
  <si>
    <t>투자 Data 원본 금액</t>
    <phoneticPr fontId="2" type="noConversion"/>
  </si>
  <si>
    <t>입고 DB+금형/Mask</t>
    <phoneticPr fontId="2" type="noConversion"/>
  </si>
  <si>
    <t>OP2설비 제외</t>
    <phoneticPr fontId="2" type="noConversion"/>
  </si>
  <si>
    <t>▶미반영 (배분 제외)</t>
    <phoneticPr fontId="2" type="noConversion"/>
  </si>
  <si>
    <t>* 수식 연동</t>
    <phoneticPr fontId="2" type="noConversion"/>
  </si>
  <si>
    <t>당기 보고서</t>
    <phoneticPr fontId="2" type="noConversion"/>
  </si>
  <si>
    <t>질의 5-2.1.</t>
    <phoneticPr fontId="2" type="noConversion"/>
  </si>
  <si>
    <t>실적치 차이 질의</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</si>
  <si>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백만원</t>
    </r>
  </si>
  <si>
    <t>9m22A</t>
  </si>
  <si>
    <t>비교</t>
    <phoneticPr fontId="2" type="noConversion"/>
  </si>
  <si>
    <t>출하수량</t>
  </si>
  <si>
    <t>전기</t>
    <phoneticPr fontId="2" type="noConversion"/>
  </si>
  <si>
    <t>판매단가</t>
  </si>
  <si>
    <t>당기</t>
    <phoneticPr fontId="2" type="noConversion"/>
  </si>
  <si>
    <t>diff</t>
    <phoneticPr fontId="2" type="noConversion"/>
  </si>
  <si>
    <t>&lt;&lt; 재료비, 출하수량, 재료비 단가는 모두 동일한데 FY20 매출액만 다른 이유 설명 부탁드립니다.</t>
    <phoneticPr fontId="2" type="noConversion"/>
  </si>
  <si>
    <t>출하수량</t>
    <phoneticPr fontId="2" type="noConversion"/>
  </si>
  <si>
    <t>재료비단가</t>
  </si>
  <si>
    <t>판매단가</t>
    <phoneticPr fontId="2" type="noConversion"/>
  </si>
  <si>
    <t>전기 보고서</t>
    <phoneticPr fontId="2" type="noConversion"/>
  </si>
  <si>
    <t>9m21A</t>
  </si>
  <si>
    <t>3m21F</t>
  </si>
  <si>
    <t>FY22F</t>
  </si>
  <si>
    <t>Televisions</t>
  </si>
  <si>
    <t>1. TV LCD</t>
  </si>
  <si>
    <t>2. TV OLED</t>
  </si>
  <si>
    <t>IT</t>
  </si>
  <si>
    <t>재료비 단가</t>
    <phoneticPr fontId="2" type="noConversion"/>
  </si>
  <si>
    <t>1. MNT</t>
  </si>
  <si>
    <t>2. NBPC</t>
  </si>
  <si>
    <t>3. Industrial</t>
  </si>
  <si>
    <t>4. Tablet</t>
  </si>
  <si>
    <t>Mobile</t>
  </si>
  <si>
    <t>1. Mobile LCD</t>
  </si>
  <si>
    <t>2. Mobile OLED</t>
  </si>
  <si>
    <t>3. Auto</t>
  </si>
  <si>
    <t>질의 5-2.2.</t>
    <phoneticPr fontId="2" type="noConversion"/>
  </si>
  <si>
    <t>전기 대비 당기 사업계획 변경 질의</t>
    <phoneticPr fontId="2" type="noConversion"/>
  </si>
  <si>
    <t>FY22</t>
    <phoneticPr fontId="2" type="noConversion"/>
  </si>
  <si>
    <t>FY23</t>
    <phoneticPr fontId="2" type="noConversion"/>
  </si>
  <si>
    <t>FY24</t>
    <phoneticPr fontId="2" type="noConversion"/>
  </si>
  <si>
    <t>FY25</t>
    <phoneticPr fontId="2" type="noConversion"/>
  </si>
  <si>
    <t>FY26</t>
    <phoneticPr fontId="2" type="noConversion"/>
  </si>
  <si>
    <r>
      <t>단위</t>
    </r>
    <r>
      <rPr>
        <b/>
        <vertAlign val="superscript"/>
        <sz val="10"/>
        <color rgb="FFFFFFFF"/>
        <rFont val="맑은 고딕"/>
        <family val="3"/>
        <charset val="129"/>
        <scheme val="minor"/>
      </rPr>
      <t>: K pcs</t>
    </r>
  </si>
  <si>
    <t>&lt;&lt; 전기 대비 당기 사업계획상 출하수량이 30~40% 감소한 배경</t>
    <phoneticPr fontId="2" type="noConversion"/>
  </si>
  <si>
    <t>&lt;&lt; 전기 대비 당기 사업계획상 판매단가는 전반적으로 상승한 배경</t>
    <phoneticPr fontId="2" type="noConversion"/>
  </si>
  <si>
    <t>check</t>
    <phoneticPr fontId="2" type="noConversion"/>
  </si>
  <si>
    <t>단가</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</si>
  <si>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천원</t>
    </r>
  </si>
  <si>
    <t>대형OLED CGU 유무형자산 규모 (역산)</t>
    <phoneticPr fontId="2" type="noConversion"/>
  </si>
  <si>
    <t>추정치</t>
    <phoneticPr fontId="2" type="noConversion"/>
  </si>
  <si>
    <t>2022.10~12</t>
    <phoneticPr fontId="2" type="noConversion"/>
  </si>
  <si>
    <t>장부가액</t>
    <phoneticPr fontId="2" type="noConversion"/>
  </si>
  <si>
    <t>유형자산</t>
    <phoneticPr fontId="2" type="noConversion"/>
  </si>
  <si>
    <t>무형자산</t>
    <phoneticPr fontId="2" type="noConversion"/>
  </si>
  <si>
    <t>감가상각비</t>
    <phoneticPr fontId="2" type="noConversion"/>
  </si>
  <si>
    <t>19~22.09 실적은 보고서 30, 34페이지상 감가상각비 합계</t>
    <phoneticPr fontId="2" type="noConversion"/>
  </si>
  <si>
    <t>CAPEX</t>
    <phoneticPr fontId="2" type="noConversion"/>
  </si>
  <si>
    <t>감가상각비 대비 CAPEX</t>
    <phoneticPr fontId="2" type="noConversion"/>
  </si>
  <si>
    <t>출하수량 (Kpcs)</t>
    <phoneticPr fontId="2" type="noConversion"/>
  </si>
  <si>
    <t>출하수량 당 감가상각비 규모</t>
    <phoneticPr fontId="2" type="noConversion"/>
  </si>
  <si>
    <t>(천원)</t>
    <phoneticPr fontId="2" type="noConversion"/>
  </si>
  <si>
    <t>보고서 38, 39페이지</t>
    <phoneticPr fontId="2" type="noConversion"/>
  </si>
  <si>
    <t>유형자산 CAPEX</t>
  </si>
  <si>
    <t>신규투자</t>
  </si>
  <si>
    <t>경상투자</t>
  </si>
  <si>
    <t>사용권자산</t>
  </si>
  <si>
    <t>무형자산 CAPEX</t>
  </si>
  <si>
    <t>개발비</t>
  </si>
  <si>
    <t>유형자산 감가상각비</t>
  </si>
  <si>
    <t>신규투자 감가상각비</t>
  </si>
  <si>
    <t>경상투자 감가상각비</t>
  </si>
  <si>
    <t>기존 자산 감가상각비</t>
  </si>
  <si>
    <t>사용권자산 상각비</t>
  </si>
  <si>
    <t>무형자산 감가상각비</t>
  </si>
  <si>
    <t>매출원가성 감가상각비</t>
  </si>
  <si>
    <t>판관비성 감가상각비</t>
  </si>
  <si>
    <t>보고서 17페이지</t>
    <phoneticPr fontId="2" type="noConversion"/>
  </si>
  <si>
    <t>CGU별 재무상태표(연결기준 Sep22A)</t>
  </si>
  <si>
    <t>대형 OLED</t>
  </si>
  <si>
    <t>전사 합산</t>
  </si>
  <si>
    <t>현금 및  현금성자산</t>
  </si>
  <si>
    <t>매출채권</t>
  </si>
  <si>
    <t>재고자산</t>
  </si>
  <si>
    <t>선급비용</t>
  </si>
  <si>
    <t>유형자산</t>
  </si>
  <si>
    <t>무형자산</t>
  </si>
  <si>
    <t>기타 채권 등</t>
  </si>
  <si>
    <t>자산총계</t>
  </si>
  <si>
    <t>매입채무</t>
  </si>
  <si>
    <t>선수금</t>
  </si>
  <si>
    <t>미지급금</t>
  </si>
  <si>
    <t>미지급비용</t>
  </si>
  <si>
    <t>차입금</t>
  </si>
  <si>
    <t>기타 부채</t>
  </si>
  <si>
    <t>부채총계</t>
  </si>
  <si>
    <t>자본총계</t>
  </si>
  <si>
    <t>부채및자본총계</t>
  </si>
  <si>
    <t>운전자산</t>
  </si>
  <si>
    <t>운전부채</t>
  </si>
  <si>
    <t>순운전자본의 변동 (재계산)</t>
    <phoneticPr fontId="2" type="noConversion"/>
  </si>
  <si>
    <t>순운전자본의 변동 (보고서)</t>
    <phoneticPr fontId="2" type="noConversion"/>
  </si>
  <si>
    <t>&lt;&lt; 차이 확인 요청드립니다.</t>
    <phoneticPr fontId="2" type="noConversion"/>
  </si>
  <si>
    <t>보고서 40페이지</t>
    <phoneticPr fontId="2" type="noConversion"/>
  </si>
  <si>
    <t>▼  from 보고서 17페이지</t>
    <phoneticPr fontId="2" type="noConversion"/>
  </si>
  <si>
    <t>After 27F</t>
  </si>
  <si>
    <t>순운전자본의 변동</t>
  </si>
  <si>
    <t>회전기일</t>
  </si>
  <si>
    <t>Partner</t>
  </si>
  <si>
    <t>Project Manager</t>
  </si>
  <si>
    <t>업무참여자</t>
  </si>
  <si>
    <t>성명</t>
  </si>
  <si>
    <t>정용호</t>
    <phoneticPr fontId="2" type="noConversion"/>
  </si>
  <si>
    <t>양우석</t>
    <phoneticPr fontId="2" type="noConversion"/>
  </si>
  <si>
    <t>오준영</t>
    <phoneticPr fontId="2" type="noConversion"/>
  </si>
  <si>
    <t>직급</t>
    <phoneticPr fontId="2" type="noConversion"/>
  </si>
  <si>
    <t>상무</t>
    <phoneticPr fontId="2" type="noConversion"/>
  </si>
  <si>
    <t>이사</t>
    <phoneticPr fontId="2" type="noConversion"/>
  </si>
  <si>
    <t>Manager</t>
    <phoneticPr fontId="2" type="noConversion"/>
  </si>
  <si>
    <t>관련 업무 경력사항</t>
  </si>
  <si>
    <t>15년 이상</t>
    <phoneticPr fontId="2" type="noConversion"/>
  </si>
  <si>
    <t>감사 및 평가경력 10년 이상</t>
    <phoneticPr fontId="2" type="noConversion"/>
  </si>
  <si>
    <t>감사 및 평가경력 7년 이상</t>
    <phoneticPr fontId="2" type="noConversion"/>
  </si>
  <si>
    <t>자격증사항</t>
  </si>
  <si>
    <t>KICPA</t>
  </si>
  <si>
    <t>KICPA</t>
    <phoneticPr fontId="2" type="noConversion"/>
  </si>
  <si>
    <t>주요 평가내역</t>
  </si>
  <si>
    <t>롯데그룹, 대림, LS 등 재무보고 및 거래목적 평가 다수</t>
    <phoneticPr fontId="2" type="noConversion"/>
  </si>
  <si>
    <t xml:space="preserve">• 손상검사 : 대원강업, 오리온, 솔브레인, 사이버로지텍, LG화학, 대림산업, 롯데  등 </t>
    <phoneticPr fontId="2" type="noConversion"/>
  </si>
  <si>
    <t>코오롱 계열사, 롯데 계열사, 현대자동차 계열사, 솔브레인 평가 등</t>
    <phoneticPr fontId="2" type="noConversion"/>
  </si>
  <si>
    <t>회사 및 평가대상 회사에 대한 독립성 준수여부</t>
  </si>
  <si>
    <t>예</t>
    <phoneticPr fontId="2" type="noConversion"/>
  </si>
  <si>
    <t>Display</t>
    <phoneticPr fontId="2" type="noConversion"/>
  </si>
  <si>
    <t xml:space="preserve">   Ⅰ.유동자산</t>
  </si>
  <si>
    <t xml:space="preserve">     1.당좌자산</t>
  </si>
  <si>
    <t xml:space="preserve">       1)현금 및 현금성자산</t>
  </si>
  <si>
    <t>NOA</t>
  </si>
  <si>
    <t xml:space="preserve">       2)단기 금융 상품</t>
  </si>
  <si>
    <t xml:space="preserve">       4)유동성매도가능증권</t>
  </si>
  <si>
    <t xml:space="preserve">       6)매출채권</t>
  </si>
  <si>
    <t>운전자본</t>
  </si>
  <si>
    <t xml:space="preserve">       7)단기대여금</t>
  </si>
  <si>
    <t xml:space="preserve">       8)미수금</t>
  </si>
  <si>
    <t xml:space="preserve">       9)미수수익</t>
  </si>
  <si>
    <t xml:space="preserve">         (대손충당금)</t>
  </si>
  <si>
    <t xml:space="preserve">       10)선급금</t>
  </si>
  <si>
    <t xml:space="preserve">       11)선급비용</t>
  </si>
  <si>
    <t xml:space="preserve">       14)반품회수권</t>
  </si>
  <si>
    <t xml:space="preserve">       16)리스채권(유동)</t>
  </si>
  <si>
    <t xml:space="preserve">       17)기타의당좌자산</t>
  </si>
  <si>
    <t xml:space="preserve">         ①부가세대급금</t>
  </si>
  <si>
    <t xml:space="preserve">         ②선급법인세</t>
  </si>
  <si>
    <t xml:space="preserve">         ③가지급금</t>
  </si>
  <si>
    <t xml:space="preserve">         ④예치보증금</t>
  </si>
  <si>
    <t xml:space="preserve">         ⑤파생상품거래차(유동)</t>
  </si>
  <si>
    <t xml:space="preserve">         ⑥전산조정계정</t>
  </si>
  <si>
    <t xml:space="preserve">     2.재고자산</t>
  </si>
  <si>
    <t xml:space="preserve">   Ⅱ.비유동자산</t>
  </si>
  <si>
    <t xml:space="preserve">     1.투자자산</t>
  </si>
  <si>
    <t xml:space="preserve">       1)장기금융상품</t>
  </si>
  <si>
    <t xml:space="preserve">       2)매도가능증권</t>
  </si>
  <si>
    <t xml:space="preserve">       4)지분법적용투자주식</t>
  </si>
  <si>
    <t xml:space="preserve">       5)장기대여금</t>
  </si>
  <si>
    <t xml:space="preserve">     2.유형자산</t>
  </si>
  <si>
    <t xml:space="preserve">     3.무형자산</t>
  </si>
  <si>
    <t xml:space="preserve">     4. 기타비유동자산</t>
  </si>
  <si>
    <t xml:space="preserve">         ①고정성보증금</t>
  </si>
  <si>
    <t xml:space="preserve">         ②전신전화가입권</t>
  </si>
  <si>
    <t xml:space="preserve">         장기미수금</t>
  </si>
  <si>
    <t xml:space="preserve">       4)장기선급비용</t>
  </si>
  <si>
    <t xml:space="preserve">       5)파생상품거래차(비유동)</t>
  </si>
  <si>
    <t xml:space="preserve">       6)이연법인세자산(비유동)</t>
  </si>
  <si>
    <t xml:space="preserve">       8)리스채권(비유동)</t>
  </si>
  <si>
    <t xml:space="preserve">       9)기타</t>
  </si>
  <si>
    <t xml:space="preserve">   Ⅰ.유동부채</t>
  </si>
  <si>
    <t xml:space="preserve">     1.매입채무</t>
  </si>
  <si>
    <t xml:space="preserve">     2.단기차입금</t>
  </si>
  <si>
    <t>IBD</t>
  </si>
  <si>
    <t xml:space="preserve">     3.미지급금</t>
  </si>
  <si>
    <t xml:space="preserve">     4.선수금</t>
  </si>
  <si>
    <t xml:space="preserve">     5.예수금</t>
  </si>
  <si>
    <t xml:space="preserve">     6.미지급비용</t>
  </si>
  <si>
    <t xml:space="preserve">     7.미지급법인세</t>
  </si>
  <si>
    <t xml:space="preserve">     8.미지급배당금</t>
  </si>
  <si>
    <t xml:space="preserve">     9.유동성장기부채</t>
  </si>
  <si>
    <t xml:space="preserve">     10.선수수익</t>
  </si>
  <si>
    <t xml:space="preserve">     12.파생상품거래대(유동)</t>
  </si>
  <si>
    <t xml:space="preserve">     14.판매보증충당부채</t>
  </si>
  <si>
    <t xml:space="preserve">     15.반품충당부채</t>
  </si>
  <si>
    <t xml:space="preserve">     19.지급보증부채(유동)</t>
  </si>
  <si>
    <t xml:space="preserve">     20.리스부채(유동)</t>
  </si>
  <si>
    <t xml:space="preserve">     21.기타의유동부채</t>
  </si>
  <si>
    <t xml:space="preserve">   Ⅱ.비유동부채</t>
  </si>
  <si>
    <t xml:space="preserve">     1.사채</t>
  </si>
  <si>
    <t xml:space="preserve">     2.장기차입금</t>
  </si>
  <si>
    <t xml:space="preserve">     4.장기미지급금</t>
  </si>
  <si>
    <t xml:space="preserve">       (현재가치할인차금)</t>
  </si>
  <si>
    <t xml:space="preserve">     5.장기미지급비용</t>
  </si>
  <si>
    <t xml:space="preserve">     6.퇴직급여충당부채</t>
  </si>
  <si>
    <t xml:space="preserve">       (퇴직보험예치금)</t>
  </si>
  <si>
    <t xml:space="preserve">       (국민연금전환금)</t>
  </si>
  <si>
    <t xml:space="preserve">     7.판매보증충당부채(비유동)</t>
  </si>
  <si>
    <t xml:space="preserve">     9.지급보증부채(비유동)</t>
  </si>
  <si>
    <t xml:space="preserve">     10.리스부채(비유동)</t>
  </si>
  <si>
    <t xml:space="preserve">     11.고정성이연법인세부채</t>
  </si>
  <si>
    <t xml:space="preserve">     12.파생상품거래대(비유동)</t>
  </si>
  <si>
    <t xml:space="preserve">     13.장기선수수익</t>
  </si>
  <si>
    <t xml:space="preserve">     15.기타의비유동부채</t>
  </si>
  <si>
    <t>(단위:원)</t>
    <phoneticPr fontId="2" type="noConversion"/>
  </si>
  <si>
    <t>FY2019</t>
    <phoneticPr fontId="2" type="noConversion"/>
  </si>
  <si>
    <t>FY2020A</t>
  </si>
  <si>
    <t>FY2021A</t>
    <phoneticPr fontId="2" type="noConversion"/>
  </si>
  <si>
    <t>FY2022.9A</t>
    <phoneticPr fontId="2" type="noConversion"/>
  </si>
  <si>
    <t>Ⅰ.매출액</t>
  </si>
  <si>
    <t xml:space="preserve">                                         </t>
  </si>
  <si>
    <t xml:space="preserve">   1.외부매출</t>
  </si>
  <si>
    <t xml:space="preserve">     1)제품및반제품매출</t>
  </si>
  <si>
    <t xml:space="preserve">       ①제품매출</t>
  </si>
  <si>
    <t xml:space="preserve">         제품매출</t>
  </si>
  <si>
    <t xml:space="preserve">         제품매출조정</t>
  </si>
  <si>
    <t xml:space="preserve">         제품매출차감</t>
  </si>
  <si>
    <t xml:space="preserve">       ②반제품매출</t>
  </si>
  <si>
    <t xml:space="preserve">         반제품매출</t>
  </si>
  <si>
    <t xml:space="preserve">         반제품매출차감</t>
  </si>
  <si>
    <t xml:space="preserve">     2)상품매출</t>
  </si>
  <si>
    <t xml:space="preserve">         상품매출</t>
  </si>
  <si>
    <t xml:space="preserve">         상품매출차감</t>
  </si>
  <si>
    <t xml:space="preserve">     3)기타매출</t>
  </si>
  <si>
    <t xml:space="preserve">       ①원재료매출</t>
  </si>
  <si>
    <t xml:space="preserve">       ②부품매출</t>
  </si>
  <si>
    <t xml:space="preserve">       ③기타매출</t>
  </si>
  <si>
    <t xml:space="preserve">   2.내부매출</t>
  </si>
  <si>
    <t xml:space="preserve">   3.내부수입</t>
  </si>
  <si>
    <t xml:space="preserve">   4.판매대행료 수입</t>
  </si>
  <si>
    <t>Ⅱ.매출원가</t>
  </si>
  <si>
    <t xml:space="preserve">   1.외부매출원가</t>
  </si>
  <si>
    <t xml:space="preserve">     1)제품매출원가</t>
  </si>
  <si>
    <t xml:space="preserve">      가.매출원가(원가대체)</t>
  </si>
  <si>
    <t xml:space="preserve">       ①원재료비</t>
  </si>
  <si>
    <t xml:space="preserve">       ②노무비</t>
  </si>
  <si>
    <t xml:space="preserve">       ③감가상각비</t>
  </si>
  <si>
    <t xml:space="preserve">       ④제조경비</t>
  </si>
  <si>
    <t xml:space="preserve">       ⑤Change Inventory</t>
  </si>
  <si>
    <t xml:space="preserve">         제품</t>
  </si>
  <si>
    <t xml:space="preserve">         재공품</t>
  </si>
  <si>
    <t xml:space="preserve">       ⑥제품타입출</t>
  </si>
  <si>
    <t xml:space="preserve">       ⑦제조타</t>
  </si>
  <si>
    <t xml:space="preserve">         제조타(수불상)</t>
  </si>
  <si>
    <t xml:space="preserve">         제조타(조업도 손실)</t>
  </si>
  <si>
    <t xml:space="preserve">      나.매출원가(직접기표)</t>
  </si>
  <si>
    <t xml:space="preserve">       ①제품평가감</t>
  </si>
  <si>
    <t xml:space="preserve">       ②구매 Incentive</t>
  </si>
  <si>
    <t xml:space="preserve">       ③조업도 손실</t>
  </si>
  <si>
    <t xml:space="preserve">       ④기타조정</t>
  </si>
  <si>
    <t xml:space="preserve">     2)반제품매출원가</t>
  </si>
  <si>
    <t xml:space="preserve">     3)상품매출원가</t>
  </si>
  <si>
    <t xml:space="preserve">     4)기타매출원가</t>
  </si>
  <si>
    <t xml:space="preserve">       ①원재료매출원가</t>
  </si>
  <si>
    <t xml:space="preserve">         시판</t>
  </si>
  <si>
    <t xml:space="preserve">         수출</t>
  </si>
  <si>
    <t xml:space="preserve">       ②부품매출원가</t>
  </si>
  <si>
    <t xml:space="preserve">         일반</t>
  </si>
  <si>
    <t xml:space="preserve">         부대비용</t>
  </si>
  <si>
    <t xml:space="preserve">         부품매출원가(재고폐기)</t>
  </si>
  <si>
    <t xml:space="preserve">       ③기타매출원가</t>
  </si>
  <si>
    <t xml:space="preserve">         SVC</t>
  </si>
  <si>
    <t xml:space="preserve">         기타매출원가(재고폐기)</t>
  </si>
  <si>
    <t xml:space="preserve">           ⓐ기타매출원가(재공품폐기)</t>
  </si>
  <si>
    <t xml:space="preserve">           ⓑ기타매출원가(원재료폐기)</t>
  </si>
  <si>
    <t xml:space="preserve">           ⓒ기타매출원가(저장품폐기)</t>
  </si>
  <si>
    <t xml:space="preserve">         기타매출원가(평가감)</t>
  </si>
  <si>
    <t xml:space="preserve">           ⓐ기타매출원가(재공품평가감)</t>
  </si>
  <si>
    <t xml:space="preserve">           ⓑ기타매출원가(원재료평가감)</t>
  </si>
  <si>
    <t xml:space="preserve">           ⓒ기타매출원가(저장품평가감)</t>
  </si>
  <si>
    <t xml:space="preserve">   2.내부매출원가</t>
  </si>
  <si>
    <t xml:space="preserve">   3.내부비용</t>
  </si>
  <si>
    <t xml:space="preserve">   4.매출원가사업부조정</t>
  </si>
  <si>
    <t>Ⅲ.매출총이익(매출총손실)</t>
  </si>
  <si>
    <t>Ⅳ.판매비와관리비</t>
  </si>
  <si>
    <t xml:space="preserve">   1.판매비</t>
  </si>
  <si>
    <t xml:space="preserve">     1)급여</t>
  </si>
  <si>
    <t xml:space="preserve">       ①급료</t>
  </si>
  <si>
    <t xml:space="preserve">       ②임금</t>
  </si>
  <si>
    <t xml:space="preserve">       ③상여금</t>
  </si>
  <si>
    <t xml:space="preserve">     2)퇴직급여</t>
  </si>
  <si>
    <t xml:space="preserve">     3)잡급</t>
  </si>
  <si>
    <t xml:space="preserve">     4)주식보상비용</t>
  </si>
  <si>
    <t xml:space="preserve">     5)복리후생비</t>
  </si>
  <si>
    <t xml:space="preserve">     6)수도광열비</t>
  </si>
  <si>
    <t xml:space="preserve">       ①수도료</t>
  </si>
  <si>
    <t xml:space="preserve">       ②전력료</t>
  </si>
  <si>
    <t xml:space="preserve">       ③연료비</t>
  </si>
  <si>
    <t xml:space="preserve">       ④질소</t>
  </si>
  <si>
    <t xml:space="preserve">     7)운반비</t>
  </si>
  <si>
    <t xml:space="preserve">     8)감가상각비</t>
  </si>
  <si>
    <t xml:space="preserve">     9)수선비</t>
  </si>
  <si>
    <t xml:space="preserve">     10)소모품비</t>
  </si>
  <si>
    <t xml:space="preserve">     11)세금과공과</t>
  </si>
  <si>
    <t xml:space="preserve">     12)임차료</t>
  </si>
  <si>
    <t xml:space="preserve">     13)보험료</t>
  </si>
  <si>
    <t xml:space="preserve">     14)접대비</t>
  </si>
  <si>
    <t xml:space="preserve">     15)회의비</t>
  </si>
  <si>
    <t xml:space="preserve">     16)여비교통비</t>
  </si>
  <si>
    <t xml:space="preserve">     17)통신비</t>
  </si>
  <si>
    <t xml:space="preserve">     18)지급수수료</t>
  </si>
  <si>
    <t xml:space="preserve">     19)전산용역</t>
  </si>
  <si>
    <t xml:space="preserve">     20)사내용역</t>
  </si>
  <si>
    <t xml:space="preserve">     21)법무비용</t>
  </si>
  <si>
    <t xml:space="preserve">     22)컨설팅</t>
  </si>
  <si>
    <t xml:space="preserve">     23)도서인쇄비</t>
  </si>
  <si>
    <t xml:space="preserve">     24)교육훈련비</t>
  </si>
  <si>
    <t xml:space="preserve">     25)차량관리비</t>
  </si>
  <si>
    <t xml:space="preserve">     26)경상연구개발비</t>
  </si>
  <si>
    <t xml:space="preserve">     27)원재료부품</t>
  </si>
  <si>
    <t xml:space="preserve">     28)행사비</t>
  </si>
  <si>
    <t xml:space="preserve">     29)광고선전비</t>
  </si>
  <si>
    <t xml:space="preserve">     30)시장개척지원비</t>
  </si>
  <si>
    <t xml:space="preserve">     31)해외시장개척비</t>
  </si>
  <si>
    <t xml:space="preserve">     32)대손상각비</t>
  </si>
  <si>
    <t xml:space="preserve">     33)애프터서비스비</t>
  </si>
  <si>
    <t xml:space="preserve">     34)판매보증비</t>
  </si>
  <si>
    <t xml:space="preserve">     35)재고평가</t>
  </si>
  <si>
    <t xml:space="preserve">     36)미처리 법인카드</t>
  </si>
  <si>
    <t xml:space="preserve">   2.관리비</t>
  </si>
  <si>
    <t xml:space="preserve">     21)특허비용</t>
  </si>
  <si>
    <t xml:space="preserve">     22)법무비용</t>
  </si>
  <si>
    <t xml:space="preserve">     23)컨설팅</t>
  </si>
  <si>
    <t xml:space="preserve">     24)도서인쇄비</t>
  </si>
  <si>
    <t xml:space="preserve">     25)교육훈련비</t>
  </si>
  <si>
    <t xml:space="preserve">     26)차량관리비</t>
  </si>
  <si>
    <t xml:space="preserve">     27)경상연구개발비</t>
  </si>
  <si>
    <t xml:space="preserve">     28)원재료부품</t>
  </si>
  <si>
    <t xml:space="preserve">     29)금형대</t>
  </si>
  <si>
    <t xml:space="preserve">     30)행사비</t>
  </si>
  <si>
    <t xml:space="preserve">     31)광고선전비</t>
  </si>
  <si>
    <t xml:space="preserve">     32)IR활동비</t>
  </si>
  <si>
    <t xml:space="preserve">     33)개발보증비</t>
  </si>
  <si>
    <t xml:space="preserve">     34)미처리 법인카드</t>
  </si>
  <si>
    <t xml:space="preserve">     35)연구비</t>
  </si>
  <si>
    <t>Revenue ($000s)</t>
  </si>
  <si>
    <t>Year</t>
  </si>
  <si>
    <t>Quarter</t>
  </si>
  <si>
    <t>Original specification</t>
  </si>
  <si>
    <t>1Q</t>
  </si>
  <si>
    <t>2Q</t>
  </si>
  <si>
    <t>3Q</t>
  </si>
  <si>
    <t>4Q</t>
  </si>
  <si>
    <t>ALL</t>
  </si>
  <si>
    <t>Amusement</t>
  </si>
  <si>
    <t>AR VR MR near eye</t>
  </si>
  <si>
    <t>Automobile monitor</t>
  </si>
  <si>
    <t>Automotive</t>
  </si>
  <si>
    <t>Desktop monitor</t>
  </si>
  <si>
    <t>Digital still camera</t>
  </si>
  <si>
    <t>E-book</t>
  </si>
  <si>
    <t>Home appliance</t>
  </si>
  <si>
    <t>LCD TV</t>
  </si>
  <si>
    <t>Micro LED TV</t>
  </si>
  <si>
    <t>Mobile PC</t>
  </si>
  <si>
    <t>Mobile phone</t>
  </si>
  <si>
    <t>Mobile phone sub-display</t>
  </si>
  <si>
    <t>Multi-function printer</t>
  </si>
  <si>
    <t>Office appliance</t>
  </si>
  <si>
    <t>Portable media player</t>
  </si>
  <si>
    <t>Portable navigation device</t>
  </si>
  <si>
    <t>Public display</t>
  </si>
  <si>
    <t>Smartwatch</t>
  </si>
  <si>
    <t>Others</t>
  </si>
  <si>
    <t>Grand Total</t>
  </si>
  <si>
    <t>CAGR</t>
    <phoneticPr fontId="2" type="noConversion"/>
  </si>
  <si>
    <t>[OLED TV CGU]</t>
  </si>
  <si>
    <t xml:space="preserve">단위: 백만원 </t>
  </si>
  <si>
    <t xml:space="preserve"> 단위: 백만원</t>
  </si>
  <si>
    <t xml:space="preserve"> 매출액 </t>
  </si>
  <si>
    <t xml:space="preserve">매출액 </t>
  </si>
  <si>
    <t>매출원가</t>
  </si>
  <si>
    <t xml:space="preserve"> %매출액</t>
  </si>
  <si>
    <t>매출총이익</t>
  </si>
  <si>
    <t>민감도 분석</t>
  </si>
  <si>
    <t>판매관리비</t>
  </si>
  <si>
    <t>영구성장률</t>
  </si>
  <si>
    <t>영업이익</t>
  </si>
  <si>
    <t>% 영업이익률</t>
  </si>
  <si>
    <t xml:space="preserve"> % 영업이익률</t>
  </si>
  <si>
    <t>할인율</t>
  </si>
  <si>
    <t>EBITDA</t>
  </si>
  <si>
    <t>% EBITDA률</t>
  </si>
  <si>
    <t xml:space="preserve"> % EBITDA율</t>
  </si>
  <si>
    <t>% EBITDA율</t>
  </si>
  <si>
    <t>법인세비용</t>
  </si>
  <si>
    <t xml:space="preserve">법인세 </t>
  </si>
  <si>
    <t xml:space="preserve"> 법인세 </t>
  </si>
  <si>
    <t>세후영업이익</t>
  </si>
  <si>
    <t xml:space="preserve">세후영업이익 </t>
  </si>
  <si>
    <t xml:space="preserve"> 세후영업이익 </t>
  </si>
  <si>
    <t>비영업자산</t>
  </si>
  <si>
    <t>감가상각비</t>
  </si>
  <si>
    <t xml:space="preserve">감가상각비(*)     </t>
  </si>
  <si>
    <t xml:space="preserve"> 감가상각비(*)     </t>
  </si>
  <si>
    <t>금액</t>
  </si>
  <si>
    <t>CAPEX</t>
  </si>
  <si>
    <t xml:space="preserve">CAPEX   </t>
  </si>
  <si>
    <t xml:space="preserve"> CAPEX   </t>
  </si>
  <si>
    <t>현금및현금성자산</t>
  </si>
  <si>
    <t>순운전자본 증감</t>
  </si>
  <si>
    <t xml:space="preserve">운전자본변동   </t>
  </si>
  <si>
    <t xml:space="preserve"> 운전자본변동   </t>
  </si>
  <si>
    <t>단기금융상품</t>
  </si>
  <si>
    <t>&lt;&lt; 합침</t>
  </si>
  <si>
    <t>영업현금흐름</t>
  </si>
  <si>
    <t xml:space="preserve">FCFF  </t>
  </si>
  <si>
    <t xml:space="preserve"> FCFF  </t>
  </si>
  <si>
    <t>단기대여금</t>
  </si>
  <si>
    <t>현가계수</t>
  </si>
  <si>
    <t xml:space="preserve">현가계수   </t>
  </si>
  <si>
    <t xml:space="preserve"> 현가계수   </t>
  </si>
  <si>
    <t>매도가능증권</t>
  </si>
  <si>
    <t>할인 후 영업현금흐름</t>
  </si>
  <si>
    <t>할인 후 FCFF</t>
  </si>
  <si>
    <t xml:space="preserve"> 할인 후 FCFF</t>
  </si>
  <si>
    <t>지분법투자주식</t>
  </si>
  <si>
    <t>영업가치</t>
  </si>
  <si>
    <t xml:space="preserve">영업가치 </t>
  </si>
  <si>
    <t xml:space="preserve"> 영업가치 </t>
  </si>
  <si>
    <t>장기대여금</t>
  </si>
  <si>
    <t>비영업용자산의 가치</t>
  </si>
  <si>
    <t xml:space="preserve">비영업용자산 </t>
  </si>
  <si>
    <t xml:space="preserve"> 비영업용자산 </t>
  </si>
  <si>
    <t>회원권</t>
  </si>
  <si>
    <t>타인자본</t>
  </si>
  <si>
    <t xml:space="preserve">이자발생부부채 </t>
  </si>
  <si>
    <t xml:space="preserve"> 이자발생부부채 </t>
  </si>
  <si>
    <t>비영업용자산</t>
  </si>
  <si>
    <t>지분가치</t>
  </si>
  <si>
    <t xml:space="preserve">  </t>
  </si>
  <si>
    <t xml:space="preserve">지분가치 </t>
  </si>
  <si>
    <t xml:space="preserve"> 지분가치 </t>
  </si>
  <si>
    <t>비교대상 장부가액</t>
  </si>
  <si>
    <t>비교대상장부가액</t>
  </si>
  <si>
    <t xml:space="preserve"> 비교대상장부가액</t>
  </si>
  <si>
    <t>차이</t>
  </si>
  <si>
    <t xml:space="preserve"> 차이</t>
  </si>
  <si>
    <t>평가금액</t>
  </si>
  <si>
    <t>단기차입금</t>
  </si>
  <si>
    <t>유동성장기부채</t>
  </si>
  <si>
    <t>리스부채(유동)</t>
  </si>
  <si>
    <t>사채</t>
  </si>
  <si>
    <t>장기차입금</t>
  </si>
  <si>
    <t>리스부채(비유동)</t>
  </si>
  <si>
    <t>이자발생부부채</t>
  </si>
  <si>
    <t>*</t>
  </si>
  <si>
    <t>과거 매출 내역</t>
  </si>
  <si>
    <t>매출 추정</t>
  </si>
  <si>
    <t>출하수량 (단위: K pcs)</t>
  </si>
  <si>
    <t>1. 재료비</t>
  </si>
  <si>
    <t>2. 노무비</t>
  </si>
  <si>
    <t>3. 변동비</t>
  </si>
  <si>
    <t>4. 고정비</t>
  </si>
  <si>
    <t>5. 감가상각비</t>
  </si>
  <si>
    <t>6. 기타</t>
  </si>
  <si>
    <t>노무비</t>
  </si>
  <si>
    <t>변동 제조원가</t>
  </si>
  <si>
    <t>1. 운반비</t>
  </si>
  <si>
    <t>2. 외주가공비</t>
  </si>
  <si>
    <t>3. 로열티</t>
  </si>
  <si>
    <t>4. 소모품비</t>
  </si>
  <si>
    <t xml:space="preserve">5. Spare Parts </t>
  </si>
  <si>
    <t>6. Dummy Glass</t>
  </si>
  <si>
    <t>고정제조원가</t>
  </si>
  <si>
    <t>수도광열비</t>
  </si>
  <si>
    <t>지급수수료</t>
  </si>
  <si>
    <t>사내용역</t>
  </si>
  <si>
    <t>원재료부품</t>
  </si>
  <si>
    <t>수선비</t>
  </si>
  <si>
    <t>세금과공과</t>
  </si>
  <si>
    <t>여비교통비</t>
  </si>
  <si>
    <t>보험료</t>
  </si>
  <si>
    <t>환경안전수수료</t>
  </si>
  <si>
    <t>PhotoMask</t>
  </si>
  <si>
    <t>경상연구개발비</t>
  </si>
  <si>
    <t>refer</t>
  </si>
  <si>
    <t>전산용역</t>
  </si>
  <si>
    <t>통신비</t>
  </si>
  <si>
    <t>임차료</t>
  </si>
  <si>
    <t>교육훈련비</t>
  </si>
  <si>
    <t>접대비</t>
  </si>
  <si>
    <t>차량관리비</t>
  </si>
  <si>
    <t>미처리법인카드</t>
  </si>
  <si>
    <t>장비개발비</t>
  </si>
  <si>
    <t>컨설팅</t>
  </si>
  <si>
    <t>도서인쇄비</t>
  </si>
  <si>
    <t>행사비</t>
  </si>
  <si>
    <t>회의비</t>
  </si>
  <si>
    <t>금형대</t>
  </si>
  <si>
    <t>판매비와 관리비</t>
  </si>
  <si>
    <t>판매비와관리비</t>
  </si>
  <si>
    <t>1. 인건비</t>
  </si>
  <si>
    <t>2. 변동비</t>
  </si>
  <si>
    <t>3. 고정비</t>
  </si>
  <si>
    <t>4. 연구개발비</t>
  </si>
  <si>
    <t>인건비</t>
  </si>
  <si>
    <t>II. 판매관리비-변동비 추정내역</t>
  </si>
  <si>
    <t>운반비</t>
  </si>
  <si>
    <t>애프터서비스비</t>
  </si>
  <si>
    <t>합계검증</t>
  </si>
  <si>
    <t>III. 판매관리비-고정비 추정내역 (조명 CGU 제외)</t>
  </si>
  <si>
    <t>판매보증비</t>
  </si>
  <si>
    <t>특허비용</t>
  </si>
  <si>
    <t>법무비용</t>
  </si>
  <si>
    <t>광고선전비</t>
  </si>
  <si>
    <t>해외시장개척비</t>
  </si>
  <si>
    <t>소모품비</t>
  </si>
  <si>
    <t>IV.연구개발비 추정내역</t>
  </si>
  <si>
    <t>IV. 자본적지출 추정내역</t>
  </si>
  <si>
    <t>신규 확장투자</t>
  </si>
  <si>
    <t>경상 투자</t>
  </si>
  <si>
    <t>REFER</t>
  </si>
  <si>
    <t>V. 유·무형자산 감가상각비 추정내역</t>
  </si>
  <si>
    <t>신규 확장투자 감가상각비</t>
  </si>
  <si>
    <t>순운전자본변동 추정</t>
  </si>
  <si>
    <t>2. Macro</t>
    <phoneticPr fontId="28" type="noConversion"/>
  </si>
  <si>
    <t>단위 : EUR Millions</t>
  </si>
  <si>
    <t>Notes</t>
    <phoneticPr fontId="2" type="noConversion"/>
  </si>
  <si>
    <t>FY17A</t>
    <phoneticPr fontId="2" type="noConversion"/>
  </si>
  <si>
    <t>FY18A</t>
    <phoneticPr fontId="2" type="noConversion"/>
  </si>
  <si>
    <t>FY19A</t>
    <phoneticPr fontId="2" type="noConversion"/>
  </si>
  <si>
    <t>FY20A</t>
    <phoneticPr fontId="2" type="noConversion"/>
  </si>
  <si>
    <t>EIU220930, South Korea</t>
    <phoneticPr fontId="2" type="noConversion"/>
  </si>
  <si>
    <t>CPI(% change; av)</t>
    <phoneticPr fontId="2" type="noConversion"/>
  </si>
  <si>
    <t>DCPI</t>
    <phoneticPr fontId="2" type="noConversion"/>
  </si>
  <si>
    <t>&gt;&gt;</t>
  </si>
  <si>
    <t>조정베타</t>
  </si>
  <si>
    <t>Selected Beta(5w)</t>
  </si>
  <si>
    <t>D/EV</t>
    <phoneticPr fontId="9" type="noConversion"/>
  </si>
  <si>
    <t>D/E(Total)</t>
    <phoneticPr fontId="41" type="noConversion"/>
  </si>
  <si>
    <t>D/E(net)</t>
    <phoneticPr fontId="41" type="noConversion"/>
  </si>
  <si>
    <t>Asset Beta(5w)</t>
  </si>
  <si>
    <t>Average</t>
    <phoneticPr fontId="9" type="noConversion"/>
  </si>
  <si>
    <t>Total</t>
    <phoneticPr fontId="9" type="noConversion"/>
  </si>
  <si>
    <t>Net</t>
    <phoneticPr fontId="9" type="noConversion"/>
  </si>
  <si>
    <t>Bloomberg ticker</t>
  </si>
  <si>
    <t>Company Name</t>
    <phoneticPr fontId="9" type="noConversion"/>
  </si>
  <si>
    <t>Currency</t>
    <phoneticPr fontId="9" type="noConversion"/>
  </si>
  <si>
    <t>Total Debt (mm)</t>
    <phoneticPr fontId="9" type="noConversion"/>
  </si>
  <si>
    <t>Net Debt (mm)</t>
    <phoneticPr fontId="9" type="noConversion"/>
  </si>
  <si>
    <t>Market Cap (mm)</t>
    <phoneticPr fontId="9" type="noConversion"/>
  </si>
  <si>
    <t>Preferred equity (mm)</t>
    <phoneticPr fontId="9" type="noConversion"/>
  </si>
  <si>
    <t>Minority interest (mm)</t>
    <phoneticPr fontId="9" type="noConversion"/>
  </si>
  <si>
    <t>Tax rate</t>
    <phoneticPr fontId="9" type="noConversion"/>
  </si>
  <si>
    <t>D/E(TOTAL)</t>
  </si>
  <si>
    <t>D/E(NET)</t>
  </si>
  <si>
    <t>1+(D/E)(1-t)(TOTAL)</t>
  </si>
  <si>
    <t>1+(D/E)(1-t)(NET)</t>
  </si>
  <si>
    <t>034220 ks equity</t>
  </si>
  <si>
    <t>엘지디스플레이</t>
  </si>
  <si>
    <t>000725 ch equity</t>
  </si>
  <si>
    <t>징둥팡 과기집단</t>
  </si>
  <si>
    <t>000050 ch equity</t>
  </si>
  <si>
    <t>톈마 마이크로일렉트로닉스</t>
  </si>
  <si>
    <t>2409 tt equity</t>
  </si>
  <si>
    <t>유다 광전</t>
  </si>
  <si>
    <t>3481 tt equity</t>
  </si>
  <si>
    <t>이노룩스</t>
  </si>
  <si>
    <t>6740 jp equity</t>
  </si>
  <si>
    <t>재팬 디스플레이</t>
  </si>
  <si>
    <t>매출</t>
  </si>
  <si>
    <t>Growth %</t>
    <phoneticPr fontId="2" type="noConversion"/>
  </si>
  <si>
    <t>NA</t>
  </si>
  <si>
    <t>Q) 출하수량 (K pcs)</t>
  </si>
  <si>
    <t>Growth %</t>
  </si>
  <si>
    <t>p) 출하수량 당 단가 (단위: 천원)</t>
  </si>
  <si>
    <t xml:space="preserve">    출하수량 당 단가 (단위: USD 천)</t>
  </si>
  <si>
    <t>재료비율 (%)</t>
  </si>
  <si>
    <t>p) 출하수량 당 재료비 단가 (단위: 천원)</t>
  </si>
  <si>
    <t>장기 CAPEX</t>
    <phoneticPr fontId="2" type="noConversion"/>
  </si>
  <si>
    <t>배부</t>
    <phoneticPr fontId="2" type="noConversion"/>
  </si>
  <si>
    <t>21년중장기투자계획_OLED TV</t>
    <phoneticPr fontId="2" type="noConversion"/>
  </si>
  <si>
    <t>Terminal 시점 to be 상각비</t>
    <phoneticPr fontId="2" type="noConversion"/>
  </si>
  <si>
    <r>
      <rPr>
        <sz val="9"/>
        <color theme="1"/>
        <rFont val="맑은 고딕"/>
        <family val="3"/>
        <charset val="129"/>
      </rPr>
      <t xml:space="preserve">영구성장률 고려한 </t>
    </r>
    <r>
      <rPr>
        <sz val="9"/>
        <color theme="1"/>
        <rFont val="Verdana"/>
        <family val="3"/>
      </rPr>
      <t xml:space="preserve">TV </t>
    </r>
    <r>
      <rPr>
        <sz val="9"/>
        <color theme="1"/>
        <rFont val="Arial Unicode MS"/>
        <family val="3"/>
        <charset val="129"/>
      </rPr>
      <t xml:space="preserve">시점 </t>
    </r>
    <r>
      <rPr>
        <sz val="9"/>
        <color theme="1"/>
        <rFont val="Verdana"/>
        <family val="2"/>
      </rPr>
      <t xml:space="preserve">OLED TV CGU </t>
    </r>
    <r>
      <rPr>
        <sz val="9"/>
        <color theme="1"/>
        <rFont val="맑은 고딕"/>
        <family val="3"/>
        <charset val="129"/>
      </rPr>
      <t>감가상각비</t>
    </r>
    <phoneticPr fontId="2" type="noConversion"/>
  </si>
  <si>
    <t>terminal추정capex</t>
    <phoneticPr fontId="2" type="noConversion"/>
  </si>
  <si>
    <t>원가성비율</t>
    <phoneticPr fontId="2" type="noConversion"/>
  </si>
  <si>
    <t>추정기간말원가상각비</t>
  </si>
  <si>
    <t>판관비성비율</t>
    <phoneticPr fontId="2" type="noConversion"/>
  </si>
  <si>
    <t>추정기간말판관비상각비</t>
  </si>
  <si>
    <t>terminal추정원가상각비 차이 차감액</t>
    <phoneticPr fontId="2" type="noConversion"/>
  </si>
  <si>
    <t>terminal추정판관상각비 차이 차감액</t>
    <phoneticPr fontId="2" type="noConversion"/>
  </si>
  <si>
    <t>인건비</t>
    <phoneticPr fontId="2" type="noConversion"/>
  </si>
  <si>
    <t>단위: 억원</t>
    <phoneticPr fontId="57" type="noConversion"/>
  </si>
  <si>
    <t>2022(12M)</t>
    <phoneticPr fontId="2" type="noConversion"/>
  </si>
  <si>
    <t>Total</t>
    <phoneticPr fontId="2" type="noConversion"/>
  </si>
  <si>
    <t>국내소계</t>
    <phoneticPr fontId="2" type="noConversion"/>
  </si>
  <si>
    <t>사무</t>
    <phoneticPr fontId="2" type="noConversion"/>
  </si>
  <si>
    <t>기능</t>
    <phoneticPr fontId="2" type="noConversion"/>
  </si>
  <si>
    <t>해외소계</t>
    <phoneticPr fontId="2" type="noConversion"/>
  </si>
  <si>
    <t>생산법인</t>
    <phoneticPr fontId="2" type="noConversion"/>
  </si>
  <si>
    <t>난징</t>
  </si>
  <si>
    <t>폴란드</t>
  </si>
  <si>
    <t>광저우</t>
  </si>
  <si>
    <t>베트남*</t>
  </si>
  <si>
    <t>Lehui</t>
  </si>
  <si>
    <t>L&amp;T XM</t>
  </si>
  <si>
    <t>L&amp;T FQ**</t>
    <phoneticPr fontId="2" type="noConversion"/>
  </si>
  <si>
    <t>연태</t>
  </si>
  <si>
    <t>CA</t>
  </si>
  <si>
    <t>CO</t>
  </si>
  <si>
    <t>판매법인</t>
  </si>
  <si>
    <t>평균인원</t>
    <phoneticPr fontId="2" type="noConversion"/>
  </si>
  <si>
    <t>평균인원</t>
    <phoneticPr fontId="57" type="noConversion"/>
  </si>
  <si>
    <t>연구</t>
    <phoneticPr fontId="2" type="noConversion"/>
  </si>
  <si>
    <t>개발</t>
    <phoneticPr fontId="2" type="noConversion"/>
  </si>
  <si>
    <t>24년까지 공장 변동으로 인한 효율화를 반영 한 후, 25년 이후 구간부터는 자연감소 분을 적용하였습니다. (최소 퇴충 정도 수준의 인원 증감 반영)</t>
  </si>
  <si>
    <t>사무직과 동일하게 24년까지 공장의 구조변동 반영 후 자연 감소 분을 적용하였습니다. (증가 없이 퇴직의 자연 증가분 반영)</t>
  </si>
  <si>
    <t>중장기 물동 기준 적용 (추가 파악 예정)</t>
  </si>
  <si>
    <t>L&amp;T FQ</t>
  </si>
  <si>
    <t>NY Mobile 제품의 증가에 따른 법인 인원의 증가 반영</t>
  </si>
  <si>
    <t>고객 요청에 따라 법인 정규직/OS(OH Cost)의 비율을 조정하여 정규직 비율을 높혀서 적용하였습니다.</t>
  </si>
  <si>
    <t>23년은 기존 185K 에서 90K 수준의 운영을 반영 후 25년 IT Capa 로 전환하여 원복하는 계획이 반영되었습니다.</t>
  </si>
  <si>
    <t>계획 수립 당시 정규/OS (OH Cost) 비율 중 OS 비율을 높게 산정을 하였고, 중장기 구간에서는 일부 조정되었습니다.</t>
  </si>
  <si>
    <t>사업부별 인건비</t>
    <phoneticPr fontId="2" type="noConversion"/>
  </si>
  <si>
    <t>'22.4Q</t>
    <phoneticPr fontId="2" type="noConversion"/>
  </si>
  <si>
    <t>'26</t>
    <phoneticPr fontId="57" type="noConversion"/>
  </si>
  <si>
    <t>'27</t>
    <phoneticPr fontId="57" type="noConversion"/>
  </si>
  <si>
    <t>제조</t>
    <phoneticPr fontId="57" type="noConversion"/>
  </si>
  <si>
    <t>TV LCD</t>
  </si>
  <si>
    <t>TV OLED</t>
  </si>
  <si>
    <t>OLED조명</t>
  </si>
  <si>
    <t>MNT(non-NY)</t>
  </si>
  <si>
    <t>MNT(NY)</t>
  </si>
  <si>
    <t>NBPC(non-NY)</t>
  </si>
  <si>
    <t>NBPC(NY)</t>
  </si>
  <si>
    <t>Tablet(non-NY)</t>
  </si>
  <si>
    <t>Tablet(NY)</t>
  </si>
  <si>
    <t>Industrial</t>
  </si>
  <si>
    <t>Mobile_APPL(non-NY)</t>
  </si>
  <si>
    <t>Mobile_LTPS(non-NY)</t>
  </si>
  <si>
    <t>Mobile(NY)</t>
  </si>
  <si>
    <t>OLED(non-NY)</t>
  </si>
  <si>
    <t>OLED_S/W(NY)</t>
  </si>
  <si>
    <t>OLED_S/P(NY)</t>
  </si>
  <si>
    <t>Auto</t>
  </si>
  <si>
    <t>Auto OLED</t>
  </si>
  <si>
    <t>Auto LTPS</t>
  </si>
  <si>
    <t>IT_OLED</t>
    <phoneticPr fontId="2" type="noConversion"/>
  </si>
  <si>
    <t>판매</t>
    <phoneticPr fontId="57" type="noConversion"/>
  </si>
  <si>
    <t>IT_OLED</t>
  </si>
  <si>
    <t>관리</t>
    <phoneticPr fontId="57" type="noConversion"/>
  </si>
  <si>
    <t>연구</t>
    <phoneticPr fontId="57" type="noConversion"/>
  </si>
  <si>
    <t>개발</t>
    <phoneticPr fontId="57" type="noConversion"/>
  </si>
  <si>
    <t>개발비 자산화</t>
    <phoneticPr fontId="57" type="noConversion"/>
  </si>
  <si>
    <t>합계</t>
    <phoneticPr fontId="57" type="noConversion"/>
  </si>
  <si>
    <t>판매비</t>
    <phoneticPr fontId="31" type="noConversion"/>
  </si>
  <si>
    <t>% of sales</t>
    <phoneticPr fontId="2" type="noConversion"/>
  </si>
  <si>
    <t>1. 본사</t>
    <phoneticPr fontId="31" type="noConversion"/>
  </si>
  <si>
    <t>2. OLED TV</t>
    <phoneticPr fontId="2" type="noConversion"/>
  </si>
  <si>
    <t>3. ADPO</t>
    <phoneticPr fontId="2" type="noConversion"/>
  </si>
  <si>
    <t>4. 조명</t>
    <phoneticPr fontId="2" type="noConversion"/>
  </si>
  <si>
    <t>관리비</t>
    <phoneticPr fontId="31" type="noConversion"/>
  </si>
  <si>
    <t>본사</t>
    <phoneticPr fontId="2" type="noConversion"/>
  </si>
  <si>
    <t>ADPO</t>
    <phoneticPr fontId="2" type="noConversion"/>
  </si>
  <si>
    <t>매출액 비율 (조명 제외)</t>
    <phoneticPr fontId="2" type="noConversion"/>
  </si>
  <si>
    <t>2.Depreciation &amp; Amortization</t>
    <phoneticPr fontId="2" type="noConversion"/>
  </si>
  <si>
    <t>[Assumption]</t>
    <phoneticPr fontId="2" type="noConversion"/>
  </si>
  <si>
    <t>유무형자산 상각비 Total</t>
    <phoneticPr fontId="2" type="noConversion"/>
  </si>
  <si>
    <t>유형자산 감가상각비</t>
    <phoneticPr fontId="2" type="noConversion"/>
  </si>
  <si>
    <t>1. 신규 확장투자 상각비</t>
    <phoneticPr fontId="2" type="noConversion"/>
  </si>
  <si>
    <t>3. 기존자산상각비</t>
    <phoneticPr fontId="2" type="noConversion"/>
  </si>
  <si>
    <t>1)건물</t>
    <phoneticPr fontId="2" type="noConversion"/>
  </si>
  <si>
    <t>2)구축물</t>
    <phoneticPr fontId="2" type="noConversion"/>
  </si>
  <si>
    <t>3)기계장치</t>
    <phoneticPr fontId="2" type="noConversion"/>
  </si>
  <si>
    <t>4)차량운반구</t>
    <phoneticPr fontId="2" type="noConversion"/>
  </si>
  <si>
    <t>5)비품</t>
    <phoneticPr fontId="2" type="noConversion"/>
  </si>
  <si>
    <t>6)공구와기구</t>
    <phoneticPr fontId="2" type="noConversion"/>
  </si>
  <si>
    <t>7)리스자산</t>
    <phoneticPr fontId="2" type="noConversion"/>
  </si>
  <si>
    <t>8)정부보조금</t>
    <phoneticPr fontId="2" type="noConversion"/>
  </si>
  <si>
    <t>14)자산사용권 (not 사용권자산)</t>
    <phoneticPr fontId="2" type="noConversion"/>
  </si>
  <si>
    <t>MASK &amp; Mold</t>
    <phoneticPr fontId="2" type="noConversion"/>
  </si>
  <si>
    <t>15)건설중인자산</t>
    <phoneticPr fontId="2" type="noConversion"/>
  </si>
  <si>
    <t>4. 사용권 자산 상각비</t>
    <phoneticPr fontId="2" type="noConversion"/>
  </si>
  <si>
    <t>무형자산 감가상각비</t>
    <phoneticPr fontId="2" type="noConversion"/>
  </si>
  <si>
    <t>9)개발비</t>
    <phoneticPr fontId="2" type="noConversion"/>
  </si>
  <si>
    <t>10)기술가치</t>
    <phoneticPr fontId="2" type="noConversion"/>
  </si>
  <si>
    <t>11)소프트웨어 구입비</t>
    <phoneticPr fontId="2" type="noConversion"/>
  </si>
  <si>
    <t>12)특허권</t>
    <phoneticPr fontId="2" type="noConversion"/>
  </si>
  <si>
    <t>13)기타무형자산</t>
    <phoneticPr fontId="2" type="noConversion"/>
  </si>
  <si>
    <t>계정별 배부</t>
    <phoneticPr fontId="2" type="noConversion"/>
  </si>
  <si>
    <t>1) 매출원가</t>
    <phoneticPr fontId="2" type="noConversion"/>
  </si>
  <si>
    <t>2) 판매비와 관리비</t>
    <phoneticPr fontId="2" type="noConversion"/>
  </si>
  <si>
    <t>운전자본 추정 (전사 회전율 계산)</t>
    <phoneticPr fontId="28" type="noConversion"/>
  </si>
  <si>
    <t>FY21A</t>
    <phoneticPr fontId="2" type="noConversion"/>
  </si>
  <si>
    <t>선급비용</t>
    <phoneticPr fontId="2" type="noConversion"/>
  </si>
  <si>
    <t>매출원가</t>
    <phoneticPr fontId="2" type="noConversion"/>
  </si>
  <si>
    <t>매입채무</t>
    <phoneticPr fontId="2" type="noConversion"/>
  </si>
  <si>
    <t>선수금</t>
    <phoneticPr fontId="2" type="noConversion"/>
  </si>
  <si>
    <t>미지급금(투자 미지급금 제외)</t>
    <phoneticPr fontId="2" type="noConversion"/>
  </si>
  <si>
    <t>미지급비용</t>
    <phoneticPr fontId="2" type="noConversion"/>
  </si>
  <si>
    <t>순운전자본 변동(CF)</t>
    <phoneticPr fontId="2" type="noConversion"/>
  </si>
  <si>
    <t>Driver</t>
    <phoneticPr fontId="2" type="noConversion"/>
  </si>
  <si>
    <t>상각비_매출원가</t>
    <phoneticPr fontId="2" type="noConversion"/>
  </si>
  <si>
    <t>매출원가(상각비 제외)</t>
    <phoneticPr fontId="2" type="noConversion"/>
  </si>
  <si>
    <t>회전기일(일)</t>
    <phoneticPr fontId="2" type="noConversion"/>
  </si>
  <si>
    <t>일수(일)</t>
    <phoneticPr fontId="2" type="noConversion"/>
  </si>
  <si>
    <t>시작일자</t>
    <phoneticPr fontId="2" type="noConversion"/>
  </si>
  <si>
    <t>종료일자</t>
    <phoneticPr fontId="2" type="noConversion"/>
  </si>
  <si>
    <t>OLED TV WC 추정</t>
    <phoneticPr fontId="2" type="noConversion"/>
  </si>
  <si>
    <t>After FY26F</t>
  </si>
  <si>
    <t>미지급금</t>
    <phoneticPr fontId="2" type="noConversion"/>
  </si>
  <si>
    <t>"엘지디스플레이㈜ CGU 손상검사 보고서"에 대한 KPMG Specialist 질의 - Display CGU</t>
    <phoneticPr fontId="2" type="noConversion"/>
  </si>
  <si>
    <t>보고서 업데이트 후 질의 예정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</si>
</sst>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176" formatCode="_(* #,##0_);_(* \(#,##0\);_(* &quot;-&quot;_);_(@_)"/>
    <numFmt numFmtId="177" formatCode="#,##0;[Red]\(#,##0\);&quot;-&quot;"/>
    <numFmt numFmtId="178" formatCode="0.0%"/>
    <numFmt numFmtId="179" formatCode="&quot;$&quot;#,##0"/>
    <numFmt numFmtId="180" formatCode="#,##0;\(#,##0\);\-"/>
    <numFmt numFmtId="181" formatCode="#,##0.0000;\(#,##0.0000\);\-"/>
    <numFmt numFmtId="182" formatCode="#,##0_);\(#,##0\);&quot; - &quot;_);@_)"/>
    <numFmt numFmtId="183" formatCode="0.0000"/>
    <numFmt numFmtId="184" formatCode="0_);[Red]\(0\)"/>
    <numFmt numFmtId="185" formatCode="#,##0;\(#,##0\);&quot;-&quot;"/>
    <numFmt numFmtId="186" formatCode="#,##0.00;\(#,##0.00\);&quot;-&quot;"/>
    <numFmt numFmtId="187" formatCode="#,##0_);[Red]\(#,##0\);\-_)"/>
    <numFmt numFmtId="188" formatCode="#,##0_);\(#,##0\);\-"/>
    <numFmt numFmtId="189" formatCode="yyyy/mm"/>
    <numFmt numFmtId="190" formatCode="#,##0_);[Red]\(#,##0\);\-"/>
    <numFmt numFmtId="191" formatCode="_-* #,##0.000000_-;\-* #,##0.000000_-;_-* &quot;-&quot;_-;_-@_-"/>
    <numFmt numFmtId="192" formatCode="#,##0_);[Red]\(#,##0\);;"/>
  </numFmts>
  <fonts count="100">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10"/>
      <color rgb="FF000000"/>
      <name val="맑은 고딕"/>
      <family val="3"/>
      <charset val="129"/>
      <scheme val="minor"/>
    </font>
    <font>
      <sz val="9"/>
      <color rgb="FF000000"/>
      <name val="맑은 고딕"/>
      <family val="1"/>
      <charset val="129"/>
      <scheme val="minor"/>
    </font>
    <font>
      <sz val="9"/>
      <color rgb="FF000000"/>
      <name val="맑은 고딕"/>
      <family val="3"/>
      <charset val="129"/>
      <scheme val="minor"/>
    </font>
    <font>
      <sz val="11"/>
      <color theme="1"/>
      <name val="맑은 고딕"/>
      <family val="2"/>
      <charset val="129"/>
      <scheme val="minor"/>
    </font>
    <font>
      <sz val="11"/>
      <color theme="1"/>
      <name val="맑은 고딕"/>
      <family val="2"/>
      <scheme val="minor"/>
    </font>
    <font>
      <b/>
      <sz val="10"/>
      <color theme="1"/>
      <name val="맑은 고딕"/>
      <family val="3"/>
      <charset val="129"/>
      <scheme val="minor"/>
    </font>
    <font>
      <b/>
      <vertAlign val="superscript"/>
      <sz val="10"/>
      <color rgb="FFFFFFFF"/>
      <name val="맑은 고딕"/>
      <family val="3"/>
      <charset val="129"/>
      <scheme val="minor"/>
    </font>
    <font>
      <b/>
      <sz val="10"/>
      <color rgb="FF000000"/>
      <name val="맑은 고딕"/>
      <family val="3"/>
      <charset val="129"/>
      <scheme val="minor"/>
    </font>
    <font>
      <b/>
      <sz val="10"/>
      <color rgb="FF313131"/>
      <name val="맑은 고딕"/>
      <family val="3"/>
      <charset val="129"/>
      <scheme val="minor"/>
    </font>
    <font>
      <sz val="10"/>
      <name val="맑은 고딕"/>
      <family val="3"/>
      <charset val="129"/>
      <scheme val="minor"/>
    </font>
    <font>
      <b/>
      <i/>
      <sz val="10"/>
      <color theme="1"/>
      <name val="맑은 고딕"/>
      <family val="3"/>
      <charset val="129"/>
      <scheme val="minor"/>
    </font>
    <font>
      <i/>
      <sz val="10"/>
      <color theme="1"/>
      <name val="맑은 고딕"/>
      <family val="3"/>
      <charset val="129"/>
      <scheme val="minor"/>
    </font>
    <font>
      <sz val="10"/>
      <color theme="1"/>
      <name val="맑은 고딕"/>
      <family val="2"/>
      <charset val="129"/>
      <scheme val="minor"/>
    </font>
    <font>
      <b/>
      <sz val="10"/>
      <color rgb="FFFFFFFF"/>
      <name val="맑은 고딕"/>
      <family val="3"/>
      <charset val="129"/>
    </font>
    <font>
      <sz val="10"/>
      <color rgb="FF000000"/>
      <name val="맑은 고딕"/>
      <family val="3"/>
      <charset val="129"/>
    </font>
    <font>
      <sz val="10"/>
      <color theme="1"/>
      <name val="맑은 고딕"/>
      <family val="3"/>
      <charset val="129"/>
    </font>
    <font>
      <sz val="10"/>
      <name val="맑은 고딕"/>
      <family val="2"/>
      <scheme val="minor"/>
    </font>
    <font>
      <u/>
      <sz val="11"/>
      <color theme="10"/>
      <name val="맑은 고딕"/>
      <family val="2"/>
      <charset val="129"/>
      <scheme val="minor"/>
    </font>
    <font>
      <sz val="9"/>
      <color theme="1"/>
      <name val="맑은 고딕"/>
      <family val="3"/>
      <charset val="129"/>
    </font>
    <font>
      <sz val="9"/>
      <color theme="1"/>
      <name val="맑은 고딕"/>
      <family val="2"/>
      <charset val="129"/>
    </font>
    <font>
      <sz val="9"/>
      <color theme="1"/>
      <name val="Arial Unicode MS"/>
      <family val="2"/>
      <charset val="129"/>
    </font>
    <font>
      <sz val="11"/>
      <name val="Arial Narrow"/>
      <family val="2"/>
    </font>
    <font>
      <sz val="8"/>
      <name val="돋움"/>
      <family val="3"/>
      <charset val="129"/>
    </font>
    <font>
      <sz val="11"/>
      <color theme="1"/>
      <name val="Arial Narrow"/>
      <family val="2"/>
    </font>
    <font>
      <b/>
      <sz val="11"/>
      <color theme="1"/>
      <name val="Arial Narrow"/>
      <family val="2"/>
    </font>
    <font>
      <sz val="8"/>
      <name val="맑은 고딕"/>
      <family val="3"/>
      <charset val="129"/>
    </font>
    <font>
      <b/>
      <sz val="9"/>
      <color theme="0"/>
      <name val="맑은 고딕"/>
      <family val="3"/>
      <charset val="129"/>
      <scheme val="major"/>
    </font>
    <font>
      <sz val="9"/>
      <name val="맑은 고딕"/>
      <family val="3"/>
      <charset val="129"/>
      <scheme val="major"/>
    </font>
    <font>
      <b/>
      <sz val="9"/>
      <name val="맑은 고딕"/>
      <family val="3"/>
      <charset val="129"/>
      <scheme val="major"/>
    </font>
    <font>
      <sz val="9"/>
      <color theme="1"/>
      <name val="맑은 고딕"/>
      <family val="3"/>
      <charset val="129"/>
      <scheme val="major"/>
    </font>
    <font>
      <i/>
      <sz val="9"/>
      <name val="맑은 고딕"/>
      <family val="3"/>
      <charset val="129"/>
      <scheme val="major"/>
    </font>
    <font>
      <i/>
      <sz val="9"/>
      <color theme="1"/>
      <name val="맑은 고딕"/>
      <family val="3"/>
      <charset val="129"/>
      <scheme val="major"/>
    </font>
    <font>
      <sz val="10"/>
      <name val="Arial"/>
      <family val="2"/>
    </font>
    <font>
      <b/>
      <sz val="10"/>
      <color rgb="FF0070C0"/>
      <name val="Arial Narrow"/>
      <family val="2"/>
    </font>
    <font>
      <b/>
      <sz val="10"/>
      <color rgb="FFFF0000"/>
      <name val="Arial Narrow"/>
      <family val="2"/>
    </font>
    <font>
      <b/>
      <sz val="10"/>
      <name val="Arial Narrow"/>
      <family val="2"/>
    </font>
    <font>
      <u/>
      <sz val="10"/>
      <color theme="10"/>
      <name val="Arial"/>
      <family val="2"/>
    </font>
    <font>
      <sz val="10"/>
      <color theme="0"/>
      <name val="Arial Narrow"/>
      <family val="2"/>
    </font>
    <font>
      <sz val="10"/>
      <name val="Arial Narrow"/>
      <family val="2"/>
    </font>
    <font>
      <sz val="10"/>
      <color rgb="FF0070C0"/>
      <name val="Arial Narrow"/>
      <family val="2"/>
    </font>
    <font>
      <sz val="8"/>
      <color rgb="FFFF0000"/>
      <name val="Arial Narrow"/>
      <family val="2"/>
    </font>
    <font>
      <b/>
      <sz val="9"/>
      <color theme="1"/>
      <name val="맑은 고딕"/>
      <family val="3"/>
      <charset val="129"/>
      <scheme val="major"/>
    </font>
    <font>
      <i/>
      <sz val="9"/>
      <color rgb="FF0070C0"/>
      <name val="맑은 고딕"/>
      <family val="3"/>
      <charset val="129"/>
      <scheme val="major"/>
    </font>
    <font>
      <i/>
      <sz val="9"/>
      <color theme="5"/>
      <name val="맑은 고딕"/>
      <family val="3"/>
      <charset val="129"/>
      <scheme val="major"/>
    </font>
    <font>
      <b/>
      <sz val="9"/>
      <color theme="0"/>
      <name val="Verdana"/>
      <family val="2"/>
    </font>
    <font>
      <sz val="9"/>
      <color theme="1"/>
      <name val="Verdana"/>
      <family val="2"/>
    </font>
    <font>
      <b/>
      <sz val="9"/>
      <color theme="1"/>
      <name val="Verdana"/>
      <family val="2"/>
    </font>
    <font>
      <b/>
      <sz val="9"/>
      <color rgb="FFFF0000"/>
      <name val="Verdana"/>
      <family val="2"/>
    </font>
    <font>
      <sz val="9"/>
      <color theme="1"/>
      <name val="Verdana"/>
      <family val="3"/>
    </font>
    <font>
      <sz val="9"/>
      <color theme="1"/>
      <name val="Arial Unicode MS"/>
      <family val="3"/>
      <charset val="129"/>
    </font>
    <font>
      <sz val="9"/>
      <color theme="1"/>
      <name val="Verdana"/>
      <family val="3"/>
      <charset val="129"/>
    </font>
    <font>
      <sz val="8"/>
      <name val="LG스마트체2.0 Regular"/>
      <family val="2"/>
      <charset val="129"/>
    </font>
    <font>
      <sz val="9"/>
      <color rgb="FF0000FF"/>
      <name val="Arial Narrow"/>
      <family val="2"/>
    </font>
    <font>
      <b/>
      <sz val="9"/>
      <color theme="0"/>
      <name val="맑은 고딕"/>
      <family val="3"/>
      <charset val="129"/>
    </font>
    <font>
      <b/>
      <sz val="9"/>
      <color theme="1"/>
      <name val="맑은 고딕"/>
      <family val="3"/>
      <charset val="129"/>
      <scheme val="minor"/>
    </font>
    <font>
      <i/>
      <sz val="9"/>
      <color theme="1"/>
      <name val="맑은 고딕"/>
      <family val="3"/>
      <charset val="129"/>
      <scheme val="minor"/>
    </font>
    <font>
      <b/>
      <i/>
      <sz val="9"/>
      <color theme="1"/>
      <name val="맑은 고딕"/>
      <family val="3"/>
      <charset val="129"/>
      <scheme val="minor"/>
    </font>
    <font>
      <b/>
      <sz val="9"/>
      <color theme="0"/>
      <name val="맑은 고딕"/>
      <family val="3"/>
      <charset val="129"/>
      <scheme val="minor"/>
    </font>
    <font>
      <b/>
      <i/>
      <sz val="9"/>
      <color theme="1"/>
      <name val="맑은 고딕"/>
      <family val="3"/>
      <charset val="129"/>
      <scheme val="major"/>
    </font>
    <font>
      <i/>
      <sz val="9"/>
      <color theme="3" tint="-0.249977111117893"/>
      <name val="맑은 고딕"/>
      <family val="3"/>
      <charset val="129"/>
      <scheme val="major"/>
    </font>
    <font>
      <i/>
      <sz val="9"/>
      <color theme="3"/>
      <name val="맑은 고딕"/>
      <family val="3"/>
      <charset val="129"/>
      <scheme val="major"/>
    </font>
    <font>
      <sz val="9"/>
      <color rgb="FFFF0000"/>
      <name val="맑은 고딕"/>
      <family val="3"/>
      <charset val="129"/>
      <scheme val="major"/>
    </font>
    <font>
      <sz val="11"/>
      <color theme="1"/>
      <name val="맑은 고딕"/>
      <family val="3"/>
      <charset val="129"/>
      <scheme val="major"/>
    </font>
    <font>
      <i/>
      <sz val="9"/>
      <color rgb="FFFF0000"/>
      <name val="맑은 고딕"/>
      <family val="3"/>
      <charset val="129"/>
      <scheme val="major"/>
    </font>
    <font>
      <b/>
      <sz val="10"/>
      <color theme="1"/>
      <name val="LG스마트체 Regular"/>
      <family val="3"/>
      <charset val="129"/>
    </font>
    <font>
      <sz val="9"/>
      <name val="맑은 고딕"/>
      <family val="3"/>
      <charset val="129"/>
      <scheme val="minor"/>
    </font>
    <font>
      <b/>
      <sz val="9"/>
      <color theme="0"/>
      <name val="Verdana Pro"/>
      <family val="2"/>
    </font>
    <font>
      <b/>
      <sz val="9"/>
      <color theme="1"/>
      <name val="Verdana Pro"/>
      <family val="2"/>
    </font>
    <font>
      <sz val="9"/>
      <color theme="1"/>
      <name val="Verdana Pro"/>
      <family val="2"/>
    </font>
    <font>
      <sz val="9"/>
      <color theme="1"/>
      <name val="맑은 고딕"/>
      <family val="3"/>
      <charset val="129"/>
      <scheme val="minor"/>
    </font>
    <font>
      <b/>
      <sz val="9"/>
      <color rgb="FFFFFFFF"/>
      <name val="맑은 고딕"/>
      <family val="3"/>
      <charset val="129"/>
      <scheme val="minor"/>
    </font>
    <font>
      <b/>
      <sz val="9"/>
      <color rgb="FF323232"/>
      <name val="맑은 고딕"/>
      <family val="3"/>
      <charset val="129"/>
      <scheme val="minor"/>
    </font>
    <font>
      <b/>
      <sz val="9"/>
      <color rgb="FF000000"/>
      <name val="맑은 고딕"/>
      <family val="3"/>
      <charset val="129"/>
      <scheme val="minor"/>
    </font>
    <font>
      <b/>
      <sz val="9"/>
      <name val="맑은 고딕"/>
      <family val="3"/>
      <charset val="129"/>
      <scheme val="minor"/>
    </font>
    <font>
      <sz val="9"/>
      <color rgb="FF323232"/>
      <name val="맑은 고딕"/>
      <family val="3"/>
      <charset val="129"/>
      <scheme val="minor"/>
    </font>
    <font>
      <i/>
      <sz val="9"/>
      <color rgb="FF323232"/>
      <name val="맑은 고딕"/>
      <family val="3"/>
      <charset val="129"/>
      <scheme val="minor"/>
    </font>
    <font>
      <i/>
      <sz val="9"/>
      <color rgb="FF000000"/>
      <name val="맑은 고딕"/>
      <family val="3"/>
      <charset val="129"/>
      <scheme val="minor"/>
    </font>
    <font>
      <u/>
      <sz val="10"/>
      <name val="맑은 고딕"/>
      <family val="3"/>
      <charset val="129"/>
      <scheme val="minor"/>
    </font>
    <font>
      <b/>
      <sz val="11"/>
      <color theme="1"/>
      <name val="맑은 고딕"/>
      <family val="3"/>
      <charset val="129"/>
      <scheme val="minor"/>
    </font>
    <font>
      <i/>
      <sz val="11"/>
      <color theme="1"/>
      <name val="맑은 고딕"/>
      <family val="3"/>
      <charset val="129"/>
      <scheme val="minor"/>
    </font>
    <font>
      <b/>
      <sz val="10"/>
      <color rgb="FF0000CC"/>
      <name val="맑은 고딕"/>
      <family val="3"/>
      <charset val="129"/>
      <scheme val="minor"/>
    </font>
    <font>
      <b/>
      <sz val="10"/>
      <color rgb="FFFF0000"/>
      <name val="맑은 고딕"/>
      <family val="3"/>
      <charset val="129"/>
      <scheme val="minor"/>
    </font>
    <font>
      <sz val="10"/>
      <color rgb="FF006600"/>
      <name val="맑은 고딕"/>
      <family val="3"/>
      <charset val="129"/>
      <scheme val="minor"/>
    </font>
    <font>
      <sz val="10"/>
      <color rgb="FFFF0000"/>
      <name val="맑은 고딕"/>
      <family val="3"/>
      <charset val="129"/>
      <scheme val="minor"/>
    </font>
    <font>
      <sz val="10"/>
      <color theme="1"/>
      <name val="맑은 고딕"/>
      <family val="3"/>
      <charset val="129"/>
      <scheme val="major"/>
    </font>
    <font>
      <b/>
      <sz val="10"/>
      <color rgb="FF0000CC"/>
      <name val="맑은 고딕"/>
      <family val="3"/>
      <charset val="129"/>
      <scheme val="major"/>
    </font>
    <font>
      <b/>
      <sz val="10"/>
      <color theme="0"/>
      <name val="맑은 고딕"/>
      <family val="3"/>
      <charset val="129"/>
      <scheme val="major"/>
    </font>
    <font>
      <sz val="10"/>
      <color rgb="FF006600"/>
      <name val="맑은 고딕"/>
      <family val="3"/>
      <charset val="129"/>
      <scheme val="major"/>
    </font>
    <font>
      <b/>
      <sz val="10"/>
      <color rgb="FFFF0000"/>
      <name val="맑은 고딕"/>
      <family val="3"/>
      <charset val="129"/>
      <scheme val="major"/>
    </font>
    <font>
      <b/>
      <sz val="10"/>
      <color theme="1"/>
      <name val="맑은 고딕"/>
      <family val="3"/>
      <charset val="129"/>
      <scheme val="major"/>
    </font>
    <font>
      <sz val="8"/>
      <color rgb="FF006600"/>
      <name val="맑은 고딕"/>
      <family val="3"/>
      <charset val="129"/>
      <scheme val="major"/>
    </font>
    <font>
      <sz val="10"/>
      <color rgb="FF006600"/>
      <name val="맑은 고딕"/>
      <family val="2"/>
      <charset val="129"/>
      <scheme val="minor"/>
    </font>
    <font>
      <sz val="8"/>
      <color rgb="FF006600"/>
      <name val="맑은 고딕"/>
      <family val="2"/>
      <charset val="129"/>
      <scheme val="minor"/>
    </font>
    <font>
      <b/>
      <sz val="10"/>
      <name val="맑은 고딕"/>
      <family val="3"/>
      <charset val="129"/>
      <scheme val="major"/>
    </font>
  </fonts>
  <fills count="46">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rgb="FFFFFF00"/>
        <bgColor indexed="64"/>
      </patternFill>
    </fill>
    <fill>
      <patternFill patternType="solid">
        <fgColor rgb="FF808080"/>
        <bgColor indexed="64"/>
      </patternFill>
    </fill>
    <fill>
      <patternFill patternType="solid">
        <fgColor rgb="FFDFDFDF"/>
        <bgColor indexed="64"/>
      </patternFill>
    </fill>
    <fill>
      <patternFill patternType="solid">
        <fgColor rgb="FF2D2D38"/>
        <bgColor indexed="64"/>
      </patternFill>
    </fill>
    <fill>
      <patternFill patternType="solid">
        <fgColor rgb="FFD1D1D4"/>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00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002060"/>
        <bgColor rgb="FF002060"/>
      </patternFill>
    </fill>
    <fill>
      <patternFill patternType="solid">
        <fgColor rgb="FFD1D1D5"/>
        <bgColor indexed="64"/>
      </patternFill>
    </fill>
    <fill>
      <patternFill patternType="solid">
        <fgColor rgb="FFE0E0E0"/>
        <bgColor indexed="64"/>
      </patternFill>
    </fill>
    <fill>
      <patternFill patternType="solid">
        <fgColor rgb="FFFFE600"/>
        <bgColor indexed="64"/>
      </patternFill>
    </fill>
    <fill>
      <patternFill patternType="solid">
        <fgColor rgb="FFF0F0F0"/>
        <bgColor indexed="64"/>
      </patternFill>
    </fill>
    <fill>
      <patternFill patternType="solid">
        <fgColor rgb="FF2E2E38"/>
        <bgColor indexed="64"/>
      </patternFill>
    </fill>
    <fill>
      <patternFill patternType="lightUp">
        <fgColor indexed="12"/>
        <bgColor theme="4" tint="-0.499984740745262"/>
      </patternFill>
    </fill>
    <fill>
      <patternFill patternType="lightUp">
        <fgColor theme="0" tint="-0.24994659260841701"/>
        <bgColor theme="0" tint="-0.34998626667073579"/>
      </patternFill>
    </fill>
    <fill>
      <patternFill patternType="solid">
        <fgColor theme="0"/>
        <bgColor indexed="64"/>
      </patternFill>
    </fill>
    <fill>
      <patternFill patternType="solid">
        <fgColor rgb="FFFFC000"/>
        <bgColor indexed="64"/>
      </patternFill>
    </fill>
    <fill>
      <patternFill patternType="solid">
        <fgColor theme="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bgColor indexed="64"/>
      </patternFill>
    </fill>
    <fill>
      <patternFill patternType="solid">
        <fgColor theme="4" tint="0.79998168889431442"/>
        <bgColor indexed="64"/>
      </patternFill>
    </fill>
    <fill>
      <patternFill patternType="solid">
        <fgColor theme="0" tint="-0.249977111117893"/>
        <bgColor indexed="64"/>
      </patternFill>
    </fill>
    <fill>
      <patternFill patternType="lightUp">
        <bgColor theme="8" tint="0.79998168889431442"/>
      </patternFill>
    </fill>
    <fill>
      <patternFill patternType="lightUp">
        <bgColor theme="0"/>
      </patternFill>
    </fill>
    <fill>
      <patternFill patternType="lightUp">
        <bgColor theme="0" tint="-4.9989318521683403E-2"/>
      </patternFill>
    </fill>
    <fill>
      <patternFill patternType="lightUp"/>
    </fill>
    <fill>
      <patternFill patternType="lightUp">
        <bgColor theme="0" tint="-0.249977111117893"/>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4" tint="-0.499984740745262"/>
        <bgColor indexed="64"/>
      </patternFill>
    </fill>
    <fill>
      <patternFill patternType="solid">
        <fgColor rgb="FFFF0000"/>
        <bgColor indexed="64"/>
      </patternFill>
    </fill>
    <fill>
      <patternFill patternType="solid">
        <fgColor rgb="FF92D050"/>
        <bgColor indexed="64"/>
      </patternFill>
    </fill>
    <fill>
      <patternFill patternType="solid">
        <fgColor theme="7"/>
        <bgColor indexed="64"/>
      </patternFill>
    </fill>
    <fill>
      <patternFill patternType="solid">
        <fgColor theme="9" tint="0.59999389629810485"/>
        <bgColor indexed="64"/>
      </patternFill>
    </fill>
  </fills>
  <borders count="122">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right/>
      <top style="dotted">
        <color rgb="FF005EB8"/>
      </top>
      <bottom style="dotted">
        <color rgb="FF005EB8"/>
      </bottom>
      <diagonal/>
    </border>
    <border>
      <left style="thin">
        <color rgb="FF002060"/>
      </left>
      <right style="thin">
        <color rgb="FF002060"/>
      </right>
      <top style="dotted">
        <color rgb="FF0070C0"/>
      </top>
      <bottom style="dotted">
        <color rgb="FF0070C0"/>
      </bottom>
      <diagonal/>
    </border>
    <border>
      <left style="thin">
        <color rgb="FF002060"/>
      </left>
      <right style="thin">
        <color rgb="FF002060"/>
      </right>
      <top/>
      <bottom/>
      <diagonal/>
    </border>
    <border>
      <left style="thin">
        <color rgb="FF005EB8"/>
      </left>
      <right style="thin">
        <color rgb="FF0070C0"/>
      </right>
      <top style="dotted">
        <color rgb="FF005EB8"/>
      </top>
      <bottom style="dotted">
        <color rgb="FF005EB8"/>
      </bottom>
      <diagonal/>
    </border>
    <border>
      <left style="thin">
        <color rgb="FF0070C0"/>
      </left>
      <right style="thin">
        <color rgb="FF0070C0"/>
      </right>
      <top style="dotted">
        <color rgb="FF0070C0"/>
      </top>
      <bottom style="dotted">
        <color rgb="FF0070C0"/>
      </bottom>
      <diagonal/>
    </border>
    <border>
      <left style="thin">
        <color rgb="FF002060"/>
      </left>
      <right style="thin">
        <color rgb="FF002060"/>
      </right>
      <top/>
      <bottom style="dotted">
        <color rgb="FF002060"/>
      </bottom>
      <diagonal/>
    </border>
    <border>
      <left/>
      <right/>
      <top/>
      <bottom style="thin">
        <color rgb="FF636363"/>
      </bottom>
      <diagonal/>
    </border>
    <border>
      <left/>
      <right/>
      <top style="thin">
        <color rgb="FF636363"/>
      </top>
      <bottom style="thin">
        <color rgb="FF636363"/>
      </bottom>
      <diagonal/>
    </border>
    <border>
      <left/>
      <right/>
      <top style="thin">
        <color rgb="FF636363"/>
      </top>
      <bottom/>
      <diagonal/>
    </border>
    <border>
      <left/>
      <right/>
      <top/>
      <bottom style="dotted">
        <color rgb="FF00338D"/>
      </bottom>
      <diagonal/>
    </border>
    <border>
      <left/>
      <right/>
      <top/>
      <bottom style="thin">
        <color rgb="FF00338D"/>
      </bottom>
      <diagonal/>
    </border>
    <border>
      <left style="thin">
        <color rgb="FF00338D"/>
      </left>
      <right/>
      <top style="thin">
        <color rgb="FF00338D"/>
      </top>
      <bottom style="thin">
        <color rgb="FF00338D"/>
      </bottom>
      <diagonal/>
    </border>
    <border>
      <left/>
      <right/>
      <top style="thin">
        <color rgb="FF00338D"/>
      </top>
      <bottom style="thin">
        <color rgb="FF00338D"/>
      </bottom>
      <diagonal/>
    </border>
    <border>
      <left/>
      <right style="thin">
        <color rgb="FF00338D"/>
      </right>
      <top style="thin">
        <color rgb="FF00338D"/>
      </top>
      <bottom style="thin">
        <color rgb="FF00338D"/>
      </bottom>
      <diagonal/>
    </border>
    <border>
      <left style="medium">
        <color rgb="FFFFC000"/>
      </left>
      <right style="medium">
        <color rgb="FFFFC000"/>
      </right>
      <top style="medium">
        <color rgb="FFFFC000"/>
      </top>
      <bottom style="thin">
        <color rgb="FF636363"/>
      </bottom>
      <diagonal/>
    </border>
    <border>
      <left style="medium">
        <color rgb="FFFFC000"/>
      </left>
      <right style="medium">
        <color rgb="FFFFC000"/>
      </right>
      <top style="thin">
        <color rgb="FF636363"/>
      </top>
      <bottom style="thin">
        <color rgb="FF636363"/>
      </bottom>
      <diagonal/>
    </border>
    <border>
      <left style="medium">
        <color rgb="FFFFC000"/>
      </left>
      <right style="medium">
        <color rgb="FFFFC000"/>
      </right>
      <top style="thin">
        <color rgb="FF636363"/>
      </top>
      <bottom style="medium">
        <color rgb="FFFFC000"/>
      </bottom>
      <diagonal/>
    </border>
    <border>
      <left style="thin">
        <color rgb="FF005EB8"/>
      </left>
      <right style="thin">
        <color indexed="64"/>
      </right>
      <top style="dotted">
        <color rgb="FF005EB8"/>
      </top>
      <bottom style="dotted">
        <color rgb="FF005EB8"/>
      </bottom>
      <diagonal/>
    </border>
    <border>
      <left style="thin">
        <color rgb="FF000000"/>
      </left>
      <right style="thin">
        <color rgb="FF000000"/>
      </right>
      <top style="thin">
        <color rgb="FF000000"/>
      </top>
      <bottom style="thin">
        <color rgb="FF000000"/>
      </bottom>
      <diagonal/>
    </border>
    <border>
      <left/>
      <right/>
      <top/>
      <bottom style="thin">
        <color rgb="FF646464"/>
      </bottom>
      <diagonal/>
    </border>
    <border>
      <left/>
      <right/>
      <top style="thin">
        <color rgb="FF646464"/>
      </top>
      <bottom style="thin">
        <color rgb="FF646464"/>
      </bottom>
      <diagonal/>
    </border>
    <border>
      <left style="medium">
        <color rgb="FFC00000"/>
      </left>
      <right/>
      <top style="medium">
        <color rgb="FFC00000"/>
      </top>
      <bottom style="thin">
        <color rgb="FF646464"/>
      </bottom>
      <diagonal/>
    </border>
    <border>
      <left/>
      <right/>
      <top style="medium">
        <color rgb="FFC00000"/>
      </top>
      <bottom style="thin">
        <color rgb="FF646464"/>
      </bottom>
      <diagonal/>
    </border>
    <border>
      <left/>
      <right style="medium">
        <color rgb="FFC00000"/>
      </right>
      <top style="medium">
        <color rgb="FFC00000"/>
      </top>
      <bottom style="thin">
        <color rgb="FF646464"/>
      </bottom>
      <diagonal/>
    </border>
    <border>
      <left style="medium">
        <color rgb="FFC00000"/>
      </left>
      <right/>
      <top style="thin">
        <color rgb="FF646464"/>
      </top>
      <bottom style="thin">
        <color rgb="FF646464"/>
      </bottom>
      <diagonal/>
    </border>
    <border>
      <left/>
      <right style="medium">
        <color rgb="FFC00000"/>
      </right>
      <top style="thin">
        <color rgb="FF646464"/>
      </top>
      <bottom style="thin">
        <color rgb="FF646464"/>
      </bottom>
      <diagonal/>
    </border>
    <border>
      <left style="medium">
        <color rgb="FFC00000"/>
      </left>
      <right/>
      <top style="thin">
        <color rgb="FF646464"/>
      </top>
      <bottom style="medium">
        <color rgb="FFC00000"/>
      </bottom>
      <diagonal/>
    </border>
    <border>
      <left/>
      <right/>
      <top style="thin">
        <color rgb="FF646464"/>
      </top>
      <bottom style="medium">
        <color rgb="FFC00000"/>
      </bottom>
      <diagonal/>
    </border>
    <border>
      <left/>
      <right style="medium">
        <color rgb="FFC00000"/>
      </right>
      <top style="thin">
        <color rgb="FF646464"/>
      </top>
      <bottom style="medium">
        <color rgb="FFC00000"/>
      </bottom>
      <diagonal/>
    </border>
    <border>
      <left/>
      <right/>
      <top style="thin">
        <color rgb="FF646464"/>
      </top>
      <bottom/>
      <diagonal/>
    </border>
    <border>
      <left/>
      <right/>
      <top style="thin">
        <color indexed="64"/>
      </top>
      <bottom/>
      <diagonal/>
    </border>
    <border>
      <left/>
      <right style="thin">
        <color indexed="64"/>
      </right>
      <top style="thin">
        <color indexed="64"/>
      </top>
      <bottom/>
      <diagonal/>
    </border>
    <border>
      <left/>
      <right/>
      <top style="thin">
        <color indexed="64"/>
      </top>
      <bottom style="hair">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bottom style="thin">
        <color theme="0" tint="-0.34998626667073579"/>
      </bottom>
      <diagonal/>
    </border>
    <border>
      <left/>
      <right/>
      <top style="medium">
        <color indexed="64"/>
      </top>
      <bottom/>
      <diagonal/>
    </border>
    <border>
      <left style="medium">
        <color auto="1"/>
      </left>
      <right/>
      <top/>
      <bottom style="medium">
        <color auto="1"/>
      </bottom>
      <diagonal/>
    </border>
    <border>
      <left/>
      <right/>
      <top/>
      <bottom style="medium">
        <color indexed="64"/>
      </bottom>
      <diagonal/>
    </border>
    <border>
      <left/>
      <right/>
      <top/>
      <bottom style="thin">
        <color theme="3"/>
      </bottom>
      <diagonal/>
    </border>
    <border>
      <left style="thin">
        <color theme="0" tint="-0.34998626667073579"/>
      </left>
      <right style="thin">
        <color theme="0" tint="-0.34998626667073579"/>
      </right>
      <top style="thin">
        <color theme="3"/>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style="thin">
        <color theme="3"/>
      </top>
      <bottom/>
      <diagonal/>
    </border>
    <border>
      <left/>
      <right style="thin">
        <color theme="0" tint="-0.34998626667073579"/>
      </right>
      <top style="thin">
        <color theme="3"/>
      </top>
      <bottom/>
      <diagonal/>
    </border>
    <border>
      <left/>
      <right/>
      <top style="thin">
        <color theme="0" tint="-0.499984740745262"/>
      </top>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auto="1"/>
      </top>
      <bottom/>
      <diagonal/>
    </border>
    <border>
      <left style="thin">
        <color indexed="64"/>
      </left>
      <right/>
      <top/>
      <bottom/>
      <diagonal/>
    </border>
    <border>
      <left style="thin">
        <color auto="1"/>
      </left>
      <right/>
      <top/>
      <bottom style="thin">
        <color auto="1"/>
      </bottom>
      <diagonal/>
    </border>
    <border>
      <left/>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bottom/>
      <diagonal/>
    </border>
    <border>
      <left style="medium">
        <color rgb="FFFFC000"/>
      </left>
      <right style="thin">
        <color theme="0" tint="-0.499984740745262"/>
      </right>
      <top style="medium">
        <color rgb="FFFFC000"/>
      </top>
      <bottom style="thin">
        <color theme="0" tint="-0.499984740745262"/>
      </bottom>
      <diagonal/>
    </border>
    <border>
      <left/>
      <right/>
      <top style="medium">
        <color rgb="FFFFC000"/>
      </top>
      <bottom style="thin">
        <color theme="0" tint="-0.499984740745262"/>
      </bottom>
      <diagonal/>
    </border>
    <border>
      <left/>
      <right style="medium">
        <color rgb="FFFFC000"/>
      </right>
      <top style="medium">
        <color rgb="FFFFC000"/>
      </top>
      <bottom style="thin">
        <color theme="0" tint="-0.499984740745262"/>
      </bottom>
      <diagonal/>
    </border>
    <border>
      <left style="medium">
        <color rgb="FFFFC000"/>
      </left>
      <right style="thin">
        <color theme="0" tint="-0.499984740745262"/>
      </right>
      <top/>
      <bottom/>
      <diagonal/>
    </border>
    <border>
      <left/>
      <right style="medium">
        <color rgb="FFFFC000"/>
      </right>
      <top/>
      <bottom/>
      <diagonal/>
    </border>
    <border>
      <left style="medium">
        <color rgb="FFFFC000"/>
      </left>
      <right style="thin">
        <color theme="0" tint="-0.499984740745262"/>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right style="thin">
        <color theme="0" tint="-0.34998626667073579"/>
      </right>
      <top style="thin">
        <color theme="0" tint="-0.34998626667073579"/>
      </top>
      <bottom/>
      <diagonal/>
    </border>
    <border>
      <left/>
      <right style="thin">
        <color theme="0" tint="-0.34998626667073579"/>
      </right>
      <top style="thin">
        <color theme="0" tint="-0.499984740745262"/>
      </top>
      <bottom/>
      <diagonal/>
    </border>
    <border>
      <left/>
      <right style="thin">
        <color theme="0" tint="-0.34998626667073579"/>
      </right>
      <top/>
      <bottom style="thin">
        <color theme="0" tint="-0.499984740745262"/>
      </bottom>
      <diagonal/>
    </border>
    <border>
      <left/>
      <right style="thin">
        <color theme="0" tint="-0.34998626667073579"/>
      </right>
      <top/>
      <bottom style="thin">
        <color theme="0" tint="-0.34998626667073579"/>
      </bottom>
      <diagonal/>
    </border>
    <border>
      <left/>
      <right/>
      <top style="hair">
        <color auto="1"/>
      </top>
      <bottom style="hair">
        <color auto="1"/>
      </bottom>
      <diagonal/>
    </border>
    <border>
      <left style="thin">
        <color auto="1"/>
      </left>
      <right/>
      <top style="hair">
        <color auto="1"/>
      </top>
      <bottom style="hair">
        <color auto="1"/>
      </bottom>
      <diagonal/>
    </border>
    <border>
      <left style="thin">
        <color theme="0" tint="-0.34998626667073579"/>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ashed">
        <color indexed="64"/>
      </bottom>
      <diagonal/>
    </border>
    <border>
      <left style="thin">
        <color indexed="64"/>
      </left>
      <right/>
      <top style="thin">
        <color indexed="64"/>
      </top>
      <bottom style="dashed">
        <color indexed="64"/>
      </bottom>
      <diagonal/>
    </border>
    <border>
      <left style="thin">
        <color auto="1"/>
      </left>
      <right/>
      <top/>
      <bottom style="hair">
        <color auto="1"/>
      </bottom>
      <diagonal/>
    </border>
    <border>
      <left/>
      <right/>
      <top/>
      <bottom style="hair">
        <color auto="1"/>
      </bottom>
      <diagonal/>
    </border>
    <border>
      <left style="thin">
        <color auto="1"/>
      </left>
      <right/>
      <top/>
      <bottom style="medium">
        <color indexed="64"/>
      </bottom>
      <diagonal/>
    </border>
    <border>
      <left style="thin">
        <color indexed="64"/>
      </left>
      <right/>
      <top style="thin">
        <color indexed="64"/>
      </top>
      <bottom style="hair">
        <color indexed="64"/>
      </bottom>
      <diagonal/>
    </border>
    <border>
      <left/>
      <right style="thin">
        <color indexed="64"/>
      </right>
      <top style="medium">
        <color indexed="64"/>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4" tint="0.39997558519241921"/>
      </bottom>
      <diagonal/>
    </border>
    <border>
      <left/>
      <right/>
      <top style="thin">
        <color theme="4"/>
      </top>
      <bottom style="thin">
        <color theme="4"/>
      </bottom>
      <diagonal/>
    </border>
    <border>
      <left/>
      <right style="thin">
        <color auto="1"/>
      </right>
      <top/>
      <bottom style="thin">
        <color auto="1"/>
      </bottom>
      <diagonal/>
    </border>
    <border>
      <left/>
      <right/>
      <top style="thin">
        <color theme="4" tint="0.3999755851924192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ck">
        <color rgb="FFFF0000"/>
      </left>
      <right style="thick">
        <color rgb="FFFF0000"/>
      </right>
      <top style="thick">
        <color rgb="FFFF0000"/>
      </top>
      <bottom/>
      <diagonal/>
    </border>
    <border>
      <left style="medium">
        <color indexed="64"/>
      </left>
      <right style="medium">
        <color indexed="64"/>
      </right>
      <top style="medium">
        <color indexed="64"/>
      </top>
      <bottom style="thin">
        <color indexed="64"/>
      </bottom>
      <diagonal/>
    </border>
    <border>
      <left style="thick">
        <color rgb="FFFF0000"/>
      </left>
      <right style="thick">
        <color rgb="FFFF0000"/>
      </right>
      <top/>
      <bottom/>
      <diagonal/>
    </border>
    <border>
      <left style="medium">
        <color indexed="64"/>
      </left>
      <right style="medium">
        <color indexed="64"/>
      </right>
      <top style="thin">
        <color indexed="64"/>
      </top>
      <bottom style="thin">
        <color indexed="64"/>
      </bottom>
      <diagonal/>
    </border>
    <border>
      <left style="thick">
        <color rgb="FFFF0000"/>
      </left>
      <right style="thick">
        <color rgb="FFFF0000"/>
      </right>
      <top/>
      <bottom style="thick">
        <color rgb="FFFF0000"/>
      </bottom>
      <diagonal/>
    </border>
    <border>
      <left style="medium">
        <color indexed="64"/>
      </left>
      <right style="medium">
        <color indexed="64"/>
      </right>
      <top style="thin">
        <color indexed="64"/>
      </top>
      <bottom style="medium">
        <color indexed="64"/>
      </bottom>
      <diagonal/>
    </border>
    <border>
      <left style="thin">
        <color rgb="FFC00000"/>
      </left>
      <right/>
      <top style="thin">
        <color rgb="FFC00000"/>
      </top>
      <bottom style="thin">
        <color rgb="FFC00000"/>
      </bottom>
      <diagonal/>
    </border>
    <border>
      <left/>
      <right/>
      <top style="thin">
        <color rgb="FFC00000"/>
      </top>
      <bottom style="thin">
        <color rgb="FFC00000"/>
      </bottom>
      <diagonal/>
    </border>
    <border>
      <left/>
      <right style="thin">
        <color rgb="FFC00000"/>
      </right>
      <top style="thin">
        <color rgb="FFC00000"/>
      </top>
      <bottom style="thin">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s>
  <cellStyleXfs count="11">
    <xf numFmtId="0" fontId="0" fillId="0" borderId="0">
      <alignment vertical="center"/>
    </xf>
    <xf numFmtId="9" fontId="9" fillId="0" borderId="0" applyFont="0" applyFill="0" applyBorder="0" applyAlignment="0" applyProtection="0">
      <alignment vertical="center"/>
    </xf>
    <xf numFmtId="0" fontId="10" fillId="0" borderId="0"/>
    <xf numFmtId="0" fontId="9" fillId="0" borderId="0">
      <alignment vertical="center"/>
    </xf>
    <xf numFmtId="0" fontId="23" fillId="0" borderId="0" applyNumberFormat="0" applyFill="0" applyBorder="0" applyAlignment="0" applyProtection="0">
      <alignment vertical="center"/>
    </xf>
    <xf numFmtId="41" fontId="9" fillId="0" borderId="0" applyFont="0" applyFill="0" applyBorder="0" applyAlignment="0" applyProtection="0">
      <alignment vertical="center"/>
    </xf>
    <xf numFmtId="0" fontId="38" fillId="0" borderId="0"/>
    <xf numFmtId="9" fontId="38" fillId="0" borderId="0" applyFont="0" applyFill="0" applyBorder="0" applyAlignment="0" applyProtection="0"/>
    <xf numFmtId="9" fontId="9" fillId="0" borderId="0" applyFont="0" applyFill="0" applyBorder="0" applyAlignment="0" applyProtection="0">
      <alignment vertical="center"/>
    </xf>
    <xf numFmtId="0" fontId="42" fillId="0" borderId="0" applyNumberFormat="0" applyFill="0" applyBorder="0" applyAlignment="0" applyProtection="0"/>
    <xf numFmtId="176" fontId="38" fillId="0" borderId="0" applyFont="0" applyFill="0" applyBorder="0" applyAlignment="0" applyProtection="0">
      <alignment vertical="center"/>
    </xf>
  </cellStyleXfs>
  <cellXfs count="800">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3" xfId="0" applyFont="1" applyBorder="1" applyAlignment="1">
      <alignment horizontal="center" vertical="center"/>
    </xf>
    <xf numFmtId="14" fontId="4" fillId="0" borderId="4" xfId="0" applyNumberFormat="1" applyFont="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4" fillId="0" borderId="9" xfId="0" applyFont="1" applyBorder="1" applyAlignment="1">
      <alignment horizontal="center" vertical="center"/>
    </xf>
    <xf numFmtId="0" fontId="6" fillId="0" borderId="10" xfId="0" applyFont="1" applyBorder="1" applyAlignment="1">
      <alignment horizontal="justify" vertical="center"/>
    </xf>
    <xf numFmtId="0" fontId="7" fillId="0" borderId="10" xfId="0" applyFont="1" applyBorder="1" applyAlignment="1">
      <alignment vertical="center" wrapText="1"/>
    </xf>
    <xf numFmtId="0" fontId="8" fillId="0" borderId="11" xfId="0" applyFont="1" applyBorder="1" applyAlignment="1">
      <alignment vertical="center" wrapText="1"/>
    </xf>
    <xf numFmtId="0" fontId="4" fillId="0" borderId="12" xfId="0" applyFont="1" applyBorder="1" applyAlignment="1">
      <alignment horizontal="center" vertical="center"/>
    </xf>
    <xf numFmtId="0" fontId="8" fillId="0" borderId="13" xfId="0" applyFont="1" applyBorder="1" applyAlignment="1">
      <alignment vertical="center" wrapText="1"/>
    </xf>
    <xf numFmtId="0" fontId="8" fillId="0" borderId="14" xfId="0" applyFont="1" applyBorder="1" applyAlignment="1">
      <alignment vertical="center" wrapText="1"/>
    </xf>
    <xf numFmtId="0" fontId="4" fillId="0" borderId="4" xfId="0" applyFont="1" applyBorder="1" applyAlignment="1">
      <alignment horizontal="center" vertical="center"/>
    </xf>
    <xf numFmtId="177" fontId="4" fillId="0" borderId="6" xfId="0" applyNumberFormat="1" applyFont="1" applyBorder="1" applyAlignment="1">
      <alignment horizontal="center" vertical="center"/>
    </xf>
    <xf numFmtId="177" fontId="4" fillId="0" borderId="9" xfId="0" applyNumberFormat="1" applyFont="1" applyBorder="1" applyAlignment="1">
      <alignment horizontal="center" vertical="center"/>
    </xf>
    <xf numFmtId="177" fontId="4" fillId="0" borderId="12" xfId="0" applyNumberFormat="1" applyFont="1" applyBorder="1" applyAlignment="1">
      <alignment horizontal="center" vertical="center"/>
    </xf>
    <xf numFmtId="177" fontId="4" fillId="0" borderId="8" xfId="0" applyNumberFormat="1" applyFont="1" applyBorder="1" applyAlignment="1">
      <alignment horizontal="center" vertical="center"/>
    </xf>
    <xf numFmtId="177" fontId="4" fillId="0" borderId="0" xfId="0" applyNumberFormat="1" applyFont="1">
      <alignment vertical="center"/>
    </xf>
    <xf numFmtId="177" fontId="3" fillId="0" borderId="0" xfId="0" applyNumberFormat="1" applyFont="1" applyAlignment="1">
      <alignment horizontal="centerContinuous" vertical="center"/>
    </xf>
    <xf numFmtId="177" fontId="5" fillId="2" borderId="2" xfId="0" applyNumberFormat="1" applyFont="1" applyFill="1" applyBorder="1" applyAlignment="1">
      <alignment horizontal="center" vertical="center"/>
    </xf>
    <xf numFmtId="0" fontId="5" fillId="5" borderId="0" xfId="0" applyFont="1" applyFill="1" applyAlignment="1">
      <alignment horizontal="right" vertical="center"/>
    </xf>
    <xf numFmtId="3" fontId="13" fillId="0" borderId="15" xfId="0" applyNumberFormat="1" applyFont="1" applyBorder="1" applyAlignment="1">
      <alignment horizontal="right" vertical="center"/>
    </xf>
    <xf numFmtId="0" fontId="6" fillId="0" borderId="16" xfId="0" applyFont="1" applyBorder="1">
      <alignment vertical="center"/>
    </xf>
    <xf numFmtId="3" fontId="6" fillId="0" borderId="16" xfId="0" applyNumberFormat="1" applyFont="1" applyBorder="1" applyAlignment="1">
      <alignment horizontal="right" vertical="center"/>
    </xf>
    <xf numFmtId="0" fontId="6" fillId="4" borderId="16" xfId="0" applyFont="1" applyFill="1" applyBorder="1" applyAlignment="1">
      <alignment horizontal="right" vertical="center"/>
    </xf>
    <xf numFmtId="3" fontId="6" fillId="4" borderId="16" xfId="0" applyNumberFormat="1" applyFont="1" applyFill="1" applyBorder="1" applyAlignment="1">
      <alignment horizontal="right" vertical="center"/>
    </xf>
    <xf numFmtId="0" fontId="13" fillId="0" borderId="16" xfId="0" applyFont="1" applyBorder="1">
      <alignment vertical="center"/>
    </xf>
    <xf numFmtId="3" fontId="13" fillId="0" borderId="16" xfId="0" applyNumberFormat="1" applyFont="1" applyBorder="1" applyAlignment="1">
      <alignment horizontal="right" vertical="center"/>
    </xf>
    <xf numFmtId="0" fontId="6" fillId="0" borderId="16" xfId="0" applyFont="1" applyBorder="1" applyAlignment="1">
      <alignment horizontal="right" vertical="center"/>
    </xf>
    <xf numFmtId="0" fontId="6" fillId="0" borderId="17" xfId="0" applyFont="1" applyBorder="1">
      <alignment vertical="center"/>
    </xf>
    <xf numFmtId="3" fontId="6" fillId="0" borderId="17" xfId="0" applyNumberFormat="1" applyFont="1" applyBorder="1" applyAlignment="1">
      <alignment horizontal="right" vertical="center"/>
    </xf>
    <xf numFmtId="3" fontId="13" fillId="6" borderId="0" xfId="0" applyNumberFormat="1" applyFont="1" applyFill="1" applyAlignment="1">
      <alignment horizontal="right" vertical="center"/>
    </xf>
    <xf numFmtId="3" fontId="13" fillId="0" borderId="15" xfId="0" applyNumberFormat="1" applyFont="1" applyBorder="1" applyAlignment="1">
      <alignment horizontal="center" vertical="center"/>
    </xf>
    <xf numFmtId="3" fontId="6" fillId="0" borderId="16" xfId="0" applyNumberFormat="1" applyFont="1" applyBorder="1" applyAlignment="1">
      <alignment horizontal="center" vertical="center"/>
    </xf>
    <xf numFmtId="3" fontId="6" fillId="4" borderId="16" xfId="0" applyNumberFormat="1" applyFont="1" applyFill="1" applyBorder="1" applyAlignment="1">
      <alignment horizontal="center" vertical="center"/>
    </xf>
    <xf numFmtId="3" fontId="13" fillId="0" borderId="16" xfId="0" applyNumberFormat="1" applyFont="1" applyBorder="1" applyAlignment="1">
      <alignment horizontal="center" vertical="center"/>
    </xf>
    <xf numFmtId="3" fontId="6" fillId="0" borderId="17" xfId="0" applyNumberFormat="1" applyFont="1" applyBorder="1" applyAlignment="1">
      <alignment horizontal="center" vertical="center"/>
    </xf>
    <xf numFmtId="3" fontId="13" fillId="6" borderId="0" xfId="0" applyNumberFormat="1" applyFont="1" applyFill="1" applyAlignment="1">
      <alignment horizontal="center" vertical="center"/>
    </xf>
    <xf numFmtId="0" fontId="15" fillId="0" borderId="15" xfId="0" applyFont="1" applyBorder="1" applyAlignment="1">
      <alignment vertical="top"/>
    </xf>
    <xf numFmtId="0" fontId="15" fillId="0" borderId="16" xfId="0" applyFont="1" applyBorder="1" applyAlignment="1">
      <alignment vertical="top"/>
    </xf>
    <xf numFmtId="0" fontId="13" fillId="0" borderId="15" xfId="0" applyFont="1" applyBorder="1" applyAlignment="1">
      <alignment horizontal="left" vertical="center"/>
    </xf>
    <xf numFmtId="0" fontId="6" fillId="0" borderId="16" xfId="0" applyFont="1" applyBorder="1" applyAlignment="1">
      <alignment horizontal="left" vertical="center"/>
    </xf>
    <xf numFmtId="0" fontId="6" fillId="4" borderId="16" xfId="0" applyFont="1" applyFill="1" applyBorder="1" applyAlignment="1">
      <alignment horizontal="left" vertical="center"/>
    </xf>
    <xf numFmtId="0" fontId="13" fillId="0" borderId="16" xfId="0" applyFont="1" applyBorder="1" applyAlignment="1">
      <alignment horizontal="left" vertical="center"/>
    </xf>
    <xf numFmtId="0" fontId="6" fillId="0" borderId="17" xfId="0" applyFont="1" applyBorder="1" applyAlignment="1">
      <alignment horizontal="left" vertical="center"/>
    </xf>
    <xf numFmtId="0" fontId="14" fillId="6" borderId="0" xfId="0" applyFont="1" applyFill="1" applyAlignment="1">
      <alignment horizontal="left" vertical="center"/>
    </xf>
    <xf numFmtId="0" fontId="5" fillId="5" borderId="0" xfId="0" applyFont="1" applyFill="1" applyAlignment="1">
      <alignment horizontal="left" vertical="center"/>
    </xf>
    <xf numFmtId="0" fontId="4" fillId="0" borderId="0" xfId="0" applyFont="1" applyAlignment="1">
      <alignment horizontal="left" vertical="center"/>
    </xf>
    <xf numFmtId="0" fontId="5" fillId="7" borderId="0" xfId="0" applyFont="1" applyFill="1">
      <alignment vertical="center"/>
    </xf>
    <xf numFmtId="0" fontId="5" fillId="7" borderId="0" xfId="0" applyFont="1" applyFill="1" applyAlignment="1">
      <alignment horizontal="right" vertical="center"/>
    </xf>
    <xf numFmtId="0" fontId="13" fillId="8" borderId="0" xfId="0" applyFont="1" applyFill="1">
      <alignment vertical="center"/>
    </xf>
    <xf numFmtId="3" fontId="13" fillId="8" borderId="0" xfId="0" applyNumberFormat="1" applyFont="1" applyFill="1" applyAlignment="1">
      <alignment horizontal="right" vertical="center"/>
    </xf>
    <xf numFmtId="0" fontId="6" fillId="0" borderId="15" xfId="0" applyFont="1" applyBorder="1">
      <alignment vertical="center"/>
    </xf>
    <xf numFmtId="3" fontId="6" fillId="0" borderId="15" xfId="0" applyNumberFormat="1" applyFont="1" applyBorder="1" applyAlignment="1">
      <alignment horizontal="right" vertical="center"/>
    </xf>
    <xf numFmtId="0" fontId="14" fillId="8" borderId="0" xfId="0" applyFont="1" applyFill="1">
      <alignment vertical="center"/>
    </xf>
    <xf numFmtId="0" fontId="6" fillId="0" borderId="15" xfId="0" applyFont="1" applyBorder="1" applyAlignment="1">
      <alignment horizontal="right" vertical="center"/>
    </xf>
    <xf numFmtId="0" fontId="11" fillId="0" borderId="0" xfId="0" applyFont="1" applyAlignment="1">
      <alignment horizontal="left" vertical="center"/>
    </xf>
    <xf numFmtId="0" fontId="11" fillId="0" borderId="0" xfId="0" applyFont="1">
      <alignment vertical="center"/>
    </xf>
    <xf numFmtId="0" fontId="5" fillId="2" borderId="0" xfId="0" applyFont="1" applyFill="1">
      <alignment vertical="center"/>
    </xf>
    <xf numFmtId="0" fontId="5" fillId="2" borderId="0" xfId="0" applyFont="1" applyFill="1" applyAlignment="1">
      <alignment horizontal="right" vertical="center"/>
    </xf>
    <xf numFmtId="177" fontId="4" fillId="4" borderId="0" xfId="0" applyNumberFormat="1" applyFont="1" applyFill="1">
      <alignment vertical="center"/>
    </xf>
    <xf numFmtId="0" fontId="11" fillId="9" borderId="18" xfId="0" applyFont="1" applyFill="1" applyBorder="1">
      <alignment vertical="center"/>
    </xf>
    <xf numFmtId="3" fontId="4" fillId="0" borderId="0" xfId="0" applyNumberFormat="1" applyFont="1">
      <alignment vertical="center"/>
    </xf>
    <xf numFmtId="0" fontId="4" fillId="0" borderId="19" xfId="0" applyFont="1" applyBorder="1">
      <alignment vertical="center"/>
    </xf>
    <xf numFmtId="3" fontId="4" fillId="0" borderId="19" xfId="0" applyNumberFormat="1" applyFont="1" applyBorder="1">
      <alignment vertical="center"/>
    </xf>
    <xf numFmtId="0" fontId="16" fillId="0" borderId="0" xfId="0" applyFont="1">
      <alignment vertical="center"/>
    </xf>
    <xf numFmtId="0" fontId="6" fillId="0" borderId="15" xfId="0" applyFont="1" applyBorder="1" applyAlignment="1">
      <alignment horizontal="left" vertical="center"/>
    </xf>
    <xf numFmtId="0" fontId="11" fillId="10" borderId="0" xfId="0" applyFont="1" applyFill="1">
      <alignment vertical="center"/>
    </xf>
    <xf numFmtId="0" fontId="4" fillId="10" borderId="0" xfId="0" applyFont="1" applyFill="1">
      <alignment vertical="center"/>
    </xf>
    <xf numFmtId="0" fontId="4" fillId="9" borderId="18" xfId="0" applyFont="1" applyFill="1" applyBorder="1">
      <alignment vertical="center"/>
    </xf>
    <xf numFmtId="178" fontId="4" fillId="0" borderId="0" xfId="1" applyNumberFormat="1" applyFont="1">
      <alignment vertical="center"/>
    </xf>
    <xf numFmtId="178" fontId="17" fillId="0" borderId="0" xfId="1" applyNumberFormat="1" applyFont="1">
      <alignment vertical="center"/>
    </xf>
    <xf numFmtId="178" fontId="16" fillId="0" borderId="0" xfId="1" applyNumberFormat="1" applyFont="1">
      <alignment vertical="center"/>
    </xf>
    <xf numFmtId="0" fontId="5" fillId="7" borderId="15" xfId="0" applyFont="1" applyFill="1" applyBorder="1">
      <alignment vertical="center"/>
    </xf>
    <xf numFmtId="0" fontId="5" fillId="7" borderId="15" xfId="0" applyFont="1" applyFill="1" applyBorder="1" applyAlignment="1">
      <alignment horizontal="right" vertical="center"/>
    </xf>
    <xf numFmtId="0" fontId="5" fillId="7" borderId="15" xfId="0" applyFont="1" applyFill="1" applyBorder="1" applyAlignment="1">
      <alignment horizontal="center" vertical="center"/>
    </xf>
    <xf numFmtId="177" fontId="6" fillId="0" borderId="16" xfId="0" applyNumberFormat="1" applyFont="1" applyBorder="1" applyAlignment="1">
      <alignment horizontal="right" vertical="center"/>
    </xf>
    <xf numFmtId="0" fontId="13" fillId="8" borderId="16" xfId="0" applyFont="1" applyFill="1" applyBorder="1">
      <alignment vertical="center"/>
    </xf>
    <xf numFmtId="3" fontId="13" fillId="8" borderId="16" xfId="0" applyNumberFormat="1" applyFont="1" applyFill="1" applyBorder="1" applyAlignment="1">
      <alignment horizontal="right" vertical="center"/>
    </xf>
    <xf numFmtId="3" fontId="13" fillId="8" borderId="16" xfId="0" applyNumberFormat="1" applyFont="1" applyFill="1" applyBorder="1" applyAlignment="1">
      <alignment horizontal="center" vertical="center"/>
    </xf>
    <xf numFmtId="0" fontId="13" fillId="0" borderId="0" xfId="0" applyFont="1" applyAlignment="1">
      <alignment horizontal="left" vertical="center" readingOrder="1"/>
    </xf>
    <xf numFmtId="0" fontId="5" fillId="11" borderId="16" xfId="0" applyFont="1" applyFill="1" applyBorder="1">
      <alignment vertical="center"/>
    </xf>
    <xf numFmtId="0" fontId="5" fillId="11" borderId="16" xfId="0" applyFont="1" applyFill="1" applyBorder="1" applyAlignment="1">
      <alignment horizontal="right" vertical="center"/>
    </xf>
    <xf numFmtId="0" fontId="13" fillId="8" borderId="15" xfId="0" applyFont="1" applyFill="1" applyBorder="1">
      <alignment vertical="center"/>
    </xf>
    <xf numFmtId="3" fontId="13" fillId="8" borderId="15" xfId="0" applyNumberFormat="1" applyFont="1" applyFill="1" applyBorder="1" applyAlignment="1">
      <alignment horizontal="right" vertical="center"/>
    </xf>
    <xf numFmtId="0" fontId="5" fillId="2" borderId="0" xfId="0" applyFont="1" applyFill="1" applyAlignment="1">
      <alignment horizontal="center" vertical="center"/>
    </xf>
    <xf numFmtId="3" fontId="11" fillId="0" borderId="0" xfId="0" applyNumberFormat="1" applyFont="1">
      <alignment vertical="center"/>
    </xf>
    <xf numFmtId="3" fontId="11" fillId="9" borderId="18" xfId="0" applyNumberFormat="1" applyFont="1" applyFill="1" applyBorder="1">
      <alignment vertical="center"/>
    </xf>
    <xf numFmtId="177" fontId="11" fillId="9" borderId="18" xfId="0" applyNumberFormat="1" applyFont="1" applyFill="1" applyBorder="1" applyAlignment="1">
      <alignment horizontal="right" vertical="center"/>
    </xf>
    <xf numFmtId="177" fontId="11" fillId="9" borderId="18" xfId="0" applyNumberFormat="1" applyFont="1" applyFill="1" applyBorder="1">
      <alignment vertical="center"/>
    </xf>
    <xf numFmtId="177" fontId="4" fillId="0" borderId="0" xfId="0" applyNumberFormat="1" applyFont="1" applyAlignment="1">
      <alignment horizontal="right" vertical="center"/>
    </xf>
    <xf numFmtId="177" fontId="4" fillId="0" borderId="19" xfId="0" applyNumberFormat="1" applyFont="1" applyBorder="1" applyAlignment="1">
      <alignment horizontal="right" vertical="center"/>
    </xf>
    <xf numFmtId="177" fontId="4" fillId="0" borderId="19" xfId="0" applyNumberFormat="1" applyFont="1" applyBorder="1">
      <alignment vertical="center"/>
    </xf>
    <xf numFmtId="177" fontId="11" fillId="12" borderId="18" xfId="0" applyNumberFormat="1" applyFont="1" applyFill="1" applyBorder="1" applyAlignment="1">
      <alignment horizontal="right" vertical="center"/>
    </xf>
    <xf numFmtId="177" fontId="11" fillId="12" borderId="18" xfId="0" applyNumberFormat="1" applyFont="1" applyFill="1" applyBorder="1">
      <alignment vertical="center"/>
    </xf>
    <xf numFmtId="177" fontId="4" fillId="12" borderId="0" xfId="0" applyNumberFormat="1" applyFont="1" applyFill="1" applyAlignment="1">
      <alignment horizontal="right" vertical="center"/>
    </xf>
    <xf numFmtId="177" fontId="4" fillId="12" borderId="19" xfId="0" applyNumberFormat="1" applyFont="1" applyFill="1" applyBorder="1" applyAlignment="1">
      <alignment horizontal="right" vertical="center"/>
    </xf>
    <xf numFmtId="0" fontId="17" fillId="0" borderId="0" xfId="0" applyFont="1">
      <alignment vertical="center"/>
    </xf>
    <xf numFmtId="0" fontId="17" fillId="0" borderId="0" xfId="0" applyFont="1" applyAlignment="1">
      <alignment horizontal="center" vertical="center"/>
    </xf>
    <xf numFmtId="0" fontId="11" fillId="13" borderId="0" xfId="0" applyFont="1" applyFill="1">
      <alignment vertical="center"/>
    </xf>
    <xf numFmtId="177" fontId="11" fillId="13" borderId="0" xfId="0" applyNumberFormat="1" applyFont="1" applyFill="1">
      <alignment vertical="center"/>
    </xf>
    <xf numFmtId="0" fontId="18" fillId="0" borderId="0" xfId="0" applyFont="1">
      <alignment vertical="center"/>
    </xf>
    <xf numFmtId="177" fontId="13" fillId="0" borderId="16" xfId="0" applyNumberFormat="1" applyFont="1" applyBorder="1">
      <alignment vertical="center"/>
    </xf>
    <xf numFmtId="177" fontId="13" fillId="0" borderId="16" xfId="0" applyNumberFormat="1" applyFont="1" applyBorder="1" applyAlignment="1">
      <alignment horizontal="right" vertical="center"/>
    </xf>
    <xf numFmtId="177" fontId="6" fillId="0" borderId="16" xfId="0" applyNumberFormat="1" applyFont="1" applyBorder="1">
      <alignment vertical="center"/>
    </xf>
    <xf numFmtId="177" fontId="13" fillId="8" borderId="16" xfId="0" applyNumberFormat="1" applyFont="1" applyFill="1" applyBorder="1">
      <alignment vertical="center"/>
    </xf>
    <xf numFmtId="177" fontId="13" fillId="8" borderId="16" xfId="0" applyNumberFormat="1" applyFont="1" applyFill="1" applyBorder="1" applyAlignment="1">
      <alignment horizontal="right" vertical="center"/>
    </xf>
    <xf numFmtId="0" fontId="6" fillId="0" borderId="17" xfId="0" applyFont="1" applyBorder="1" applyAlignment="1">
      <alignment horizontal="right" vertical="center"/>
    </xf>
    <xf numFmtId="3" fontId="18" fillId="0" borderId="0" xfId="0" applyNumberFormat="1" applyFont="1">
      <alignment vertical="center"/>
    </xf>
    <xf numFmtId="177" fontId="18" fillId="0" borderId="0" xfId="0" applyNumberFormat="1" applyFont="1">
      <alignment vertical="center"/>
    </xf>
    <xf numFmtId="3" fontId="11" fillId="13" borderId="0" xfId="0" applyNumberFormat="1" applyFont="1" applyFill="1">
      <alignment vertical="center"/>
    </xf>
    <xf numFmtId="0" fontId="11" fillId="14" borderId="20" xfId="0" applyFont="1" applyFill="1" applyBorder="1">
      <alignment vertical="center"/>
    </xf>
    <xf numFmtId="0" fontId="11" fillId="14" borderId="21" xfId="0" applyFont="1" applyFill="1" applyBorder="1">
      <alignment vertical="center"/>
    </xf>
    <xf numFmtId="3" fontId="11" fillId="14" borderId="22" xfId="0" applyNumberFormat="1" applyFont="1" applyFill="1" applyBorder="1">
      <alignment vertical="center"/>
    </xf>
    <xf numFmtId="0" fontId="18" fillId="0" borderId="19" xfId="0" applyFont="1" applyBorder="1">
      <alignment vertical="center"/>
    </xf>
    <xf numFmtId="3" fontId="18" fillId="0" borderId="19" xfId="0" applyNumberFormat="1" applyFont="1" applyBorder="1">
      <alignment vertical="center"/>
    </xf>
    <xf numFmtId="177" fontId="18" fillId="0" borderId="19" xfId="0" applyNumberFormat="1" applyFont="1" applyBorder="1">
      <alignment vertical="center"/>
    </xf>
    <xf numFmtId="0" fontId="11" fillId="4" borderId="0" xfId="0" applyFont="1" applyFill="1">
      <alignment vertical="center"/>
    </xf>
    <xf numFmtId="3" fontId="11" fillId="4" borderId="0" xfId="0" applyNumberFormat="1" applyFont="1" applyFill="1">
      <alignment vertical="center"/>
    </xf>
    <xf numFmtId="0" fontId="6" fillId="4" borderId="16" xfId="0" applyFont="1" applyFill="1" applyBorder="1">
      <alignment vertical="center"/>
    </xf>
    <xf numFmtId="0" fontId="5" fillId="7" borderId="23" xfId="0" applyFont="1" applyFill="1" applyBorder="1" applyAlignment="1">
      <alignment horizontal="right" vertical="center"/>
    </xf>
    <xf numFmtId="0" fontId="13" fillId="0" borderId="24" xfId="0" applyFont="1" applyBorder="1">
      <alignment vertical="center"/>
    </xf>
    <xf numFmtId="177" fontId="6" fillId="0" borderId="24" xfId="0" applyNumberFormat="1" applyFont="1" applyBorder="1">
      <alignment vertical="center"/>
    </xf>
    <xf numFmtId="0" fontId="13" fillId="0" borderId="25" xfId="0" applyFont="1" applyBorder="1">
      <alignment vertical="center"/>
    </xf>
    <xf numFmtId="0" fontId="9" fillId="0" borderId="0" xfId="3">
      <alignment vertical="center"/>
    </xf>
    <xf numFmtId="0" fontId="19" fillId="15" borderId="27" xfId="3" applyFont="1" applyFill="1" applyBorder="1" applyAlignment="1">
      <alignment horizontal="center" vertical="center"/>
    </xf>
    <xf numFmtId="0" fontId="20" fillId="0" borderId="27" xfId="3" applyFont="1" applyBorder="1" applyAlignment="1">
      <alignment horizontal="left" vertical="center"/>
    </xf>
    <xf numFmtId="0" fontId="20" fillId="0" borderId="27" xfId="3" applyFont="1" applyBorder="1" applyAlignment="1">
      <alignment horizontal="center" vertical="center"/>
    </xf>
    <xf numFmtId="0" fontId="20" fillId="0" borderId="27" xfId="3" applyFont="1" applyBorder="1" applyAlignment="1">
      <alignment horizontal="left" vertical="top" wrapText="1"/>
    </xf>
    <xf numFmtId="0" fontId="20" fillId="0" borderId="27" xfId="3" applyFont="1" applyBorder="1" applyAlignment="1">
      <alignment horizontal="left" vertical="center" wrapText="1"/>
    </xf>
    <xf numFmtId="0" fontId="21" fillId="0" borderId="27" xfId="3" applyFont="1" applyBorder="1" applyAlignment="1">
      <alignment horizontal="center" vertical="center"/>
    </xf>
    <xf numFmtId="0" fontId="22" fillId="0" borderId="0" xfId="0" applyFont="1" applyAlignment="1"/>
    <xf numFmtId="0" fontId="0" fillId="0" borderId="0" xfId="0" applyAlignment="1"/>
    <xf numFmtId="0" fontId="0" fillId="0" borderId="0" xfId="0" applyAlignment="1">
      <alignment horizontal="right"/>
    </xf>
    <xf numFmtId="179" fontId="0" fillId="0" borderId="0" xfId="0" applyNumberFormat="1" applyAlignment="1">
      <alignment horizontal="right"/>
    </xf>
    <xf numFmtId="0" fontId="27" fillId="0" borderId="0" xfId="0" applyFont="1">
      <alignment vertical="center"/>
    </xf>
    <xf numFmtId="0" fontId="32" fillId="21" borderId="0" xfId="0" applyFont="1" applyFill="1" applyAlignment="1">
      <alignment horizontal="left" vertical="center"/>
    </xf>
    <xf numFmtId="0" fontId="33" fillId="0" borderId="0" xfId="0" applyFont="1" applyAlignment="1">
      <alignment horizontal="left" vertical="center"/>
    </xf>
    <xf numFmtId="0" fontId="34" fillId="0" borderId="0" xfId="0" applyFont="1" applyAlignment="1">
      <alignment horizontal="left" vertical="center"/>
    </xf>
    <xf numFmtId="0" fontId="33" fillId="0" borderId="0" xfId="0" applyFont="1">
      <alignment vertical="center"/>
    </xf>
    <xf numFmtId="182" fontId="32" fillId="3" borderId="48" xfId="0" applyNumberFormat="1" applyFont="1" applyFill="1" applyBorder="1">
      <alignment vertical="center"/>
    </xf>
    <xf numFmtId="182" fontId="32" fillId="3" borderId="49" xfId="0" applyNumberFormat="1" applyFont="1" applyFill="1" applyBorder="1" applyAlignment="1">
      <alignment horizontal="center" vertical="center"/>
    </xf>
    <xf numFmtId="182" fontId="32" fillId="3" borderId="49" xfId="0" applyNumberFormat="1" applyFont="1" applyFill="1" applyBorder="1" applyAlignment="1">
      <alignment horizontal="right" vertical="center"/>
    </xf>
    <xf numFmtId="182" fontId="34" fillId="18" borderId="49" xfId="0" applyNumberFormat="1" applyFont="1" applyFill="1" applyBorder="1" applyAlignment="1">
      <alignment horizontal="right" vertical="center"/>
    </xf>
    <xf numFmtId="0" fontId="34" fillId="9" borderId="0" xfId="0" applyFont="1" applyFill="1" applyAlignment="1" applyProtection="1">
      <alignment horizontal="left" vertical="center"/>
      <protection locked="0"/>
    </xf>
    <xf numFmtId="0" fontId="33" fillId="9" borderId="0" xfId="0" applyFont="1" applyFill="1" applyAlignment="1" applyProtection="1">
      <alignment horizontal="left" vertical="center"/>
      <protection locked="0"/>
    </xf>
    <xf numFmtId="178" fontId="35" fillId="0" borderId="0" xfId="0" applyNumberFormat="1" applyFont="1">
      <alignment vertical="center"/>
    </xf>
    <xf numFmtId="0" fontId="33" fillId="9" borderId="0" xfId="0" applyFont="1" applyFill="1" applyAlignment="1" applyProtection="1">
      <alignment horizontal="left" vertical="center" indent="1"/>
      <protection locked="0"/>
    </xf>
    <xf numFmtId="0" fontId="36" fillId="9" borderId="0" xfId="0" applyFont="1" applyFill="1" applyAlignment="1" applyProtection="1">
      <alignment horizontal="center" vertical="center" shrinkToFit="1"/>
      <protection locked="0"/>
    </xf>
    <xf numFmtId="178" fontId="37" fillId="0" borderId="0" xfId="0" applyNumberFormat="1" applyFont="1">
      <alignment vertical="center"/>
    </xf>
    <xf numFmtId="0" fontId="39" fillId="0" borderId="0" xfId="6" applyFont="1" applyAlignment="1">
      <alignment vertical="center" wrapText="1"/>
    </xf>
    <xf numFmtId="0" fontId="40" fillId="0" borderId="0" xfId="6" applyFont="1" applyAlignment="1">
      <alignment horizontal="right" vertical="center"/>
    </xf>
    <xf numFmtId="0" fontId="40" fillId="0" borderId="0" xfId="6" applyFont="1" applyAlignment="1">
      <alignment vertical="center" wrapText="1"/>
    </xf>
    <xf numFmtId="0" fontId="39" fillId="0" borderId="0" xfId="6" applyFont="1" applyAlignment="1">
      <alignment horizontal="center" vertical="center" wrapText="1"/>
    </xf>
    <xf numFmtId="10" fontId="39" fillId="0" borderId="0" xfId="7" applyNumberFormat="1" applyFont="1" applyFill="1" applyBorder="1" applyAlignment="1">
      <alignment horizontal="center"/>
    </xf>
    <xf numFmtId="0" fontId="39" fillId="0" borderId="0" xfId="6" applyFont="1" applyAlignment="1">
      <alignment wrapText="1"/>
    </xf>
    <xf numFmtId="0" fontId="39" fillId="0" borderId="0" xfId="6" applyFont="1" applyAlignment="1">
      <alignment horizontal="left"/>
    </xf>
    <xf numFmtId="0" fontId="39" fillId="0" borderId="0" xfId="6" applyFont="1" applyAlignment="1">
      <alignment horizontal="center"/>
    </xf>
    <xf numFmtId="0" fontId="39" fillId="22" borderId="52" xfId="6" applyFont="1" applyFill="1" applyBorder="1" applyAlignment="1">
      <alignment horizontal="center" vertical="center" wrapText="1"/>
    </xf>
    <xf numFmtId="0" fontId="39" fillId="22" borderId="53" xfId="6" applyFont="1" applyFill="1" applyBorder="1" applyAlignment="1">
      <alignment horizontal="center" vertical="center" wrapText="1"/>
    </xf>
    <xf numFmtId="0" fontId="39" fillId="22" borderId="53" xfId="6" applyFont="1" applyFill="1" applyBorder="1" applyAlignment="1">
      <alignment horizontal="center" vertical="center"/>
    </xf>
    <xf numFmtId="183" fontId="39" fillId="22" borderId="53" xfId="6" applyNumberFormat="1" applyFont="1" applyFill="1" applyBorder="1" applyAlignment="1">
      <alignment horizontal="center" vertical="center" wrapText="1"/>
    </xf>
    <xf numFmtId="10" fontId="39" fillId="22" borderId="53" xfId="8" applyNumberFormat="1" applyFont="1" applyFill="1" applyBorder="1" applyAlignment="1">
      <alignment horizontal="center" vertical="center" wrapText="1"/>
    </xf>
    <xf numFmtId="184" fontId="43" fillId="0" borderId="0" xfId="6" applyNumberFormat="1" applyFont="1"/>
    <xf numFmtId="184" fontId="43" fillId="0" borderId="0" xfId="7" applyNumberFormat="1" applyFont="1" applyFill="1" applyBorder="1" applyAlignment="1">
      <alignment horizontal="center"/>
    </xf>
    <xf numFmtId="0" fontId="39" fillId="0" borderId="54" xfId="6" applyFont="1" applyBorder="1" applyAlignment="1">
      <alignment horizontal="center" vertical="center" wrapText="1"/>
    </xf>
    <xf numFmtId="0" fontId="39" fillId="0" borderId="42" xfId="6" applyFont="1" applyBorder="1" applyAlignment="1">
      <alignment horizontal="center" vertical="center" wrapText="1"/>
    </xf>
    <xf numFmtId="10" fontId="39" fillId="0" borderId="42" xfId="7" applyNumberFormat="1" applyFont="1" applyFill="1" applyBorder="1" applyAlignment="1">
      <alignment horizontal="center"/>
    </xf>
    <xf numFmtId="0" fontId="39" fillId="0" borderId="54" xfId="6" applyFont="1" applyBorder="1" applyAlignment="1">
      <alignment wrapText="1"/>
    </xf>
    <xf numFmtId="0" fontId="39" fillId="0" borderId="54" xfId="6" applyFont="1" applyBorder="1" applyAlignment="1">
      <alignment horizontal="center"/>
    </xf>
    <xf numFmtId="0" fontId="44" fillId="23" borderId="0" xfId="6" applyFont="1" applyFill="1"/>
    <xf numFmtId="0" fontId="44" fillId="23" borderId="55" xfId="6" applyFont="1" applyFill="1" applyBorder="1" applyAlignment="1">
      <alignment horizontal="center"/>
    </xf>
    <xf numFmtId="2" fontId="45" fillId="23" borderId="0" xfId="6" applyNumberFormat="1" applyFont="1" applyFill="1" applyAlignment="1">
      <alignment horizontal="right" indent="2"/>
    </xf>
    <xf numFmtId="185" fontId="44" fillId="23" borderId="56" xfId="6" applyNumberFormat="1" applyFont="1" applyFill="1" applyBorder="1" applyAlignment="1">
      <alignment horizontal="right" indent="1"/>
    </xf>
    <xf numFmtId="185" fontId="44" fillId="23" borderId="57" xfId="6" applyNumberFormat="1" applyFont="1" applyFill="1" applyBorder="1" applyAlignment="1">
      <alignment horizontal="right" indent="1"/>
    </xf>
    <xf numFmtId="185" fontId="44" fillId="23" borderId="0" xfId="6" applyNumberFormat="1" applyFont="1" applyFill="1" applyAlignment="1">
      <alignment horizontal="right" indent="1"/>
    </xf>
    <xf numFmtId="178" fontId="44" fillId="23" borderId="0" xfId="7" applyNumberFormat="1" applyFont="1" applyFill="1" applyBorder="1" applyAlignment="1">
      <alignment horizontal="right" indent="1"/>
    </xf>
    <xf numFmtId="10" fontId="44" fillId="23" borderId="59" xfId="7" applyNumberFormat="1" applyFont="1" applyFill="1" applyBorder="1" applyAlignment="1">
      <alignment horizontal="right" indent="1"/>
    </xf>
    <xf numFmtId="10" fontId="44" fillId="23" borderId="60" xfId="7" applyNumberFormat="1" applyFont="1" applyFill="1" applyBorder="1" applyAlignment="1">
      <alignment horizontal="right" indent="1"/>
    </xf>
    <xf numFmtId="2" fontId="44" fillId="23" borderId="59" xfId="6" applyNumberFormat="1" applyFont="1" applyFill="1" applyBorder="1" applyAlignment="1">
      <alignment horizontal="right" indent="2"/>
    </xf>
    <xf numFmtId="2" fontId="44" fillId="23" borderId="60" xfId="6" applyNumberFormat="1" applyFont="1" applyFill="1" applyBorder="1" applyAlignment="1">
      <alignment horizontal="right" indent="2"/>
    </xf>
    <xf numFmtId="0" fontId="44" fillId="23" borderId="58" xfId="6" applyFont="1" applyFill="1" applyBorder="1" applyAlignment="1">
      <alignment horizontal="center"/>
    </xf>
    <xf numFmtId="178" fontId="45" fillId="23" borderId="58" xfId="7" applyNumberFormat="1" applyFont="1" applyFill="1" applyBorder="1" applyAlignment="1">
      <alignment horizontal="center"/>
    </xf>
    <xf numFmtId="10" fontId="44" fillId="23" borderId="56" xfId="7" applyNumberFormat="1" applyFont="1" applyFill="1" applyBorder="1" applyAlignment="1">
      <alignment horizontal="right" indent="1"/>
    </xf>
    <xf numFmtId="10" fontId="44" fillId="23" borderId="57" xfId="7" applyNumberFormat="1" applyFont="1" applyFill="1" applyBorder="1" applyAlignment="1">
      <alignment horizontal="right" indent="1"/>
    </xf>
    <xf numFmtId="2" fontId="44" fillId="23" borderId="56" xfId="6" applyNumberFormat="1" applyFont="1" applyFill="1" applyBorder="1" applyAlignment="1">
      <alignment horizontal="right" indent="2"/>
    </xf>
    <xf numFmtId="2" fontId="44" fillId="23" borderId="57" xfId="6" applyNumberFormat="1" applyFont="1" applyFill="1" applyBorder="1" applyAlignment="1">
      <alignment horizontal="right" indent="2"/>
    </xf>
    <xf numFmtId="0" fontId="44" fillId="0" borderId="0" xfId="6" applyFont="1"/>
    <xf numFmtId="0" fontId="44" fillId="0" borderId="58" xfId="6" applyFont="1" applyBorder="1" applyAlignment="1">
      <alignment horizontal="center"/>
    </xf>
    <xf numFmtId="178" fontId="45" fillId="0" borderId="58" xfId="7" applyNumberFormat="1" applyFont="1" applyFill="1" applyBorder="1" applyAlignment="1">
      <alignment horizontal="center"/>
    </xf>
    <xf numFmtId="0" fontId="46" fillId="0" borderId="0" xfId="6" applyFont="1" applyAlignment="1">
      <alignment horizontal="center" vertical="center"/>
    </xf>
    <xf numFmtId="186" fontId="44" fillId="23" borderId="56" xfId="6" applyNumberFormat="1" applyFont="1" applyFill="1" applyBorder="1" applyAlignment="1">
      <alignment horizontal="right" indent="1"/>
    </xf>
    <xf numFmtId="41" fontId="0" fillId="0" borderId="0" xfId="5" applyFont="1">
      <alignment vertical="center"/>
    </xf>
    <xf numFmtId="41" fontId="0" fillId="0" borderId="0" xfId="0" applyNumberFormat="1">
      <alignment vertical="center"/>
    </xf>
    <xf numFmtId="0" fontId="47" fillId="12" borderId="0" xfId="0" applyFont="1" applyFill="1">
      <alignment vertical="center"/>
    </xf>
    <xf numFmtId="187" fontId="47" fillId="12" borderId="0" xfId="0" applyNumberFormat="1" applyFont="1" applyFill="1">
      <alignment vertical="center"/>
    </xf>
    <xf numFmtId="0" fontId="48" fillId="9" borderId="0" xfId="0" applyFont="1" applyFill="1" applyAlignment="1">
      <alignment horizontal="left" vertical="center" indent="1"/>
    </xf>
    <xf numFmtId="178" fontId="48" fillId="0" borderId="0" xfId="0" applyNumberFormat="1" applyFont="1">
      <alignment vertical="center"/>
    </xf>
    <xf numFmtId="0" fontId="47" fillId="9" borderId="0" xfId="0" applyFont="1" applyFill="1" applyAlignment="1">
      <alignment horizontal="left" vertical="center" indent="3"/>
    </xf>
    <xf numFmtId="187" fontId="47" fillId="0" borderId="0" xfId="0" applyNumberFormat="1" applyFont="1">
      <alignment vertical="center"/>
    </xf>
    <xf numFmtId="0" fontId="48" fillId="9" borderId="0" xfId="0" applyFont="1" applyFill="1" applyAlignment="1">
      <alignment horizontal="left" vertical="center" indent="3"/>
    </xf>
    <xf numFmtId="187" fontId="35" fillId="0" borderId="0" xfId="0" applyNumberFormat="1" applyFont="1">
      <alignment vertical="center"/>
    </xf>
    <xf numFmtId="0" fontId="35" fillId="9" borderId="0" xfId="0" applyFont="1" applyFill="1" applyAlignment="1">
      <alignment horizontal="left" vertical="center" indent="3"/>
    </xf>
    <xf numFmtId="182" fontId="34" fillId="18" borderId="65" xfId="0" applyNumberFormat="1" applyFont="1" applyFill="1" applyBorder="1" applyAlignment="1">
      <alignment horizontal="right" vertical="center"/>
    </xf>
    <xf numFmtId="0" fontId="49" fillId="9" borderId="0" xfId="0" applyFont="1" applyFill="1" applyAlignment="1">
      <alignment horizontal="left" vertical="center" indent="1"/>
    </xf>
    <xf numFmtId="178" fontId="49" fillId="0" borderId="0" xfId="0" applyNumberFormat="1" applyFont="1">
      <alignment vertical="center"/>
    </xf>
    <xf numFmtId="14" fontId="50" fillId="25" borderId="47" xfId="0" applyNumberFormat="1" applyFont="1" applyFill="1" applyBorder="1" applyAlignment="1">
      <alignment horizontal="center" vertical="center"/>
    </xf>
    <xf numFmtId="0" fontId="51" fillId="0" borderId="0" xfId="0" applyFont="1">
      <alignment vertical="center"/>
    </xf>
    <xf numFmtId="0" fontId="51" fillId="0" borderId="67" xfId="0" applyFont="1" applyBorder="1">
      <alignment vertical="center"/>
    </xf>
    <xf numFmtId="188" fontId="51" fillId="0" borderId="40" xfId="0" applyNumberFormat="1" applyFont="1" applyBorder="1">
      <alignment vertical="center"/>
    </xf>
    <xf numFmtId="0" fontId="51" fillId="0" borderId="47" xfId="0" applyFont="1" applyBorder="1" applyAlignment="1">
      <alignment horizontal="left" vertical="center" indent="1"/>
    </xf>
    <xf numFmtId="188" fontId="51" fillId="0" borderId="43" xfId="0" applyNumberFormat="1" applyFont="1" applyBorder="1">
      <alignment vertical="center"/>
    </xf>
    <xf numFmtId="0" fontId="51" fillId="0" borderId="68" xfId="0" applyFont="1" applyBorder="1">
      <alignment vertical="center"/>
    </xf>
    <xf numFmtId="188" fontId="51" fillId="26" borderId="44" xfId="0" applyNumberFormat="1" applyFont="1" applyFill="1" applyBorder="1">
      <alignment vertical="center"/>
    </xf>
    <xf numFmtId="188" fontId="51" fillId="0" borderId="46" xfId="0" applyNumberFormat="1" applyFont="1" applyBorder="1">
      <alignment vertical="center"/>
    </xf>
    <xf numFmtId="0" fontId="52" fillId="0" borderId="67" xfId="0" applyFont="1" applyBorder="1">
      <alignment vertical="center"/>
    </xf>
    <xf numFmtId="0" fontId="52" fillId="0" borderId="39" xfId="0" applyFont="1" applyBorder="1">
      <alignment vertical="center"/>
    </xf>
    <xf numFmtId="188" fontId="52" fillId="0" borderId="43" xfId="0" applyNumberFormat="1" applyFont="1" applyBorder="1">
      <alignment vertical="center"/>
    </xf>
    <xf numFmtId="178" fontId="51" fillId="0" borderId="45" xfId="0" applyNumberFormat="1" applyFont="1" applyBorder="1">
      <alignment vertical="center"/>
    </xf>
    <xf numFmtId="0" fontId="51" fillId="0" borderId="69" xfId="0" applyFont="1" applyBorder="1">
      <alignment vertical="center"/>
    </xf>
    <xf numFmtId="0" fontId="51" fillId="0" borderId="42" xfId="0" applyFont="1" applyBorder="1">
      <alignment vertical="center"/>
    </xf>
    <xf numFmtId="178" fontId="51" fillId="0" borderId="46" xfId="0" applyNumberFormat="1" applyFont="1" applyBorder="1">
      <alignment vertical="center"/>
    </xf>
    <xf numFmtId="0" fontId="53" fillId="0" borderId="67" xfId="0" applyFont="1" applyBorder="1">
      <alignment vertical="center"/>
    </xf>
    <xf numFmtId="0" fontId="51" fillId="0" borderId="39" xfId="0" applyFont="1" applyBorder="1">
      <alignment vertical="center"/>
    </xf>
    <xf numFmtId="188" fontId="53" fillId="0" borderId="45" xfId="0" applyNumberFormat="1" applyFont="1" applyBorder="1">
      <alignment vertical="center"/>
    </xf>
    <xf numFmtId="0" fontId="53" fillId="0" borderId="69" xfId="0" applyFont="1" applyBorder="1">
      <alignment vertical="center"/>
    </xf>
    <xf numFmtId="0" fontId="52" fillId="0" borderId="42" xfId="0" applyFont="1" applyBorder="1">
      <alignment vertical="center"/>
    </xf>
    <xf numFmtId="188" fontId="53" fillId="0" borderId="46" xfId="0" applyNumberFormat="1" applyFont="1" applyBorder="1">
      <alignment vertical="center"/>
    </xf>
    <xf numFmtId="188" fontId="51" fillId="0" borderId="0" xfId="0" applyNumberFormat="1" applyFont="1">
      <alignment vertical="center"/>
    </xf>
    <xf numFmtId="41" fontId="51" fillId="0" borderId="0" xfId="0" applyNumberFormat="1" applyFont="1">
      <alignment vertical="center"/>
    </xf>
    <xf numFmtId="0" fontId="26" fillId="0" borderId="0" xfId="0" applyFont="1">
      <alignment vertical="center"/>
    </xf>
    <xf numFmtId="0" fontId="25" fillId="0" borderId="0" xfId="0" applyFont="1">
      <alignment vertical="center"/>
    </xf>
    <xf numFmtId="188" fontId="51" fillId="0" borderId="47" xfId="0" applyNumberFormat="1" applyFont="1" applyBorder="1">
      <alignment vertical="center"/>
    </xf>
    <xf numFmtId="0" fontId="56" fillId="0" borderId="67" xfId="0" applyFont="1" applyBorder="1">
      <alignment vertical="center"/>
    </xf>
    <xf numFmtId="0" fontId="50" fillId="25" borderId="0" xfId="0" applyFont="1" applyFill="1">
      <alignment vertical="center"/>
    </xf>
    <xf numFmtId="0" fontId="52" fillId="25" borderId="0" xfId="0" applyFont="1" applyFill="1">
      <alignment vertical="center"/>
    </xf>
    <xf numFmtId="0" fontId="52" fillId="28" borderId="47" xfId="0" applyFont="1" applyFill="1" applyBorder="1" applyAlignment="1">
      <alignment horizontal="center" vertical="center"/>
    </xf>
    <xf numFmtId="189" fontId="52" fillId="28" borderId="47" xfId="0" applyNumberFormat="1" applyFont="1" applyFill="1" applyBorder="1" applyAlignment="1">
      <alignment horizontal="center" vertical="center"/>
    </xf>
    <xf numFmtId="190" fontId="52" fillId="12" borderId="47" xfId="0" applyNumberFormat="1" applyFont="1" applyFill="1" applyBorder="1" applyAlignment="1">
      <alignment horizontal="center" vertical="center"/>
    </xf>
    <xf numFmtId="190" fontId="52" fillId="12" borderId="47" xfId="0" applyNumberFormat="1" applyFont="1" applyFill="1" applyBorder="1" applyAlignment="1">
      <alignment horizontal="right" vertical="center"/>
    </xf>
    <xf numFmtId="190" fontId="51" fillId="0" borderId="47" xfId="0" applyNumberFormat="1" applyFont="1" applyBorder="1" applyAlignment="1">
      <alignment horizontal="center" vertical="center"/>
    </xf>
    <xf numFmtId="190" fontId="51" fillId="0" borderId="47" xfId="0" applyNumberFormat="1" applyFont="1" applyBorder="1" applyAlignment="1">
      <alignment horizontal="right" vertical="center"/>
    </xf>
    <xf numFmtId="190" fontId="52" fillId="12" borderId="47" xfId="0" applyNumberFormat="1" applyFont="1" applyFill="1" applyBorder="1">
      <alignment vertical="center"/>
    </xf>
    <xf numFmtId="0" fontId="58" fillId="4" borderId="0" xfId="0" applyFont="1" applyFill="1">
      <alignment vertical="center"/>
    </xf>
    <xf numFmtId="0" fontId="58" fillId="0" borderId="0" xfId="0" applyFont="1">
      <alignment vertical="center"/>
    </xf>
    <xf numFmtId="0" fontId="59" fillId="25" borderId="0" xfId="0" applyFont="1" applyFill="1">
      <alignment vertical="center"/>
    </xf>
    <xf numFmtId="0" fontId="29" fillId="29" borderId="71" xfId="0" applyFont="1" applyFill="1" applyBorder="1">
      <alignment vertical="center"/>
    </xf>
    <xf numFmtId="0" fontId="30" fillId="29" borderId="72" xfId="0" quotePrefix="1" applyFont="1" applyFill="1" applyBorder="1" applyAlignment="1">
      <alignment horizontal="center" vertical="center"/>
    </xf>
    <xf numFmtId="0" fontId="30" fillId="0" borderId="71" xfId="0" applyFont="1" applyBorder="1">
      <alignment vertical="center"/>
    </xf>
    <xf numFmtId="37" fontId="30" fillId="0" borderId="72" xfId="0" applyNumberFormat="1" applyFont="1" applyBorder="1">
      <alignment vertical="center"/>
    </xf>
    <xf numFmtId="0" fontId="29" fillId="0" borderId="73" xfId="0" applyFont="1" applyBorder="1">
      <alignment vertical="center"/>
    </xf>
    <xf numFmtId="37" fontId="29" fillId="0" borderId="0" xfId="0" applyNumberFormat="1" applyFont="1">
      <alignment vertical="center"/>
    </xf>
    <xf numFmtId="0" fontId="29" fillId="0" borderId="74" xfId="2" applyFont="1" applyBorder="1" applyAlignment="1">
      <alignment vertical="center"/>
    </xf>
    <xf numFmtId="37" fontId="29" fillId="0" borderId="75" xfId="2" applyNumberFormat="1" applyFont="1" applyBorder="1" applyAlignment="1">
      <alignment vertical="center"/>
    </xf>
    <xf numFmtId="37" fontId="29" fillId="0" borderId="76" xfId="2" applyNumberFormat="1" applyFont="1" applyBorder="1" applyAlignment="1">
      <alignment vertical="center"/>
    </xf>
    <xf numFmtId="0" fontId="29" fillId="0" borderId="77" xfId="0" applyFont="1" applyBorder="1">
      <alignment vertical="center"/>
    </xf>
    <xf numFmtId="37" fontId="29" fillId="0" borderId="0" xfId="2" applyNumberFormat="1" applyFont="1" applyAlignment="1">
      <alignment vertical="center"/>
    </xf>
    <xf numFmtId="37" fontId="29" fillId="0" borderId="78" xfId="2" applyNumberFormat="1" applyFont="1" applyBorder="1" applyAlignment="1">
      <alignment vertical="center"/>
    </xf>
    <xf numFmtId="0" fontId="29" fillId="0" borderId="79" xfId="0" applyFont="1" applyBorder="1">
      <alignment vertical="center"/>
    </xf>
    <xf numFmtId="37" fontId="29" fillId="0" borderId="80" xfId="2" applyNumberFormat="1" applyFont="1" applyBorder="1" applyAlignment="1">
      <alignment vertical="center"/>
    </xf>
    <xf numFmtId="37" fontId="29" fillId="0" borderId="81" xfId="2" applyNumberFormat="1" applyFont="1" applyBorder="1" applyAlignment="1">
      <alignment vertical="center"/>
    </xf>
    <xf numFmtId="0" fontId="29" fillId="0" borderId="63" xfId="2" applyFont="1" applyBorder="1" applyAlignment="1">
      <alignment vertical="center"/>
    </xf>
    <xf numFmtId="37" fontId="29" fillId="0" borderId="62" xfId="2" applyNumberFormat="1" applyFont="1" applyBorder="1" applyAlignment="1">
      <alignment vertical="center"/>
    </xf>
    <xf numFmtId="0" fontId="30" fillId="18" borderId="63" xfId="0" applyFont="1" applyFill="1" applyBorder="1">
      <alignment vertical="center"/>
    </xf>
    <xf numFmtId="37" fontId="30" fillId="18" borderId="62" xfId="0" applyNumberFormat="1" applyFont="1" applyFill="1" applyBorder="1">
      <alignment vertical="center"/>
    </xf>
    <xf numFmtId="0" fontId="29" fillId="0" borderId="0" xfId="0" applyFont="1">
      <alignment vertical="center"/>
    </xf>
    <xf numFmtId="185" fontId="35" fillId="0" borderId="0" xfId="0" applyNumberFormat="1" applyFont="1" applyAlignment="1">
      <alignment horizontal="center"/>
    </xf>
    <xf numFmtId="0" fontId="47" fillId="9" borderId="0" xfId="0" applyFont="1" applyFill="1" applyAlignment="1">
      <alignment horizontal="left" vertical="center"/>
    </xf>
    <xf numFmtId="187" fontId="47" fillId="0" borderId="64" xfId="0" applyNumberFormat="1" applyFont="1" applyBorder="1">
      <alignment vertical="center"/>
    </xf>
    <xf numFmtId="187" fontId="47" fillId="0" borderId="82" xfId="0" applyNumberFormat="1" applyFont="1" applyBorder="1">
      <alignment vertical="center"/>
    </xf>
    <xf numFmtId="0" fontId="35" fillId="9" borderId="61" xfId="0" applyFont="1" applyFill="1" applyBorder="1" applyAlignment="1">
      <alignment horizontal="left" vertical="center" indent="1"/>
    </xf>
    <xf numFmtId="0" fontId="35" fillId="9" borderId="61" xfId="0" applyFont="1" applyFill="1" applyBorder="1" applyAlignment="1">
      <alignment horizontal="center" vertical="center"/>
    </xf>
    <xf numFmtId="187" fontId="0" fillId="0" borderId="61" xfId="0" applyNumberFormat="1" applyBorder="1">
      <alignment vertical="center"/>
    </xf>
    <xf numFmtId="0" fontId="35" fillId="9" borderId="0" xfId="0" applyFont="1" applyFill="1" applyAlignment="1">
      <alignment horizontal="left" vertical="center" indent="1"/>
    </xf>
    <xf numFmtId="0" fontId="35" fillId="9" borderId="0" xfId="0" applyFont="1" applyFill="1" applyAlignment="1">
      <alignment horizontal="center" vertical="center"/>
    </xf>
    <xf numFmtId="187" fontId="0" fillId="0" borderId="0" xfId="0" applyNumberFormat="1">
      <alignment vertical="center"/>
    </xf>
    <xf numFmtId="0" fontId="35" fillId="9" borderId="62" xfId="0" applyFont="1" applyFill="1" applyBorder="1" applyAlignment="1">
      <alignment horizontal="left" vertical="center" indent="1"/>
    </xf>
    <xf numFmtId="0" fontId="35" fillId="9" borderId="62" xfId="0" applyFont="1" applyFill="1" applyBorder="1" applyAlignment="1">
      <alignment horizontal="center" vertical="center"/>
    </xf>
    <xf numFmtId="187" fontId="0" fillId="0" borderId="62" xfId="0" applyNumberFormat="1" applyBorder="1">
      <alignment vertical="center"/>
    </xf>
    <xf numFmtId="187" fontId="0" fillId="0" borderId="57" xfId="0" applyNumberFormat="1" applyBorder="1">
      <alignment vertical="center"/>
    </xf>
    <xf numFmtId="187" fontId="0" fillId="24" borderId="57" xfId="0" applyNumberFormat="1" applyFill="1" applyBorder="1">
      <alignment vertical="center"/>
    </xf>
    <xf numFmtId="0" fontId="60" fillId="9" borderId="64" xfId="0" applyFont="1" applyFill="1" applyBorder="1">
      <alignment vertical="center"/>
    </xf>
    <xf numFmtId="0" fontId="47" fillId="9" borderId="64" xfId="0" applyFont="1" applyFill="1" applyBorder="1" applyAlignment="1">
      <alignment horizontal="center" vertical="center"/>
    </xf>
    <xf numFmtId="187" fontId="60" fillId="0" borderId="64" xfId="0" applyNumberFormat="1" applyFont="1" applyBorder="1">
      <alignment vertical="center"/>
    </xf>
    <xf numFmtId="187" fontId="60" fillId="0" borderId="82" xfId="0" applyNumberFormat="1" applyFont="1" applyBorder="1">
      <alignment vertical="center"/>
    </xf>
    <xf numFmtId="0" fontId="60" fillId="9" borderId="50" xfId="0" applyFont="1" applyFill="1" applyBorder="1">
      <alignment vertical="center"/>
    </xf>
    <xf numFmtId="0" fontId="0" fillId="9" borderId="50" xfId="0" applyFill="1" applyBorder="1">
      <alignment vertical="center"/>
    </xf>
    <xf numFmtId="187" fontId="60" fillId="0" borderId="50" xfId="0" applyNumberFormat="1" applyFont="1" applyBorder="1">
      <alignment vertical="center"/>
    </xf>
    <xf numFmtId="187" fontId="60" fillId="0" borderId="85" xfId="0" applyNumberFormat="1" applyFont="1" applyBorder="1">
      <alignment vertical="center"/>
    </xf>
    <xf numFmtId="0" fontId="0" fillId="9" borderId="64" xfId="0" applyFill="1" applyBorder="1">
      <alignment vertical="center"/>
    </xf>
    <xf numFmtId="187" fontId="0" fillId="0" borderId="64" xfId="0" applyNumberFormat="1" applyBorder="1">
      <alignment vertical="center"/>
    </xf>
    <xf numFmtId="187" fontId="0" fillId="0" borderId="82" xfId="0" applyNumberFormat="1" applyBorder="1">
      <alignment vertical="center"/>
    </xf>
    <xf numFmtId="0" fontId="0" fillId="9" borderId="0" xfId="0" applyFill="1">
      <alignment vertical="center"/>
    </xf>
    <xf numFmtId="187" fontId="0" fillId="0" borderId="50" xfId="0" applyNumberFormat="1" applyBorder="1">
      <alignment vertical="center"/>
    </xf>
    <xf numFmtId="187" fontId="0" fillId="0" borderId="85" xfId="0" applyNumberFormat="1" applyBorder="1">
      <alignment vertical="center"/>
    </xf>
    <xf numFmtId="0" fontId="0" fillId="9" borderId="0" xfId="0" applyFill="1" applyAlignment="1">
      <alignment horizontal="center" vertical="center"/>
    </xf>
    <xf numFmtId="0" fontId="35" fillId="9" borderId="50" xfId="0" applyFont="1" applyFill="1" applyBorder="1" applyAlignment="1">
      <alignment horizontal="left" vertical="center" indent="1"/>
    </xf>
    <xf numFmtId="0" fontId="0" fillId="12" borderId="0" xfId="0" applyFill="1">
      <alignment vertical="center"/>
    </xf>
    <xf numFmtId="0" fontId="0" fillId="12" borderId="82" xfId="0" applyFill="1" applyBorder="1">
      <alignment vertical="center"/>
    </xf>
    <xf numFmtId="0" fontId="0" fillId="12" borderId="0" xfId="0" applyFill="1" applyAlignment="1">
      <alignment horizontal="left" vertical="center" indent="1"/>
    </xf>
    <xf numFmtId="14" fontId="0" fillId="12" borderId="0" xfId="0" applyNumberFormat="1" applyFill="1">
      <alignment vertical="center"/>
    </xf>
    <xf numFmtId="14" fontId="0" fillId="12" borderId="57" xfId="0" applyNumberFormat="1" applyFill="1" applyBorder="1">
      <alignment vertical="center"/>
    </xf>
    <xf numFmtId="0" fontId="0" fillId="12" borderId="50" xfId="0" applyFill="1" applyBorder="1" applyAlignment="1">
      <alignment horizontal="left" vertical="center" indent="1"/>
    </xf>
    <xf numFmtId="0" fontId="0" fillId="12" borderId="50" xfId="0" applyFill="1" applyBorder="1">
      <alignment vertical="center"/>
    </xf>
    <xf numFmtId="14" fontId="35" fillId="12" borderId="50" xfId="0" applyNumberFormat="1" applyFont="1" applyFill="1" applyBorder="1" applyAlignment="1">
      <alignment vertical="top"/>
    </xf>
    <xf numFmtId="14" fontId="35" fillId="12" borderId="85" xfId="0" applyNumberFormat="1" applyFont="1" applyFill="1" applyBorder="1" applyAlignment="1">
      <alignment vertical="top"/>
    </xf>
    <xf numFmtId="187" fontId="0" fillId="0" borderId="83" xfId="0" applyNumberFormat="1" applyBorder="1">
      <alignment vertical="center"/>
    </xf>
    <xf numFmtId="187" fontId="0" fillId="0" borderId="84" xfId="0" applyNumberFormat="1" applyBorder="1">
      <alignment vertical="center"/>
    </xf>
    <xf numFmtId="0" fontId="63" fillId="30" borderId="0" xfId="0" applyFont="1" applyFill="1">
      <alignment vertical="center"/>
    </xf>
    <xf numFmtId="187" fontId="0" fillId="12" borderId="61" xfId="0" applyNumberFormat="1" applyFill="1" applyBorder="1">
      <alignment vertical="center"/>
    </xf>
    <xf numFmtId="187" fontId="0" fillId="12" borderId="0" xfId="0" applyNumberFormat="1" applyFill="1">
      <alignment vertical="center"/>
    </xf>
    <xf numFmtId="187" fontId="0" fillId="12" borderId="62" xfId="0" applyNumberFormat="1" applyFill="1" applyBorder="1">
      <alignment vertical="center"/>
    </xf>
    <xf numFmtId="187" fontId="60" fillId="12" borderId="64" xfId="0" applyNumberFormat="1" applyFont="1" applyFill="1" applyBorder="1">
      <alignment vertical="center"/>
    </xf>
    <xf numFmtId="187" fontId="60" fillId="12" borderId="50" xfId="0" applyNumberFormat="1" applyFont="1" applyFill="1" applyBorder="1">
      <alignment vertical="center"/>
    </xf>
    <xf numFmtId="187" fontId="60" fillId="12" borderId="85" xfId="0" applyNumberFormat="1" applyFont="1" applyFill="1" applyBorder="1">
      <alignment vertical="center"/>
    </xf>
    <xf numFmtId="187" fontId="37" fillId="13" borderId="66" xfId="0" applyNumberFormat="1" applyFont="1" applyFill="1" applyBorder="1">
      <alignment vertical="center"/>
    </xf>
    <xf numFmtId="187" fontId="61" fillId="0" borderId="0" xfId="0" applyNumberFormat="1" applyFont="1">
      <alignment vertical="center"/>
    </xf>
    <xf numFmtId="187" fontId="61" fillId="0" borderId="57" xfId="0" applyNumberFormat="1" applyFont="1" applyBorder="1">
      <alignment vertical="center"/>
    </xf>
    <xf numFmtId="187" fontId="61" fillId="0" borderId="50" xfId="0" applyNumberFormat="1" applyFont="1" applyBorder="1">
      <alignment vertical="center"/>
    </xf>
    <xf numFmtId="187" fontId="62" fillId="0" borderId="0" xfId="0" applyNumberFormat="1" applyFont="1">
      <alignment vertical="center"/>
    </xf>
    <xf numFmtId="187" fontId="62" fillId="0" borderId="50" xfId="0" applyNumberFormat="1" applyFont="1" applyBorder="1">
      <alignment vertical="center"/>
    </xf>
    <xf numFmtId="187" fontId="61" fillId="0" borderId="85" xfId="0" applyNumberFormat="1" applyFont="1" applyBorder="1">
      <alignment vertical="center"/>
    </xf>
    <xf numFmtId="182" fontId="34" fillId="18" borderId="50" xfId="0" applyNumberFormat="1" applyFont="1" applyFill="1" applyBorder="1" applyAlignment="1">
      <alignment horizontal="right" vertical="center"/>
    </xf>
    <xf numFmtId="178" fontId="34" fillId="9" borderId="86" xfId="0" applyNumberFormat="1" applyFont="1" applyFill="1" applyBorder="1" applyAlignment="1">
      <alignment horizontal="left" vertical="center"/>
    </xf>
    <xf numFmtId="187" fontId="47" fillId="9" borderId="86" xfId="0" applyNumberFormat="1" applyFont="1" applyFill="1" applyBorder="1">
      <alignment vertical="center"/>
    </xf>
    <xf numFmtId="187" fontId="47" fillId="9" borderId="87" xfId="0" applyNumberFormat="1" applyFont="1" applyFill="1" applyBorder="1">
      <alignment vertical="center"/>
    </xf>
    <xf numFmtId="0" fontId="49" fillId="0" borderId="0" xfId="0" applyFont="1">
      <alignment vertical="center"/>
    </xf>
    <xf numFmtId="178" fontId="49" fillId="0" borderId="68" xfId="0" applyNumberFormat="1" applyFont="1" applyBorder="1">
      <alignment vertical="center"/>
    </xf>
    <xf numFmtId="0" fontId="35" fillId="0" borderId="0" xfId="0" applyFont="1">
      <alignment vertical="center"/>
    </xf>
    <xf numFmtId="0" fontId="35" fillId="0" borderId="68" xfId="0" applyFont="1" applyBorder="1">
      <alignment vertical="center"/>
    </xf>
    <xf numFmtId="0" fontId="35" fillId="0" borderId="0" xfId="0" applyFont="1" applyAlignment="1">
      <alignment horizontal="left" vertical="center" indent="1"/>
    </xf>
    <xf numFmtId="187" fontId="35" fillId="0" borderId="68" xfId="0" applyNumberFormat="1" applyFont="1" applyBorder="1">
      <alignment vertical="center"/>
    </xf>
    <xf numFmtId="178" fontId="66" fillId="0" borderId="0" xfId="0" applyNumberFormat="1" applyFont="1" applyAlignment="1">
      <alignment horizontal="right" vertical="center"/>
    </xf>
    <xf numFmtId="178" fontId="66" fillId="0" borderId="68" xfId="0" applyNumberFormat="1" applyFont="1" applyBorder="1" applyAlignment="1">
      <alignment horizontal="right" vertical="center"/>
    </xf>
    <xf numFmtId="178" fontId="65" fillId="0" borderId="0" xfId="0" applyNumberFormat="1" applyFont="1" applyAlignment="1">
      <alignment horizontal="left" vertical="center" indent="2"/>
    </xf>
    <xf numFmtId="178" fontId="66" fillId="31" borderId="68" xfId="0" applyNumberFormat="1" applyFont="1" applyFill="1" applyBorder="1" applyAlignment="1">
      <alignment horizontal="right" vertical="center"/>
    </xf>
    <xf numFmtId="178" fontId="66" fillId="31" borderId="0" xfId="0" applyNumberFormat="1" applyFont="1" applyFill="1" applyAlignment="1">
      <alignment horizontal="right" vertical="center"/>
    </xf>
    <xf numFmtId="178" fontId="66" fillId="23" borderId="0" xfId="0" applyNumberFormat="1" applyFont="1" applyFill="1" applyAlignment="1">
      <alignment horizontal="right" vertical="center"/>
    </xf>
    <xf numFmtId="0" fontId="35" fillId="0" borderId="42" xfId="0" applyFont="1" applyBorder="1">
      <alignment vertical="center"/>
    </xf>
    <xf numFmtId="178" fontId="64" fillId="0" borderId="69" xfId="1" applyNumberFormat="1" applyFont="1" applyBorder="1">
      <alignment vertical="center"/>
    </xf>
    <xf numFmtId="178" fontId="64" fillId="0" borderId="42" xfId="1" applyNumberFormat="1" applyFont="1" applyBorder="1">
      <alignment vertical="center"/>
    </xf>
    <xf numFmtId="41" fontId="33" fillId="23" borderId="0" xfId="0" applyNumberFormat="1" applyFont="1" applyFill="1" applyAlignment="1">
      <alignment horizontal="right" vertical="center"/>
    </xf>
    <xf numFmtId="41" fontId="33" fillId="23" borderId="57" xfId="0" applyNumberFormat="1" applyFont="1" applyFill="1" applyBorder="1" applyAlignment="1">
      <alignment horizontal="right" vertical="center"/>
    </xf>
    <xf numFmtId="41" fontId="34" fillId="23" borderId="0" xfId="0" applyNumberFormat="1" applyFont="1" applyFill="1" applyAlignment="1">
      <alignment horizontal="right" vertical="center"/>
    </xf>
    <xf numFmtId="41" fontId="34" fillId="23" borderId="57" xfId="0" applyNumberFormat="1" applyFont="1" applyFill="1" applyBorder="1" applyAlignment="1">
      <alignment horizontal="right" vertical="center"/>
    </xf>
    <xf numFmtId="0" fontId="35" fillId="0" borderId="44" xfId="0" applyFont="1" applyBorder="1" applyAlignment="1">
      <alignment horizontal="left" vertical="center" indent="1"/>
    </xf>
    <xf numFmtId="0" fontId="34" fillId="0" borderId="88" xfId="0" applyFont="1" applyBorder="1" applyAlignment="1">
      <alignment horizontal="left" vertical="center" indent="1"/>
    </xf>
    <xf numFmtId="0" fontId="33" fillId="9" borderId="88" xfId="0" applyFont="1" applyFill="1" applyBorder="1" applyAlignment="1">
      <alignment horizontal="left" vertical="center" indent="1"/>
    </xf>
    <xf numFmtId="178" fontId="65" fillId="0" borderId="44" xfId="0" applyNumberFormat="1" applyFont="1" applyBorder="1" applyAlignment="1">
      <alignment horizontal="left" vertical="center" indent="1"/>
    </xf>
    <xf numFmtId="0" fontId="47" fillId="0" borderId="0" xfId="0" applyFont="1">
      <alignment vertical="center"/>
    </xf>
    <xf numFmtId="41" fontId="35" fillId="0" borderId="0" xfId="0" applyNumberFormat="1" applyFont="1">
      <alignment vertical="center"/>
    </xf>
    <xf numFmtId="41" fontId="35" fillId="0" borderId="0" xfId="5" applyFont="1">
      <alignment vertical="center"/>
    </xf>
    <xf numFmtId="190" fontId="35" fillId="0" borderId="0" xfId="0" applyNumberFormat="1" applyFont="1">
      <alignment vertical="center"/>
    </xf>
    <xf numFmtId="182" fontId="32" fillId="3" borderId="64" xfId="0" applyNumberFormat="1" applyFont="1" applyFill="1" applyBorder="1" applyAlignment="1">
      <alignment horizontal="right" vertical="center"/>
    </xf>
    <xf numFmtId="38" fontId="34" fillId="12" borderId="41" xfId="0" applyNumberFormat="1" applyFont="1" applyFill="1" applyBorder="1" applyAlignment="1">
      <alignment horizontal="left" vertical="center"/>
    </xf>
    <xf numFmtId="187" fontId="47" fillId="12" borderId="89" xfId="0" applyNumberFormat="1" applyFont="1" applyFill="1" applyBorder="1" applyAlignment="1">
      <alignment horizontal="right" vertical="center"/>
    </xf>
    <xf numFmtId="187" fontId="47" fillId="12" borderId="90" xfId="0" applyNumberFormat="1" applyFont="1" applyFill="1" applyBorder="1" applyAlignment="1">
      <alignment horizontal="right" vertical="center"/>
    </xf>
    <xf numFmtId="187" fontId="47" fillId="13" borderId="91" xfId="0" applyNumberFormat="1" applyFont="1" applyFill="1" applyBorder="1" applyAlignment="1">
      <alignment horizontal="right" vertical="center"/>
    </xf>
    <xf numFmtId="187" fontId="47" fillId="12" borderId="41" xfId="0" applyNumberFormat="1" applyFont="1" applyFill="1" applyBorder="1" applyAlignment="1">
      <alignment horizontal="right" vertical="center"/>
    </xf>
    <xf numFmtId="178" fontId="67" fillId="0" borderId="0" xfId="0" applyNumberFormat="1" applyFont="1">
      <alignment vertical="center"/>
    </xf>
    <xf numFmtId="178" fontId="48" fillId="23" borderId="0" xfId="0" applyNumberFormat="1" applyFont="1" applyFill="1" applyAlignment="1">
      <alignment horizontal="left" vertical="center" indent="1"/>
    </xf>
    <xf numFmtId="178" fontId="48" fillId="23" borderId="0" xfId="0" applyNumberFormat="1" applyFont="1" applyFill="1" applyAlignment="1">
      <alignment horizontal="right" vertical="center"/>
    </xf>
    <xf numFmtId="178" fontId="48" fillId="23" borderId="68" xfId="0" applyNumberFormat="1" applyFont="1" applyFill="1" applyBorder="1" applyAlignment="1">
      <alignment horizontal="right" vertical="center"/>
    </xf>
    <xf numFmtId="0" fontId="49" fillId="23" borderId="0" xfId="0" applyFont="1" applyFill="1" applyAlignment="1">
      <alignment horizontal="left" vertical="center" indent="1"/>
    </xf>
    <xf numFmtId="178" fontId="49" fillId="23" borderId="0" xfId="0" applyNumberFormat="1" applyFont="1" applyFill="1" applyAlignment="1">
      <alignment horizontal="right" vertical="center"/>
    </xf>
    <xf numFmtId="178" fontId="49" fillId="23" borderId="68" xfId="0" applyNumberFormat="1" applyFont="1" applyFill="1" applyBorder="1" applyAlignment="1">
      <alignment horizontal="right" vertical="center"/>
    </xf>
    <xf numFmtId="0" fontId="66" fillId="23" borderId="0" xfId="0" applyFont="1" applyFill="1" applyAlignment="1">
      <alignment horizontal="left" vertical="center" indent="1"/>
    </xf>
    <xf numFmtId="0" fontId="68" fillId="0" borderId="0" xfId="0" applyFont="1">
      <alignment vertical="center"/>
    </xf>
    <xf numFmtId="0" fontId="34" fillId="10" borderId="92" xfId="0" applyFont="1" applyFill="1" applyBorder="1">
      <alignment vertical="center"/>
    </xf>
    <xf numFmtId="187" fontId="34" fillId="10" borderId="92" xfId="0" applyNumberFormat="1" applyFont="1" applyFill="1" applyBorder="1">
      <alignment vertical="center"/>
    </xf>
    <xf numFmtId="187" fontId="34" fillId="10" borderId="93" xfId="0" applyNumberFormat="1" applyFont="1" applyFill="1" applyBorder="1" applyAlignment="1">
      <alignment vertical="center" wrapText="1"/>
    </xf>
    <xf numFmtId="178" fontId="66" fillId="23" borderId="68" xfId="0" applyNumberFormat="1" applyFont="1" applyFill="1" applyBorder="1" applyAlignment="1">
      <alignment horizontal="right" vertical="center"/>
    </xf>
    <xf numFmtId="178" fontId="66" fillId="23" borderId="69" xfId="0" applyNumberFormat="1" applyFont="1" applyFill="1" applyBorder="1" applyAlignment="1">
      <alignment horizontal="right" vertical="center"/>
    </xf>
    <xf numFmtId="178" fontId="66" fillId="23" borderId="42" xfId="0" applyNumberFormat="1" applyFont="1" applyFill="1" applyBorder="1" applyAlignment="1">
      <alignment horizontal="right" vertical="center"/>
    </xf>
    <xf numFmtId="0" fontId="34" fillId="9" borderId="41" xfId="0" applyFont="1" applyFill="1" applyBorder="1" applyAlignment="1">
      <alignment horizontal="left" vertical="center"/>
    </xf>
    <xf numFmtId="41" fontId="34" fillId="9" borderId="41" xfId="0" applyNumberFormat="1" applyFont="1" applyFill="1" applyBorder="1" applyAlignment="1">
      <alignment horizontal="right" vertical="center"/>
    </xf>
    <xf numFmtId="190" fontId="34" fillId="9" borderId="94" xfId="0" applyNumberFormat="1" applyFont="1" applyFill="1" applyBorder="1" applyAlignment="1">
      <alignment horizontal="right" vertical="center"/>
    </xf>
    <xf numFmtId="190" fontId="34" fillId="9" borderId="95" xfId="0" applyNumberFormat="1" applyFont="1" applyFill="1" applyBorder="1" applyAlignment="1">
      <alignment horizontal="right" vertical="center"/>
    </xf>
    <xf numFmtId="190" fontId="66" fillId="23" borderId="68" xfId="0" applyNumberFormat="1" applyFont="1" applyFill="1" applyBorder="1" applyAlignment="1">
      <alignment horizontal="right" vertical="center"/>
    </xf>
    <xf numFmtId="190" fontId="66" fillId="23" borderId="0" xfId="0" applyNumberFormat="1" applyFont="1" applyFill="1" applyAlignment="1">
      <alignment horizontal="right" vertical="center"/>
    </xf>
    <xf numFmtId="0" fontId="33" fillId="23" borderId="0" xfId="0" applyFont="1" applyFill="1" applyAlignment="1">
      <alignment horizontal="left" vertical="center" indent="1"/>
    </xf>
    <xf numFmtId="41" fontId="33" fillId="0" borderId="0" xfId="0" applyNumberFormat="1" applyFont="1" applyAlignment="1">
      <alignment horizontal="right" vertical="center"/>
    </xf>
    <xf numFmtId="190" fontId="33" fillId="0" borderId="68" xfId="0" applyNumberFormat="1" applyFont="1" applyBorder="1" applyAlignment="1">
      <alignment horizontal="right" vertical="center"/>
    </xf>
    <xf numFmtId="190" fontId="33" fillId="27" borderId="0" xfId="0" applyNumberFormat="1" applyFont="1" applyFill="1" applyAlignment="1">
      <alignment horizontal="right" vertical="center"/>
    </xf>
    <xf numFmtId="190" fontId="33" fillId="9" borderId="0" xfId="0" applyNumberFormat="1" applyFont="1" applyFill="1" applyAlignment="1">
      <alignment horizontal="right" vertical="center"/>
    </xf>
    <xf numFmtId="178" fontId="33" fillId="23" borderId="0" xfId="0" applyNumberFormat="1" applyFont="1" applyFill="1" applyAlignment="1">
      <alignment horizontal="right" vertical="center"/>
    </xf>
    <xf numFmtId="190" fontId="33" fillId="23" borderId="68" xfId="0" applyNumberFormat="1" applyFont="1" applyFill="1" applyBorder="1" applyAlignment="1">
      <alignment horizontal="right" vertical="center"/>
    </xf>
    <xf numFmtId="190" fontId="33" fillId="23" borderId="0" xfId="0" applyNumberFormat="1" applyFont="1" applyFill="1" applyAlignment="1">
      <alignment horizontal="right" vertical="center"/>
    </xf>
    <xf numFmtId="0" fontId="33" fillId="23" borderId="0" xfId="0" applyFont="1" applyFill="1" applyAlignment="1">
      <alignment horizontal="left" vertical="center"/>
    </xf>
    <xf numFmtId="190" fontId="36" fillId="23" borderId="42" xfId="0" applyNumberFormat="1" applyFont="1" applyFill="1" applyBorder="1" applyAlignment="1">
      <alignment horizontal="right" vertical="center"/>
    </xf>
    <xf numFmtId="190" fontId="36" fillId="23" borderId="0" xfId="0" applyNumberFormat="1" applyFont="1" applyFill="1" applyAlignment="1">
      <alignment horizontal="right" vertical="center"/>
    </xf>
    <xf numFmtId="0" fontId="34" fillId="0" borderId="0" xfId="0" applyFont="1">
      <alignment vertical="center"/>
    </xf>
    <xf numFmtId="190" fontId="34" fillId="9" borderId="41" xfId="0" applyNumberFormat="1" applyFont="1" applyFill="1" applyBorder="1" applyAlignment="1">
      <alignment horizontal="right" vertical="center"/>
    </xf>
    <xf numFmtId="0" fontId="33" fillId="0" borderId="0" xfId="0" applyFont="1" applyAlignment="1">
      <alignment horizontal="left" vertical="center" indent="1"/>
    </xf>
    <xf numFmtId="178" fontId="36" fillId="0" borderId="0" xfId="0" applyNumberFormat="1" applyFont="1" applyAlignment="1">
      <alignment horizontal="right" vertical="center"/>
    </xf>
    <xf numFmtId="190" fontId="33" fillId="0" borderId="0" xfId="0" applyNumberFormat="1" applyFont="1" applyAlignment="1">
      <alignment horizontal="right" vertical="center"/>
    </xf>
    <xf numFmtId="0" fontId="34" fillId="23" borderId="0" xfId="0" applyFont="1" applyFill="1" applyAlignment="1">
      <alignment horizontal="left" vertical="center" indent="1"/>
    </xf>
    <xf numFmtId="190" fontId="34" fillId="23" borderId="0" xfId="0" applyNumberFormat="1" applyFont="1" applyFill="1" applyAlignment="1">
      <alignment horizontal="right" vertical="center"/>
    </xf>
    <xf numFmtId="190" fontId="34" fillId="23" borderId="68" xfId="0" applyNumberFormat="1" applyFont="1" applyFill="1" applyBorder="1" applyAlignment="1">
      <alignment horizontal="right" vertical="center"/>
    </xf>
    <xf numFmtId="0" fontId="33" fillId="23" borderId="0" xfId="0" applyFont="1" applyFill="1" applyAlignment="1">
      <alignment horizontal="left" vertical="center" indent="2"/>
    </xf>
    <xf numFmtId="190" fontId="33" fillId="9" borderId="68" xfId="0" applyNumberFormat="1" applyFont="1" applyFill="1" applyBorder="1" applyAlignment="1">
      <alignment horizontal="right" vertical="center"/>
    </xf>
    <xf numFmtId="0" fontId="66" fillId="23" borderId="53" xfId="0" applyFont="1" applyFill="1" applyBorder="1" applyAlignment="1">
      <alignment horizontal="left" vertical="center" indent="1"/>
    </xf>
    <xf numFmtId="178" fontId="66" fillId="23" borderId="53" xfId="0" applyNumberFormat="1" applyFont="1" applyFill="1" applyBorder="1" applyAlignment="1">
      <alignment horizontal="right" vertical="center"/>
    </xf>
    <xf numFmtId="178" fontId="66" fillId="23" borderId="96" xfId="0" applyNumberFormat="1" applyFont="1" applyFill="1" applyBorder="1" applyAlignment="1">
      <alignment horizontal="right" vertical="center"/>
    </xf>
    <xf numFmtId="191" fontId="35" fillId="0" borderId="0" xfId="0" applyNumberFormat="1" applyFont="1">
      <alignment vertical="center"/>
    </xf>
    <xf numFmtId="187" fontId="47" fillId="12" borderId="97" xfId="0" applyNumberFormat="1" applyFont="1" applyFill="1" applyBorder="1" applyAlignment="1">
      <alignment horizontal="right" vertical="center"/>
    </xf>
    <xf numFmtId="178" fontId="36" fillId="9" borderId="41" xfId="0" applyNumberFormat="1" applyFont="1" applyFill="1" applyBorder="1" applyAlignment="1">
      <alignment horizontal="right" vertical="center"/>
    </xf>
    <xf numFmtId="190" fontId="34" fillId="9" borderId="97" xfId="0" applyNumberFormat="1" applyFont="1" applyFill="1" applyBorder="1" applyAlignment="1">
      <alignment horizontal="right" vertical="center"/>
    </xf>
    <xf numFmtId="14" fontId="33" fillId="0" borderId="0" xfId="0" applyNumberFormat="1" applyFont="1" applyAlignment="1">
      <alignment horizontal="left" vertical="center" indent="2"/>
    </xf>
    <xf numFmtId="178" fontId="36" fillId="23" borderId="0" xfId="0" applyNumberFormat="1" applyFont="1" applyFill="1" applyAlignment="1">
      <alignment horizontal="right" vertical="center"/>
    </xf>
    <xf numFmtId="178" fontId="69" fillId="23" borderId="0" xfId="0" applyNumberFormat="1" applyFont="1" applyFill="1" applyAlignment="1">
      <alignment horizontal="right" vertical="center"/>
    </xf>
    <xf numFmtId="0" fontId="33" fillId="0" borderId="42" xfId="0" applyFont="1" applyBorder="1">
      <alignment vertical="center"/>
    </xf>
    <xf numFmtId="190" fontId="33" fillId="0" borderId="69" xfId="0" applyNumberFormat="1" applyFont="1" applyBorder="1">
      <alignment vertical="center"/>
    </xf>
    <xf numFmtId="187" fontId="33" fillId="0" borderId="42" xfId="0" applyNumberFormat="1" applyFont="1" applyBorder="1">
      <alignment vertical="center"/>
    </xf>
    <xf numFmtId="190" fontId="33" fillId="0" borderId="0" xfId="0" applyNumberFormat="1" applyFont="1">
      <alignment vertical="center"/>
    </xf>
    <xf numFmtId="178" fontId="36" fillId="23" borderId="68" xfId="0" applyNumberFormat="1" applyFont="1" applyFill="1" applyBorder="1" applyAlignment="1">
      <alignment horizontal="right" vertical="center"/>
    </xf>
    <xf numFmtId="190" fontId="33" fillId="14" borderId="68" xfId="0" applyNumberFormat="1" applyFont="1" applyFill="1" applyBorder="1" applyAlignment="1">
      <alignment horizontal="right" vertical="center"/>
    </xf>
    <xf numFmtId="190" fontId="33" fillId="14" borderId="0" xfId="0" applyNumberFormat="1" applyFont="1" applyFill="1" applyAlignment="1">
      <alignment horizontal="right" vertical="center"/>
    </xf>
    <xf numFmtId="0" fontId="33" fillId="32" borderId="0" xfId="0" applyFont="1" applyFill="1" applyAlignment="1">
      <alignment horizontal="left" vertical="center" indent="1"/>
    </xf>
    <xf numFmtId="178" fontId="33" fillId="32" borderId="0" xfId="0" applyNumberFormat="1" applyFont="1" applyFill="1" applyAlignment="1">
      <alignment horizontal="right" vertical="center"/>
    </xf>
    <xf numFmtId="190" fontId="33" fillId="32" borderId="68" xfId="0" applyNumberFormat="1" applyFont="1" applyFill="1" applyBorder="1" applyAlignment="1">
      <alignment horizontal="right" vertical="center"/>
    </xf>
    <xf numFmtId="190" fontId="33" fillId="32" borderId="0" xfId="0" applyNumberFormat="1" applyFont="1" applyFill="1" applyAlignment="1">
      <alignment horizontal="right" vertical="center"/>
    </xf>
    <xf numFmtId="190" fontId="33" fillId="27" borderId="68" xfId="0" applyNumberFormat="1" applyFont="1" applyFill="1" applyBorder="1" applyAlignment="1">
      <alignment horizontal="right" vertical="center"/>
    </xf>
    <xf numFmtId="178" fontId="66" fillId="27" borderId="68" xfId="0" applyNumberFormat="1" applyFont="1" applyFill="1" applyBorder="1" applyAlignment="1">
      <alignment horizontal="right" vertical="center"/>
    </xf>
    <xf numFmtId="178" fontId="66" fillId="27" borderId="0" xfId="0" applyNumberFormat="1" applyFont="1" applyFill="1" applyAlignment="1">
      <alignment horizontal="right" vertical="center"/>
    </xf>
    <xf numFmtId="190" fontId="33" fillId="31" borderId="68" xfId="0" applyNumberFormat="1" applyFont="1" applyFill="1" applyBorder="1" applyAlignment="1">
      <alignment horizontal="right" vertical="center"/>
    </xf>
    <xf numFmtId="190" fontId="33" fillId="31" borderId="0" xfId="0" applyNumberFormat="1" applyFont="1" applyFill="1" applyAlignment="1">
      <alignment horizontal="right" vertical="center"/>
    </xf>
    <xf numFmtId="187" fontId="34" fillId="33" borderId="92" xfId="0" applyNumberFormat="1" applyFont="1" applyFill="1" applyBorder="1">
      <alignment vertical="center"/>
    </xf>
    <xf numFmtId="178" fontId="48" fillId="34" borderId="0" xfId="0" applyNumberFormat="1" applyFont="1" applyFill="1" applyAlignment="1">
      <alignment horizontal="right" vertical="center"/>
    </xf>
    <xf numFmtId="178" fontId="49" fillId="34" borderId="0" xfId="0" applyNumberFormat="1" applyFont="1" applyFill="1" applyAlignment="1">
      <alignment horizontal="right" vertical="center"/>
    </xf>
    <xf numFmtId="178" fontId="66" fillId="34" borderId="0" xfId="0" applyNumberFormat="1" applyFont="1" applyFill="1" applyAlignment="1">
      <alignment horizontal="right" vertical="center"/>
    </xf>
    <xf numFmtId="0" fontId="66" fillId="23" borderId="51" xfId="0" applyFont="1" applyFill="1" applyBorder="1" applyAlignment="1">
      <alignment horizontal="left" vertical="center" indent="1"/>
    </xf>
    <xf numFmtId="0" fontId="66" fillId="23" borderId="98" xfId="0" applyFont="1" applyFill="1" applyBorder="1" applyAlignment="1">
      <alignment horizontal="left" vertical="center" indent="1"/>
    </xf>
    <xf numFmtId="178" fontId="36" fillId="35" borderId="41" xfId="0" applyNumberFormat="1" applyFont="1" applyFill="1" applyBorder="1" applyAlignment="1">
      <alignment horizontal="right" vertical="center"/>
    </xf>
    <xf numFmtId="178" fontId="36" fillId="36" borderId="0" xfId="0" applyNumberFormat="1" applyFont="1" applyFill="1" applyAlignment="1">
      <alignment horizontal="right" vertical="center"/>
    </xf>
    <xf numFmtId="178" fontId="36" fillId="34" borderId="0" xfId="0" applyNumberFormat="1" applyFont="1" applyFill="1" applyAlignment="1">
      <alignment horizontal="right" vertical="center"/>
    </xf>
    <xf numFmtId="0" fontId="33" fillId="36" borderId="42" xfId="0" applyFont="1" applyFill="1" applyBorder="1">
      <alignment vertical="center"/>
    </xf>
    <xf numFmtId="178" fontId="33" fillId="34" borderId="0" xfId="0" applyNumberFormat="1" applyFont="1" applyFill="1" applyAlignment="1">
      <alignment horizontal="right" vertical="center"/>
    </xf>
    <xf numFmtId="178" fontId="33" fillId="37" borderId="0" xfId="0" applyNumberFormat="1" applyFont="1" applyFill="1" applyAlignment="1">
      <alignment horizontal="right" vertical="center"/>
    </xf>
    <xf numFmtId="37" fontId="70" fillId="10" borderId="0" xfId="0" applyNumberFormat="1" applyFont="1" applyFill="1" applyAlignment="1">
      <alignment horizontal="center" vertical="center"/>
    </xf>
    <xf numFmtId="0" fontId="11" fillId="0" borderId="70" xfId="0" applyFont="1" applyBorder="1">
      <alignment vertical="center"/>
    </xf>
    <xf numFmtId="41" fontId="60" fillId="0" borderId="70" xfId="0" applyNumberFormat="1" applyFont="1" applyBorder="1">
      <alignment vertical="center"/>
    </xf>
    <xf numFmtId="187" fontId="72" fillId="38" borderId="0" xfId="0" applyNumberFormat="1" applyFont="1" applyFill="1" applyAlignment="1">
      <alignment horizontal="center" vertical="center"/>
    </xf>
    <xf numFmtId="0" fontId="50" fillId="38" borderId="0" xfId="0" applyFont="1" applyFill="1" applyAlignment="1">
      <alignment horizontal="center" vertical="center"/>
    </xf>
    <xf numFmtId="187" fontId="73" fillId="31" borderId="0" xfId="0" applyNumberFormat="1" applyFont="1" applyFill="1">
      <alignment vertical="center"/>
    </xf>
    <xf numFmtId="187" fontId="74" fillId="0" borderId="0" xfId="0" applyNumberFormat="1" applyFont="1">
      <alignment vertical="center"/>
    </xf>
    <xf numFmtId="187" fontId="74" fillId="9" borderId="0" xfId="0" applyNumberFormat="1" applyFont="1" applyFill="1">
      <alignment vertical="center"/>
    </xf>
    <xf numFmtId="0" fontId="0" fillId="18" borderId="0" xfId="0" applyFill="1">
      <alignment vertical="center"/>
    </xf>
    <xf numFmtId="0" fontId="15" fillId="0" borderId="0" xfId="0" applyFont="1">
      <alignment vertical="center"/>
    </xf>
    <xf numFmtId="41" fontId="71" fillId="0" borderId="0" xfId="0" applyNumberFormat="1" applyFont="1">
      <alignment vertical="center"/>
    </xf>
    <xf numFmtId="0" fontId="71" fillId="0" borderId="0" xfId="0" applyFont="1">
      <alignment vertical="center"/>
    </xf>
    <xf numFmtId="0" fontId="0" fillId="25" borderId="0" xfId="0" applyFill="1">
      <alignment vertical="center"/>
    </xf>
    <xf numFmtId="0" fontId="60" fillId="4" borderId="0" xfId="0" applyFont="1" applyFill="1">
      <alignment vertical="center"/>
    </xf>
    <xf numFmtId="0" fontId="75" fillId="4" borderId="0" xfId="0" applyFont="1" applyFill="1">
      <alignment vertical="center"/>
    </xf>
    <xf numFmtId="0" fontId="76" fillId="5" borderId="28" xfId="0" applyFont="1" applyFill="1" applyBorder="1" applyAlignment="1">
      <alignment horizontal="left" vertical="center"/>
    </xf>
    <xf numFmtId="0" fontId="76" fillId="5" borderId="28" xfId="0" applyFont="1" applyFill="1" applyBorder="1" applyAlignment="1">
      <alignment horizontal="right" vertical="center"/>
    </xf>
    <xf numFmtId="0" fontId="75" fillId="0" borderId="0" xfId="0" applyFont="1">
      <alignment vertical="center"/>
    </xf>
    <xf numFmtId="0" fontId="76" fillId="11" borderId="28" xfId="0" applyFont="1" applyFill="1" applyBorder="1" applyAlignment="1">
      <alignment horizontal="left" vertical="center"/>
    </xf>
    <xf numFmtId="0" fontId="76" fillId="11" borderId="28" xfId="0" applyFont="1" applyFill="1" applyBorder="1" applyAlignment="1">
      <alignment horizontal="right" vertical="center"/>
    </xf>
    <xf numFmtId="0" fontId="77" fillId="0" borderId="29" xfId="0" applyFont="1" applyBorder="1" applyAlignment="1">
      <alignment horizontal="left"/>
    </xf>
    <xf numFmtId="180" fontId="78" fillId="0" borderId="29" xfId="0" applyNumberFormat="1" applyFont="1" applyBorder="1" applyAlignment="1">
      <alignment horizontal="right" vertical="center"/>
    </xf>
    <xf numFmtId="180" fontId="79" fillId="0" borderId="29" xfId="0" applyNumberFormat="1" applyFont="1" applyBorder="1" applyAlignment="1">
      <alignment horizontal="right" vertical="center"/>
    </xf>
    <xf numFmtId="0" fontId="78" fillId="0" borderId="29" xfId="0" applyFont="1" applyBorder="1" applyAlignment="1">
      <alignment horizontal="left"/>
    </xf>
    <xf numFmtId="3" fontId="78" fillId="0" borderId="29" xfId="0" applyNumberFormat="1" applyFont="1" applyBorder="1" applyAlignment="1">
      <alignment horizontal="right" vertical="center"/>
    </xf>
    <xf numFmtId="0" fontId="80" fillId="0" borderId="29" xfId="0" applyFont="1" applyBorder="1" applyAlignment="1">
      <alignment horizontal="left"/>
    </xf>
    <xf numFmtId="0" fontId="8" fillId="0" borderId="29" xfId="0" applyFont="1" applyBorder="1" applyAlignment="1">
      <alignment horizontal="left"/>
    </xf>
    <xf numFmtId="3" fontId="8" fillId="0" borderId="29" xfId="0" applyNumberFormat="1" applyFont="1" applyBorder="1" applyAlignment="1">
      <alignment horizontal="right" vertical="center"/>
    </xf>
    <xf numFmtId="0" fontId="81" fillId="0" borderId="29" xfId="0" applyFont="1" applyBorder="1" applyAlignment="1">
      <alignment horizontal="left"/>
    </xf>
    <xf numFmtId="178" fontId="82" fillId="0" borderId="29" xfId="0" applyNumberFormat="1" applyFont="1" applyBorder="1" applyAlignment="1">
      <alignment horizontal="right" vertical="center"/>
    </xf>
    <xf numFmtId="0" fontId="82" fillId="0" borderId="29" xfId="0" applyFont="1" applyBorder="1" applyAlignment="1">
      <alignment horizontal="left"/>
    </xf>
    <xf numFmtId="10" fontId="82" fillId="0" borderId="29" xfId="0" applyNumberFormat="1" applyFont="1" applyBorder="1" applyAlignment="1">
      <alignment horizontal="right" vertical="center"/>
    </xf>
    <xf numFmtId="180" fontId="8" fillId="0" borderId="29" xfId="0" applyNumberFormat="1" applyFont="1" applyBorder="1" applyAlignment="1">
      <alignment horizontal="right" vertical="center"/>
    </xf>
    <xf numFmtId="180" fontId="71" fillId="0" borderId="29" xfId="0" applyNumberFormat="1" applyFont="1" applyBorder="1" applyAlignment="1">
      <alignment horizontal="right" vertical="center"/>
    </xf>
    <xf numFmtId="0" fontId="76" fillId="5" borderId="0" xfId="0" applyFont="1" applyFill="1" applyAlignment="1">
      <alignment horizontal="left" vertical="center"/>
    </xf>
    <xf numFmtId="0" fontId="76" fillId="5" borderId="0" xfId="0" applyFont="1" applyFill="1" applyAlignment="1">
      <alignment horizontal="center" vertical="center"/>
    </xf>
    <xf numFmtId="0" fontId="76" fillId="5" borderId="0" xfId="0" applyFont="1" applyFill="1" applyAlignment="1">
      <alignment horizontal="center"/>
    </xf>
    <xf numFmtId="0" fontId="78" fillId="0" borderId="29" xfId="0" applyFont="1" applyBorder="1" applyAlignment="1">
      <alignment horizontal="left" vertical="center"/>
    </xf>
    <xf numFmtId="0" fontId="78" fillId="16" borderId="29" xfId="0" applyFont="1" applyFill="1" applyBorder="1" applyAlignment="1">
      <alignment horizontal="left"/>
    </xf>
    <xf numFmtId="3" fontId="78" fillId="16" borderId="29" xfId="0" applyNumberFormat="1" applyFont="1" applyFill="1" applyBorder="1" applyAlignment="1">
      <alignment horizontal="right" vertical="center"/>
    </xf>
    <xf numFmtId="0" fontId="77" fillId="17" borderId="29" xfId="0" applyFont="1" applyFill="1" applyBorder="1" applyAlignment="1">
      <alignment horizontal="left"/>
    </xf>
    <xf numFmtId="3" fontId="78" fillId="17" borderId="29" xfId="0" applyNumberFormat="1" applyFont="1" applyFill="1" applyBorder="1" applyAlignment="1">
      <alignment horizontal="right" vertical="center"/>
    </xf>
    <xf numFmtId="0" fontId="71" fillId="0" borderId="28" xfId="0" applyFont="1" applyBorder="1" applyAlignment="1">
      <alignment horizontal="right" vertical="center"/>
    </xf>
    <xf numFmtId="178" fontId="63" fillId="3" borderId="28" xfId="0" applyNumberFormat="1" applyFont="1" applyFill="1" applyBorder="1" applyAlignment="1">
      <alignment horizontal="right" vertical="center"/>
    </xf>
    <xf numFmtId="178" fontId="63" fillId="3" borderId="0" xfId="0" applyNumberFormat="1" applyFont="1" applyFill="1" applyAlignment="1">
      <alignment horizontal="right" vertical="center"/>
    </xf>
    <xf numFmtId="0" fontId="82" fillId="0" borderId="29" xfId="0" applyFont="1" applyBorder="1" applyAlignment="1">
      <alignment horizontal="left" vertical="center"/>
    </xf>
    <xf numFmtId="0" fontId="76" fillId="5" borderId="38" xfId="0" applyFont="1" applyFill="1" applyBorder="1" applyAlignment="1">
      <alignment horizontal="left" vertical="center"/>
    </xf>
    <xf numFmtId="10" fontId="63" fillId="3" borderId="28" xfId="0" applyNumberFormat="1" applyFont="1" applyFill="1" applyBorder="1" applyAlignment="1">
      <alignment horizontal="right" vertical="center"/>
    </xf>
    <xf numFmtId="180" fontId="8" fillId="0" borderId="30" xfId="0" applyNumberFormat="1" applyFont="1" applyBorder="1" applyAlignment="1">
      <alignment horizontal="right" vertical="center"/>
    </xf>
    <xf numFmtId="180" fontId="8" fillId="9" borderId="31" xfId="0" applyNumberFormat="1" applyFont="1" applyFill="1" applyBorder="1" applyAlignment="1">
      <alignment horizontal="right" vertical="center"/>
    </xf>
    <xf numFmtId="180" fontId="8" fillId="0" borderId="32" xfId="0" applyNumberFormat="1" applyFont="1" applyBorder="1" applyAlignment="1">
      <alignment horizontal="right" vertical="center"/>
    </xf>
    <xf numFmtId="180" fontId="8" fillId="9" borderId="29" xfId="0" applyNumberFormat="1" applyFont="1" applyFill="1" applyBorder="1" applyAlignment="1">
      <alignment horizontal="right" vertical="center"/>
    </xf>
    <xf numFmtId="180" fontId="8" fillId="9" borderId="33" xfId="0" applyNumberFormat="1" applyFont="1" applyFill="1" applyBorder="1" applyAlignment="1">
      <alignment horizontal="right" vertical="center"/>
    </xf>
    <xf numFmtId="180" fontId="78" fillId="18" borderId="29" xfId="0" applyNumberFormat="1" applyFont="1" applyFill="1" applyBorder="1" applyAlignment="1">
      <alignment horizontal="right" vertical="center"/>
    </xf>
    <xf numFmtId="180" fontId="8" fillId="9" borderId="34" xfId="0" applyNumberFormat="1" applyFont="1" applyFill="1" applyBorder="1" applyAlignment="1">
      <alignment horizontal="right" vertical="center"/>
    </xf>
    <xf numFmtId="180" fontId="8" fillId="0" borderId="35" xfId="0" applyNumberFormat="1" applyFont="1" applyBorder="1" applyAlignment="1">
      <alignment horizontal="right" vertical="center"/>
    </xf>
    <xf numFmtId="180" fontId="8" fillId="9" borderId="36" xfId="0" applyNumberFormat="1" applyFont="1" applyFill="1" applyBorder="1" applyAlignment="1">
      <alignment horizontal="right" vertical="center"/>
    </xf>
    <xf numFmtId="180" fontId="8" fillId="0" borderId="37" xfId="0" applyNumberFormat="1" applyFont="1" applyBorder="1" applyAlignment="1">
      <alignment horizontal="right" vertical="center"/>
    </xf>
    <xf numFmtId="0" fontId="8" fillId="0" borderId="29" xfId="0" applyFont="1" applyBorder="1" applyAlignment="1">
      <alignment horizontal="left" vertical="center"/>
    </xf>
    <xf numFmtId="0" fontId="8" fillId="0" borderId="29" xfId="0" applyFont="1" applyBorder="1" applyAlignment="1">
      <alignment horizontal="right" vertical="center"/>
    </xf>
    <xf numFmtId="0" fontId="60" fillId="0" borderId="0" xfId="0" applyFont="1">
      <alignment vertical="center"/>
    </xf>
    <xf numFmtId="0" fontId="78" fillId="19" borderId="29" xfId="0" applyFont="1" applyFill="1" applyBorder="1" applyAlignment="1">
      <alignment horizontal="left" vertical="center"/>
    </xf>
    <xf numFmtId="180" fontId="78" fillId="19" borderId="29" xfId="0" applyNumberFormat="1" applyFont="1" applyFill="1" applyBorder="1" applyAlignment="1">
      <alignment horizontal="right" vertical="center"/>
    </xf>
    <xf numFmtId="181" fontId="8" fillId="0" borderId="29" xfId="0" applyNumberFormat="1" applyFont="1" applyBorder="1" applyAlignment="1">
      <alignment horizontal="right" vertical="center"/>
    </xf>
    <xf numFmtId="41" fontId="8" fillId="0" borderId="29" xfId="0" applyNumberFormat="1" applyFont="1" applyBorder="1" applyAlignment="1">
      <alignment horizontal="right" vertical="center"/>
    </xf>
    <xf numFmtId="0" fontId="77" fillId="17" borderId="29" xfId="0" applyFont="1" applyFill="1" applyBorder="1" applyAlignment="1">
      <alignment horizontal="left" vertical="center"/>
    </xf>
    <xf numFmtId="180" fontId="71" fillId="19" borderId="29" xfId="0" applyNumberFormat="1" applyFont="1" applyFill="1" applyBorder="1" applyAlignment="1">
      <alignment horizontal="right" vertical="center"/>
    </xf>
    <xf numFmtId="0" fontId="78" fillId="18" borderId="29" xfId="0" applyFont="1" applyFill="1" applyBorder="1" applyAlignment="1">
      <alignment horizontal="left"/>
    </xf>
    <xf numFmtId="0" fontId="78" fillId="18" borderId="29" xfId="0" applyFont="1" applyFill="1" applyBorder="1" applyAlignment="1">
      <alignment horizontal="right" vertical="center"/>
    </xf>
    <xf numFmtId="0" fontId="8" fillId="18" borderId="29" xfId="0" applyFont="1" applyFill="1" applyBorder="1" applyAlignment="1">
      <alignment horizontal="right" vertical="center"/>
    </xf>
    <xf numFmtId="3" fontId="78" fillId="18" borderId="29" xfId="0" applyNumberFormat="1" applyFont="1" applyFill="1" applyBorder="1" applyAlignment="1">
      <alignment horizontal="right" vertical="center"/>
    </xf>
    <xf numFmtId="0" fontId="78" fillId="17" borderId="29" xfId="0" applyFont="1" applyFill="1" applyBorder="1" applyAlignment="1">
      <alignment horizontal="right" vertical="center"/>
    </xf>
    <xf numFmtId="0" fontId="8" fillId="17" borderId="29" xfId="0" applyFont="1" applyFill="1" applyBorder="1" applyAlignment="1">
      <alignment horizontal="right" vertical="center"/>
    </xf>
    <xf numFmtId="0" fontId="78" fillId="0" borderId="29" xfId="0" applyFont="1" applyBorder="1" applyAlignment="1">
      <alignment horizontal="right" vertical="center"/>
    </xf>
    <xf numFmtId="0" fontId="78" fillId="16" borderId="29" xfId="0" applyFont="1" applyFill="1" applyBorder="1" applyAlignment="1">
      <alignment horizontal="right" vertical="center"/>
    </xf>
    <xf numFmtId="0" fontId="8" fillId="16" borderId="29" xfId="0" applyFont="1" applyFill="1" applyBorder="1" applyAlignment="1">
      <alignment horizontal="right" vertical="center"/>
    </xf>
    <xf numFmtId="180" fontId="60" fillId="0" borderId="0" xfId="0" applyNumberFormat="1" applyFont="1">
      <alignment vertical="center"/>
    </xf>
    <xf numFmtId="0" fontId="78" fillId="17" borderId="29" xfId="0" applyFont="1" applyFill="1" applyBorder="1" applyAlignment="1">
      <alignment horizontal="left" vertical="center"/>
    </xf>
    <xf numFmtId="180" fontId="78" fillId="17" borderId="29" xfId="0" applyNumberFormat="1" applyFont="1" applyFill="1" applyBorder="1" applyAlignment="1">
      <alignment horizontal="right" vertical="center"/>
    </xf>
    <xf numFmtId="3" fontId="75" fillId="0" borderId="0" xfId="0" applyNumberFormat="1" applyFont="1">
      <alignment vertical="center"/>
    </xf>
    <xf numFmtId="0" fontId="71" fillId="0" borderId="29" xfId="0" applyFont="1" applyBorder="1">
      <alignment vertical="center"/>
    </xf>
    <xf numFmtId="180" fontId="71" fillId="0" borderId="29" xfId="0" applyNumberFormat="1" applyFont="1" applyBorder="1">
      <alignment vertical="center"/>
    </xf>
    <xf numFmtId="0" fontId="77" fillId="0" borderId="0" xfId="0" applyFont="1" applyAlignment="1">
      <alignment horizontal="left" vertical="center"/>
    </xf>
    <xf numFmtId="0" fontId="78" fillId="0" borderId="0" xfId="0" applyFont="1" applyAlignment="1">
      <alignment horizontal="left" vertical="center"/>
    </xf>
    <xf numFmtId="180" fontId="8" fillId="4" borderId="29" xfId="0" applyNumberFormat="1" applyFont="1" applyFill="1" applyBorder="1" applyAlignment="1">
      <alignment horizontal="right" vertical="center"/>
    </xf>
    <xf numFmtId="178" fontId="75" fillId="0" borderId="0" xfId="0" applyNumberFormat="1" applyFont="1">
      <alignment vertical="center"/>
    </xf>
    <xf numFmtId="0" fontId="8" fillId="0" borderId="0" xfId="0" applyFont="1" applyAlignment="1">
      <alignment horizontal="left" vertical="center"/>
    </xf>
    <xf numFmtId="180" fontId="75" fillId="0" borderId="0" xfId="0" applyNumberFormat="1" applyFont="1">
      <alignment vertical="center"/>
    </xf>
    <xf numFmtId="0" fontId="76" fillId="20" borderId="28" xfId="0" applyFont="1" applyFill="1" applyBorder="1" applyAlignment="1">
      <alignment horizontal="left" vertical="center"/>
    </xf>
    <xf numFmtId="0" fontId="76" fillId="20" borderId="28" xfId="0" applyFont="1" applyFill="1" applyBorder="1" applyAlignment="1">
      <alignment horizontal="right" vertical="center"/>
    </xf>
    <xf numFmtId="0" fontId="77" fillId="16" borderId="29" xfId="0" applyFont="1" applyFill="1" applyBorder="1" applyAlignment="1">
      <alignment horizontal="left" vertical="center"/>
    </xf>
    <xf numFmtId="41" fontId="60" fillId="0" borderId="0" xfId="0" applyNumberFormat="1" applyFont="1">
      <alignment vertical="center"/>
    </xf>
    <xf numFmtId="0" fontId="8" fillId="0" borderId="38" xfId="0" applyFont="1" applyBorder="1" applyAlignment="1">
      <alignment horizontal="left" vertical="center"/>
    </xf>
    <xf numFmtId="180" fontId="8" fillId="0" borderId="38" xfId="0" applyNumberFormat="1" applyFont="1" applyBorder="1" applyAlignment="1">
      <alignment horizontal="right" vertical="center"/>
    </xf>
    <xf numFmtId="9" fontId="75" fillId="0" borderId="0" xfId="0" applyNumberFormat="1" applyFont="1">
      <alignment vertical="center"/>
    </xf>
    <xf numFmtId="0" fontId="6" fillId="0" borderId="10" xfId="0" applyFont="1" applyBorder="1" applyAlignment="1">
      <alignment vertical="center" wrapText="1"/>
    </xf>
    <xf numFmtId="0" fontId="6" fillId="0" borderId="11" xfId="0" applyFont="1" applyBorder="1" applyAlignment="1">
      <alignment vertical="center" wrapText="1"/>
    </xf>
    <xf numFmtId="0" fontId="15" fillId="0" borderId="6" xfId="0" applyFont="1" applyBorder="1" applyAlignment="1">
      <alignment vertical="center" wrapText="1"/>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14" fontId="4" fillId="9" borderId="4" xfId="0" applyNumberFormat="1" applyFont="1" applyFill="1" applyBorder="1" applyAlignment="1">
      <alignment horizontal="center" vertical="center"/>
    </xf>
    <xf numFmtId="177" fontId="4" fillId="9" borderId="4" xfId="0" applyNumberFormat="1" applyFont="1" applyFill="1" applyBorder="1" applyAlignment="1">
      <alignment horizontal="center" vertical="center"/>
    </xf>
    <xf numFmtId="0" fontId="4" fillId="9" borderId="4" xfId="0" applyFont="1" applyFill="1" applyBorder="1" applyAlignment="1">
      <alignment vertical="center" wrapText="1"/>
    </xf>
    <xf numFmtId="0" fontId="15" fillId="9" borderId="4" xfId="0" applyFont="1" applyFill="1" applyBorder="1" applyAlignment="1">
      <alignment vertical="center" wrapText="1"/>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14" fontId="4" fillId="9" borderId="6" xfId="0" applyNumberFormat="1" applyFont="1" applyFill="1" applyBorder="1" applyAlignment="1">
      <alignment horizontal="center" vertical="center"/>
    </xf>
    <xf numFmtId="177" fontId="4" fillId="9" borderId="6" xfId="0" applyNumberFormat="1" applyFont="1" applyFill="1" applyBorder="1" applyAlignment="1">
      <alignment horizontal="center" vertical="center"/>
    </xf>
    <xf numFmtId="0" fontId="4" fillId="9" borderId="6" xfId="0" applyFont="1" applyFill="1" applyBorder="1" applyAlignment="1">
      <alignment vertical="center" wrapText="1"/>
    </xf>
    <xf numFmtId="0" fontId="15" fillId="9" borderId="6" xfId="0" applyFont="1" applyFill="1" applyBorder="1" applyAlignment="1">
      <alignment vertical="center" wrapText="1"/>
    </xf>
    <xf numFmtId="0" fontId="15" fillId="9" borderId="9" xfId="0" applyFont="1" applyFill="1" applyBorder="1" applyAlignment="1">
      <alignment vertical="center" wrapText="1"/>
    </xf>
    <xf numFmtId="0" fontId="4" fillId="9" borderId="5" xfId="0" applyFont="1" applyFill="1" applyBorder="1" applyAlignment="1">
      <alignment vertical="center" wrapText="1"/>
    </xf>
    <xf numFmtId="0" fontId="83" fillId="9" borderId="0" xfId="4" applyFont="1" applyFill="1" applyAlignment="1">
      <alignment vertical="center" wrapText="1"/>
    </xf>
    <xf numFmtId="0" fontId="15" fillId="9" borderId="9" xfId="0" quotePrefix="1" applyFont="1" applyFill="1" applyBorder="1" applyAlignment="1">
      <alignment vertical="center" wrapText="1"/>
    </xf>
    <xf numFmtId="0" fontId="15" fillId="9" borderId="6" xfId="0" quotePrefix="1" applyFont="1" applyFill="1" applyBorder="1" applyAlignment="1">
      <alignment vertical="center" wrapText="1"/>
    </xf>
    <xf numFmtId="0" fontId="0" fillId="4" borderId="0" xfId="0" applyFill="1" applyAlignment="1"/>
    <xf numFmtId="179" fontId="0" fillId="4" borderId="0" xfId="0" applyNumberFormat="1" applyFill="1" applyAlignment="1">
      <alignment horizontal="right"/>
    </xf>
    <xf numFmtId="177" fontId="4" fillId="9" borderId="9" xfId="0" applyNumberFormat="1" applyFont="1" applyFill="1" applyBorder="1" applyAlignment="1">
      <alignment horizontal="center" vertical="center"/>
    </xf>
    <xf numFmtId="0" fontId="6" fillId="9" borderId="10" xfId="0" applyFont="1" applyFill="1" applyBorder="1" applyAlignment="1">
      <alignment horizontal="justify" vertical="center" wrapText="1"/>
    </xf>
    <xf numFmtId="177" fontId="4" fillId="9" borderId="12" xfId="0" applyNumberFormat="1" applyFont="1" applyFill="1" applyBorder="1" applyAlignment="1">
      <alignment horizontal="center" vertical="center"/>
    </xf>
    <xf numFmtId="0" fontId="6" fillId="9" borderId="13" xfId="0" applyFont="1" applyFill="1" applyBorder="1" applyAlignment="1">
      <alignment vertical="center" wrapText="1"/>
    </xf>
    <xf numFmtId="0" fontId="6" fillId="9" borderId="14" xfId="0" applyFont="1" applyFill="1" applyBorder="1" applyAlignment="1">
      <alignment vertical="center" wrapText="1"/>
    </xf>
    <xf numFmtId="0" fontId="84" fillId="0" borderId="0" xfId="0" applyFont="1" applyAlignment="1">
      <alignment horizontal="right"/>
    </xf>
    <xf numFmtId="0" fontId="84" fillId="0" borderId="0" xfId="0" applyFont="1">
      <alignment vertical="center"/>
    </xf>
    <xf numFmtId="177" fontId="0" fillId="0" borderId="0" xfId="0" applyNumberFormat="1">
      <alignment vertical="center"/>
    </xf>
    <xf numFmtId="0" fontId="84" fillId="4" borderId="0" xfId="0" applyFont="1" applyFill="1">
      <alignment vertical="center"/>
    </xf>
    <xf numFmtId="178" fontId="85" fillId="0" borderId="0" xfId="1" applyNumberFormat="1" applyFont="1">
      <alignment vertical="center"/>
    </xf>
    <xf numFmtId="0" fontId="0" fillId="4" borderId="0" xfId="0" applyFill="1">
      <alignment vertical="center"/>
    </xf>
    <xf numFmtId="177" fontId="0" fillId="4" borderId="0" xfId="0" applyNumberFormat="1" applyFill="1">
      <alignment vertical="center"/>
    </xf>
    <xf numFmtId="178" fontId="85" fillId="4" borderId="0" xfId="1" applyNumberFormat="1" applyFont="1" applyFill="1">
      <alignment vertical="center"/>
    </xf>
    <xf numFmtId="0" fontId="6" fillId="9" borderId="26" xfId="0" applyFont="1" applyFill="1" applyBorder="1" applyAlignment="1">
      <alignment vertical="center" wrapText="1"/>
    </xf>
    <xf numFmtId="0" fontId="4" fillId="0" borderId="0" xfId="0" applyFont="1" applyAlignment="1">
      <alignment horizontal="right" vertical="center"/>
    </xf>
    <xf numFmtId="0" fontId="86" fillId="0" borderId="0" xfId="0" applyFont="1">
      <alignment vertical="center"/>
    </xf>
    <xf numFmtId="0" fontId="87" fillId="0" borderId="0" xfId="0" applyFont="1">
      <alignment vertical="center"/>
    </xf>
    <xf numFmtId="0" fontId="11" fillId="12" borderId="70" xfId="0" applyFont="1" applyFill="1" applyBorder="1">
      <alignment vertical="center"/>
    </xf>
    <xf numFmtId="0" fontId="11" fillId="12" borderId="99" xfId="0" applyFont="1" applyFill="1" applyBorder="1">
      <alignment vertical="center"/>
    </xf>
    <xf numFmtId="0" fontId="11" fillId="12" borderId="47" xfId="0" quotePrefix="1" applyFont="1" applyFill="1" applyBorder="1" applyAlignment="1">
      <alignment horizontal="center" vertical="center"/>
    </xf>
    <xf numFmtId="0" fontId="11" fillId="12" borderId="100" xfId="0" quotePrefix="1" applyFont="1" applyFill="1" applyBorder="1" applyAlignment="1">
      <alignment horizontal="center" vertical="center"/>
    </xf>
    <xf numFmtId="0" fontId="88" fillId="0" borderId="0" xfId="0" applyFont="1" applyAlignment="1">
      <alignment horizontal="center" vertical="center"/>
    </xf>
    <xf numFmtId="0" fontId="4" fillId="0" borderId="70" xfId="0" applyFont="1" applyBorder="1">
      <alignment vertical="center"/>
    </xf>
    <xf numFmtId="0" fontId="4" fillId="0" borderId="99" xfId="0" applyFont="1" applyBorder="1">
      <alignment vertical="center"/>
    </xf>
    <xf numFmtId="38" fontId="4" fillId="0" borderId="99" xfId="0" applyNumberFormat="1" applyFont="1" applyBorder="1">
      <alignment vertical="center"/>
    </xf>
    <xf numFmtId="38" fontId="4" fillId="0" borderId="47" xfId="0" applyNumberFormat="1" applyFont="1" applyBorder="1">
      <alignment vertical="center"/>
    </xf>
    <xf numFmtId="38" fontId="4" fillId="0" borderId="100" xfId="0" applyNumberFormat="1" applyFont="1" applyBorder="1">
      <alignment vertical="center"/>
    </xf>
    <xf numFmtId="0" fontId="4" fillId="0" borderId="40" xfId="0" applyFont="1" applyBorder="1">
      <alignment vertical="center"/>
    </xf>
    <xf numFmtId="0" fontId="4" fillId="0" borderId="43" xfId="0" applyFont="1" applyBorder="1">
      <alignment vertical="center"/>
    </xf>
    <xf numFmtId="0" fontId="4" fillId="0" borderId="47" xfId="0" applyFont="1" applyBorder="1">
      <alignment vertical="center"/>
    </xf>
    <xf numFmtId="0" fontId="4" fillId="0" borderId="44" xfId="0" applyFont="1" applyBorder="1">
      <alignment vertical="center"/>
    </xf>
    <xf numFmtId="0" fontId="4" fillId="0" borderId="46" xfId="0" applyFont="1" applyBorder="1">
      <alignment vertical="center"/>
    </xf>
    <xf numFmtId="0" fontId="11" fillId="39" borderId="101" xfId="0" applyFont="1" applyFill="1" applyBorder="1">
      <alignment vertical="center"/>
    </xf>
    <xf numFmtId="0" fontId="4" fillId="0" borderId="42" xfId="0" applyFont="1" applyBorder="1">
      <alignment vertical="center"/>
    </xf>
    <xf numFmtId="0" fontId="4" fillId="0" borderId="100" xfId="0" applyFont="1" applyBorder="1">
      <alignment vertical="center"/>
    </xf>
    <xf numFmtId="192" fontId="4" fillId="0" borderId="0" xfId="0" applyNumberFormat="1" applyFont="1">
      <alignment vertical="center"/>
    </xf>
    <xf numFmtId="0" fontId="11" fillId="31" borderId="70" xfId="0" applyFont="1" applyFill="1" applyBorder="1">
      <alignment vertical="center"/>
    </xf>
    <xf numFmtId="0" fontId="11" fillId="31" borderId="99" xfId="0" applyFont="1" applyFill="1" applyBorder="1">
      <alignment vertical="center"/>
    </xf>
    <xf numFmtId="38" fontId="11" fillId="31" borderId="99" xfId="0" applyNumberFormat="1" applyFont="1" applyFill="1" applyBorder="1">
      <alignment vertical="center"/>
    </xf>
    <xf numFmtId="38" fontId="11" fillId="31" borderId="47" xfId="0" applyNumberFormat="1" applyFont="1" applyFill="1" applyBorder="1">
      <alignment vertical="center"/>
    </xf>
    <xf numFmtId="38" fontId="11" fillId="31" borderId="100" xfId="0" applyNumberFormat="1" applyFont="1" applyFill="1" applyBorder="1">
      <alignment vertical="center"/>
    </xf>
    <xf numFmtId="38" fontId="4" fillId="0" borderId="0" xfId="0" applyNumberFormat="1" applyFont="1">
      <alignment vertical="center"/>
    </xf>
    <xf numFmtId="0" fontId="11" fillId="40" borderId="0" xfId="0" applyFont="1" applyFill="1">
      <alignment vertical="center"/>
    </xf>
    <xf numFmtId="192" fontId="11" fillId="40" borderId="0" xfId="0" applyNumberFormat="1" applyFont="1" applyFill="1">
      <alignment vertical="center"/>
    </xf>
    <xf numFmtId="0" fontId="11" fillId="12" borderId="99" xfId="0" applyFont="1" applyFill="1" applyBorder="1" applyAlignment="1">
      <alignment horizontal="center" vertical="center"/>
    </xf>
    <xf numFmtId="0" fontId="11" fillId="12" borderId="47" xfId="0" applyFont="1" applyFill="1" applyBorder="1" applyAlignment="1">
      <alignment horizontal="center" vertical="center"/>
    </xf>
    <xf numFmtId="0" fontId="11" fillId="12" borderId="100" xfId="0" applyFont="1" applyFill="1" applyBorder="1" applyAlignment="1">
      <alignment horizontal="center" vertical="center"/>
    </xf>
    <xf numFmtId="0" fontId="11" fillId="0" borderId="101" xfId="0" applyFont="1" applyBorder="1">
      <alignment vertical="center"/>
    </xf>
    <xf numFmtId="0" fontId="11" fillId="0" borderId="102" xfId="0" applyFont="1" applyBorder="1">
      <alignment vertical="center"/>
    </xf>
    <xf numFmtId="192" fontId="11" fillId="0" borderId="102" xfId="0" applyNumberFormat="1" applyFont="1" applyBorder="1">
      <alignment vertical="center"/>
    </xf>
    <xf numFmtId="0" fontId="4" fillId="0" borderId="103" xfId="0" applyFont="1" applyBorder="1">
      <alignment vertical="center"/>
    </xf>
    <xf numFmtId="9" fontId="4" fillId="0" borderId="47" xfId="0" applyNumberFormat="1" applyFont="1" applyBorder="1">
      <alignment vertical="center"/>
    </xf>
    <xf numFmtId="9" fontId="4" fillId="0" borderId="100" xfId="0" applyNumberFormat="1" applyFont="1" applyBorder="1">
      <alignment vertical="center"/>
    </xf>
    <xf numFmtId="0" fontId="11" fillId="39" borderId="104" xfId="0" applyFont="1" applyFill="1" applyBorder="1">
      <alignment vertical="center"/>
    </xf>
    <xf numFmtId="192" fontId="11" fillId="39" borderId="104" xfId="0" applyNumberFormat="1" applyFont="1" applyFill="1" applyBorder="1">
      <alignment vertical="center"/>
    </xf>
    <xf numFmtId="0" fontId="89" fillId="0" borderId="0" xfId="0" applyFont="1">
      <alignment vertical="center"/>
    </xf>
    <xf numFmtId="192" fontId="0" fillId="0" borderId="0" xfId="0" applyNumberFormat="1">
      <alignment vertical="center"/>
    </xf>
    <xf numFmtId="0" fontId="11" fillId="24" borderId="89" xfId="0" applyFont="1" applyFill="1" applyBorder="1">
      <alignment vertical="center"/>
    </xf>
    <xf numFmtId="0" fontId="11" fillId="24" borderId="90" xfId="0" applyFont="1" applyFill="1" applyBorder="1">
      <alignment vertical="center"/>
    </xf>
    <xf numFmtId="38" fontId="11" fillId="24" borderId="90" xfId="0" applyNumberFormat="1" applyFont="1" applyFill="1" applyBorder="1">
      <alignment vertical="center"/>
    </xf>
    <xf numFmtId="38" fontId="11" fillId="24" borderId="91" xfId="0" applyNumberFormat="1" applyFont="1" applyFill="1" applyBorder="1">
      <alignment vertical="center"/>
    </xf>
    <xf numFmtId="9" fontId="11" fillId="31" borderId="47" xfId="0" applyNumberFormat="1" applyFont="1" applyFill="1" applyBorder="1">
      <alignment vertical="center"/>
    </xf>
    <xf numFmtId="9" fontId="11" fillId="31" borderId="100" xfId="0" applyNumberFormat="1" applyFont="1" applyFill="1" applyBorder="1">
      <alignment vertical="center"/>
    </xf>
    <xf numFmtId="9" fontId="4" fillId="0" borderId="0" xfId="0" applyNumberFormat="1" applyFont="1">
      <alignment vertical="center"/>
    </xf>
    <xf numFmtId="0" fontId="11" fillId="14" borderId="0" xfId="0" applyFont="1" applyFill="1">
      <alignment vertical="center"/>
    </xf>
    <xf numFmtId="0" fontId="4" fillId="14" borderId="0" xfId="0" applyFont="1" applyFill="1">
      <alignment vertical="center"/>
    </xf>
    <xf numFmtId="38" fontId="11" fillId="14" borderId="0" xfId="0" applyNumberFormat="1" applyFont="1" applyFill="1">
      <alignment vertical="center"/>
    </xf>
    <xf numFmtId="38" fontId="0" fillId="0" borderId="0" xfId="0" applyNumberFormat="1">
      <alignment vertical="center"/>
    </xf>
    <xf numFmtId="0" fontId="4" fillId="41" borderId="0" xfId="0" applyFont="1" applyFill="1">
      <alignment vertical="center"/>
    </xf>
    <xf numFmtId="0" fontId="4" fillId="0" borderId="47" xfId="0" applyFont="1" applyBorder="1" applyAlignment="1">
      <alignment horizontal="center" vertical="center"/>
    </xf>
    <xf numFmtId="0" fontId="4" fillId="29" borderId="99" xfId="0" applyFont="1" applyFill="1" applyBorder="1">
      <alignment vertical="center"/>
    </xf>
    <xf numFmtId="0" fontId="4" fillId="29" borderId="47" xfId="0" applyFont="1" applyFill="1" applyBorder="1" applyAlignment="1">
      <alignment horizontal="center" vertical="center"/>
    </xf>
    <xf numFmtId="0" fontId="4" fillId="29" borderId="47" xfId="0" applyFont="1" applyFill="1" applyBorder="1">
      <alignment vertical="center"/>
    </xf>
    <xf numFmtId="38" fontId="4" fillId="29" borderId="47" xfId="0" applyNumberFormat="1" applyFont="1" applyFill="1" applyBorder="1">
      <alignment vertical="center"/>
    </xf>
    <xf numFmtId="38" fontId="4" fillId="29" borderId="100" xfId="0" applyNumberFormat="1" applyFont="1" applyFill="1" applyBorder="1">
      <alignment vertical="center"/>
    </xf>
    <xf numFmtId="0" fontId="11" fillId="0" borderId="0" xfId="0" applyFont="1" applyAlignment="1">
      <alignment horizontal="center" vertical="center"/>
    </xf>
    <xf numFmtId="0" fontId="4" fillId="0" borderId="105" xfId="0" applyFont="1" applyBorder="1">
      <alignment vertical="center"/>
    </xf>
    <xf numFmtId="0" fontId="4" fillId="0" borderId="51" xfId="0" applyFont="1" applyBorder="1">
      <alignment vertical="center"/>
    </xf>
    <xf numFmtId="178" fontId="4" fillId="0" borderId="51" xfId="0" applyNumberFormat="1" applyFont="1" applyBorder="1">
      <alignment vertical="center"/>
    </xf>
    <xf numFmtId="178" fontId="4" fillId="0" borderId="106" xfId="0" applyNumberFormat="1" applyFont="1" applyBorder="1">
      <alignment vertical="center"/>
    </xf>
    <xf numFmtId="9" fontId="4" fillId="4" borderId="105" xfId="0" applyNumberFormat="1" applyFont="1" applyFill="1" applyBorder="1">
      <alignment vertical="center"/>
    </xf>
    <xf numFmtId="9" fontId="4" fillId="4" borderId="51" xfId="0" applyNumberFormat="1" applyFont="1" applyFill="1" applyBorder="1">
      <alignment vertical="center"/>
    </xf>
    <xf numFmtId="9" fontId="4" fillId="4" borderId="106" xfId="0" applyNumberFormat="1" applyFont="1" applyFill="1" applyBorder="1">
      <alignment vertical="center"/>
    </xf>
    <xf numFmtId="0" fontId="4" fillId="0" borderId="107" xfId="0" applyFont="1" applyBorder="1">
      <alignment vertical="center"/>
    </xf>
    <xf numFmtId="178" fontId="4" fillId="0" borderId="0" xfId="0" applyNumberFormat="1" applyFont="1">
      <alignment vertical="center"/>
    </xf>
    <xf numFmtId="178" fontId="4" fillId="0" borderId="108" xfId="0" applyNumberFormat="1" applyFont="1" applyBorder="1">
      <alignment vertical="center"/>
    </xf>
    <xf numFmtId="9" fontId="4" fillId="4" borderId="107" xfId="0" applyNumberFormat="1" applyFont="1" applyFill="1" applyBorder="1">
      <alignment vertical="center"/>
    </xf>
    <xf numFmtId="9" fontId="4" fillId="4" borderId="0" xfId="0" applyNumberFormat="1" applyFont="1" applyFill="1">
      <alignment vertical="center"/>
    </xf>
    <xf numFmtId="9" fontId="4" fillId="4" borderId="108" xfId="0" applyNumberFormat="1" applyFont="1" applyFill="1" applyBorder="1">
      <alignment vertical="center"/>
    </xf>
    <xf numFmtId="0" fontId="4" fillId="0" borderId="52" xfId="0" applyFont="1" applyBorder="1">
      <alignment vertical="center"/>
    </xf>
    <xf numFmtId="0" fontId="4" fillId="0" borderId="53" xfId="0" applyFont="1" applyBorder="1">
      <alignment vertical="center"/>
    </xf>
    <xf numFmtId="178" fontId="4" fillId="0" borderId="53" xfId="0" applyNumberFormat="1" applyFont="1" applyBorder="1">
      <alignment vertical="center"/>
    </xf>
    <xf numFmtId="178" fontId="4" fillId="24" borderId="53" xfId="0" applyNumberFormat="1" applyFont="1" applyFill="1" applyBorder="1">
      <alignment vertical="center"/>
    </xf>
    <xf numFmtId="178" fontId="4" fillId="0" borderId="109" xfId="0" applyNumberFormat="1" applyFont="1" applyBorder="1">
      <alignment vertical="center"/>
    </xf>
    <xf numFmtId="9" fontId="4" fillId="4" borderId="52" xfId="0" applyNumberFormat="1" applyFont="1" applyFill="1" applyBorder="1">
      <alignment vertical="center"/>
    </xf>
    <xf numFmtId="9" fontId="4" fillId="4" borderId="53" xfId="0" applyNumberFormat="1" applyFont="1" applyFill="1" applyBorder="1">
      <alignment vertical="center"/>
    </xf>
    <xf numFmtId="9" fontId="4" fillId="4" borderId="109" xfId="0" applyNumberFormat="1" applyFont="1" applyFill="1" applyBorder="1">
      <alignment vertical="center"/>
    </xf>
    <xf numFmtId="0" fontId="4" fillId="0" borderId="45" xfId="0" applyFont="1" applyBorder="1">
      <alignment vertical="center"/>
    </xf>
    <xf numFmtId="0" fontId="35" fillId="10" borderId="0" xfId="0" applyFont="1" applyFill="1">
      <alignment vertical="center"/>
    </xf>
    <xf numFmtId="0" fontId="90" fillId="0" borderId="0" xfId="0" applyFont="1">
      <alignment vertical="center"/>
    </xf>
    <xf numFmtId="0" fontId="91" fillId="0" borderId="0" xfId="0" applyFont="1">
      <alignment vertical="center"/>
    </xf>
    <xf numFmtId="0" fontId="92" fillId="42" borderId="0" xfId="0" quotePrefix="1" applyFont="1" applyFill="1" applyAlignment="1">
      <alignment horizontal="center" vertical="center"/>
    </xf>
    <xf numFmtId="0" fontId="0" fillId="42" borderId="0" xfId="0" applyFill="1">
      <alignment vertical="center"/>
    </xf>
    <xf numFmtId="0" fontId="93" fillId="0" borderId="0" xfId="0" applyFont="1" applyAlignment="1">
      <alignment horizontal="center" vertical="center"/>
    </xf>
    <xf numFmtId="0" fontId="90" fillId="0" borderId="0" xfId="0" applyFont="1" applyAlignment="1">
      <alignment horizontal="right" vertical="center"/>
    </xf>
    <xf numFmtId="0" fontId="94" fillId="0" borderId="0" xfId="0" applyFont="1">
      <alignment vertical="center"/>
    </xf>
    <xf numFmtId="0" fontId="92" fillId="42" borderId="0" xfId="0" applyFont="1" applyFill="1" applyAlignment="1">
      <alignment horizontal="center" vertical="center"/>
    </xf>
    <xf numFmtId="0" fontId="90" fillId="0" borderId="0" xfId="0" applyFont="1" applyAlignment="1">
      <alignment horizontal="center" vertical="center"/>
    </xf>
    <xf numFmtId="0" fontId="90" fillId="4" borderId="0" xfId="0" applyFont="1" applyFill="1" applyAlignment="1">
      <alignment horizontal="center" vertical="center"/>
    </xf>
    <xf numFmtId="0" fontId="90" fillId="43" borderId="0" xfId="0" applyFont="1" applyFill="1" applyAlignment="1">
      <alignment horizontal="center" vertical="center"/>
    </xf>
    <xf numFmtId="0" fontId="0" fillId="0" borderId="0" xfId="0" applyAlignment="1">
      <alignment horizontal="right" vertical="center"/>
    </xf>
    <xf numFmtId="0" fontId="95" fillId="12" borderId="47" xfId="0" applyFont="1" applyFill="1" applyBorder="1" applyAlignment="1">
      <alignment horizontal="center" vertical="center"/>
    </xf>
    <xf numFmtId="0" fontId="95" fillId="12" borderId="47" xfId="0" quotePrefix="1" applyFont="1" applyFill="1" applyBorder="1" applyAlignment="1">
      <alignment horizontal="center" vertical="center"/>
    </xf>
    <xf numFmtId="0" fontId="95" fillId="4" borderId="110" xfId="0" applyFont="1" applyFill="1" applyBorder="1">
      <alignment vertical="center"/>
    </xf>
    <xf numFmtId="0" fontId="11" fillId="12" borderId="111" xfId="0" quotePrefix="1" applyFont="1" applyFill="1" applyBorder="1" applyAlignment="1">
      <alignment horizontal="center" vertical="center"/>
    </xf>
    <xf numFmtId="0" fontId="11" fillId="12" borderId="70" xfId="0" quotePrefix="1" applyFont="1" applyFill="1" applyBorder="1" applyAlignment="1">
      <alignment horizontal="center" vertical="center"/>
    </xf>
    <xf numFmtId="0" fontId="90" fillId="0" borderId="47" xfId="0" applyFont="1" applyBorder="1" applyAlignment="1">
      <alignment horizontal="center" vertical="center"/>
    </xf>
    <xf numFmtId="38" fontId="90" fillId="0" borderId="47" xfId="0" applyNumberFormat="1" applyFont="1" applyBorder="1">
      <alignment vertical="center"/>
    </xf>
    <xf numFmtId="38" fontId="90" fillId="40" borderId="47" xfId="0" applyNumberFormat="1" applyFont="1" applyFill="1" applyBorder="1">
      <alignment vertical="center"/>
    </xf>
    <xf numFmtId="38" fontId="90" fillId="0" borderId="0" xfId="0" applyNumberFormat="1" applyFont="1">
      <alignment vertical="center"/>
    </xf>
    <xf numFmtId="3" fontId="95" fillId="4" borderId="112" xfId="0" applyNumberFormat="1" applyFont="1" applyFill="1" applyBorder="1">
      <alignment vertical="center"/>
    </xf>
    <xf numFmtId="3" fontId="90" fillId="0" borderId="0" xfId="0" applyNumberFormat="1" applyFont="1">
      <alignment vertical="center"/>
    </xf>
    <xf numFmtId="0" fontId="0" fillId="0" borderId="70" xfId="0" applyBorder="1">
      <alignment vertical="center"/>
    </xf>
    <xf numFmtId="0" fontId="90" fillId="0" borderId="70" xfId="0" applyFont="1" applyBorder="1">
      <alignment vertical="center"/>
    </xf>
    <xf numFmtId="0" fontId="0" fillId="0" borderId="99" xfId="0" applyBorder="1">
      <alignment vertical="center"/>
    </xf>
    <xf numFmtId="3" fontId="0" fillId="0" borderId="47" xfId="0" applyNumberFormat="1" applyBorder="1">
      <alignment vertical="center"/>
    </xf>
    <xf numFmtId="3" fontId="0" fillId="0" borderId="100" xfId="0" applyNumberFormat="1" applyBorder="1">
      <alignment vertical="center"/>
    </xf>
    <xf numFmtId="3" fontId="0" fillId="40" borderId="113" xfId="0" applyNumberFormat="1" applyFill="1" applyBorder="1">
      <alignment vertical="center"/>
    </xf>
    <xf numFmtId="3" fontId="0" fillId="0" borderId="70" xfId="0" applyNumberFormat="1" applyBorder="1">
      <alignment vertical="center"/>
    </xf>
    <xf numFmtId="0" fontId="88" fillId="0" borderId="0" xfId="0" applyFont="1">
      <alignment vertical="center"/>
    </xf>
    <xf numFmtId="0" fontId="0" fillId="0" borderId="40" xfId="0" applyBorder="1">
      <alignment vertical="center"/>
    </xf>
    <xf numFmtId="0" fontId="90" fillId="0" borderId="43" xfId="0" applyFont="1" applyBorder="1">
      <alignment vertical="center"/>
    </xf>
    <xf numFmtId="0" fontId="0" fillId="0" borderId="47" xfId="0" applyBorder="1">
      <alignment vertical="center"/>
    </xf>
    <xf numFmtId="0" fontId="90" fillId="0" borderId="44" xfId="0" applyFont="1" applyBorder="1">
      <alignment vertical="center"/>
    </xf>
    <xf numFmtId="0" fontId="90" fillId="0" borderId="46" xfId="0" applyFont="1" applyBorder="1">
      <alignment vertical="center"/>
    </xf>
    <xf numFmtId="0" fontId="90" fillId="0" borderId="47" xfId="0" applyFont="1" applyBorder="1">
      <alignment vertical="center"/>
    </xf>
    <xf numFmtId="3" fontId="90" fillId="0" borderId="47" xfId="0" applyNumberFormat="1" applyFont="1" applyBorder="1">
      <alignment vertical="center"/>
    </xf>
    <xf numFmtId="3" fontId="90" fillId="0" borderId="100" xfId="0" applyNumberFormat="1" applyFont="1" applyBorder="1">
      <alignment vertical="center"/>
    </xf>
    <xf numFmtId="3" fontId="90" fillId="40" borderId="113" xfId="0" applyNumberFormat="1" applyFont="1" applyFill="1" applyBorder="1">
      <alignment vertical="center"/>
    </xf>
    <xf numFmtId="3" fontId="90" fillId="0" borderId="70" xfId="0" applyNumberFormat="1" applyFont="1" applyBorder="1">
      <alignment vertical="center"/>
    </xf>
    <xf numFmtId="38" fontId="90" fillId="44" borderId="47" xfId="0" applyNumberFormat="1" applyFont="1" applyFill="1" applyBorder="1">
      <alignment vertical="center"/>
    </xf>
    <xf numFmtId="3" fontId="95" fillId="4" borderId="114" xfId="0" applyNumberFormat="1" applyFont="1" applyFill="1" applyBorder="1">
      <alignment vertical="center"/>
    </xf>
    <xf numFmtId="0" fontId="90" fillId="31" borderId="47" xfId="0" applyFont="1" applyFill="1" applyBorder="1" applyAlignment="1">
      <alignment horizontal="center" vertical="center"/>
    </xf>
    <xf numFmtId="38" fontId="95" fillId="31" borderId="47" xfId="0" applyNumberFormat="1" applyFont="1" applyFill="1" applyBorder="1">
      <alignment vertical="center"/>
    </xf>
    <xf numFmtId="3" fontId="95" fillId="0" borderId="0" xfId="0" applyNumberFormat="1" applyFont="1">
      <alignment vertical="center"/>
    </xf>
    <xf numFmtId="0" fontId="90" fillId="0" borderId="103" xfId="0" applyFont="1" applyBorder="1">
      <alignment vertical="center"/>
    </xf>
    <xf numFmtId="0" fontId="90" fillId="0" borderId="99" xfId="0" applyFont="1" applyBorder="1">
      <alignment vertical="center"/>
    </xf>
    <xf numFmtId="0" fontId="90" fillId="0" borderId="42" xfId="0" applyFont="1" applyBorder="1">
      <alignment vertical="center"/>
    </xf>
    <xf numFmtId="0" fontId="95" fillId="31" borderId="47" xfId="0" applyFont="1" applyFill="1" applyBorder="1" applyAlignment="1">
      <alignment horizontal="center" vertical="center"/>
    </xf>
    <xf numFmtId="0" fontId="96" fillId="0" borderId="0" xfId="0" applyFont="1">
      <alignment vertical="center"/>
    </xf>
    <xf numFmtId="0" fontId="95" fillId="31" borderId="70" xfId="0" applyFont="1" applyFill="1" applyBorder="1">
      <alignment vertical="center"/>
    </xf>
    <xf numFmtId="3" fontId="11" fillId="31" borderId="47" xfId="0" applyNumberFormat="1" applyFont="1" applyFill="1" applyBorder="1">
      <alignment vertical="center"/>
    </xf>
    <xf numFmtId="3" fontId="11" fillId="31" borderId="100" xfId="0" applyNumberFormat="1" applyFont="1" applyFill="1" applyBorder="1">
      <alignment vertical="center"/>
    </xf>
    <xf numFmtId="3" fontId="11" fillId="31" borderId="115" xfId="0" applyNumberFormat="1" applyFont="1" applyFill="1" applyBorder="1">
      <alignment vertical="center"/>
    </xf>
    <xf numFmtId="3" fontId="11" fillId="31" borderId="70" xfId="0" applyNumberFormat="1" applyFont="1" applyFill="1" applyBorder="1">
      <alignment vertical="center"/>
    </xf>
    <xf numFmtId="0" fontId="4" fillId="13" borderId="0" xfId="0" applyFont="1" applyFill="1">
      <alignment vertical="center"/>
    </xf>
    <xf numFmtId="192" fontId="4" fillId="13" borderId="0" xfId="0" applyNumberFormat="1" applyFont="1" applyFill="1">
      <alignment vertical="center"/>
    </xf>
    <xf numFmtId="3" fontId="0" fillId="0" borderId="0" xfId="0" applyNumberFormat="1">
      <alignment vertical="center"/>
    </xf>
    <xf numFmtId="0" fontId="4" fillId="40" borderId="0" xfId="0" applyFont="1" applyFill="1">
      <alignment vertical="center"/>
    </xf>
    <xf numFmtId="192" fontId="4" fillId="40" borderId="0" xfId="0" applyNumberFormat="1" applyFont="1" applyFill="1">
      <alignment vertical="center"/>
    </xf>
    <xf numFmtId="0" fontId="95" fillId="0" borderId="0" xfId="0" applyFont="1">
      <alignment vertical="center"/>
    </xf>
    <xf numFmtId="0" fontId="92" fillId="25" borderId="0" xfId="0" applyFont="1" applyFill="1" applyAlignment="1">
      <alignment horizontal="center" vertical="center"/>
    </xf>
    <xf numFmtId="0" fontId="90" fillId="10" borderId="0" xfId="0" applyFont="1" applyFill="1" applyAlignment="1">
      <alignment horizontal="center" vertical="center"/>
    </xf>
    <xf numFmtId="0" fontId="90" fillId="10" borderId="0" xfId="0" applyFont="1" applyFill="1">
      <alignment vertical="center"/>
    </xf>
    <xf numFmtId="38" fontId="90" fillId="10" borderId="0" xfId="0" applyNumberFormat="1" applyFont="1" applyFill="1">
      <alignment vertical="center"/>
    </xf>
    <xf numFmtId="38" fontId="90" fillId="40" borderId="0" xfId="0" applyNumberFormat="1" applyFont="1" applyFill="1">
      <alignment vertical="center"/>
    </xf>
    <xf numFmtId="3" fontId="95" fillId="4" borderId="0" xfId="0" applyNumberFormat="1" applyFont="1" applyFill="1">
      <alignment vertical="center"/>
    </xf>
    <xf numFmtId="0" fontId="11" fillId="12" borderId="111" xfId="0" applyFont="1" applyFill="1" applyBorder="1" applyAlignment="1">
      <alignment horizontal="center" vertical="center"/>
    </xf>
    <xf numFmtId="0" fontId="11" fillId="12" borderId="70" xfId="0" applyFont="1" applyFill="1" applyBorder="1" applyAlignment="1">
      <alignment horizontal="center" vertical="center"/>
    </xf>
    <xf numFmtId="0" fontId="90" fillId="10" borderId="39" xfId="0" applyFont="1" applyFill="1" applyBorder="1" applyAlignment="1">
      <alignment horizontal="center" vertical="center"/>
    </xf>
    <xf numFmtId="0" fontId="90" fillId="10" borderId="39" xfId="0" applyFont="1" applyFill="1" applyBorder="1">
      <alignment vertical="center"/>
    </xf>
    <xf numFmtId="38" fontId="90" fillId="10" borderId="39" xfId="0" applyNumberFormat="1" applyFont="1" applyFill="1" applyBorder="1">
      <alignment vertical="center"/>
    </xf>
    <xf numFmtId="38" fontId="90" fillId="40" borderId="39" xfId="0" applyNumberFormat="1" applyFont="1" applyFill="1" applyBorder="1">
      <alignment vertical="center"/>
    </xf>
    <xf numFmtId="192" fontId="95" fillId="0" borderId="0" xfId="0" applyNumberFormat="1" applyFont="1">
      <alignment vertical="center"/>
    </xf>
    <xf numFmtId="192" fontId="90" fillId="0" borderId="0" xfId="0" applyNumberFormat="1" applyFont="1">
      <alignment vertical="center"/>
    </xf>
    <xf numFmtId="0" fontId="87" fillId="0" borderId="0" xfId="0" applyFont="1" applyAlignment="1">
      <alignment horizontal="center" vertical="center"/>
    </xf>
    <xf numFmtId="0" fontId="97" fillId="0" borderId="0" xfId="0" applyFont="1">
      <alignment vertical="center"/>
    </xf>
    <xf numFmtId="0" fontId="93" fillId="0" borderId="0" xfId="0" applyFont="1">
      <alignment vertical="center"/>
    </xf>
    <xf numFmtId="0" fontId="90" fillId="45" borderId="89" xfId="0" applyFont="1" applyFill="1" applyBorder="1">
      <alignment vertical="center"/>
    </xf>
    <xf numFmtId="3" fontId="90" fillId="45" borderId="90" xfId="0" applyNumberFormat="1" applyFont="1" applyFill="1" applyBorder="1">
      <alignment vertical="center"/>
    </xf>
    <xf numFmtId="38" fontId="90" fillId="45" borderId="90" xfId="0" applyNumberFormat="1" applyFont="1" applyFill="1" applyBorder="1">
      <alignment vertical="center"/>
    </xf>
    <xf numFmtId="38" fontId="90" fillId="45" borderId="91" xfId="0" applyNumberFormat="1" applyFont="1" applyFill="1" applyBorder="1">
      <alignment vertical="center"/>
    </xf>
    <xf numFmtId="0" fontId="90" fillId="12" borderId="0" xfId="0" applyFont="1" applyFill="1">
      <alignment vertical="center"/>
    </xf>
    <xf numFmtId="38" fontId="0" fillId="12" borderId="0" xfId="0" applyNumberFormat="1" applyFill="1">
      <alignment vertical="center"/>
    </xf>
    <xf numFmtId="0" fontId="0" fillId="0" borderId="39" xfId="0" applyBorder="1">
      <alignment vertical="center"/>
    </xf>
    <xf numFmtId="3" fontId="0" fillId="0" borderId="39" xfId="0" applyNumberFormat="1" applyBorder="1">
      <alignment vertical="center"/>
    </xf>
    <xf numFmtId="38" fontId="0" fillId="0" borderId="39" xfId="0" applyNumberFormat="1" applyBorder="1">
      <alignment vertical="center"/>
    </xf>
    <xf numFmtId="178" fontId="0" fillId="0" borderId="0" xfId="0" applyNumberFormat="1">
      <alignment vertical="center"/>
    </xf>
    <xf numFmtId="9" fontId="0" fillId="0" borderId="47" xfId="0" applyNumberFormat="1" applyBorder="1">
      <alignment vertical="center"/>
    </xf>
    <xf numFmtId="9" fontId="0" fillId="0" borderId="100" xfId="0" applyNumberFormat="1" applyBorder="1">
      <alignment vertical="center"/>
    </xf>
    <xf numFmtId="9" fontId="0" fillId="40" borderId="113" xfId="0" applyNumberFormat="1" applyFill="1" applyBorder="1">
      <alignment vertical="center"/>
    </xf>
    <xf numFmtId="9" fontId="0" fillId="0" borderId="70" xfId="0" applyNumberFormat="1" applyBorder="1">
      <alignment vertical="center"/>
    </xf>
    <xf numFmtId="38" fontId="0" fillId="0" borderId="70" xfId="0" applyNumberFormat="1" applyBorder="1">
      <alignment vertical="center"/>
    </xf>
    <xf numFmtId="9" fontId="90" fillId="0" borderId="47" xfId="0" applyNumberFormat="1" applyFont="1" applyBorder="1">
      <alignment vertical="center"/>
    </xf>
    <xf numFmtId="9" fontId="90" fillId="0" borderId="100" xfId="0" applyNumberFormat="1" applyFont="1" applyBorder="1">
      <alignment vertical="center"/>
    </xf>
    <xf numFmtId="9" fontId="90" fillId="40" borderId="113" xfId="0" applyNumberFormat="1" applyFont="1" applyFill="1" applyBorder="1">
      <alignment vertical="center"/>
    </xf>
    <xf numFmtId="9" fontId="90" fillId="0" borderId="70" xfId="0" applyNumberFormat="1" applyFont="1" applyBorder="1">
      <alignment vertical="center"/>
    </xf>
    <xf numFmtId="9" fontId="11" fillId="31" borderId="115" xfId="0" applyNumberFormat="1" applyFont="1" applyFill="1" applyBorder="1">
      <alignment vertical="center"/>
    </xf>
    <xf numFmtId="9" fontId="11" fillId="31" borderId="70" xfId="0" applyNumberFormat="1" applyFont="1" applyFill="1" applyBorder="1">
      <alignment vertical="center"/>
    </xf>
    <xf numFmtId="9" fontId="0" fillId="0" borderId="0" xfId="0" applyNumberFormat="1">
      <alignment vertical="center"/>
    </xf>
    <xf numFmtId="0" fontId="0" fillId="0" borderId="47" xfId="0" applyBorder="1" applyAlignment="1">
      <alignment horizontal="center" vertical="center"/>
    </xf>
    <xf numFmtId="178" fontId="0" fillId="4" borderId="105" xfId="0" applyNumberFormat="1" applyFill="1" applyBorder="1">
      <alignment vertical="center"/>
    </xf>
    <xf numFmtId="178" fontId="0" fillId="4" borderId="51" xfId="0" applyNumberFormat="1" applyFill="1" applyBorder="1">
      <alignment vertical="center"/>
    </xf>
    <xf numFmtId="178" fontId="0" fillId="4" borderId="106" xfId="0" applyNumberFormat="1" applyFill="1" applyBorder="1">
      <alignment vertical="center"/>
    </xf>
    <xf numFmtId="0" fontId="98" fillId="0" borderId="0" xfId="0" applyFont="1">
      <alignment vertical="center"/>
    </xf>
    <xf numFmtId="178" fontId="0" fillId="4" borderId="107" xfId="0" applyNumberFormat="1" applyFill="1" applyBorder="1">
      <alignment vertical="center"/>
    </xf>
    <xf numFmtId="178" fontId="0" fillId="4" borderId="0" xfId="0" applyNumberFormat="1" applyFill="1">
      <alignment vertical="center"/>
    </xf>
    <xf numFmtId="178" fontId="0" fillId="4" borderId="108" xfId="0" applyNumberFormat="1" applyFill="1" applyBorder="1">
      <alignment vertical="center"/>
    </xf>
    <xf numFmtId="178" fontId="0" fillId="4" borderId="52" xfId="0" applyNumberFormat="1" applyFill="1" applyBorder="1">
      <alignment vertical="center"/>
    </xf>
    <xf numFmtId="178" fontId="0" fillId="4" borderId="53" xfId="0" applyNumberFormat="1" applyFill="1" applyBorder="1">
      <alignment vertical="center"/>
    </xf>
    <xf numFmtId="178" fontId="0" fillId="4" borderId="109" xfId="0" applyNumberFormat="1" applyFill="1" applyBorder="1">
      <alignment vertical="center"/>
    </xf>
    <xf numFmtId="0" fontId="11" fillId="12" borderId="0" xfId="0" quotePrefix="1" applyFont="1" applyFill="1" applyAlignment="1">
      <alignment horizontal="center" vertical="center"/>
    </xf>
    <xf numFmtId="38" fontId="11" fillId="31" borderId="0" xfId="0" applyNumberFormat="1" applyFont="1" applyFill="1">
      <alignment vertical="center"/>
    </xf>
    <xf numFmtId="0" fontId="11" fillId="12" borderId="0" xfId="0" applyFont="1" applyFill="1" applyAlignment="1">
      <alignment horizontal="center" vertical="center"/>
    </xf>
    <xf numFmtId="9" fontId="11" fillId="31" borderId="0" xfId="0" applyNumberFormat="1" applyFont="1" applyFill="1">
      <alignment vertical="center"/>
    </xf>
    <xf numFmtId="38" fontId="4" fillId="29" borderId="0" xfId="0" applyNumberFormat="1" applyFont="1" applyFill="1">
      <alignment vertical="center"/>
    </xf>
    <xf numFmtId="190" fontId="0" fillId="0" borderId="0" xfId="0" applyNumberFormat="1">
      <alignment vertical="center"/>
    </xf>
    <xf numFmtId="190" fontId="99" fillId="13" borderId="116" xfId="0" applyNumberFormat="1" applyFont="1" applyFill="1" applyBorder="1" applyAlignment="1">
      <alignment horizontal="right" vertical="center"/>
    </xf>
    <xf numFmtId="190" fontId="99" fillId="13" borderId="117" xfId="0" applyNumberFormat="1" applyFont="1" applyFill="1" applyBorder="1" applyAlignment="1">
      <alignment horizontal="right" vertical="center"/>
    </xf>
    <xf numFmtId="0" fontId="35" fillId="0" borderId="118" xfId="0" applyFont="1" applyBorder="1">
      <alignment vertical="center"/>
    </xf>
    <xf numFmtId="0" fontId="35" fillId="0" borderId="119" xfId="0" applyFont="1" applyBorder="1">
      <alignment vertical="center"/>
    </xf>
    <xf numFmtId="41" fontId="35" fillId="0" borderId="120" xfId="5" applyFont="1" applyBorder="1">
      <alignment vertical="center"/>
    </xf>
    <xf numFmtId="41" fontId="35" fillId="0" borderId="121" xfId="5" applyFont="1" applyBorder="1">
      <alignment vertical="center"/>
    </xf>
    <xf numFmtId="190" fontId="33" fillId="4" borderId="119" xfId="0" applyNumberFormat="1" applyFont="1" applyFill="1" applyBorder="1">
      <alignment vertical="center"/>
    </xf>
    <xf numFmtId="190" fontId="33" fillId="4" borderId="120" xfId="0" applyNumberFormat="1" applyFont="1" applyFill="1" applyBorder="1">
      <alignment vertical="center"/>
    </xf>
    <xf numFmtId="190" fontId="33" fillId="4" borderId="121" xfId="0" applyNumberFormat="1" applyFont="1" applyFill="1" applyBorder="1">
      <alignment vertical="center"/>
    </xf>
    <xf numFmtId="41" fontId="33" fillId="4" borderId="0" xfId="5" applyFont="1" applyFill="1" applyBorder="1">
      <alignment vertical="center"/>
    </xf>
    <xf numFmtId="190" fontId="33" fillId="4" borderId="0" xfId="0" applyNumberFormat="1" applyFont="1" applyFill="1">
      <alignment vertical="center"/>
    </xf>
    <xf numFmtId="0" fontId="35" fillId="13" borderId="0" xfId="0" applyFont="1" applyFill="1">
      <alignment vertical="center"/>
    </xf>
    <xf numFmtId="41" fontId="35" fillId="13" borderId="0" xfId="5" applyFont="1" applyFill="1">
      <alignment vertical="center"/>
    </xf>
    <xf numFmtId="0" fontId="39" fillId="0" borderId="0" xfId="6" applyFont="1" applyAlignment="1">
      <alignment horizontal="center"/>
    </xf>
  </cellXfs>
  <cellStyles count="11">
    <cellStyle name="Comma [0] 2 3" xfId="10" xr:uid="{00000000-0005-0000-0000-000000000000}"/>
    <cellStyle name="Hyperlink 2" xfId="9" xr:uid="{00000000-0005-0000-0000-000001000000}"/>
    <cellStyle name="Normal 2" xfId="6" xr:uid="{00000000-0005-0000-0000-000002000000}"/>
    <cellStyle name="Percent 2" xfId="7" xr:uid="{00000000-0005-0000-0000-000003000000}"/>
    <cellStyle name="Percent 5" xfId="8" xr:uid="{00000000-0005-0000-0000-000004000000}"/>
    <cellStyle name="백분율" xfId="1" builtinId="5"/>
    <cellStyle name="쉼표 [0]" xfId="5" builtinId="6"/>
    <cellStyle name="표준" xfId="0" builtinId="0"/>
    <cellStyle name="표준 2" xfId="2" xr:uid="{00000000-0005-0000-0000-000008000000}"/>
    <cellStyle name="표준 3" xfId="3" xr:uid="{00000000-0005-0000-0000-000009000000}"/>
    <cellStyle name="하이퍼링크" xfId="4" builtinId="8"/>
  </cellStyles>
  <dxfs count="176">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
      <font>
        <color auto="1"/>
      </font>
      <fill>
        <patternFill>
          <fgColor theme="9" tint="0.7999816888943144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xdr:row>
      <xdr:rowOff>1</xdr:rowOff>
    </xdr:from>
    <xdr:to>
      <xdr:col>21</xdr:col>
      <xdr:colOff>828993</xdr:colOff>
      <xdr:row>43</xdr:row>
      <xdr:rowOff>1</xdr:rowOff>
    </xdr:to>
    <xdr:pic>
      <xdr:nvPicPr>
        <xdr:cNvPr id="2" name="Picture 1">
          <a:extLst>
            <a:ext uri="{FF2B5EF4-FFF2-40B4-BE49-F238E27FC236}">
              <a16:creationId xmlns:a16="http://schemas.microsoft.com/office/drawing/2014/main" id="{77F4842D-F9BD-4302-A240-7FF1114B38ED}"/>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74914" y="3537858"/>
          <a:ext cx="17114022" cy="6096000"/>
        </a:xfrm>
        <a:prstGeom prst="rect">
          <a:avLst/>
        </a:prstGeom>
      </xdr:spPr>
    </xdr:pic>
    <xdr:clientData/>
  </xdr:twoCellAnchor>
  <xdr:twoCellAnchor editAs="oneCell">
    <xdr:from>
      <xdr:col>1</xdr:col>
      <xdr:colOff>0</xdr:colOff>
      <xdr:row>45</xdr:row>
      <xdr:rowOff>0</xdr:rowOff>
    </xdr:from>
    <xdr:to>
      <xdr:col>21</xdr:col>
      <xdr:colOff>772114</xdr:colOff>
      <xdr:row>81</xdr:row>
      <xdr:rowOff>43543</xdr:rowOff>
    </xdr:to>
    <xdr:pic>
      <xdr:nvPicPr>
        <xdr:cNvPr id="3" name="Picture 2">
          <a:extLst>
            <a:ext uri="{FF2B5EF4-FFF2-40B4-BE49-F238E27FC236}">
              <a16:creationId xmlns:a16="http://schemas.microsoft.com/office/drawing/2014/main" id="{B851C12E-CEC8-41AA-83A1-A813A1511213}"/>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674914" y="10069286"/>
          <a:ext cx="17057143" cy="7881257"/>
        </a:xfrm>
        <a:prstGeom prst="rect">
          <a:avLst/>
        </a:prstGeom>
      </xdr:spPr>
    </xdr:pic>
    <xdr:clientData/>
  </xdr:twoCellAnchor>
  <xdr:twoCellAnchor editAs="oneCell">
    <xdr:from>
      <xdr:col>1</xdr:col>
      <xdr:colOff>0</xdr:colOff>
      <xdr:row>83</xdr:row>
      <xdr:rowOff>0</xdr:rowOff>
    </xdr:from>
    <xdr:to>
      <xdr:col>21</xdr:col>
      <xdr:colOff>838780</xdr:colOff>
      <xdr:row>116</xdr:row>
      <xdr:rowOff>43543</xdr:rowOff>
    </xdr:to>
    <xdr:pic>
      <xdr:nvPicPr>
        <xdr:cNvPr id="4" name="Picture 3">
          <a:extLst>
            <a:ext uri="{FF2B5EF4-FFF2-40B4-BE49-F238E27FC236}">
              <a16:creationId xmlns:a16="http://schemas.microsoft.com/office/drawing/2014/main" id="{93527946-691E-4A2C-BD6F-A97F789C6DB9}"/>
            </a:ext>
          </a:extLst>
        </xdr:cNvPr>
        <xdr:cNvPicPr>
          <a:picLocks noChangeAspect="1"/>
        </xdr:cNvPicPr>
      </xdr:nvPicPr>
      <xdr:blipFill>
        <a:blip xmlns:r="http://schemas.openxmlformats.org/officeDocument/2006/relationships" r:embed="rId3"/>
        <a:stretch>
          <a:fillRect/>
        </a:stretch>
      </xdr:blipFill>
      <xdr:spPr>
        <a:xfrm>
          <a:off x="674914" y="18342429"/>
          <a:ext cx="17123809" cy="7228114"/>
        </a:xfrm>
        <a:prstGeom prst="rect">
          <a:avLst/>
        </a:prstGeom>
      </xdr:spPr>
    </xdr:pic>
    <xdr:clientData/>
  </xdr:twoCellAnchor>
  <xdr:twoCellAnchor editAs="oneCell">
    <xdr:from>
      <xdr:col>1</xdr:col>
      <xdr:colOff>0</xdr:colOff>
      <xdr:row>118</xdr:row>
      <xdr:rowOff>0</xdr:rowOff>
    </xdr:from>
    <xdr:to>
      <xdr:col>21</xdr:col>
      <xdr:colOff>781637</xdr:colOff>
      <xdr:row>152</xdr:row>
      <xdr:rowOff>163286</xdr:rowOff>
    </xdr:to>
    <xdr:pic>
      <xdr:nvPicPr>
        <xdr:cNvPr id="5" name="Picture 4">
          <a:extLst>
            <a:ext uri="{FF2B5EF4-FFF2-40B4-BE49-F238E27FC236}">
              <a16:creationId xmlns:a16="http://schemas.microsoft.com/office/drawing/2014/main" id="{776CC265-67AA-4A72-9842-0A7A15E28369}"/>
            </a:ext>
          </a:extLst>
        </xdr:cNvPr>
        <xdr:cNvPicPr>
          <a:picLocks noChangeAspect="1"/>
        </xdr:cNvPicPr>
      </xdr:nvPicPr>
      <xdr:blipFill>
        <a:blip xmlns:r="http://schemas.openxmlformats.org/officeDocument/2006/relationships" r:embed="rId4"/>
        <a:stretch>
          <a:fillRect/>
        </a:stretch>
      </xdr:blipFill>
      <xdr:spPr>
        <a:xfrm>
          <a:off x="674914" y="25962429"/>
          <a:ext cx="17066666" cy="7565571"/>
        </a:xfrm>
        <a:prstGeom prst="rect">
          <a:avLst/>
        </a:prstGeom>
      </xdr:spPr>
    </xdr:pic>
    <xdr:clientData/>
  </xdr:twoCellAnchor>
  <xdr:twoCellAnchor editAs="oneCell">
    <xdr:from>
      <xdr:col>1</xdr:col>
      <xdr:colOff>0</xdr:colOff>
      <xdr:row>154</xdr:row>
      <xdr:rowOff>1</xdr:rowOff>
    </xdr:from>
    <xdr:to>
      <xdr:col>21</xdr:col>
      <xdr:colOff>791161</xdr:colOff>
      <xdr:row>189</xdr:row>
      <xdr:rowOff>54429</xdr:rowOff>
    </xdr:to>
    <xdr:pic>
      <xdr:nvPicPr>
        <xdr:cNvPr id="6" name="Picture 5">
          <a:extLst>
            <a:ext uri="{FF2B5EF4-FFF2-40B4-BE49-F238E27FC236}">
              <a16:creationId xmlns:a16="http://schemas.microsoft.com/office/drawing/2014/main" id="{32F96605-66B3-45F3-AB97-54EDB9F3A350}"/>
            </a:ext>
          </a:extLst>
        </xdr:cNvPr>
        <xdr:cNvPicPr>
          <a:picLocks noChangeAspect="1"/>
        </xdr:cNvPicPr>
      </xdr:nvPicPr>
      <xdr:blipFill>
        <a:blip xmlns:r="http://schemas.openxmlformats.org/officeDocument/2006/relationships" r:embed="rId5"/>
        <a:stretch>
          <a:fillRect/>
        </a:stretch>
      </xdr:blipFill>
      <xdr:spPr>
        <a:xfrm>
          <a:off x="674914" y="33800144"/>
          <a:ext cx="17076190" cy="7674428"/>
        </a:xfrm>
        <a:prstGeom prst="rect">
          <a:avLst/>
        </a:prstGeom>
      </xdr:spPr>
    </xdr:pic>
    <xdr:clientData/>
  </xdr:twoCellAnchor>
  <xdr:twoCellAnchor editAs="oneCell">
    <xdr:from>
      <xdr:col>1</xdr:col>
      <xdr:colOff>0</xdr:colOff>
      <xdr:row>191</xdr:row>
      <xdr:rowOff>0</xdr:rowOff>
    </xdr:from>
    <xdr:to>
      <xdr:col>21</xdr:col>
      <xdr:colOff>791161</xdr:colOff>
      <xdr:row>233</xdr:row>
      <xdr:rowOff>94095</xdr:rowOff>
    </xdr:to>
    <xdr:pic>
      <xdr:nvPicPr>
        <xdr:cNvPr id="7" name="Picture 6">
          <a:extLst>
            <a:ext uri="{FF2B5EF4-FFF2-40B4-BE49-F238E27FC236}">
              <a16:creationId xmlns:a16="http://schemas.microsoft.com/office/drawing/2014/main" id="{01010235-E3E7-47E1-84D2-C1A9DA8801E1}"/>
            </a:ext>
          </a:extLst>
        </xdr:cNvPr>
        <xdr:cNvPicPr>
          <a:picLocks noChangeAspect="1"/>
        </xdr:cNvPicPr>
      </xdr:nvPicPr>
      <xdr:blipFill>
        <a:blip xmlns:r="http://schemas.openxmlformats.org/officeDocument/2006/relationships" r:embed="rId6"/>
        <a:stretch>
          <a:fillRect/>
        </a:stretch>
      </xdr:blipFill>
      <xdr:spPr>
        <a:xfrm>
          <a:off x="674914" y="41855571"/>
          <a:ext cx="17076190" cy="923809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kdia.org/display/graph.jsp" TargetMode="Externa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23.bin"/><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5EB8"/>
  </sheetPr>
  <dimension ref="B2:K447"/>
  <sheetViews>
    <sheetView showGridLines="0" zoomScale="85" zoomScaleNormal="85" workbookViewId="0">
      <pane xSplit="4" ySplit="9" topLeftCell="E10" activePane="bottomRight" state="frozen"/>
      <selection pane="topRight" activeCell="A41" sqref="A41"/>
      <selection pane="bottomLeft" activeCell="A41" sqref="A41"/>
      <selection pane="bottomRight" activeCell="H13" sqref="H13"/>
    </sheetView>
  </sheetViews>
  <sheetFormatPr defaultColWidth="12.625" defaultRowHeight="13.5"/>
  <cols>
    <col min="1" max="1" width="2.625" style="3" customWidth="1"/>
    <col min="2" max="2" width="3.625" style="3" customWidth="1"/>
    <col min="3" max="3" width="12.625" style="3" customWidth="1"/>
    <col min="4" max="5" width="15.625" style="3" customWidth="1"/>
    <col min="6" max="6" width="15.625" style="30" customWidth="1"/>
    <col min="7" max="8" width="73.125" style="3" customWidth="1"/>
    <col min="9" max="9" width="41.75" style="3" customWidth="1"/>
    <col min="10" max="10" width="43.375" style="3" customWidth="1"/>
    <col min="11" max="11" width="73.125" style="3" customWidth="1"/>
    <col min="12" max="16384" width="12.625" style="3"/>
  </cols>
  <sheetData>
    <row r="2" spans="2:11" ht="23.25">
      <c r="B2" s="1" t="s">
        <v>0</v>
      </c>
      <c r="C2" s="1"/>
      <c r="D2" s="2"/>
      <c r="E2" s="2"/>
      <c r="F2" s="31"/>
      <c r="G2" s="2"/>
      <c r="H2" s="2"/>
      <c r="I2" s="2"/>
      <c r="K2" s="2"/>
    </row>
    <row r="5" spans="2:11">
      <c r="B5" s="3" t="s">
        <v>1</v>
      </c>
    </row>
    <row r="6" spans="2:11">
      <c r="B6" s="3" t="s">
        <v>2</v>
      </c>
    </row>
    <row r="7" spans="2:11">
      <c r="B7" s="3" t="s">
        <v>3</v>
      </c>
    </row>
    <row r="9" spans="2:11" ht="16.5">
      <c r="B9" s="4" t="s">
        <v>4</v>
      </c>
      <c r="C9" s="5" t="s">
        <v>5</v>
      </c>
      <c r="D9" s="5" t="s">
        <v>6</v>
      </c>
      <c r="E9" s="5" t="s">
        <v>7</v>
      </c>
      <c r="F9" s="32" t="s">
        <v>8</v>
      </c>
      <c r="G9" s="5" t="s">
        <v>9</v>
      </c>
      <c r="H9" s="6" t="s">
        <v>10</v>
      </c>
      <c r="I9" s="5" t="s">
        <v>11</v>
      </c>
      <c r="J9"/>
      <c r="K9"/>
    </row>
    <row r="10" spans="2:11" ht="148.5">
      <c r="B10" s="550">
        <v>1</v>
      </c>
      <c r="C10" s="551" t="s">
        <v>12</v>
      </c>
      <c r="D10" s="552">
        <v>44945</v>
      </c>
      <c r="E10" s="552" t="s">
        <v>13</v>
      </c>
      <c r="F10" s="553" t="s">
        <v>14</v>
      </c>
      <c r="G10" s="554" t="s">
        <v>15</v>
      </c>
      <c r="H10" s="555" t="s">
        <v>16</v>
      </c>
      <c r="I10" s="554" t="s">
        <v>17</v>
      </c>
      <c r="J10"/>
      <c r="K10"/>
    </row>
    <row r="11" spans="2:11" ht="175.5">
      <c r="B11" s="556">
        <f>B10+1</f>
        <v>2</v>
      </c>
      <c r="C11" s="557" t="s">
        <v>12</v>
      </c>
      <c r="D11" s="558">
        <v>44945</v>
      </c>
      <c r="E11" s="558" t="s">
        <v>13</v>
      </c>
      <c r="F11" s="559" t="s">
        <v>18</v>
      </c>
      <c r="G11" s="560" t="s">
        <v>19</v>
      </c>
      <c r="H11" s="561" t="s">
        <v>20</v>
      </c>
      <c r="I11" s="560" t="s">
        <v>21</v>
      </c>
      <c r="J11"/>
      <c r="K11"/>
    </row>
    <row r="12" spans="2:11" ht="27">
      <c r="B12" s="556">
        <f t="shared" ref="B12:B38" si="0">B11+1</f>
        <v>3</v>
      </c>
      <c r="C12" s="557" t="s">
        <v>22</v>
      </c>
      <c r="D12" s="558">
        <v>44945</v>
      </c>
      <c r="E12" s="558" t="s">
        <v>13</v>
      </c>
      <c r="F12" s="559" t="s">
        <v>18</v>
      </c>
      <c r="G12" s="560" t="s">
        <v>23</v>
      </c>
      <c r="H12" s="562" t="s">
        <v>24</v>
      </c>
      <c r="I12" s="563" t="s">
        <v>21</v>
      </c>
      <c r="J12"/>
      <c r="K12"/>
    </row>
    <row r="13" spans="2:11" ht="94.5">
      <c r="B13" s="556">
        <f t="shared" si="0"/>
        <v>4</v>
      </c>
      <c r="C13" s="557" t="s">
        <v>12</v>
      </c>
      <c r="D13" s="558">
        <v>44945</v>
      </c>
      <c r="E13" s="558" t="s">
        <v>25</v>
      </c>
      <c r="F13" s="559">
        <v>10</v>
      </c>
      <c r="G13" s="560" t="s">
        <v>26</v>
      </c>
      <c r="H13" s="564" t="s">
        <v>27</v>
      </c>
      <c r="I13" s="563" t="s">
        <v>21</v>
      </c>
      <c r="J13"/>
      <c r="K13"/>
    </row>
    <row r="14" spans="2:11" ht="27">
      <c r="B14" s="556">
        <f t="shared" si="0"/>
        <v>5</v>
      </c>
      <c r="C14" s="557" t="s">
        <v>12</v>
      </c>
      <c r="D14" s="558">
        <v>44945</v>
      </c>
      <c r="E14" s="558" t="s">
        <v>13</v>
      </c>
      <c r="F14" s="559" t="s">
        <v>18</v>
      </c>
      <c r="G14" s="560" t="s">
        <v>28</v>
      </c>
      <c r="H14" s="565" t="s">
        <v>29</v>
      </c>
      <c r="I14" s="563" t="s">
        <v>21</v>
      </c>
      <c r="J14"/>
      <c r="K14"/>
    </row>
    <row r="15" spans="2:11" ht="54">
      <c r="B15" s="556">
        <f t="shared" si="0"/>
        <v>6</v>
      </c>
      <c r="C15" s="557" t="s">
        <v>12</v>
      </c>
      <c r="D15" s="558">
        <v>44945</v>
      </c>
      <c r="E15" s="558" t="s">
        <v>30</v>
      </c>
      <c r="F15" s="559" t="s">
        <v>18</v>
      </c>
      <c r="G15" s="560" t="s">
        <v>31</v>
      </c>
      <c r="H15" s="561" t="s">
        <v>32</v>
      </c>
      <c r="I15" s="560" t="s">
        <v>21</v>
      </c>
      <c r="J15"/>
      <c r="K15"/>
    </row>
    <row r="16" spans="2:11" ht="27">
      <c r="B16" s="556">
        <f t="shared" si="0"/>
        <v>7</v>
      </c>
      <c r="C16" s="557" t="s">
        <v>33</v>
      </c>
      <c r="D16" s="558">
        <v>44945</v>
      </c>
      <c r="E16" s="558" t="s">
        <v>34</v>
      </c>
      <c r="F16" s="559" t="s">
        <v>18</v>
      </c>
      <c r="G16" s="560" t="s">
        <v>35</v>
      </c>
      <c r="H16" s="561" t="s">
        <v>36</v>
      </c>
      <c r="I16" s="560" t="s">
        <v>21</v>
      </c>
      <c r="J16"/>
      <c r="K16"/>
    </row>
    <row r="17" spans="2:11" ht="16.5">
      <c r="B17" s="10">
        <f t="shared" si="0"/>
        <v>8</v>
      </c>
      <c r="C17" s="13"/>
      <c r="D17" s="11"/>
      <c r="E17" s="11"/>
      <c r="F17" s="26"/>
      <c r="G17" s="12"/>
      <c r="H17" s="12"/>
      <c r="I17" s="12"/>
      <c r="J17"/>
      <c r="K17"/>
    </row>
    <row r="18" spans="2:11" ht="16.5">
      <c r="B18" s="10">
        <f t="shared" si="0"/>
        <v>9</v>
      </c>
      <c r="C18" s="13"/>
      <c r="D18" s="11"/>
      <c r="E18" s="11"/>
      <c r="F18" s="26"/>
      <c r="G18" s="12"/>
      <c r="H18" s="12"/>
      <c r="I18" s="12"/>
      <c r="J18"/>
      <c r="K18"/>
    </row>
    <row r="19" spans="2:11" ht="16.5">
      <c r="B19" s="10">
        <f t="shared" si="0"/>
        <v>10</v>
      </c>
      <c r="C19" s="13"/>
      <c r="D19" s="11"/>
      <c r="E19" s="11"/>
      <c r="F19" s="27"/>
      <c r="G19" s="19"/>
      <c r="H19" s="12"/>
      <c r="I19" s="12"/>
      <c r="J19"/>
      <c r="K19"/>
    </row>
    <row r="20" spans="2:11" ht="16.5">
      <c r="B20" s="10">
        <f t="shared" si="0"/>
        <v>11</v>
      </c>
      <c r="C20" s="13"/>
      <c r="D20" s="11"/>
      <c r="E20" s="11"/>
      <c r="F20" s="27"/>
      <c r="G20" s="20"/>
      <c r="H20" s="12"/>
      <c r="I20" s="12"/>
      <c r="J20"/>
      <c r="K20"/>
    </row>
    <row r="21" spans="2:11" ht="16.5">
      <c r="B21" s="10">
        <f t="shared" si="0"/>
        <v>12</v>
      </c>
      <c r="C21" s="13"/>
      <c r="D21" s="11"/>
      <c r="E21" s="11"/>
      <c r="F21" s="27"/>
      <c r="G21" s="21"/>
      <c r="H21" s="12"/>
      <c r="I21" s="12"/>
      <c r="J21"/>
      <c r="K21"/>
    </row>
    <row r="22" spans="2:11" ht="16.5">
      <c r="B22" s="10">
        <f t="shared" si="0"/>
        <v>13</v>
      </c>
      <c r="C22" s="13"/>
      <c r="D22" s="11"/>
      <c r="E22" s="11"/>
      <c r="F22" s="28"/>
      <c r="G22" s="23"/>
      <c r="H22" s="12"/>
      <c r="I22" s="12"/>
      <c r="J22"/>
      <c r="K22"/>
    </row>
    <row r="23" spans="2:11" ht="16.5">
      <c r="B23" s="10">
        <f t="shared" si="0"/>
        <v>14</v>
      </c>
      <c r="C23" s="13"/>
      <c r="D23" s="11"/>
      <c r="E23" s="11"/>
      <c r="F23" s="27"/>
      <c r="G23" s="24"/>
      <c r="H23" s="12"/>
      <c r="I23" s="12"/>
      <c r="J23"/>
      <c r="K23"/>
    </row>
    <row r="24" spans="2:11" ht="16.5">
      <c r="B24" s="10">
        <f t="shared" si="0"/>
        <v>15</v>
      </c>
      <c r="C24" s="13"/>
      <c r="D24" s="11"/>
      <c r="E24" s="11"/>
      <c r="F24" s="26"/>
      <c r="G24" s="9"/>
      <c r="H24" s="12"/>
      <c r="I24" s="12"/>
      <c r="J24"/>
      <c r="K24"/>
    </row>
    <row r="25" spans="2:11" ht="16.5">
      <c r="B25" s="10">
        <f t="shared" si="0"/>
        <v>16</v>
      </c>
      <c r="C25" s="13"/>
      <c r="D25" s="11"/>
      <c r="E25" s="11"/>
      <c r="F25" s="26"/>
      <c r="G25" s="12"/>
      <c r="H25" s="12"/>
      <c r="I25" s="12"/>
      <c r="J25"/>
      <c r="K25"/>
    </row>
    <row r="26" spans="2:11" ht="16.5">
      <c r="B26" s="10">
        <f t="shared" si="0"/>
        <v>17</v>
      </c>
      <c r="C26" s="13"/>
      <c r="D26" s="11"/>
      <c r="E26" s="11"/>
      <c r="F26" s="26"/>
      <c r="G26" s="12"/>
      <c r="H26" s="12"/>
      <c r="I26" s="12"/>
      <c r="J26"/>
      <c r="K26"/>
    </row>
    <row r="27" spans="2:11" ht="16.5">
      <c r="B27" s="10">
        <f t="shared" si="0"/>
        <v>18</v>
      </c>
      <c r="C27" s="13"/>
      <c r="D27" s="11"/>
      <c r="E27" s="11"/>
      <c r="F27" s="26"/>
      <c r="G27" s="12"/>
      <c r="H27" s="12"/>
      <c r="I27" s="12"/>
      <c r="J27"/>
      <c r="K27"/>
    </row>
    <row r="28" spans="2:11" ht="16.5">
      <c r="B28" s="10">
        <f t="shared" si="0"/>
        <v>19</v>
      </c>
      <c r="C28" s="13"/>
      <c r="D28" s="11"/>
      <c r="E28" s="11"/>
      <c r="F28" s="26"/>
      <c r="G28" s="12"/>
      <c r="H28" s="12"/>
      <c r="I28" s="12"/>
      <c r="J28"/>
      <c r="K28"/>
    </row>
    <row r="29" spans="2:11" ht="16.5">
      <c r="B29" s="10">
        <f t="shared" si="0"/>
        <v>20</v>
      </c>
      <c r="C29" s="13"/>
      <c r="D29" s="11"/>
      <c r="E29" s="11"/>
      <c r="F29" s="26"/>
      <c r="G29" s="12"/>
      <c r="H29" s="12"/>
      <c r="I29" s="12"/>
      <c r="J29"/>
      <c r="K29"/>
    </row>
    <row r="30" spans="2:11" ht="16.5">
      <c r="B30" s="10">
        <f t="shared" si="0"/>
        <v>21</v>
      </c>
      <c r="C30" s="13"/>
      <c r="D30" s="11"/>
      <c r="E30" s="11"/>
      <c r="F30" s="26"/>
      <c r="G30" s="12"/>
      <c r="H30" s="12"/>
      <c r="I30" s="12"/>
      <c r="J30"/>
      <c r="K30"/>
    </row>
    <row r="31" spans="2:11" ht="16.5">
      <c r="B31" s="10">
        <f t="shared" si="0"/>
        <v>22</v>
      </c>
      <c r="C31" s="13"/>
      <c r="D31" s="11"/>
      <c r="E31" s="11"/>
      <c r="F31" s="26"/>
      <c r="G31" s="12"/>
      <c r="H31" s="12"/>
      <c r="I31" s="12"/>
      <c r="J31"/>
      <c r="K31"/>
    </row>
    <row r="32" spans="2:11" ht="16.5">
      <c r="B32" s="10">
        <f t="shared" si="0"/>
        <v>23</v>
      </c>
      <c r="C32" s="13"/>
      <c r="D32" s="11"/>
      <c r="E32" s="11"/>
      <c r="F32" s="26"/>
      <c r="G32" s="12"/>
      <c r="H32" s="12"/>
      <c r="I32" s="12"/>
      <c r="J32"/>
      <c r="K32"/>
    </row>
    <row r="33" spans="2:11" ht="16.5">
      <c r="B33" s="10">
        <f t="shared" si="0"/>
        <v>24</v>
      </c>
      <c r="C33" s="13"/>
      <c r="D33" s="11"/>
      <c r="E33" s="11"/>
      <c r="F33" s="26"/>
      <c r="G33" s="12"/>
      <c r="H33" s="12"/>
      <c r="I33" s="12"/>
      <c r="J33"/>
      <c r="K33"/>
    </row>
    <row r="34" spans="2:11" ht="16.5">
      <c r="B34" s="10">
        <f t="shared" si="0"/>
        <v>25</v>
      </c>
      <c r="C34" s="13"/>
      <c r="D34" s="11"/>
      <c r="E34" s="11"/>
      <c r="F34" s="26"/>
      <c r="G34" s="12"/>
      <c r="H34" s="12"/>
      <c r="I34" s="12"/>
      <c r="J34"/>
      <c r="K34"/>
    </row>
    <row r="35" spans="2:11" ht="16.5">
      <c r="B35" s="10">
        <f t="shared" si="0"/>
        <v>26</v>
      </c>
      <c r="C35" s="13"/>
      <c r="D35" s="11"/>
      <c r="E35" s="11"/>
      <c r="F35" s="26"/>
      <c r="G35" s="12"/>
      <c r="H35" s="12"/>
      <c r="I35" s="12"/>
      <c r="J35"/>
      <c r="K35"/>
    </row>
    <row r="36" spans="2:11" ht="16.5">
      <c r="B36" s="10">
        <f t="shared" si="0"/>
        <v>27</v>
      </c>
      <c r="C36" s="13"/>
      <c r="D36" s="11"/>
      <c r="E36" s="11"/>
      <c r="F36" s="26"/>
      <c r="G36" s="12"/>
      <c r="H36" s="12"/>
      <c r="I36" s="12"/>
      <c r="J36"/>
      <c r="K36"/>
    </row>
    <row r="37" spans="2:11" ht="16.5">
      <c r="B37" s="10">
        <f t="shared" si="0"/>
        <v>28</v>
      </c>
      <c r="C37" s="13"/>
      <c r="D37" s="11"/>
      <c r="E37" s="11"/>
      <c r="F37" s="26"/>
      <c r="G37" s="12"/>
      <c r="H37" s="12"/>
      <c r="I37" s="12"/>
      <c r="J37"/>
      <c r="K37"/>
    </row>
    <row r="38" spans="2:11" ht="16.5">
      <c r="B38" s="10">
        <f t="shared" si="0"/>
        <v>29</v>
      </c>
      <c r="C38" s="13"/>
      <c r="D38" s="11"/>
      <c r="E38" s="11"/>
      <c r="F38" s="26"/>
      <c r="G38" s="12"/>
      <c r="H38" s="12"/>
      <c r="I38" s="12"/>
      <c r="J38"/>
      <c r="K38"/>
    </row>
    <row r="39" spans="2:11" ht="16.5">
      <c r="B39" s="10"/>
      <c r="C39" s="13"/>
      <c r="D39" s="13"/>
      <c r="E39" s="13"/>
      <c r="F39" s="26"/>
      <c r="G39" s="12"/>
      <c r="H39" s="12"/>
      <c r="I39" s="12"/>
      <c r="J39"/>
      <c r="K39"/>
    </row>
    <row r="40" spans="2:11" ht="16.5">
      <c r="B40" s="10"/>
      <c r="C40" s="13"/>
      <c r="D40" s="13"/>
      <c r="E40" s="13"/>
      <c r="F40" s="26"/>
      <c r="G40" s="12"/>
      <c r="H40" s="12"/>
      <c r="I40" s="12"/>
      <c r="J40"/>
      <c r="K40"/>
    </row>
    <row r="41" spans="2:11" ht="16.5">
      <c r="B41" s="10"/>
      <c r="C41" s="13"/>
      <c r="D41" s="13"/>
      <c r="E41" s="13"/>
      <c r="F41" s="26"/>
      <c r="G41" s="12"/>
      <c r="H41" s="12"/>
      <c r="I41" s="12"/>
      <c r="J41"/>
      <c r="K41"/>
    </row>
    <row r="42" spans="2:11" ht="16.5">
      <c r="B42" s="10"/>
      <c r="C42" s="13"/>
      <c r="D42" s="13"/>
      <c r="E42" s="13"/>
      <c r="F42" s="26"/>
      <c r="G42" s="12"/>
      <c r="H42" s="12"/>
      <c r="I42" s="12"/>
      <c r="J42"/>
      <c r="K42"/>
    </row>
    <row r="43" spans="2:11" ht="16.5">
      <c r="B43" s="10"/>
      <c r="C43" s="13"/>
      <c r="D43" s="13"/>
      <c r="E43" s="13"/>
      <c r="F43" s="26"/>
      <c r="G43" s="12"/>
      <c r="H43" s="12"/>
      <c r="I43" s="12"/>
      <c r="J43"/>
      <c r="K43"/>
    </row>
    <row r="44" spans="2:11" ht="16.5">
      <c r="B44" s="10"/>
      <c r="C44" s="13"/>
      <c r="D44" s="13"/>
      <c r="E44" s="13"/>
      <c r="F44" s="26"/>
      <c r="G44" s="12"/>
      <c r="H44" s="12"/>
      <c r="I44" s="12"/>
      <c r="J44"/>
      <c r="K44"/>
    </row>
    <row r="45" spans="2:11" ht="16.5">
      <c r="B45" s="10"/>
      <c r="C45" s="13"/>
      <c r="D45" s="13"/>
      <c r="E45" s="13"/>
      <c r="F45" s="26"/>
      <c r="G45" s="12"/>
      <c r="H45" s="12"/>
      <c r="I45" s="12"/>
      <c r="J45"/>
      <c r="K45"/>
    </row>
    <row r="46" spans="2:11" ht="16.5">
      <c r="B46" s="10"/>
      <c r="C46" s="13"/>
      <c r="D46" s="13"/>
      <c r="E46" s="13"/>
      <c r="F46" s="26"/>
      <c r="G46" s="12"/>
      <c r="H46" s="12"/>
      <c r="I46" s="12"/>
      <c r="J46"/>
      <c r="K46"/>
    </row>
    <row r="47" spans="2:11" ht="16.5">
      <c r="B47" s="10"/>
      <c r="C47" s="13"/>
      <c r="D47" s="13"/>
      <c r="E47" s="13"/>
      <c r="F47" s="26"/>
      <c r="G47" s="12"/>
      <c r="H47" s="12"/>
      <c r="I47" s="12"/>
      <c r="J47"/>
      <c r="K47"/>
    </row>
    <row r="48" spans="2:11" ht="16.5">
      <c r="B48" s="10"/>
      <c r="C48" s="13"/>
      <c r="D48" s="13"/>
      <c r="E48" s="13"/>
      <c r="F48" s="26"/>
      <c r="G48" s="12"/>
      <c r="H48" s="12"/>
      <c r="I48" s="12"/>
      <c r="J48"/>
      <c r="K48"/>
    </row>
    <row r="49" spans="2:11" ht="16.5">
      <c r="B49" s="10"/>
      <c r="C49" s="13"/>
      <c r="D49" s="13"/>
      <c r="E49" s="13"/>
      <c r="F49" s="26"/>
      <c r="G49" s="12"/>
      <c r="H49" s="12"/>
      <c r="I49" s="12"/>
      <c r="J49"/>
      <c r="K49"/>
    </row>
    <row r="50" spans="2:11" ht="16.5">
      <c r="B50" s="10"/>
      <c r="C50" s="13"/>
      <c r="D50" s="13"/>
      <c r="E50" s="13"/>
      <c r="F50" s="26"/>
      <c r="G50" s="12"/>
      <c r="H50" s="12"/>
      <c r="I50" s="12"/>
      <c r="J50"/>
      <c r="K50"/>
    </row>
    <row r="51" spans="2:11" ht="16.5">
      <c r="B51" s="10"/>
      <c r="C51" s="13"/>
      <c r="D51" s="13"/>
      <c r="E51" s="13"/>
      <c r="F51" s="26"/>
      <c r="G51" s="12"/>
      <c r="H51" s="12"/>
      <c r="I51" s="12"/>
      <c r="J51"/>
      <c r="K51"/>
    </row>
    <row r="52" spans="2:11" ht="16.5">
      <c r="B52" s="10"/>
      <c r="C52" s="13"/>
      <c r="D52" s="13"/>
      <c r="E52" s="13"/>
      <c r="F52" s="26"/>
      <c r="G52" s="12"/>
      <c r="H52" s="12"/>
      <c r="I52" s="12"/>
      <c r="J52"/>
      <c r="K52"/>
    </row>
    <row r="53" spans="2:11" ht="16.5">
      <c r="B53" s="10"/>
      <c r="C53" s="13"/>
      <c r="D53" s="13"/>
      <c r="E53" s="13"/>
      <c r="F53" s="26"/>
      <c r="G53" s="12"/>
      <c r="H53" s="12"/>
      <c r="I53" s="12"/>
      <c r="J53"/>
      <c r="K53"/>
    </row>
    <row r="54" spans="2:11" ht="16.5">
      <c r="B54" s="10"/>
      <c r="C54" s="13"/>
      <c r="D54" s="13"/>
      <c r="E54" s="13"/>
      <c r="F54" s="26"/>
      <c r="G54" s="12"/>
      <c r="H54" s="12"/>
      <c r="I54" s="12"/>
      <c r="J54"/>
      <c r="K54"/>
    </row>
    <row r="55" spans="2:11" ht="16.5">
      <c r="B55" s="10"/>
      <c r="C55" s="13"/>
      <c r="D55" s="13"/>
      <c r="E55" s="13"/>
      <c r="F55" s="26"/>
      <c r="G55" s="12"/>
      <c r="H55" s="12"/>
      <c r="I55" s="12"/>
      <c r="J55"/>
      <c r="K55"/>
    </row>
    <row r="56" spans="2:11" ht="16.5">
      <c r="B56" s="10"/>
      <c r="C56" s="13"/>
      <c r="D56" s="13"/>
      <c r="E56" s="13"/>
      <c r="F56" s="26"/>
      <c r="G56" s="12"/>
      <c r="H56" s="12"/>
      <c r="I56" s="12"/>
      <c r="J56"/>
      <c r="K56"/>
    </row>
    <row r="57" spans="2:11" ht="16.5">
      <c r="B57" s="10"/>
      <c r="C57" s="13"/>
      <c r="D57" s="13"/>
      <c r="E57" s="13"/>
      <c r="F57" s="26"/>
      <c r="G57" s="12"/>
      <c r="H57" s="12"/>
      <c r="I57" s="12"/>
      <c r="J57"/>
      <c r="K57"/>
    </row>
    <row r="58" spans="2:11" ht="16.5">
      <c r="B58" s="10"/>
      <c r="C58" s="13"/>
      <c r="D58" s="13"/>
      <c r="E58" s="13"/>
      <c r="F58" s="26"/>
      <c r="G58" s="12"/>
      <c r="H58" s="12"/>
      <c r="I58" s="12"/>
      <c r="J58"/>
      <c r="K58"/>
    </row>
    <row r="59" spans="2:11" ht="16.5">
      <c r="B59" s="10"/>
      <c r="C59" s="13"/>
      <c r="D59" s="13"/>
      <c r="E59" s="13"/>
      <c r="F59" s="26"/>
      <c r="G59" s="12"/>
      <c r="H59" s="12"/>
      <c r="I59" s="12"/>
      <c r="J59"/>
      <c r="K59"/>
    </row>
    <row r="60" spans="2:11" ht="16.5">
      <c r="B60" s="10"/>
      <c r="C60" s="13"/>
      <c r="D60" s="13"/>
      <c r="E60" s="13"/>
      <c r="F60" s="26"/>
      <c r="G60" s="12"/>
      <c r="H60" s="12"/>
      <c r="I60" s="12"/>
      <c r="J60"/>
      <c r="K60"/>
    </row>
    <row r="61" spans="2:11" ht="16.5">
      <c r="B61" s="10"/>
      <c r="C61" s="13"/>
      <c r="D61" s="13"/>
      <c r="E61" s="13"/>
      <c r="F61" s="26"/>
      <c r="G61" s="12"/>
      <c r="H61" s="12"/>
      <c r="I61" s="12"/>
      <c r="J61"/>
      <c r="K61"/>
    </row>
    <row r="62" spans="2:11" ht="16.5">
      <c r="B62" s="10"/>
      <c r="C62" s="13"/>
      <c r="D62" s="13"/>
      <c r="E62" s="13"/>
      <c r="F62" s="26"/>
      <c r="G62" s="12"/>
      <c r="H62" s="12"/>
      <c r="I62" s="12"/>
      <c r="J62"/>
      <c r="K62"/>
    </row>
    <row r="63" spans="2:11" ht="16.5">
      <c r="B63" s="10"/>
      <c r="C63" s="13"/>
      <c r="D63" s="13"/>
      <c r="E63" s="13"/>
      <c r="F63" s="26"/>
      <c r="G63" s="12"/>
      <c r="H63" s="12"/>
      <c r="I63" s="12"/>
      <c r="J63"/>
      <c r="K63"/>
    </row>
    <row r="64" spans="2:11" ht="16.5">
      <c r="B64" s="10"/>
      <c r="C64" s="13"/>
      <c r="D64" s="13"/>
      <c r="E64" s="13"/>
      <c r="F64" s="26"/>
      <c r="G64" s="12"/>
      <c r="H64" s="12"/>
      <c r="I64" s="12"/>
      <c r="J64"/>
      <c r="K64"/>
    </row>
    <row r="65" spans="2:11" ht="16.5">
      <c r="B65" s="10"/>
      <c r="C65" s="13"/>
      <c r="D65" s="13"/>
      <c r="E65" s="13"/>
      <c r="F65" s="26"/>
      <c r="G65" s="12"/>
      <c r="H65" s="12"/>
      <c r="I65" s="12"/>
      <c r="J65"/>
      <c r="K65"/>
    </row>
    <row r="66" spans="2:11" ht="16.5">
      <c r="B66" s="10"/>
      <c r="C66" s="13"/>
      <c r="D66" s="13"/>
      <c r="E66" s="13"/>
      <c r="F66" s="26"/>
      <c r="G66" s="12"/>
      <c r="H66" s="12"/>
      <c r="I66" s="12"/>
      <c r="J66"/>
      <c r="K66"/>
    </row>
    <row r="67" spans="2:11" ht="16.5">
      <c r="B67" s="10"/>
      <c r="C67" s="13"/>
      <c r="D67" s="13"/>
      <c r="E67" s="13"/>
      <c r="F67" s="26"/>
      <c r="G67" s="12"/>
      <c r="H67" s="12"/>
      <c r="I67" s="12"/>
      <c r="J67"/>
      <c r="K67"/>
    </row>
    <row r="68" spans="2:11" ht="16.5">
      <c r="B68" s="10"/>
      <c r="C68" s="13"/>
      <c r="D68" s="13"/>
      <c r="E68" s="13"/>
      <c r="F68" s="26"/>
      <c r="G68" s="12"/>
      <c r="H68" s="12"/>
      <c r="I68" s="12"/>
      <c r="J68"/>
      <c r="K68"/>
    </row>
    <row r="69" spans="2:11" ht="16.5">
      <c r="B69" s="10"/>
      <c r="C69" s="13"/>
      <c r="D69" s="13"/>
      <c r="E69" s="13"/>
      <c r="F69" s="26"/>
      <c r="G69" s="12"/>
      <c r="H69" s="12"/>
      <c r="I69" s="12"/>
      <c r="J69"/>
      <c r="K69"/>
    </row>
    <row r="70" spans="2:11" ht="16.5">
      <c r="B70" s="10"/>
      <c r="C70" s="13"/>
      <c r="D70" s="13"/>
      <c r="E70" s="13"/>
      <c r="F70" s="26"/>
      <c r="G70" s="12"/>
      <c r="H70" s="12"/>
      <c r="I70" s="12"/>
      <c r="J70"/>
      <c r="K70"/>
    </row>
    <row r="71" spans="2:11" ht="16.5">
      <c r="B71" s="10"/>
      <c r="C71" s="13"/>
      <c r="D71" s="13"/>
      <c r="E71" s="13"/>
      <c r="F71" s="26"/>
      <c r="G71" s="12"/>
      <c r="H71" s="12"/>
      <c r="I71" s="12"/>
      <c r="J71"/>
      <c r="K71"/>
    </row>
    <row r="72" spans="2:11" ht="16.5">
      <c r="B72" s="10"/>
      <c r="C72" s="13"/>
      <c r="D72" s="13"/>
      <c r="E72" s="13"/>
      <c r="F72" s="26"/>
      <c r="G72" s="12"/>
      <c r="H72" s="12"/>
      <c r="I72" s="12"/>
      <c r="J72"/>
      <c r="K72"/>
    </row>
    <row r="73" spans="2:11" ht="16.5">
      <c r="B73" s="10"/>
      <c r="C73" s="13"/>
      <c r="D73" s="13"/>
      <c r="E73" s="13"/>
      <c r="F73" s="26"/>
      <c r="G73" s="12"/>
      <c r="H73" s="12"/>
      <c r="I73" s="12"/>
      <c r="J73"/>
      <c r="K73"/>
    </row>
    <row r="74" spans="2:11" ht="16.5">
      <c r="B74" s="10"/>
      <c r="C74" s="13"/>
      <c r="D74" s="13"/>
      <c r="E74" s="13"/>
      <c r="F74" s="26"/>
      <c r="G74" s="12"/>
      <c r="H74" s="12"/>
      <c r="I74" s="12"/>
      <c r="J74"/>
      <c r="K74"/>
    </row>
    <row r="75" spans="2:11" ht="16.5">
      <c r="B75" s="10"/>
      <c r="C75" s="13"/>
      <c r="D75" s="13"/>
      <c r="E75" s="13"/>
      <c r="F75" s="26"/>
      <c r="G75" s="12"/>
      <c r="H75" s="12"/>
      <c r="I75" s="12"/>
      <c r="J75"/>
      <c r="K75"/>
    </row>
    <row r="76" spans="2:11" ht="16.5">
      <c r="B76" s="10"/>
      <c r="C76" s="13"/>
      <c r="D76" s="13"/>
      <c r="E76" s="13"/>
      <c r="F76" s="26"/>
      <c r="G76" s="12"/>
      <c r="H76" s="12"/>
      <c r="I76" s="12"/>
      <c r="J76"/>
      <c r="K76"/>
    </row>
    <row r="77" spans="2:11" ht="16.5">
      <c r="B77" s="10"/>
      <c r="C77" s="13"/>
      <c r="D77" s="13"/>
      <c r="E77" s="13"/>
      <c r="F77" s="26"/>
      <c r="G77" s="12"/>
      <c r="H77" s="12"/>
      <c r="I77" s="12"/>
      <c r="J77"/>
      <c r="K77"/>
    </row>
    <row r="78" spans="2:11" ht="16.5">
      <c r="B78" s="10"/>
      <c r="C78" s="13"/>
      <c r="D78" s="13"/>
      <c r="E78" s="13"/>
      <c r="F78" s="26"/>
      <c r="G78" s="12"/>
      <c r="H78" s="12"/>
      <c r="I78" s="12"/>
      <c r="J78"/>
      <c r="K78"/>
    </row>
    <row r="79" spans="2:11" ht="16.5">
      <c r="B79" s="10"/>
      <c r="C79" s="13"/>
      <c r="D79" s="13"/>
      <c r="E79" s="13"/>
      <c r="F79" s="26"/>
      <c r="G79" s="12"/>
      <c r="H79" s="12"/>
      <c r="I79" s="12"/>
      <c r="J79"/>
      <c r="K79"/>
    </row>
    <row r="80" spans="2:11" ht="16.5">
      <c r="B80" s="10"/>
      <c r="C80" s="13"/>
      <c r="D80" s="13"/>
      <c r="E80" s="13"/>
      <c r="F80" s="26"/>
      <c r="G80" s="12"/>
      <c r="H80" s="12"/>
      <c r="I80" s="12"/>
      <c r="J80"/>
      <c r="K80"/>
    </row>
    <row r="81" spans="2:11" ht="16.5">
      <c r="B81" s="10"/>
      <c r="C81" s="13"/>
      <c r="D81" s="13"/>
      <c r="E81" s="13"/>
      <c r="F81" s="26"/>
      <c r="G81" s="12"/>
      <c r="H81" s="12"/>
      <c r="I81" s="12"/>
      <c r="J81"/>
      <c r="K81"/>
    </row>
    <row r="82" spans="2:11" ht="16.5">
      <c r="B82" s="10"/>
      <c r="C82" s="13"/>
      <c r="D82" s="13"/>
      <c r="E82" s="13"/>
      <c r="F82" s="26"/>
      <c r="G82" s="12"/>
      <c r="H82" s="12"/>
      <c r="I82" s="12"/>
      <c r="J82"/>
      <c r="K82"/>
    </row>
    <row r="83" spans="2:11" ht="16.5">
      <c r="B83" s="10"/>
      <c r="C83" s="13"/>
      <c r="D83" s="13"/>
      <c r="E83" s="13"/>
      <c r="F83" s="26"/>
      <c r="G83" s="12"/>
      <c r="H83" s="12"/>
      <c r="I83" s="12"/>
      <c r="J83"/>
      <c r="K83"/>
    </row>
    <row r="84" spans="2:11" ht="16.5">
      <c r="B84" s="10"/>
      <c r="C84" s="13"/>
      <c r="D84" s="13"/>
      <c r="E84" s="13"/>
      <c r="F84" s="26"/>
      <c r="G84" s="12"/>
      <c r="H84" s="12"/>
      <c r="I84" s="12"/>
      <c r="J84"/>
      <c r="K84"/>
    </row>
    <row r="85" spans="2:11" ht="16.5">
      <c r="B85" s="10"/>
      <c r="C85" s="13"/>
      <c r="D85" s="13"/>
      <c r="E85" s="13"/>
      <c r="F85" s="26"/>
      <c r="G85" s="12"/>
      <c r="H85" s="12"/>
      <c r="I85" s="12"/>
      <c r="J85"/>
      <c r="K85"/>
    </row>
    <row r="86" spans="2:11" ht="16.5">
      <c r="B86" s="10"/>
      <c r="C86" s="13"/>
      <c r="D86" s="13"/>
      <c r="E86" s="13"/>
      <c r="F86" s="26"/>
      <c r="G86" s="12"/>
      <c r="H86" s="12"/>
      <c r="I86" s="12"/>
      <c r="J86"/>
      <c r="K86"/>
    </row>
    <row r="87" spans="2:11" ht="16.5">
      <c r="B87" s="10"/>
      <c r="C87" s="13"/>
      <c r="D87" s="13"/>
      <c r="E87" s="13"/>
      <c r="F87" s="26"/>
      <c r="G87" s="12"/>
      <c r="H87" s="12"/>
      <c r="I87" s="12"/>
      <c r="J87"/>
      <c r="K87"/>
    </row>
    <row r="88" spans="2:11" ht="16.5">
      <c r="B88" s="10"/>
      <c r="C88" s="13"/>
      <c r="D88" s="13"/>
      <c r="E88" s="13"/>
      <c r="F88" s="26"/>
      <c r="G88" s="12"/>
      <c r="H88" s="12"/>
      <c r="I88" s="12"/>
      <c r="J88"/>
      <c r="K88"/>
    </row>
    <row r="89" spans="2:11" ht="16.5">
      <c r="B89" s="10"/>
      <c r="C89" s="13"/>
      <c r="D89" s="13"/>
      <c r="E89" s="13"/>
      <c r="F89" s="26"/>
      <c r="G89" s="12"/>
      <c r="H89" s="12"/>
      <c r="I89" s="12"/>
      <c r="J89"/>
      <c r="K89"/>
    </row>
    <row r="90" spans="2:11" ht="16.5">
      <c r="B90" s="10"/>
      <c r="C90" s="13"/>
      <c r="D90" s="13"/>
      <c r="E90" s="13"/>
      <c r="F90" s="26"/>
      <c r="G90" s="12"/>
      <c r="H90" s="12"/>
      <c r="I90" s="12"/>
      <c r="J90"/>
      <c r="K90"/>
    </row>
    <row r="91" spans="2:11" ht="16.5">
      <c r="B91" s="10"/>
      <c r="C91" s="13"/>
      <c r="D91" s="13"/>
      <c r="E91" s="13"/>
      <c r="F91" s="26"/>
      <c r="G91" s="12"/>
      <c r="H91" s="12"/>
      <c r="I91" s="12"/>
      <c r="J91"/>
      <c r="K91"/>
    </row>
    <row r="92" spans="2:11" ht="16.5">
      <c r="B92" s="10"/>
      <c r="C92" s="13"/>
      <c r="D92" s="13"/>
      <c r="E92" s="13"/>
      <c r="F92" s="26"/>
      <c r="G92" s="12"/>
      <c r="H92" s="12"/>
      <c r="I92" s="12"/>
      <c r="J92"/>
      <c r="K92"/>
    </row>
    <row r="93" spans="2:11" ht="16.5">
      <c r="B93" s="10"/>
      <c r="C93" s="13"/>
      <c r="D93" s="13"/>
      <c r="E93" s="13"/>
      <c r="F93" s="26"/>
      <c r="G93" s="12"/>
      <c r="H93" s="12"/>
      <c r="I93" s="12"/>
      <c r="J93"/>
      <c r="K93"/>
    </row>
    <row r="94" spans="2:11" ht="16.5">
      <c r="B94" s="10"/>
      <c r="C94" s="13"/>
      <c r="D94" s="13"/>
      <c r="E94" s="13"/>
      <c r="F94" s="26"/>
      <c r="G94" s="12"/>
      <c r="H94" s="12"/>
      <c r="I94" s="12"/>
      <c r="J94"/>
      <c r="K94"/>
    </row>
    <row r="95" spans="2:11" ht="16.5">
      <c r="B95" s="10"/>
      <c r="C95" s="13"/>
      <c r="D95" s="13"/>
      <c r="E95" s="13"/>
      <c r="F95" s="26"/>
      <c r="G95" s="12"/>
      <c r="H95" s="12"/>
      <c r="I95" s="12"/>
      <c r="J95"/>
      <c r="K95"/>
    </row>
    <row r="96" spans="2:11" ht="16.5">
      <c r="B96" s="10"/>
      <c r="C96" s="13"/>
      <c r="D96" s="13"/>
      <c r="E96" s="13"/>
      <c r="F96" s="26"/>
      <c r="G96" s="12"/>
      <c r="H96" s="12"/>
      <c r="I96" s="12"/>
      <c r="J96"/>
      <c r="K96"/>
    </row>
    <row r="97" spans="2:11" ht="16.5">
      <c r="B97" s="10"/>
      <c r="C97" s="13"/>
      <c r="D97" s="13"/>
      <c r="E97" s="13"/>
      <c r="F97" s="26"/>
      <c r="G97" s="12"/>
      <c r="H97" s="12"/>
      <c r="I97" s="12"/>
      <c r="J97"/>
      <c r="K97"/>
    </row>
    <row r="98" spans="2:11" ht="16.5">
      <c r="B98" s="10"/>
      <c r="C98" s="13"/>
      <c r="D98" s="13"/>
      <c r="E98" s="13"/>
      <c r="F98" s="26"/>
      <c r="G98" s="12"/>
      <c r="H98" s="12"/>
      <c r="I98" s="12"/>
      <c r="J98"/>
      <c r="K98"/>
    </row>
    <row r="99" spans="2:11" ht="16.5">
      <c r="B99" s="10"/>
      <c r="C99" s="13"/>
      <c r="D99" s="13"/>
      <c r="E99" s="13"/>
      <c r="F99" s="26"/>
      <c r="G99" s="12"/>
      <c r="H99" s="12"/>
      <c r="I99" s="12"/>
      <c r="J99"/>
      <c r="K99"/>
    </row>
    <row r="100" spans="2:11" ht="16.5">
      <c r="B100" s="10"/>
      <c r="C100" s="13"/>
      <c r="D100" s="13"/>
      <c r="E100" s="13"/>
      <c r="F100" s="26"/>
      <c r="G100" s="12"/>
      <c r="H100" s="12"/>
      <c r="I100" s="12"/>
      <c r="J100"/>
      <c r="K100"/>
    </row>
    <row r="101" spans="2:11" ht="16.5">
      <c r="B101" s="10"/>
      <c r="C101" s="13"/>
      <c r="D101" s="13"/>
      <c r="E101" s="13"/>
      <c r="F101" s="26"/>
      <c r="G101" s="12"/>
      <c r="H101" s="12"/>
      <c r="I101" s="12"/>
      <c r="J101"/>
      <c r="K101"/>
    </row>
    <row r="102" spans="2:11" ht="16.5">
      <c r="B102" s="10"/>
      <c r="C102" s="13"/>
      <c r="D102" s="13"/>
      <c r="E102" s="13"/>
      <c r="F102" s="26"/>
      <c r="G102" s="12"/>
      <c r="H102" s="12"/>
      <c r="I102" s="12"/>
      <c r="J102"/>
      <c r="K102"/>
    </row>
    <row r="103" spans="2:11" ht="16.5">
      <c r="B103" s="10"/>
      <c r="C103" s="13"/>
      <c r="D103" s="13"/>
      <c r="E103" s="13"/>
      <c r="F103" s="26"/>
      <c r="G103" s="12"/>
      <c r="H103" s="12"/>
      <c r="I103" s="12"/>
      <c r="J103"/>
      <c r="K103"/>
    </row>
    <row r="104" spans="2:11" ht="16.5">
      <c r="B104" s="10"/>
      <c r="C104" s="13"/>
      <c r="D104" s="13"/>
      <c r="E104" s="13"/>
      <c r="F104" s="26"/>
      <c r="G104" s="12"/>
      <c r="H104" s="12"/>
      <c r="I104" s="12"/>
      <c r="J104"/>
      <c r="K104"/>
    </row>
    <row r="105" spans="2:11" ht="16.5">
      <c r="B105" s="10"/>
      <c r="C105" s="13"/>
      <c r="D105" s="13"/>
      <c r="E105" s="13"/>
      <c r="F105" s="26"/>
      <c r="G105" s="12"/>
      <c r="H105" s="12"/>
      <c r="I105" s="12"/>
      <c r="J105"/>
      <c r="K105"/>
    </row>
    <row r="106" spans="2:11" ht="16.5">
      <c r="B106" s="10"/>
      <c r="C106" s="13"/>
      <c r="D106" s="13"/>
      <c r="E106" s="13"/>
      <c r="F106" s="26"/>
      <c r="G106" s="12"/>
      <c r="H106" s="12"/>
      <c r="I106" s="12"/>
      <c r="J106"/>
      <c r="K106"/>
    </row>
    <row r="107" spans="2:11" ht="16.5">
      <c r="B107" s="10"/>
      <c r="C107" s="13"/>
      <c r="D107" s="13"/>
      <c r="E107" s="13"/>
      <c r="F107" s="26"/>
      <c r="G107" s="12"/>
      <c r="H107" s="12"/>
      <c r="I107" s="12"/>
      <c r="J107"/>
      <c r="K107"/>
    </row>
    <row r="108" spans="2:11" ht="16.5">
      <c r="B108" s="10"/>
      <c r="C108" s="13"/>
      <c r="D108" s="13"/>
      <c r="E108" s="13"/>
      <c r="F108" s="26"/>
      <c r="G108" s="12"/>
      <c r="H108" s="12"/>
      <c r="I108" s="12"/>
      <c r="J108"/>
      <c r="K108"/>
    </row>
    <row r="109" spans="2:11" ht="16.5">
      <c r="B109" s="10"/>
      <c r="C109" s="13"/>
      <c r="D109" s="13"/>
      <c r="E109" s="13"/>
      <c r="F109" s="26"/>
      <c r="G109" s="12"/>
      <c r="H109" s="12"/>
      <c r="I109" s="12"/>
      <c r="J109"/>
      <c r="K109"/>
    </row>
    <row r="110" spans="2:11" ht="16.5">
      <c r="B110" s="10"/>
      <c r="C110" s="13"/>
      <c r="D110" s="13"/>
      <c r="E110" s="13"/>
      <c r="F110" s="26"/>
      <c r="G110" s="12"/>
      <c r="H110" s="12"/>
      <c r="I110" s="12"/>
      <c r="J110"/>
      <c r="K110"/>
    </row>
    <row r="111" spans="2:11" ht="16.5">
      <c r="B111" s="10"/>
      <c r="C111" s="13"/>
      <c r="D111" s="13"/>
      <c r="E111" s="13"/>
      <c r="F111" s="26"/>
      <c r="G111" s="12"/>
      <c r="H111" s="12"/>
      <c r="I111" s="12"/>
      <c r="J111"/>
      <c r="K111"/>
    </row>
    <row r="112" spans="2:11" ht="16.5">
      <c r="B112" s="10"/>
      <c r="C112" s="13"/>
      <c r="D112" s="13"/>
      <c r="E112" s="13"/>
      <c r="F112" s="26"/>
      <c r="G112" s="12"/>
      <c r="H112" s="12"/>
      <c r="I112" s="12"/>
      <c r="J112"/>
      <c r="K112"/>
    </row>
    <row r="113" spans="2:11" ht="16.5">
      <c r="B113" s="10"/>
      <c r="C113" s="13"/>
      <c r="D113" s="13"/>
      <c r="E113" s="13"/>
      <c r="F113" s="26"/>
      <c r="G113" s="12"/>
      <c r="H113" s="12"/>
      <c r="I113" s="12"/>
      <c r="J113"/>
      <c r="K113"/>
    </row>
    <row r="114" spans="2:11" ht="16.5">
      <c r="B114" s="10"/>
      <c r="C114" s="13"/>
      <c r="D114" s="13"/>
      <c r="E114" s="13"/>
      <c r="F114" s="26"/>
      <c r="G114" s="12"/>
      <c r="H114" s="12"/>
      <c r="I114" s="12"/>
      <c r="J114"/>
      <c r="K114"/>
    </row>
    <row r="115" spans="2:11" ht="16.5">
      <c r="B115" s="10"/>
      <c r="C115" s="13"/>
      <c r="D115" s="13"/>
      <c r="E115" s="13"/>
      <c r="F115" s="26"/>
      <c r="G115" s="12"/>
      <c r="H115" s="12"/>
      <c r="I115" s="12"/>
      <c r="J115"/>
      <c r="K115"/>
    </row>
    <row r="116" spans="2:11" ht="16.5">
      <c r="B116" s="10"/>
      <c r="C116" s="13"/>
      <c r="D116" s="13"/>
      <c r="E116" s="13"/>
      <c r="F116" s="26"/>
      <c r="G116" s="12"/>
      <c r="H116" s="12"/>
      <c r="I116" s="12"/>
      <c r="J116"/>
      <c r="K116"/>
    </row>
    <row r="117" spans="2:11" ht="16.5">
      <c r="B117" s="10"/>
      <c r="C117" s="13"/>
      <c r="D117" s="13"/>
      <c r="E117" s="13"/>
      <c r="F117" s="26"/>
      <c r="G117" s="12"/>
      <c r="H117" s="12"/>
      <c r="I117" s="12"/>
      <c r="J117"/>
      <c r="K117"/>
    </row>
    <row r="118" spans="2:11" ht="16.5">
      <c r="B118" s="10"/>
      <c r="C118" s="13"/>
      <c r="D118" s="13"/>
      <c r="E118" s="13"/>
      <c r="F118" s="26"/>
      <c r="G118" s="12"/>
      <c r="H118" s="12"/>
      <c r="I118" s="12"/>
      <c r="J118"/>
      <c r="K118"/>
    </row>
    <row r="119" spans="2:11" ht="16.5">
      <c r="B119" s="10"/>
      <c r="C119" s="13"/>
      <c r="D119" s="13"/>
      <c r="E119" s="13"/>
      <c r="F119" s="26"/>
      <c r="G119" s="12"/>
      <c r="H119" s="12"/>
      <c r="I119" s="12"/>
      <c r="J119"/>
      <c r="K119"/>
    </row>
    <row r="120" spans="2:11" ht="16.5">
      <c r="B120" s="10"/>
      <c r="C120" s="13"/>
      <c r="D120" s="13"/>
      <c r="E120" s="13"/>
      <c r="F120" s="26"/>
      <c r="G120" s="12"/>
      <c r="H120" s="12"/>
      <c r="I120" s="12"/>
      <c r="J120"/>
      <c r="K120"/>
    </row>
    <row r="121" spans="2:11" ht="16.5">
      <c r="B121" s="10"/>
      <c r="C121" s="13"/>
      <c r="D121" s="13"/>
      <c r="E121" s="13"/>
      <c r="F121" s="26"/>
      <c r="G121" s="12"/>
      <c r="H121" s="12"/>
      <c r="I121" s="12"/>
      <c r="J121"/>
      <c r="K121"/>
    </row>
    <row r="122" spans="2:11" ht="16.5">
      <c r="B122" s="10"/>
      <c r="C122" s="13"/>
      <c r="D122" s="13"/>
      <c r="E122" s="13"/>
      <c r="F122" s="26"/>
      <c r="G122" s="12"/>
      <c r="H122" s="12"/>
      <c r="I122" s="12"/>
      <c r="J122"/>
      <c r="K122"/>
    </row>
    <row r="123" spans="2:11" ht="16.5">
      <c r="B123" s="10"/>
      <c r="C123" s="13"/>
      <c r="D123" s="13"/>
      <c r="E123" s="13"/>
      <c r="F123" s="26"/>
      <c r="G123" s="12"/>
      <c r="H123" s="12"/>
      <c r="I123" s="12"/>
      <c r="J123"/>
      <c r="K123"/>
    </row>
    <row r="124" spans="2:11" ht="16.5">
      <c r="B124" s="10"/>
      <c r="C124" s="13"/>
      <c r="D124" s="13"/>
      <c r="E124" s="13"/>
      <c r="F124" s="26"/>
      <c r="G124" s="12"/>
      <c r="H124" s="12"/>
      <c r="I124" s="12"/>
      <c r="J124"/>
      <c r="K124"/>
    </row>
    <row r="125" spans="2:11" ht="16.5">
      <c r="B125" s="10"/>
      <c r="C125" s="13"/>
      <c r="D125" s="13"/>
      <c r="E125" s="13"/>
      <c r="F125" s="26"/>
      <c r="G125" s="12"/>
      <c r="H125" s="12"/>
      <c r="I125" s="12"/>
      <c r="J125"/>
      <c r="K125"/>
    </row>
    <row r="126" spans="2:11" ht="16.5">
      <c r="B126" s="10"/>
      <c r="C126" s="13"/>
      <c r="D126" s="13"/>
      <c r="E126" s="13"/>
      <c r="F126" s="26"/>
      <c r="G126" s="12"/>
      <c r="H126" s="12"/>
      <c r="I126" s="12"/>
      <c r="J126"/>
      <c r="K126"/>
    </row>
    <row r="127" spans="2:11" ht="16.5">
      <c r="B127" s="10"/>
      <c r="C127" s="13"/>
      <c r="D127" s="13"/>
      <c r="E127" s="13"/>
      <c r="F127" s="26"/>
      <c r="G127" s="12"/>
      <c r="H127" s="12"/>
      <c r="I127" s="12"/>
      <c r="J127"/>
      <c r="K127"/>
    </row>
    <row r="128" spans="2:11" ht="16.5">
      <c r="B128" s="10"/>
      <c r="C128" s="13"/>
      <c r="D128" s="13"/>
      <c r="E128" s="13"/>
      <c r="F128" s="26"/>
      <c r="G128" s="12"/>
      <c r="H128" s="12"/>
      <c r="I128" s="12"/>
      <c r="J128"/>
      <c r="K128"/>
    </row>
    <row r="129" spans="2:11" ht="16.5">
      <c r="B129" s="10"/>
      <c r="C129" s="13"/>
      <c r="D129" s="13"/>
      <c r="E129" s="13"/>
      <c r="F129" s="26"/>
      <c r="G129" s="12"/>
      <c r="H129" s="12"/>
      <c r="I129" s="12"/>
      <c r="J129"/>
      <c r="K129"/>
    </row>
    <row r="130" spans="2:11" ht="16.5">
      <c r="B130" s="10"/>
      <c r="C130" s="13"/>
      <c r="D130" s="13"/>
      <c r="E130" s="13"/>
      <c r="F130" s="26"/>
      <c r="G130" s="12"/>
      <c r="H130" s="12"/>
      <c r="I130" s="12"/>
      <c r="J130"/>
      <c r="K130"/>
    </row>
    <row r="131" spans="2:11" ht="16.5">
      <c r="B131" s="10"/>
      <c r="C131" s="13"/>
      <c r="D131" s="13"/>
      <c r="E131" s="13"/>
      <c r="F131" s="26"/>
      <c r="G131" s="12"/>
      <c r="H131" s="12"/>
      <c r="I131" s="12"/>
      <c r="J131"/>
      <c r="K131"/>
    </row>
    <row r="132" spans="2:11" ht="16.5">
      <c r="B132" s="14"/>
      <c r="C132" s="15"/>
      <c r="D132" s="15"/>
      <c r="E132" s="15"/>
      <c r="F132" s="29"/>
      <c r="G132" s="16"/>
      <c r="H132" s="16"/>
      <c r="I132" s="16"/>
      <c r="J132"/>
      <c r="K132"/>
    </row>
    <row r="133" spans="2:11" ht="16.5">
      <c r="G133" s="17"/>
      <c r="H133" s="17"/>
      <c r="I133" s="17"/>
      <c r="J133"/>
      <c r="K133"/>
    </row>
    <row r="134" spans="2:11" ht="16.5">
      <c r="G134" s="17"/>
      <c r="H134" s="17"/>
      <c r="I134" s="17"/>
      <c r="J134"/>
      <c r="K134"/>
    </row>
    <row r="135" spans="2:11" ht="16.5">
      <c r="G135" s="17"/>
      <c r="H135" s="17"/>
      <c r="I135" s="17"/>
      <c r="J135"/>
      <c r="K135"/>
    </row>
    <row r="136" spans="2:11" ht="16.5">
      <c r="G136" s="17"/>
      <c r="H136" s="17"/>
      <c r="I136" s="17"/>
      <c r="J136"/>
      <c r="K136"/>
    </row>
    <row r="137" spans="2:11" ht="16.5">
      <c r="G137" s="17"/>
      <c r="H137" s="17"/>
      <c r="I137" s="17"/>
      <c r="J137"/>
      <c r="K137"/>
    </row>
    <row r="138" spans="2:11" ht="16.5">
      <c r="G138" s="17"/>
      <c r="H138" s="17"/>
      <c r="I138" s="17"/>
      <c r="J138"/>
      <c r="K138"/>
    </row>
    <row r="139" spans="2:11" ht="16.5">
      <c r="G139" s="17"/>
      <c r="H139" s="17"/>
      <c r="I139" s="17"/>
      <c r="J139"/>
      <c r="K139"/>
    </row>
    <row r="140" spans="2:11" ht="16.5">
      <c r="G140" s="17"/>
      <c r="H140" s="17"/>
      <c r="I140" s="17"/>
      <c r="J140"/>
      <c r="K140"/>
    </row>
    <row r="141" spans="2:11" ht="16.5">
      <c r="G141" s="17"/>
      <c r="H141" s="17"/>
      <c r="I141" s="17"/>
      <c r="J141"/>
      <c r="K141"/>
    </row>
    <row r="142" spans="2:11" ht="16.5">
      <c r="G142" s="17"/>
      <c r="H142" s="17"/>
      <c r="I142" s="17"/>
      <c r="J142"/>
      <c r="K142"/>
    </row>
    <row r="143" spans="2:11" ht="16.5">
      <c r="G143" s="17"/>
      <c r="H143" s="17"/>
      <c r="I143" s="17"/>
      <c r="J143"/>
      <c r="K143"/>
    </row>
    <row r="144" spans="2:11" ht="16.5">
      <c r="G144" s="17"/>
      <c r="H144" s="17"/>
      <c r="I144" s="17"/>
      <c r="J144"/>
      <c r="K144"/>
    </row>
    <row r="145" spans="7:11" ht="16.5">
      <c r="G145" s="17"/>
      <c r="H145" s="17"/>
      <c r="I145" s="17"/>
      <c r="J145"/>
      <c r="K145"/>
    </row>
    <row r="146" spans="7:11" ht="16.5">
      <c r="G146" s="17"/>
      <c r="H146" s="17"/>
      <c r="I146" s="17"/>
      <c r="J146"/>
      <c r="K146"/>
    </row>
    <row r="147" spans="7:11">
      <c r="G147" s="17"/>
      <c r="H147" s="17"/>
      <c r="I147" s="17"/>
      <c r="K147" s="17"/>
    </row>
    <row r="148" spans="7:11">
      <c r="G148" s="17"/>
      <c r="H148" s="17"/>
      <c r="I148" s="17"/>
      <c r="K148" s="17"/>
    </row>
    <row r="149" spans="7:11">
      <c r="G149" s="17"/>
      <c r="H149" s="17"/>
      <c r="I149" s="17"/>
      <c r="K149" s="17"/>
    </row>
    <row r="150" spans="7:11">
      <c r="G150" s="17"/>
      <c r="H150" s="17"/>
      <c r="I150" s="17"/>
      <c r="K150" s="17"/>
    </row>
    <row r="151" spans="7:11">
      <c r="G151" s="17"/>
      <c r="H151" s="17"/>
      <c r="I151" s="17"/>
      <c r="K151" s="17"/>
    </row>
    <row r="152" spans="7:11">
      <c r="G152" s="17"/>
      <c r="H152" s="17"/>
      <c r="I152" s="17"/>
      <c r="K152" s="17"/>
    </row>
    <row r="153" spans="7:11">
      <c r="G153" s="17"/>
      <c r="H153" s="17"/>
      <c r="I153" s="17"/>
      <c r="K153" s="17"/>
    </row>
    <row r="154" spans="7:11">
      <c r="G154" s="17"/>
      <c r="H154" s="17"/>
      <c r="I154" s="17"/>
      <c r="K154" s="17"/>
    </row>
    <row r="155" spans="7:11">
      <c r="G155" s="17"/>
      <c r="H155" s="17"/>
      <c r="I155" s="17"/>
      <c r="K155" s="17"/>
    </row>
    <row r="156" spans="7:11">
      <c r="G156" s="17"/>
      <c r="H156" s="17"/>
      <c r="I156" s="17"/>
      <c r="K156" s="17"/>
    </row>
    <row r="157" spans="7:11">
      <c r="G157" s="17"/>
      <c r="H157" s="17"/>
      <c r="I157" s="17"/>
      <c r="K157" s="17"/>
    </row>
    <row r="158" spans="7:11">
      <c r="G158" s="17"/>
      <c r="H158" s="17"/>
      <c r="I158" s="17"/>
      <c r="K158" s="17"/>
    </row>
    <row r="159" spans="7:11">
      <c r="G159" s="17"/>
      <c r="H159" s="17"/>
      <c r="I159" s="17"/>
      <c r="K159" s="17"/>
    </row>
    <row r="160" spans="7:11">
      <c r="G160" s="17"/>
      <c r="H160" s="17"/>
      <c r="I160" s="17"/>
      <c r="K160" s="17"/>
    </row>
    <row r="161" spans="7:11">
      <c r="G161" s="17"/>
      <c r="H161" s="17"/>
      <c r="I161" s="17"/>
      <c r="K161" s="17"/>
    </row>
    <row r="162" spans="7:11">
      <c r="G162" s="17"/>
      <c r="H162" s="17"/>
      <c r="I162" s="17"/>
      <c r="K162" s="17"/>
    </row>
    <row r="163" spans="7:11">
      <c r="G163" s="17"/>
      <c r="H163" s="17"/>
      <c r="I163" s="17"/>
      <c r="K163" s="17"/>
    </row>
    <row r="164" spans="7:11">
      <c r="G164" s="17"/>
      <c r="H164" s="17"/>
      <c r="I164" s="17"/>
      <c r="K164" s="17"/>
    </row>
    <row r="165" spans="7:11">
      <c r="G165" s="17"/>
      <c r="H165" s="17"/>
      <c r="I165" s="17"/>
      <c r="K165" s="17"/>
    </row>
    <row r="166" spans="7:11">
      <c r="G166" s="17"/>
      <c r="H166" s="17"/>
      <c r="I166" s="17"/>
      <c r="K166" s="17"/>
    </row>
    <row r="167" spans="7:11">
      <c r="G167" s="17"/>
      <c r="H167" s="17"/>
      <c r="I167" s="17"/>
      <c r="K167" s="17"/>
    </row>
    <row r="168" spans="7:11">
      <c r="G168" s="17"/>
      <c r="H168" s="17"/>
      <c r="I168" s="17"/>
      <c r="K168" s="17"/>
    </row>
    <row r="169" spans="7:11">
      <c r="G169" s="17"/>
      <c r="H169" s="17"/>
      <c r="I169" s="17"/>
      <c r="K169" s="17"/>
    </row>
    <row r="170" spans="7:11">
      <c r="G170" s="17"/>
      <c r="H170" s="17"/>
      <c r="I170" s="17"/>
      <c r="K170" s="17"/>
    </row>
    <row r="171" spans="7:11">
      <c r="G171" s="17"/>
      <c r="H171" s="17"/>
      <c r="I171" s="17"/>
      <c r="K171" s="17"/>
    </row>
    <row r="172" spans="7:11">
      <c r="G172" s="17"/>
      <c r="H172" s="17"/>
      <c r="I172" s="17"/>
      <c r="K172" s="17"/>
    </row>
    <row r="173" spans="7:11">
      <c r="G173" s="17"/>
      <c r="H173" s="17"/>
      <c r="I173" s="17"/>
      <c r="K173" s="17"/>
    </row>
    <row r="174" spans="7:11">
      <c r="G174" s="17"/>
      <c r="H174" s="17"/>
      <c r="I174" s="17"/>
      <c r="K174" s="17"/>
    </row>
    <row r="175" spans="7:11">
      <c r="G175" s="17"/>
      <c r="H175" s="17"/>
      <c r="I175" s="17"/>
      <c r="K175" s="17"/>
    </row>
    <row r="176" spans="7:11">
      <c r="G176" s="17"/>
      <c r="H176" s="17"/>
      <c r="I176" s="17"/>
      <c r="K176" s="17"/>
    </row>
    <row r="177" spans="7:11">
      <c r="G177" s="17"/>
      <c r="H177" s="17"/>
      <c r="I177" s="17"/>
      <c r="K177" s="17"/>
    </row>
    <row r="178" spans="7:11">
      <c r="G178" s="17"/>
      <c r="H178" s="17"/>
      <c r="I178" s="17"/>
      <c r="K178" s="17"/>
    </row>
    <row r="179" spans="7:11">
      <c r="G179" s="17"/>
      <c r="H179" s="17"/>
      <c r="I179" s="17"/>
      <c r="K179" s="17"/>
    </row>
    <row r="180" spans="7:11">
      <c r="G180" s="17"/>
      <c r="H180" s="17"/>
      <c r="I180" s="17"/>
      <c r="K180" s="17"/>
    </row>
    <row r="181" spans="7:11">
      <c r="G181" s="17"/>
      <c r="H181" s="17"/>
      <c r="I181" s="17"/>
      <c r="K181" s="17"/>
    </row>
    <row r="182" spans="7:11">
      <c r="G182" s="17"/>
      <c r="H182" s="17"/>
      <c r="I182" s="17"/>
      <c r="K182" s="17"/>
    </row>
    <row r="183" spans="7:11">
      <c r="G183" s="17"/>
      <c r="H183" s="17"/>
      <c r="I183" s="17"/>
      <c r="K183" s="17"/>
    </row>
    <row r="184" spans="7:11">
      <c r="G184" s="17"/>
      <c r="H184" s="17"/>
      <c r="I184" s="17"/>
      <c r="K184" s="17"/>
    </row>
    <row r="185" spans="7:11">
      <c r="G185" s="17"/>
      <c r="H185" s="17"/>
      <c r="I185" s="17"/>
      <c r="K185" s="17"/>
    </row>
    <row r="186" spans="7:11">
      <c r="G186" s="17"/>
      <c r="H186" s="17"/>
      <c r="I186" s="17"/>
      <c r="K186" s="17"/>
    </row>
    <row r="187" spans="7:11">
      <c r="G187" s="17"/>
      <c r="H187" s="17"/>
      <c r="I187" s="17"/>
      <c r="K187" s="17"/>
    </row>
    <row r="188" spans="7:11">
      <c r="G188" s="17"/>
      <c r="H188" s="17"/>
      <c r="I188" s="17"/>
      <c r="K188" s="17"/>
    </row>
    <row r="189" spans="7:11">
      <c r="G189" s="17"/>
      <c r="H189" s="17"/>
      <c r="I189" s="17"/>
      <c r="K189" s="17"/>
    </row>
    <row r="190" spans="7:11">
      <c r="G190" s="17"/>
      <c r="H190" s="17"/>
      <c r="I190" s="17"/>
      <c r="K190" s="17"/>
    </row>
    <row r="191" spans="7:11">
      <c r="G191" s="17"/>
      <c r="H191" s="17"/>
      <c r="I191" s="17"/>
      <c r="K191" s="17"/>
    </row>
    <row r="192" spans="7:11">
      <c r="G192" s="17"/>
      <c r="H192" s="17"/>
      <c r="I192" s="17"/>
      <c r="K192" s="17"/>
    </row>
    <row r="193" spans="7:11">
      <c r="G193" s="17"/>
      <c r="H193" s="17"/>
      <c r="I193" s="17"/>
      <c r="K193" s="17"/>
    </row>
    <row r="194" spans="7:11">
      <c r="G194" s="17"/>
      <c r="H194" s="17"/>
      <c r="I194" s="17"/>
      <c r="K194" s="17"/>
    </row>
    <row r="195" spans="7:11">
      <c r="G195" s="17"/>
      <c r="H195" s="17"/>
      <c r="I195" s="17"/>
      <c r="K195" s="17"/>
    </row>
    <row r="196" spans="7:11">
      <c r="G196" s="17"/>
      <c r="H196" s="17"/>
      <c r="I196" s="17"/>
      <c r="K196" s="17"/>
    </row>
    <row r="197" spans="7:11">
      <c r="G197" s="17"/>
      <c r="H197" s="17"/>
      <c r="I197" s="17"/>
      <c r="K197" s="17"/>
    </row>
    <row r="198" spans="7:11">
      <c r="G198" s="17"/>
      <c r="H198" s="17"/>
      <c r="I198" s="17"/>
      <c r="K198" s="17"/>
    </row>
    <row r="199" spans="7:11">
      <c r="G199" s="17"/>
      <c r="H199" s="17"/>
      <c r="I199" s="17"/>
      <c r="K199" s="17"/>
    </row>
    <row r="200" spans="7:11">
      <c r="G200" s="17"/>
      <c r="H200" s="17"/>
      <c r="I200" s="17"/>
      <c r="K200" s="17"/>
    </row>
    <row r="201" spans="7:11">
      <c r="G201" s="17"/>
      <c r="H201" s="17"/>
      <c r="I201" s="17"/>
      <c r="K201" s="17"/>
    </row>
    <row r="202" spans="7:11">
      <c r="G202" s="17"/>
      <c r="H202" s="17"/>
      <c r="I202" s="17"/>
      <c r="K202" s="17"/>
    </row>
    <row r="203" spans="7:11">
      <c r="G203" s="17"/>
      <c r="H203" s="17"/>
      <c r="I203" s="17"/>
      <c r="K203" s="17"/>
    </row>
    <row r="204" spans="7:11">
      <c r="G204" s="17"/>
      <c r="H204" s="17"/>
      <c r="I204" s="17"/>
      <c r="K204" s="17"/>
    </row>
    <row r="205" spans="7:11">
      <c r="G205" s="17"/>
      <c r="H205" s="17"/>
      <c r="I205" s="17"/>
      <c r="K205" s="17"/>
    </row>
    <row r="206" spans="7:11">
      <c r="G206" s="17"/>
      <c r="H206" s="17"/>
      <c r="I206" s="17"/>
      <c r="K206" s="17"/>
    </row>
    <row r="207" spans="7:11">
      <c r="G207" s="17"/>
      <c r="H207" s="17"/>
      <c r="I207" s="17"/>
      <c r="K207" s="17"/>
    </row>
    <row r="208" spans="7:11">
      <c r="G208" s="17"/>
      <c r="H208" s="17"/>
      <c r="I208" s="17"/>
      <c r="K208" s="17"/>
    </row>
    <row r="209" spans="7:11">
      <c r="G209" s="17"/>
      <c r="H209" s="17"/>
      <c r="I209" s="17"/>
      <c r="K209" s="17"/>
    </row>
    <row r="210" spans="7:11">
      <c r="G210" s="17"/>
      <c r="H210" s="17"/>
      <c r="I210" s="17"/>
      <c r="K210" s="17"/>
    </row>
    <row r="211" spans="7:11">
      <c r="G211" s="17"/>
      <c r="H211" s="17"/>
      <c r="I211" s="17"/>
      <c r="K211" s="17"/>
    </row>
    <row r="212" spans="7:11">
      <c r="G212" s="17"/>
      <c r="H212" s="17"/>
      <c r="I212" s="17"/>
      <c r="K212" s="17"/>
    </row>
    <row r="213" spans="7:11">
      <c r="G213" s="17"/>
      <c r="H213" s="17"/>
      <c r="I213" s="17"/>
      <c r="K213" s="17"/>
    </row>
    <row r="214" spans="7:11">
      <c r="G214" s="17"/>
      <c r="H214" s="17"/>
      <c r="I214" s="17"/>
      <c r="K214" s="17"/>
    </row>
    <row r="215" spans="7:11">
      <c r="G215" s="17"/>
      <c r="H215" s="17"/>
      <c r="I215" s="17"/>
      <c r="K215" s="17"/>
    </row>
    <row r="216" spans="7:11">
      <c r="G216" s="17"/>
      <c r="H216" s="17"/>
      <c r="I216" s="17"/>
      <c r="K216" s="17"/>
    </row>
    <row r="217" spans="7:11">
      <c r="G217" s="17"/>
      <c r="H217" s="17"/>
      <c r="I217" s="17"/>
      <c r="K217" s="17"/>
    </row>
    <row r="218" spans="7:11">
      <c r="G218" s="17"/>
      <c r="H218" s="17"/>
      <c r="I218" s="17"/>
      <c r="K218" s="17"/>
    </row>
    <row r="219" spans="7:11">
      <c r="G219" s="17"/>
      <c r="H219" s="17"/>
      <c r="I219" s="17"/>
      <c r="K219" s="17"/>
    </row>
    <row r="220" spans="7:11">
      <c r="G220" s="17"/>
      <c r="H220" s="17"/>
      <c r="I220" s="17"/>
      <c r="K220" s="17"/>
    </row>
    <row r="221" spans="7:11">
      <c r="G221" s="17"/>
      <c r="H221" s="17"/>
      <c r="I221" s="17"/>
      <c r="K221" s="17"/>
    </row>
    <row r="222" spans="7:11">
      <c r="G222" s="17"/>
      <c r="H222" s="17"/>
      <c r="I222" s="17"/>
      <c r="K222" s="17"/>
    </row>
    <row r="223" spans="7:11">
      <c r="G223" s="17"/>
      <c r="H223" s="17"/>
      <c r="I223" s="17"/>
      <c r="K223" s="17"/>
    </row>
    <row r="224" spans="7:11">
      <c r="G224" s="17"/>
      <c r="H224" s="17"/>
      <c r="I224" s="17"/>
      <c r="K224" s="17"/>
    </row>
    <row r="225" spans="7:11">
      <c r="G225" s="17"/>
      <c r="H225" s="17"/>
      <c r="I225" s="17"/>
      <c r="K225" s="17"/>
    </row>
    <row r="226" spans="7:11">
      <c r="G226" s="17"/>
      <c r="H226" s="17"/>
      <c r="I226" s="17"/>
      <c r="K226" s="17"/>
    </row>
    <row r="227" spans="7:11">
      <c r="G227" s="17"/>
      <c r="H227" s="17"/>
      <c r="I227" s="17"/>
      <c r="K227" s="17"/>
    </row>
    <row r="228" spans="7:11">
      <c r="G228" s="17"/>
      <c r="H228" s="17"/>
      <c r="I228" s="17"/>
      <c r="K228" s="17"/>
    </row>
    <row r="229" spans="7:11">
      <c r="G229" s="17"/>
      <c r="H229" s="17"/>
      <c r="I229" s="17"/>
      <c r="K229" s="17"/>
    </row>
    <row r="230" spans="7:11">
      <c r="G230" s="17"/>
      <c r="H230" s="17"/>
      <c r="I230" s="17"/>
      <c r="K230" s="17"/>
    </row>
    <row r="231" spans="7:11">
      <c r="G231" s="17"/>
      <c r="H231" s="17"/>
      <c r="I231" s="17"/>
      <c r="K231" s="17"/>
    </row>
    <row r="232" spans="7:11">
      <c r="G232" s="17"/>
      <c r="H232" s="17"/>
      <c r="I232" s="17"/>
      <c r="K232" s="17"/>
    </row>
    <row r="233" spans="7:11">
      <c r="G233" s="17"/>
      <c r="H233" s="17"/>
      <c r="I233" s="17"/>
      <c r="K233" s="17"/>
    </row>
    <row r="234" spans="7:11">
      <c r="G234" s="17"/>
      <c r="H234" s="17"/>
      <c r="I234" s="17"/>
      <c r="K234" s="17"/>
    </row>
    <row r="235" spans="7:11">
      <c r="G235" s="17"/>
      <c r="H235" s="17"/>
      <c r="I235" s="17"/>
      <c r="K235" s="17"/>
    </row>
    <row r="236" spans="7:11">
      <c r="G236" s="17"/>
      <c r="H236" s="17"/>
      <c r="I236" s="17"/>
      <c r="K236" s="17"/>
    </row>
    <row r="237" spans="7:11">
      <c r="G237" s="17"/>
      <c r="H237" s="17"/>
      <c r="I237" s="17"/>
      <c r="K237" s="17"/>
    </row>
    <row r="238" spans="7:11">
      <c r="G238" s="17"/>
      <c r="H238" s="17"/>
      <c r="I238" s="17"/>
      <c r="K238" s="17"/>
    </row>
    <row r="239" spans="7:11">
      <c r="G239" s="17"/>
      <c r="H239" s="17"/>
      <c r="I239" s="17"/>
      <c r="K239" s="17"/>
    </row>
    <row r="240" spans="7:11">
      <c r="G240" s="17"/>
      <c r="H240" s="17"/>
      <c r="I240" s="17"/>
      <c r="K240" s="17"/>
    </row>
    <row r="241" spans="7:11">
      <c r="G241" s="17"/>
      <c r="H241" s="17"/>
      <c r="I241" s="17"/>
      <c r="K241" s="17"/>
    </row>
    <row r="242" spans="7:11">
      <c r="G242" s="17"/>
      <c r="H242" s="17"/>
      <c r="I242" s="17"/>
      <c r="K242" s="17"/>
    </row>
    <row r="243" spans="7:11">
      <c r="G243" s="17"/>
      <c r="H243" s="17"/>
      <c r="I243" s="17"/>
      <c r="K243" s="17"/>
    </row>
    <row r="244" spans="7:11">
      <c r="G244" s="17"/>
      <c r="H244" s="17"/>
      <c r="I244" s="17"/>
      <c r="K244" s="17"/>
    </row>
    <row r="245" spans="7:11">
      <c r="G245" s="17"/>
      <c r="H245" s="17"/>
      <c r="I245" s="17"/>
      <c r="K245" s="17"/>
    </row>
    <row r="246" spans="7:11">
      <c r="G246" s="17"/>
      <c r="H246" s="17"/>
      <c r="I246" s="17"/>
      <c r="K246" s="17"/>
    </row>
    <row r="247" spans="7:11">
      <c r="G247" s="17"/>
      <c r="H247" s="17"/>
      <c r="I247" s="17"/>
      <c r="K247" s="17"/>
    </row>
    <row r="248" spans="7:11">
      <c r="G248" s="17"/>
      <c r="H248" s="17"/>
      <c r="I248" s="17"/>
      <c r="K248" s="17"/>
    </row>
    <row r="249" spans="7:11">
      <c r="G249" s="17"/>
      <c r="H249" s="17"/>
      <c r="I249" s="17"/>
      <c r="K249" s="17"/>
    </row>
    <row r="250" spans="7:11">
      <c r="G250" s="17"/>
      <c r="H250" s="17"/>
      <c r="I250" s="17"/>
      <c r="K250" s="17"/>
    </row>
    <row r="251" spans="7:11">
      <c r="G251" s="17"/>
      <c r="H251" s="17"/>
      <c r="I251" s="17"/>
      <c r="K251" s="17"/>
    </row>
    <row r="252" spans="7:11">
      <c r="G252" s="17"/>
      <c r="H252" s="17"/>
      <c r="I252" s="17"/>
      <c r="K252" s="17"/>
    </row>
    <row r="253" spans="7:11">
      <c r="G253" s="17"/>
      <c r="H253" s="17"/>
      <c r="I253" s="17"/>
      <c r="K253" s="17"/>
    </row>
    <row r="254" spans="7:11">
      <c r="G254" s="17"/>
      <c r="H254" s="17"/>
      <c r="I254" s="17"/>
      <c r="K254" s="17"/>
    </row>
    <row r="255" spans="7:11">
      <c r="G255" s="17"/>
      <c r="H255" s="17"/>
      <c r="I255" s="17"/>
      <c r="K255" s="17"/>
    </row>
    <row r="256" spans="7:11">
      <c r="G256" s="17"/>
      <c r="H256" s="17"/>
      <c r="I256" s="17"/>
      <c r="K256" s="17"/>
    </row>
    <row r="257" spans="7:11">
      <c r="G257" s="17"/>
      <c r="H257" s="17"/>
      <c r="I257" s="17"/>
      <c r="K257" s="17"/>
    </row>
    <row r="258" spans="7:11">
      <c r="G258" s="17"/>
      <c r="H258" s="17"/>
      <c r="I258" s="17"/>
      <c r="K258" s="17"/>
    </row>
    <row r="259" spans="7:11">
      <c r="G259" s="17"/>
      <c r="H259" s="17"/>
      <c r="I259" s="17"/>
      <c r="K259" s="17"/>
    </row>
    <row r="260" spans="7:11">
      <c r="G260" s="17"/>
      <c r="H260" s="17"/>
      <c r="I260" s="17"/>
      <c r="K260" s="17"/>
    </row>
    <row r="261" spans="7:11">
      <c r="G261" s="17"/>
      <c r="H261" s="17"/>
      <c r="I261" s="17"/>
      <c r="K261" s="17"/>
    </row>
    <row r="262" spans="7:11">
      <c r="G262" s="17"/>
      <c r="H262" s="17"/>
      <c r="I262" s="17"/>
      <c r="K262" s="17"/>
    </row>
    <row r="263" spans="7:11">
      <c r="G263" s="17"/>
      <c r="H263" s="17"/>
      <c r="I263" s="17"/>
      <c r="K263" s="17"/>
    </row>
    <row r="264" spans="7:11">
      <c r="G264" s="17"/>
      <c r="H264" s="17"/>
      <c r="I264" s="17"/>
      <c r="K264" s="17"/>
    </row>
    <row r="265" spans="7:11">
      <c r="G265" s="17"/>
      <c r="H265" s="17"/>
      <c r="I265" s="17"/>
      <c r="K265" s="17"/>
    </row>
    <row r="266" spans="7:11">
      <c r="G266" s="17"/>
      <c r="H266" s="17"/>
      <c r="I266" s="17"/>
      <c r="K266" s="17"/>
    </row>
    <row r="267" spans="7:11">
      <c r="G267" s="17"/>
      <c r="H267" s="17"/>
      <c r="I267" s="17"/>
      <c r="K267" s="17"/>
    </row>
    <row r="268" spans="7:11">
      <c r="G268" s="17"/>
      <c r="H268" s="17"/>
      <c r="I268" s="17"/>
      <c r="K268" s="17"/>
    </row>
    <row r="269" spans="7:11">
      <c r="G269" s="17"/>
      <c r="H269" s="17"/>
      <c r="I269" s="17"/>
      <c r="K269" s="17"/>
    </row>
    <row r="270" spans="7:11">
      <c r="G270" s="17"/>
      <c r="H270" s="17"/>
      <c r="I270" s="17"/>
      <c r="K270" s="17"/>
    </row>
    <row r="271" spans="7:11">
      <c r="G271" s="17"/>
      <c r="H271" s="17"/>
      <c r="I271" s="17"/>
      <c r="K271" s="17"/>
    </row>
    <row r="272" spans="7:11">
      <c r="G272" s="17"/>
      <c r="H272" s="17"/>
      <c r="I272" s="17"/>
      <c r="K272" s="17"/>
    </row>
    <row r="273" spans="7:11">
      <c r="G273" s="17"/>
      <c r="H273" s="17"/>
      <c r="I273" s="17"/>
      <c r="K273" s="17"/>
    </row>
    <row r="274" spans="7:11">
      <c r="G274" s="17"/>
      <c r="H274" s="17"/>
      <c r="I274" s="17"/>
      <c r="K274" s="17"/>
    </row>
    <row r="275" spans="7:11">
      <c r="G275" s="17"/>
      <c r="H275" s="17"/>
      <c r="I275" s="17"/>
      <c r="K275" s="17"/>
    </row>
    <row r="276" spans="7:11">
      <c r="G276" s="17"/>
      <c r="H276" s="17"/>
      <c r="I276" s="17"/>
      <c r="K276" s="17"/>
    </row>
    <row r="277" spans="7:11">
      <c r="G277" s="17"/>
      <c r="H277" s="17"/>
      <c r="I277" s="17"/>
      <c r="K277" s="17"/>
    </row>
    <row r="278" spans="7:11">
      <c r="G278" s="17"/>
      <c r="H278" s="17"/>
      <c r="I278" s="17"/>
      <c r="K278" s="17"/>
    </row>
    <row r="279" spans="7:11">
      <c r="G279" s="17"/>
      <c r="H279" s="17"/>
      <c r="I279" s="17"/>
      <c r="K279" s="17"/>
    </row>
    <row r="280" spans="7:11">
      <c r="G280" s="17"/>
      <c r="H280" s="17"/>
      <c r="I280" s="17"/>
      <c r="K280" s="17"/>
    </row>
    <row r="281" spans="7:11">
      <c r="G281" s="17"/>
      <c r="H281" s="17"/>
      <c r="I281" s="17"/>
      <c r="K281" s="17"/>
    </row>
    <row r="282" spans="7:11">
      <c r="G282" s="17"/>
      <c r="H282" s="17"/>
      <c r="I282" s="17"/>
      <c r="K282" s="17"/>
    </row>
    <row r="283" spans="7:11">
      <c r="G283" s="17"/>
      <c r="H283" s="17"/>
      <c r="I283" s="17"/>
      <c r="K283" s="17"/>
    </row>
    <row r="284" spans="7:11">
      <c r="G284" s="17"/>
      <c r="H284" s="17"/>
      <c r="I284" s="17"/>
      <c r="K284" s="17"/>
    </row>
    <row r="285" spans="7:11">
      <c r="G285" s="17"/>
      <c r="H285" s="17"/>
      <c r="I285" s="17"/>
      <c r="K285" s="17"/>
    </row>
    <row r="286" spans="7:11">
      <c r="G286" s="17"/>
      <c r="H286" s="17"/>
      <c r="I286" s="17"/>
      <c r="K286" s="17"/>
    </row>
    <row r="287" spans="7:11">
      <c r="G287" s="17"/>
      <c r="H287" s="17"/>
      <c r="I287" s="17"/>
      <c r="K287" s="17"/>
    </row>
    <row r="288" spans="7:11">
      <c r="G288" s="17"/>
      <c r="H288" s="17"/>
      <c r="I288" s="17"/>
      <c r="K288" s="17"/>
    </row>
    <row r="289" spans="7:11">
      <c r="G289" s="17"/>
      <c r="H289" s="17"/>
      <c r="I289" s="17"/>
      <c r="K289" s="17"/>
    </row>
    <row r="290" spans="7:11">
      <c r="G290" s="17"/>
      <c r="H290" s="17"/>
      <c r="I290" s="17"/>
      <c r="K290" s="17"/>
    </row>
    <row r="291" spans="7:11">
      <c r="G291" s="17"/>
      <c r="H291" s="17"/>
      <c r="I291" s="17"/>
      <c r="K291" s="17"/>
    </row>
    <row r="292" spans="7:11">
      <c r="G292" s="17"/>
      <c r="H292" s="17"/>
      <c r="I292" s="17"/>
      <c r="K292" s="17"/>
    </row>
    <row r="293" spans="7:11">
      <c r="G293" s="17"/>
      <c r="H293" s="17"/>
      <c r="I293" s="17"/>
      <c r="K293" s="17"/>
    </row>
    <row r="294" spans="7:11">
      <c r="G294" s="17"/>
      <c r="H294" s="17"/>
      <c r="I294" s="17"/>
      <c r="K294" s="17"/>
    </row>
    <row r="295" spans="7:11">
      <c r="G295" s="17"/>
      <c r="H295" s="17"/>
      <c r="I295" s="17"/>
      <c r="K295" s="17"/>
    </row>
    <row r="296" spans="7:11">
      <c r="G296" s="17"/>
      <c r="H296" s="17"/>
      <c r="I296" s="17"/>
      <c r="K296" s="17"/>
    </row>
    <row r="297" spans="7:11">
      <c r="G297" s="17"/>
      <c r="H297" s="17"/>
      <c r="I297" s="17"/>
      <c r="K297" s="17"/>
    </row>
    <row r="298" spans="7:11">
      <c r="G298" s="17"/>
      <c r="H298" s="17"/>
      <c r="I298" s="17"/>
      <c r="K298" s="17"/>
    </row>
    <row r="299" spans="7:11">
      <c r="G299" s="17"/>
      <c r="H299" s="17"/>
      <c r="I299" s="17"/>
      <c r="K299" s="17"/>
    </row>
    <row r="300" spans="7:11">
      <c r="G300" s="17"/>
      <c r="H300" s="17"/>
      <c r="I300" s="17"/>
      <c r="K300" s="17"/>
    </row>
    <row r="301" spans="7:11">
      <c r="G301" s="17"/>
      <c r="H301" s="17"/>
      <c r="I301" s="17"/>
      <c r="K301" s="17"/>
    </row>
    <row r="302" spans="7:11">
      <c r="G302" s="17"/>
      <c r="H302" s="17"/>
      <c r="I302" s="17"/>
      <c r="K302" s="17"/>
    </row>
    <row r="303" spans="7:11">
      <c r="G303" s="17"/>
      <c r="H303" s="17"/>
      <c r="I303" s="17"/>
      <c r="K303" s="17"/>
    </row>
    <row r="304" spans="7:11">
      <c r="G304" s="17"/>
      <c r="H304" s="17"/>
      <c r="I304" s="17"/>
      <c r="K304" s="17"/>
    </row>
    <row r="305" spans="7:11">
      <c r="G305" s="17"/>
      <c r="H305" s="17"/>
      <c r="I305" s="17"/>
      <c r="K305" s="17"/>
    </row>
    <row r="306" spans="7:11">
      <c r="G306" s="17"/>
      <c r="H306" s="17"/>
      <c r="I306" s="17"/>
      <c r="K306" s="17"/>
    </row>
    <row r="307" spans="7:11">
      <c r="G307" s="17"/>
      <c r="H307" s="17"/>
      <c r="I307" s="17"/>
      <c r="K307" s="17"/>
    </row>
    <row r="308" spans="7:11">
      <c r="G308" s="17"/>
      <c r="H308" s="17"/>
      <c r="I308" s="17"/>
      <c r="K308" s="17"/>
    </row>
    <row r="309" spans="7:11">
      <c r="G309" s="17"/>
      <c r="H309" s="17"/>
      <c r="I309" s="17"/>
      <c r="K309" s="17"/>
    </row>
    <row r="310" spans="7:11">
      <c r="G310" s="17"/>
      <c r="H310" s="17"/>
      <c r="I310" s="17"/>
      <c r="K310" s="17"/>
    </row>
    <row r="311" spans="7:11">
      <c r="G311" s="17"/>
      <c r="H311" s="17"/>
      <c r="I311" s="17"/>
      <c r="K311" s="17"/>
    </row>
    <row r="312" spans="7:11">
      <c r="G312" s="17"/>
      <c r="H312" s="17"/>
      <c r="I312" s="17"/>
      <c r="K312" s="17"/>
    </row>
    <row r="313" spans="7:11">
      <c r="G313" s="17"/>
      <c r="H313" s="17"/>
      <c r="I313" s="17"/>
      <c r="K313" s="17"/>
    </row>
    <row r="314" spans="7:11">
      <c r="G314" s="17"/>
      <c r="H314" s="17"/>
      <c r="I314" s="17"/>
      <c r="K314" s="17"/>
    </row>
    <row r="315" spans="7:11">
      <c r="G315" s="17"/>
      <c r="H315" s="17"/>
      <c r="I315" s="17"/>
      <c r="K315" s="17"/>
    </row>
    <row r="316" spans="7:11">
      <c r="G316" s="17"/>
      <c r="H316" s="17"/>
      <c r="I316" s="17"/>
      <c r="K316" s="17"/>
    </row>
    <row r="317" spans="7:11">
      <c r="G317" s="17"/>
      <c r="H317" s="17"/>
      <c r="I317" s="17"/>
      <c r="K317" s="17"/>
    </row>
    <row r="318" spans="7:11">
      <c r="G318" s="17"/>
      <c r="H318" s="17"/>
      <c r="I318" s="17"/>
      <c r="K318" s="17"/>
    </row>
    <row r="319" spans="7:11">
      <c r="G319" s="17"/>
      <c r="H319" s="17"/>
      <c r="I319" s="17"/>
      <c r="K319" s="17"/>
    </row>
    <row r="320" spans="7:11">
      <c r="G320" s="17"/>
      <c r="H320" s="17"/>
      <c r="I320" s="17"/>
      <c r="K320" s="17"/>
    </row>
    <row r="321" spans="7:11">
      <c r="G321" s="17"/>
      <c r="H321" s="17"/>
      <c r="I321" s="17"/>
      <c r="K321" s="17"/>
    </row>
    <row r="322" spans="7:11">
      <c r="G322" s="17"/>
      <c r="H322" s="17"/>
      <c r="I322" s="17"/>
      <c r="K322" s="17"/>
    </row>
    <row r="323" spans="7:11">
      <c r="G323" s="17"/>
      <c r="H323" s="17"/>
      <c r="I323" s="17"/>
      <c r="K323" s="17"/>
    </row>
    <row r="324" spans="7:11">
      <c r="G324" s="17"/>
      <c r="H324" s="17"/>
      <c r="I324" s="17"/>
      <c r="K324" s="17"/>
    </row>
    <row r="325" spans="7:11">
      <c r="G325" s="17"/>
      <c r="H325" s="17"/>
      <c r="I325" s="17"/>
      <c r="K325" s="17"/>
    </row>
    <row r="326" spans="7:11">
      <c r="G326" s="17"/>
      <c r="H326" s="17"/>
      <c r="I326" s="17"/>
      <c r="K326" s="17"/>
    </row>
    <row r="327" spans="7:11">
      <c r="G327" s="17"/>
      <c r="H327" s="17"/>
      <c r="I327" s="17"/>
      <c r="K327" s="17"/>
    </row>
    <row r="328" spans="7:11">
      <c r="G328" s="17"/>
      <c r="H328" s="17"/>
      <c r="I328" s="17"/>
      <c r="K328" s="17"/>
    </row>
    <row r="329" spans="7:11">
      <c r="G329" s="17"/>
      <c r="H329" s="17"/>
      <c r="I329" s="17"/>
      <c r="K329" s="17"/>
    </row>
    <row r="330" spans="7:11">
      <c r="G330" s="17"/>
      <c r="H330" s="17"/>
      <c r="I330" s="17"/>
      <c r="K330" s="17"/>
    </row>
    <row r="331" spans="7:11">
      <c r="G331" s="17"/>
      <c r="H331" s="17"/>
      <c r="I331" s="17"/>
      <c r="K331" s="17"/>
    </row>
    <row r="332" spans="7:11">
      <c r="G332" s="17"/>
      <c r="H332" s="17"/>
      <c r="I332" s="17"/>
      <c r="K332" s="17"/>
    </row>
    <row r="333" spans="7:11">
      <c r="G333" s="17"/>
      <c r="H333" s="17"/>
      <c r="I333" s="17"/>
      <c r="K333" s="17"/>
    </row>
    <row r="334" spans="7:11">
      <c r="G334" s="17"/>
      <c r="H334" s="17"/>
      <c r="I334" s="17"/>
      <c r="K334" s="17"/>
    </row>
    <row r="335" spans="7:11">
      <c r="G335" s="17"/>
      <c r="H335" s="17"/>
      <c r="I335" s="17"/>
      <c r="K335" s="17"/>
    </row>
    <row r="336" spans="7:11">
      <c r="G336" s="17"/>
      <c r="H336" s="17"/>
      <c r="I336" s="17"/>
      <c r="K336" s="17"/>
    </row>
    <row r="337" spans="7:11">
      <c r="G337" s="17"/>
      <c r="H337" s="17"/>
      <c r="I337" s="17"/>
      <c r="K337" s="17"/>
    </row>
    <row r="338" spans="7:11">
      <c r="G338" s="17"/>
      <c r="H338" s="17"/>
      <c r="I338" s="17"/>
      <c r="K338" s="17"/>
    </row>
    <row r="339" spans="7:11">
      <c r="G339" s="17"/>
      <c r="H339" s="17"/>
      <c r="I339" s="17"/>
      <c r="K339" s="17"/>
    </row>
    <row r="340" spans="7:11">
      <c r="G340" s="17"/>
      <c r="H340" s="17"/>
      <c r="I340" s="17"/>
      <c r="K340" s="17"/>
    </row>
    <row r="341" spans="7:11">
      <c r="G341" s="17"/>
      <c r="H341" s="17"/>
      <c r="I341" s="17"/>
      <c r="K341" s="17"/>
    </row>
    <row r="342" spans="7:11">
      <c r="G342" s="17"/>
      <c r="H342" s="17"/>
      <c r="I342" s="17"/>
      <c r="K342" s="17"/>
    </row>
    <row r="343" spans="7:11">
      <c r="G343" s="17"/>
      <c r="H343" s="17"/>
      <c r="I343" s="17"/>
      <c r="K343" s="17"/>
    </row>
    <row r="344" spans="7:11">
      <c r="G344" s="17"/>
      <c r="H344" s="17"/>
      <c r="I344" s="17"/>
      <c r="K344" s="17"/>
    </row>
    <row r="345" spans="7:11">
      <c r="G345" s="17"/>
      <c r="H345" s="17"/>
      <c r="I345" s="17"/>
      <c r="K345" s="17"/>
    </row>
    <row r="346" spans="7:11">
      <c r="G346" s="17"/>
      <c r="H346" s="17"/>
      <c r="I346" s="17"/>
      <c r="K346" s="17"/>
    </row>
    <row r="347" spans="7:11">
      <c r="G347" s="17"/>
      <c r="H347" s="17"/>
      <c r="I347" s="17"/>
      <c r="K347" s="17"/>
    </row>
    <row r="348" spans="7:11">
      <c r="G348" s="17"/>
      <c r="H348" s="17"/>
      <c r="I348" s="17"/>
      <c r="K348" s="17"/>
    </row>
    <row r="349" spans="7:11">
      <c r="G349" s="17"/>
      <c r="H349" s="17"/>
      <c r="I349" s="17"/>
      <c r="K349" s="17"/>
    </row>
    <row r="350" spans="7:11">
      <c r="G350" s="17"/>
      <c r="H350" s="17"/>
      <c r="I350" s="17"/>
      <c r="K350" s="17"/>
    </row>
    <row r="351" spans="7:11">
      <c r="G351" s="17"/>
      <c r="H351" s="17"/>
      <c r="I351" s="17"/>
      <c r="K351" s="17"/>
    </row>
    <row r="352" spans="7:11">
      <c r="G352" s="17"/>
      <c r="H352" s="17"/>
      <c r="I352" s="17"/>
      <c r="K352" s="17"/>
    </row>
    <row r="353" spans="7:11">
      <c r="G353" s="17"/>
      <c r="H353" s="17"/>
      <c r="I353" s="17"/>
      <c r="K353" s="17"/>
    </row>
    <row r="354" spans="7:11">
      <c r="G354" s="17"/>
      <c r="H354" s="17"/>
      <c r="I354" s="17"/>
      <c r="K354" s="17"/>
    </row>
    <row r="355" spans="7:11">
      <c r="G355" s="17"/>
      <c r="H355" s="17"/>
      <c r="I355" s="17"/>
      <c r="K355" s="17"/>
    </row>
    <row r="356" spans="7:11">
      <c r="G356" s="17"/>
      <c r="H356" s="17"/>
      <c r="I356" s="17"/>
      <c r="K356" s="17"/>
    </row>
    <row r="357" spans="7:11">
      <c r="G357" s="17"/>
      <c r="H357" s="17"/>
      <c r="I357" s="17"/>
      <c r="K357" s="17"/>
    </row>
    <row r="358" spans="7:11">
      <c r="G358" s="17"/>
      <c r="H358" s="17"/>
      <c r="I358" s="17"/>
      <c r="K358" s="17"/>
    </row>
    <row r="359" spans="7:11">
      <c r="G359" s="17"/>
      <c r="H359" s="17"/>
      <c r="I359" s="17"/>
      <c r="K359" s="17"/>
    </row>
    <row r="360" spans="7:11">
      <c r="G360" s="17"/>
      <c r="H360" s="17"/>
      <c r="I360" s="17"/>
      <c r="K360" s="17"/>
    </row>
    <row r="361" spans="7:11">
      <c r="G361" s="17"/>
      <c r="H361" s="17"/>
      <c r="I361" s="17"/>
      <c r="K361" s="17"/>
    </row>
    <row r="362" spans="7:11">
      <c r="G362" s="17"/>
      <c r="H362" s="17"/>
      <c r="I362" s="17"/>
      <c r="K362" s="17"/>
    </row>
    <row r="363" spans="7:11">
      <c r="G363" s="17"/>
      <c r="H363" s="17"/>
      <c r="I363" s="17"/>
      <c r="K363" s="17"/>
    </row>
    <row r="364" spans="7:11">
      <c r="G364" s="17"/>
      <c r="H364" s="17"/>
      <c r="I364" s="17"/>
      <c r="K364" s="17"/>
    </row>
    <row r="365" spans="7:11">
      <c r="G365" s="17"/>
      <c r="H365" s="17"/>
      <c r="I365" s="17"/>
      <c r="K365" s="17"/>
    </row>
    <row r="366" spans="7:11">
      <c r="G366" s="17"/>
      <c r="H366" s="17"/>
      <c r="I366" s="17"/>
      <c r="K366" s="17"/>
    </row>
    <row r="367" spans="7:11">
      <c r="G367" s="17"/>
      <c r="H367" s="17"/>
      <c r="I367" s="17"/>
      <c r="K367" s="17"/>
    </row>
    <row r="368" spans="7:11">
      <c r="G368" s="17"/>
      <c r="H368" s="17"/>
      <c r="I368" s="17"/>
      <c r="K368" s="17"/>
    </row>
    <row r="369" spans="7:11">
      <c r="G369" s="17"/>
      <c r="H369" s="17"/>
      <c r="I369" s="17"/>
      <c r="K369" s="17"/>
    </row>
    <row r="370" spans="7:11">
      <c r="G370" s="17"/>
      <c r="H370" s="17"/>
      <c r="I370" s="17"/>
      <c r="K370" s="17"/>
    </row>
    <row r="371" spans="7:11">
      <c r="G371" s="17"/>
      <c r="H371" s="17"/>
      <c r="I371" s="17"/>
      <c r="K371" s="17"/>
    </row>
    <row r="372" spans="7:11">
      <c r="G372" s="17"/>
      <c r="H372" s="17"/>
      <c r="I372" s="17"/>
      <c r="K372" s="17"/>
    </row>
    <row r="373" spans="7:11">
      <c r="G373" s="17"/>
      <c r="H373" s="17"/>
      <c r="I373" s="17"/>
      <c r="K373" s="17"/>
    </row>
    <row r="374" spans="7:11">
      <c r="G374" s="17"/>
      <c r="H374" s="17"/>
      <c r="I374" s="17"/>
      <c r="K374" s="17"/>
    </row>
    <row r="375" spans="7:11">
      <c r="G375" s="17"/>
      <c r="H375" s="17"/>
      <c r="I375" s="17"/>
      <c r="K375" s="17"/>
    </row>
    <row r="376" spans="7:11">
      <c r="G376" s="17"/>
      <c r="H376" s="17"/>
      <c r="I376" s="17"/>
      <c r="K376" s="17"/>
    </row>
    <row r="377" spans="7:11">
      <c r="G377" s="17"/>
      <c r="H377" s="17"/>
      <c r="I377" s="17"/>
      <c r="K377" s="17"/>
    </row>
    <row r="378" spans="7:11">
      <c r="G378" s="17"/>
      <c r="H378" s="17"/>
      <c r="I378" s="17"/>
      <c r="K378" s="17"/>
    </row>
    <row r="379" spans="7:11">
      <c r="G379" s="17"/>
      <c r="H379" s="17"/>
      <c r="I379" s="17"/>
      <c r="K379" s="17"/>
    </row>
    <row r="380" spans="7:11">
      <c r="G380" s="17"/>
      <c r="H380" s="17"/>
      <c r="I380" s="17"/>
      <c r="K380" s="17"/>
    </row>
    <row r="381" spans="7:11">
      <c r="G381" s="17"/>
      <c r="H381" s="17"/>
      <c r="I381" s="17"/>
      <c r="K381" s="17"/>
    </row>
    <row r="382" spans="7:11">
      <c r="G382" s="17"/>
      <c r="H382" s="17"/>
      <c r="I382" s="17"/>
      <c r="K382" s="17"/>
    </row>
    <row r="383" spans="7:11">
      <c r="G383" s="17"/>
      <c r="H383" s="17"/>
      <c r="I383" s="17"/>
      <c r="K383" s="17"/>
    </row>
    <row r="384" spans="7:11">
      <c r="G384" s="17"/>
      <c r="H384" s="17"/>
      <c r="I384" s="17"/>
      <c r="K384" s="17"/>
    </row>
    <row r="385" spans="7:11">
      <c r="G385" s="17"/>
      <c r="H385" s="17"/>
      <c r="I385" s="17"/>
      <c r="K385" s="17"/>
    </row>
    <row r="386" spans="7:11">
      <c r="G386" s="17"/>
      <c r="H386" s="17"/>
      <c r="I386" s="17"/>
      <c r="K386" s="17"/>
    </row>
    <row r="387" spans="7:11">
      <c r="G387" s="17"/>
      <c r="H387" s="17"/>
      <c r="I387" s="17"/>
      <c r="K387" s="17"/>
    </row>
    <row r="388" spans="7:11">
      <c r="G388" s="17"/>
      <c r="H388" s="17"/>
      <c r="I388" s="17"/>
      <c r="K388" s="17"/>
    </row>
    <row r="389" spans="7:11">
      <c r="G389" s="17"/>
      <c r="H389" s="17"/>
      <c r="I389" s="17"/>
      <c r="K389" s="17"/>
    </row>
    <row r="390" spans="7:11">
      <c r="G390" s="17"/>
      <c r="H390" s="17"/>
      <c r="I390" s="17"/>
      <c r="K390" s="17"/>
    </row>
    <row r="391" spans="7:11">
      <c r="G391" s="17"/>
      <c r="H391" s="17"/>
      <c r="I391" s="17"/>
      <c r="K391" s="17"/>
    </row>
    <row r="392" spans="7:11">
      <c r="G392" s="17"/>
      <c r="H392" s="17"/>
      <c r="I392" s="17"/>
      <c r="K392" s="17"/>
    </row>
    <row r="393" spans="7:11">
      <c r="G393" s="17"/>
      <c r="H393" s="17"/>
      <c r="I393" s="17"/>
      <c r="K393" s="17"/>
    </row>
    <row r="394" spans="7:11">
      <c r="G394" s="17"/>
      <c r="H394" s="17"/>
      <c r="I394" s="17"/>
      <c r="K394" s="17"/>
    </row>
    <row r="395" spans="7:11">
      <c r="G395" s="17"/>
      <c r="H395" s="17"/>
      <c r="I395" s="17"/>
      <c r="K395" s="17"/>
    </row>
    <row r="396" spans="7:11">
      <c r="G396" s="17"/>
      <c r="H396" s="17"/>
      <c r="I396" s="17"/>
      <c r="K396" s="17"/>
    </row>
    <row r="397" spans="7:11">
      <c r="G397" s="17"/>
      <c r="H397" s="17"/>
      <c r="I397" s="17"/>
      <c r="K397" s="17"/>
    </row>
    <row r="398" spans="7:11">
      <c r="G398" s="17"/>
      <c r="H398" s="17"/>
      <c r="I398" s="17"/>
      <c r="K398" s="17"/>
    </row>
    <row r="399" spans="7:11">
      <c r="G399" s="17"/>
      <c r="H399" s="17"/>
      <c r="I399" s="17"/>
      <c r="K399" s="17"/>
    </row>
    <row r="400" spans="7:11">
      <c r="G400" s="17"/>
      <c r="H400" s="17"/>
      <c r="I400" s="17"/>
      <c r="K400" s="17"/>
    </row>
    <row r="401" spans="7:11">
      <c r="G401" s="17"/>
      <c r="H401" s="17"/>
      <c r="I401" s="17"/>
      <c r="K401" s="17"/>
    </row>
    <row r="402" spans="7:11">
      <c r="G402" s="17"/>
      <c r="H402" s="17"/>
      <c r="I402" s="17"/>
      <c r="K402" s="17"/>
    </row>
    <row r="403" spans="7:11">
      <c r="G403" s="17"/>
      <c r="H403" s="17"/>
      <c r="I403" s="17"/>
      <c r="K403" s="17"/>
    </row>
    <row r="404" spans="7:11">
      <c r="G404" s="17"/>
      <c r="H404" s="17"/>
      <c r="I404" s="17"/>
      <c r="K404" s="17"/>
    </row>
    <row r="405" spans="7:11">
      <c r="G405" s="17"/>
      <c r="H405" s="17"/>
      <c r="I405" s="17"/>
      <c r="K405" s="17"/>
    </row>
    <row r="406" spans="7:11">
      <c r="G406" s="17"/>
      <c r="H406" s="17"/>
      <c r="I406" s="17"/>
      <c r="K406" s="17"/>
    </row>
    <row r="407" spans="7:11">
      <c r="G407" s="17"/>
      <c r="H407" s="17"/>
      <c r="I407" s="17"/>
      <c r="K407" s="17"/>
    </row>
    <row r="408" spans="7:11">
      <c r="G408" s="17"/>
      <c r="H408" s="17"/>
      <c r="I408" s="17"/>
      <c r="K408" s="17"/>
    </row>
    <row r="409" spans="7:11">
      <c r="G409" s="17"/>
      <c r="H409" s="17"/>
      <c r="I409" s="17"/>
      <c r="K409" s="17"/>
    </row>
    <row r="410" spans="7:11">
      <c r="G410" s="17"/>
      <c r="H410" s="17"/>
      <c r="I410" s="17"/>
      <c r="K410" s="17"/>
    </row>
    <row r="411" spans="7:11">
      <c r="G411" s="17"/>
      <c r="H411" s="17"/>
      <c r="I411" s="17"/>
      <c r="K411" s="17"/>
    </row>
    <row r="412" spans="7:11">
      <c r="G412" s="17"/>
      <c r="H412" s="17"/>
      <c r="I412" s="17"/>
      <c r="K412" s="17"/>
    </row>
    <row r="413" spans="7:11">
      <c r="G413" s="17"/>
      <c r="H413" s="17"/>
      <c r="I413" s="17"/>
      <c r="K413" s="17"/>
    </row>
    <row r="414" spans="7:11">
      <c r="G414" s="17"/>
      <c r="H414" s="17"/>
      <c r="I414" s="17"/>
      <c r="K414" s="17"/>
    </row>
    <row r="415" spans="7:11">
      <c r="G415" s="17"/>
      <c r="H415" s="17"/>
      <c r="I415" s="17"/>
      <c r="K415" s="17"/>
    </row>
    <row r="416" spans="7:11">
      <c r="G416" s="17"/>
      <c r="H416" s="17"/>
      <c r="I416" s="17"/>
      <c r="K416" s="17"/>
    </row>
    <row r="417" spans="7:11">
      <c r="G417" s="17"/>
      <c r="H417" s="17"/>
      <c r="I417" s="17"/>
      <c r="K417" s="17"/>
    </row>
    <row r="418" spans="7:11">
      <c r="G418" s="17"/>
      <c r="H418" s="17"/>
      <c r="I418" s="17"/>
      <c r="K418" s="17"/>
    </row>
    <row r="419" spans="7:11">
      <c r="G419" s="17"/>
      <c r="H419" s="17"/>
      <c r="I419" s="17"/>
      <c r="K419" s="17"/>
    </row>
    <row r="420" spans="7:11">
      <c r="G420" s="17"/>
      <c r="H420" s="17"/>
      <c r="I420" s="17"/>
      <c r="K420" s="17"/>
    </row>
    <row r="421" spans="7:11">
      <c r="G421" s="17"/>
      <c r="H421" s="17"/>
      <c r="I421" s="17"/>
      <c r="K421" s="17"/>
    </row>
    <row r="422" spans="7:11">
      <c r="G422" s="17"/>
      <c r="H422" s="17"/>
      <c r="I422" s="17"/>
      <c r="K422" s="17"/>
    </row>
    <row r="423" spans="7:11">
      <c r="G423" s="17"/>
      <c r="H423" s="17"/>
      <c r="I423" s="17"/>
      <c r="K423" s="17"/>
    </row>
    <row r="424" spans="7:11">
      <c r="G424" s="17"/>
      <c r="H424" s="17"/>
      <c r="I424" s="17"/>
      <c r="K424" s="17"/>
    </row>
    <row r="425" spans="7:11">
      <c r="G425" s="17"/>
      <c r="H425" s="17"/>
      <c r="I425" s="17"/>
      <c r="K425" s="17"/>
    </row>
    <row r="426" spans="7:11">
      <c r="G426" s="17"/>
      <c r="H426" s="17"/>
      <c r="I426" s="17"/>
      <c r="K426" s="17"/>
    </row>
    <row r="427" spans="7:11">
      <c r="G427" s="17"/>
      <c r="H427" s="17"/>
      <c r="I427" s="17"/>
      <c r="K427" s="17"/>
    </row>
    <row r="428" spans="7:11">
      <c r="G428" s="17"/>
      <c r="H428" s="17"/>
      <c r="I428" s="17"/>
      <c r="K428" s="17"/>
    </row>
    <row r="429" spans="7:11">
      <c r="G429" s="17"/>
      <c r="H429" s="17"/>
      <c r="I429" s="17"/>
      <c r="K429" s="17"/>
    </row>
    <row r="430" spans="7:11">
      <c r="G430" s="17"/>
      <c r="H430" s="17"/>
      <c r="I430" s="17"/>
      <c r="K430" s="17"/>
    </row>
    <row r="431" spans="7:11">
      <c r="G431" s="17"/>
      <c r="H431" s="17"/>
      <c r="I431" s="17"/>
      <c r="K431" s="17"/>
    </row>
    <row r="432" spans="7:11">
      <c r="G432" s="17"/>
      <c r="H432" s="17"/>
      <c r="I432" s="17"/>
      <c r="K432" s="17"/>
    </row>
    <row r="433" spans="7:11">
      <c r="G433" s="17"/>
      <c r="H433" s="17"/>
      <c r="I433" s="17"/>
      <c r="K433" s="17"/>
    </row>
    <row r="434" spans="7:11">
      <c r="G434" s="17"/>
      <c r="H434" s="17"/>
      <c r="I434" s="17"/>
      <c r="K434" s="17"/>
    </row>
    <row r="435" spans="7:11">
      <c r="G435" s="17"/>
      <c r="H435" s="17"/>
      <c r="I435" s="17"/>
      <c r="K435" s="17"/>
    </row>
    <row r="436" spans="7:11">
      <c r="G436" s="17"/>
      <c r="H436" s="17"/>
      <c r="I436" s="17"/>
      <c r="K436" s="17"/>
    </row>
    <row r="437" spans="7:11">
      <c r="G437" s="17"/>
      <c r="H437" s="17"/>
      <c r="I437" s="17"/>
      <c r="K437" s="17"/>
    </row>
    <row r="438" spans="7:11">
      <c r="G438" s="17"/>
      <c r="H438" s="17"/>
      <c r="I438" s="17"/>
      <c r="K438" s="17"/>
    </row>
    <row r="439" spans="7:11">
      <c r="G439" s="17"/>
      <c r="H439" s="17"/>
      <c r="I439" s="17"/>
      <c r="K439" s="17"/>
    </row>
    <row r="440" spans="7:11">
      <c r="G440" s="17"/>
      <c r="H440" s="17"/>
      <c r="I440" s="17"/>
      <c r="K440" s="17"/>
    </row>
    <row r="441" spans="7:11">
      <c r="G441" s="17"/>
      <c r="H441" s="17"/>
      <c r="I441" s="17"/>
      <c r="K441" s="17"/>
    </row>
    <row r="442" spans="7:11">
      <c r="G442" s="17"/>
      <c r="H442" s="17"/>
      <c r="I442" s="17"/>
      <c r="K442" s="17"/>
    </row>
    <row r="443" spans="7:11">
      <c r="G443" s="17"/>
      <c r="H443" s="17"/>
      <c r="I443" s="17"/>
      <c r="K443" s="17"/>
    </row>
    <row r="444" spans="7:11">
      <c r="G444" s="17"/>
      <c r="H444" s="17"/>
      <c r="I444" s="17"/>
      <c r="K444" s="17"/>
    </row>
    <row r="445" spans="7:11">
      <c r="G445" s="17"/>
      <c r="H445" s="17"/>
      <c r="I445" s="17"/>
      <c r="K445" s="17"/>
    </row>
    <row r="446" spans="7:11">
      <c r="G446" s="17"/>
      <c r="H446" s="17"/>
      <c r="I446" s="17"/>
      <c r="K446" s="17"/>
    </row>
    <row r="447" spans="7:11">
      <c r="G447" s="17"/>
      <c r="H447" s="17"/>
      <c r="I447" s="17"/>
      <c r="K447" s="17"/>
    </row>
  </sheetData>
  <phoneticPr fontId="2" type="noConversion"/>
  <hyperlinks>
    <hyperlink ref="H13" r:id="rId1" display="https://www.kdia.org/display/graph.jsp" xr:uid="{00000000-0004-0000-0000-000000000000}"/>
  </hyperlinks>
  <pageMargins left="0.7" right="0.7" top="0.75" bottom="0.75" header="0.3" footer="0.3"/>
  <pageSetup paperSize="9" orientation="portrait" r:id="rId2"/>
  <customProperties>
    <customPr name="EpmWorksheetKeyString_GUID" r:id="rId3"/>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B2:F168"/>
  <sheetViews>
    <sheetView workbookViewId="0">
      <pane ySplit="2" topLeftCell="A3" activePane="bottomLeft" state="frozen"/>
      <selection pane="bottomLeft" activeCell="A3" sqref="A3"/>
    </sheetView>
  </sheetViews>
  <sheetFormatPr defaultRowHeight="16.5"/>
  <cols>
    <col min="2" max="2" width="29.375" bestFit="1" customWidth="1"/>
    <col min="3" max="6" width="20.375" bestFit="1" customWidth="1"/>
  </cols>
  <sheetData>
    <row r="2" spans="2:6">
      <c r="B2" s="455" t="s">
        <v>578</v>
      </c>
      <c r="C2" s="456" t="s">
        <v>579</v>
      </c>
      <c r="D2" s="456" t="s">
        <v>580</v>
      </c>
      <c r="E2" s="456" t="s">
        <v>581</v>
      </c>
      <c r="F2" s="456" t="s">
        <v>582</v>
      </c>
    </row>
    <row r="3" spans="2:6">
      <c r="B3" s="457" t="s">
        <v>583</v>
      </c>
      <c r="C3" s="457">
        <v>20239369918646</v>
      </c>
      <c r="D3" s="457">
        <v>18367152702391.789</v>
      </c>
      <c r="E3" s="457">
        <v>20746443107929.945</v>
      </c>
      <c r="F3" s="457">
        <v>13746296124239</v>
      </c>
    </row>
    <row r="4" spans="2:6">
      <c r="B4" s="458" t="s">
        <v>584</v>
      </c>
      <c r="C4" s="458"/>
      <c r="D4" s="458"/>
      <c r="E4" s="458"/>
      <c r="F4" s="458"/>
    </row>
    <row r="5" spans="2:6">
      <c r="B5" s="458" t="s">
        <v>585</v>
      </c>
      <c r="C5" s="458">
        <v>20239161344376</v>
      </c>
      <c r="D5" s="458">
        <v>18367185169388.789</v>
      </c>
      <c r="E5" s="458">
        <v>20746464609107.945</v>
      </c>
      <c r="F5" s="458">
        <v>13746298316231</v>
      </c>
    </row>
    <row r="6" spans="2:6">
      <c r="B6" s="458" t="s">
        <v>584</v>
      </c>
      <c r="C6" s="458"/>
      <c r="D6" s="458"/>
      <c r="E6" s="458"/>
      <c r="F6" s="458"/>
    </row>
    <row r="7" spans="2:6">
      <c r="B7" s="458" t="s">
        <v>586</v>
      </c>
      <c r="C7" s="458">
        <v>20205529855653</v>
      </c>
      <c r="D7" s="458">
        <v>18332987390094.789</v>
      </c>
      <c r="E7" s="458">
        <v>20706153204640.945</v>
      </c>
      <c r="F7" s="458">
        <v>13720887880801</v>
      </c>
    </row>
    <row r="8" spans="2:6">
      <c r="B8" s="458" t="s">
        <v>587</v>
      </c>
      <c r="C8" s="458">
        <v>20205529855653</v>
      </c>
      <c r="D8" s="458">
        <v>18332987390094.789</v>
      </c>
      <c r="E8" s="458">
        <v>20706153204640.945</v>
      </c>
      <c r="F8" s="458">
        <v>13720887880801</v>
      </c>
    </row>
    <row r="9" spans="2:6">
      <c r="B9" s="458" t="s">
        <v>588</v>
      </c>
      <c r="C9" s="458">
        <v>20239000858506</v>
      </c>
      <c r="D9" s="458">
        <v>18327741038452.789</v>
      </c>
      <c r="E9" s="458">
        <v>20685476760761.945</v>
      </c>
      <c r="F9" s="458">
        <v>13819598298362</v>
      </c>
    </row>
    <row r="10" spans="2:6">
      <c r="B10" s="458" t="s">
        <v>589</v>
      </c>
      <c r="C10" s="458">
        <v>0</v>
      </c>
      <c r="D10" s="458">
        <v>0</v>
      </c>
      <c r="E10" s="458">
        <v>0</v>
      </c>
      <c r="F10" s="458">
        <v>-98891702053</v>
      </c>
    </row>
    <row r="11" spans="2:6">
      <c r="B11" s="458" t="s">
        <v>590</v>
      </c>
      <c r="C11" s="458">
        <v>-33471002853</v>
      </c>
      <c r="D11" s="458">
        <v>5246351642</v>
      </c>
      <c r="E11" s="458">
        <v>20676443879</v>
      </c>
      <c r="F11" s="458">
        <v>181284492</v>
      </c>
    </row>
    <row r="12" spans="2:6">
      <c r="B12" s="458" t="s">
        <v>591</v>
      </c>
      <c r="C12" s="458">
        <v>0</v>
      </c>
      <c r="D12" s="458">
        <v>0</v>
      </c>
      <c r="E12" s="458">
        <v>0</v>
      </c>
      <c r="F12" s="458">
        <v>0</v>
      </c>
    </row>
    <row r="13" spans="2:6">
      <c r="B13" s="458" t="s">
        <v>592</v>
      </c>
      <c r="C13" s="458">
        <v>0</v>
      </c>
      <c r="D13" s="458">
        <v>0</v>
      </c>
      <c r="E13" s="458">
        <v>0</v>
      </c>
      <c r="F13" s="458">
        <v>0</v>
      </c>
    </row>
    <row r="14" spans="2:6">
      <c r="B14" s="458" t="s">
        <v>593</v>
      </c>
      <c r="C14" s="458">
        <v>0</v>
      </c>
      <c r="D14" s="458">
        <v>0</v>
      </c>
      <c r="E14" s="458">
        <v>0</v>
      </c>
      <c r="F14" s="458">
        <v>0</v>
      </c>
    </row>
    <row r="15" spans="2:6">
      <c r="B15" s="458" t="s">
        <v>594</v>
      </c>
      <c r="C15" s="458">
        <v>0</v>
      </c>
      <c r="D15" s="458">
        <v>0</v>
      </c>
      <c r="E15" s="458">
        <v>0</v>
      </c>
      <c r="F15" s="458">
        <v>0</v>
      </c>
    </row>
    <row r="16" spans="2:6">
      <c r="B16" s="458" t="s">
        <v>595</v>
      </c>
      <c r="C16" s="458">
        <v>0</v>
      </c>
      <c r="D16" s="458">
        <v>0</v>
      </c>
      <c r="E16" s="458">
        <v>0</v>
      </c>
      <c r="F16" s="458">
        <v>0</v>
      </c>
    </row>
    <row r="17" spans="2:6">
      <c r="B17" s="458" t="s">
        <v>596</v>
      </c>
      <c r="C17" s="458">
        <v>0</v>
      </c>
      <c r="D17" s="458">
        <v>0</v>
      </c>
      <c r="E17" s="458">
        <v>0</v>
      </c>
      <c r="F17" s="458">
        <v>0</v>
      </c>
    </row>
    <row r="18" spans="2:6">
      <c r="B18" s="458" t="s">
        <v>597</v>
      </c>
      <c r="C18" s="458">
        <v>33631488723</v>
      </c>
      <c r="D18" s="458">
        <v>34197779294</v>
      </c>
      <c r="E18" s="458">
        <v>40311404467</v>
      </c>
      <c r="F18" s="458">
        <v>25410435430</v>
      </c>
    </row>
    <row r="19" spans="2:6">
      <c r="B19" s="458" t="s">
        <v>598</v>
      </c>
      <c r="C19" s="458">
        <v>3271068915</v>
      </c>
      <c r="D19" s="458">
        <v>8138156222</v>
      </c>
      <c r="E19" s="458">
        <v>13364989194</v>
      </c>
      <c r="F19" s="458">
        <v>8001669636</v>
      </c>
    </row>
    <row r="20" spans="2:6">
      <c r="B20" s="458" t="s">
        <v>599</v>
      </c>
      <c r="C20" s="458">
        <v>5590056059</v>
      </c>
      <c r="D20" s="458">
        <v>4496573929</v>
      </c>
      <c r="E20" s="458">
        <v>4008478278</v>
      </c>
      <c r="F20" s="458">
        <v>2898912985</v>
      </c>
    </row>
    <row r="21" spans="2:6">
      <c r="B21" s="458" t="s">
        <v>600</v>
      </c>
      <c r="C21" s="458">
        <v>24770363749</v>
      </c>
      <c r="D21" s="458">
        <v>21563049143</v>
      </c>
      <c r="E21" s="458">
        <v>22937936995</v>
      </c>
      <c r="F21" s="458">
        <v>14509852809</v>
      </c>
    </row>
    <row r="22" spans="2:6">
      <c r="B22" s="458" t="s">
        <v>601</v>
      </c>
      <c r="C22" s="458">
        <v>208574270</v>
      </c>
      <c r="D22" s="458">
        <v>-32466997</v>
      </c>
      <c r="E22" s="458">
        <v>-21501178</v>
      </c>
      <c r="F22" s="458">
        <v>-2191992</v>
      </c>
    </row>
    <row r="23" spans="2:6">
      <c r="B23" s="458" t="s">
        <v>602</v>
      </c>
      <c r="C23" s="458">
        <v>0</v>
      </c>
      <c r="D23" s="458">
        <v>0</v>
      </c>
      <c r="E23" s="458">
        <v>0</v>
      </c>
      <c r="F23" s="458">
        <v>0</v>
      </c>
    </row>
    <row r="24" spans="2:6">
      <c r="B24" s="458" t="s">
        <v>603</v>
      </c>
      <c r="C24" s="458">
        <v>0</v>
      </c>
      <c r="D24" s="458">
        <v>0</v>
      </c>
      <c r="E24" s="458">
        <v>0</v>
      </c>
      <c r="F24" s="458">
        <v>0</v>
      </c>
    </row>
    <row r="25" spans="2:6">
      <c r="B25" s="458" t="s">
        <v>584</v>
      </c>
      <c r="C25" s="458"/>
      <c r="D25" s="458"/>
      <c r="E25" s="458"/>
      <c r="F25" s="458"/>
    </row>
    <row r="26" spans="2:6">
      <c r="B26" s="457" t="s">
        <v>604</v>
      </c>
      <c r="C26" s="457">
        <v>18621275436868</v>
      </c>
      <c r="D26" s="457">
        <v>16079791110065.754</v>
      </c>
      <c r="E26" s="457">
        <v>16655508391833.5</v>
      </c>
      <c r="F26" s="457">
        <v>12574248642731.48</v>
      </c>
    </row>
    <row r="27" spans="2:6">
      <c r="B27" s="458" t="s">
        <v>584</v>
      </c>
      <c r="C27" s="458"/>
      <c r="D27" s="458"/>
      <c r="E27" s="458"/>
      <c r="F27" s="458"/>
    </row>
    <row r="28" spans="2:6">
      <c r="B28" s="459" t="s">
        <v>605</v>
      </c>
      <c r="C28" s="459">
        <v>18621091605932</v>
      </c>
      <c r="D28" s="459">
        <v>16079791110065.754</v>
      </c>
      <c r="E28" s="459">
        <v>16655529893011.5</v>
      </c>
      <c r="F28" s="459">
        <v>12574249612682.48</v>
      </c>
    </row>
    <row r="29" spans="2:6">
      <c r="B29" s="458" t="s">
        <v>584</v>
      </c>
      <c r="C29" s="458"/>
      <c r="D29" s="458"/>
      <c r="E29" s="458"/>
      <c r="F29" s="458"/>
    </row>
    <row r="30" spans="2:6">
      <c r="B30" s="458" t="s">
        <v>606</v>
      </c>
      <c r="C30" s="458">
        <v>18073870681222</v>
      </c>
      <c r="D30" s="458">
        <v>15853345454424.754</v>
      </c>
      <c r="E30" s="458">
        <v>16368668701128.5</v>
      </c>
      <c r="F30" s="458">
        <v>12243261982745.48</v>
      </c>
    </row>
    <row r="31" spans="2:6">
      <c r="B31" s="458" t="s">
        <v>607</v>
      </c>
      <c r="C31" s="458">
        <v>16961592895002</v>
      </c>
      <c r="D31" s="458">
        <v>13542894129151.555</v>
      </c>
      <c r="E31" s="458">
        <v>12343918877046.223</v>
      </c>
      <c r="F31" s="458">
        <v>9037231113179.6602</v>
      </c>
    </row>
    <row r="32" spans="2:6">
      <c r="B32" s="458" t="s">
        <v>608</v>
      </c>
      <c r="C32" s="458">
        <v>11535493364921</v>
      </c>
      <c r="D32" s="458">
        <v>9517341532749.5996</v>
      </c>
      <c r="E32" s="458">
        <v>8332080876432.3926</v>
      </c>
      <c r="F32" s="458">
        <v>6457859543531.6611</v>
      </c>
    </row>
    <row r="33" spans="2:6">
      <c r="B33" s="458" t="s">
        <v>609</v>
      </c>
      <c r="C33" s="458">
        <v>1738700885291</v>
      </c>
      <c r="D33" s="458">
        <v>1499560731507.7974</v>
      </c>
      <c r="E33" s="458">
        <v>1900200823480.1436</v>
      </c>
      <c r="F33" s="458">
        <v>1327628457269</v>
      </c>
    </row>
    <row r="34" spans="2:6">
      <c r="B34" s="458" t="s">
        <v>610</v>
      </c>
      <c r="C34" s="458">
        <v>2055424395556</v>
      </c>
      <c r="D34" s="458">
        <v>1716503157619.9263</v>
      </c>
      <c r="E34" s="458">
        <v>1410831158083</v>
      </c>
      <c r="F34" s="458">
        <v>793637081035</v>
      </c>
    </row>
    <row r="35" spans="2:6">
      <c r="B35" s="458" t="s">
        <v>611</v>
      </c>
      <c r="C35" s="458">
        <v>2477275713725</v>
      </c>
      <c r="D35" s="458">
        <v>2098828695327.2314</v>
      </c>
      <c r="E35" s="458">
        <v>2302361423234.687</v>
      </c>
      <c r="F35" s="458">
        <v>1648312152359</v>
      </c>
    </row>
    <row r="36" spans="2:6">
      <c r="B36" s="458" t="s">
        <v>612</v>
      </c>
      <c r="C36" s="458">
        <v>480270678663</v>
      </c>
      <c r="D36" s="458">
        <v>490628253322</v>
      </c>
      <c r="E36" s="458">
        <v>-122217596578</v>
      </c>
      <c r="F36" s="458">
        <v>-161203211107</v>
      </c>
    </row>
    <row r="37" spans="2:6">
      <c r="B37" s="458" t="s">
        <v>613</v>
      </c>
      <c r="C37" s="458">
        <v>301780404106</v>
      </c>
      <c r="D37" s="458">
        <v>202867746664</v>
      </c>
      <c r="E37" s="458">
        <v>-33101387171</v>
      </c>
      <c r="F37" s="458">
        <v>3104386562</v>
      </c>
    </row>
    <row r="38" spans="2:6">
      <c r="B38" s="458" t="s">
        <v>614</v>
      </c>
      <c r="C38" s="458">
        <v>178490274557</v>
      </c>
      <c r="D38" s="458">
        <v>287760506658</v>
      </c>
      <c r="E38" s="458">
        <v>-89116209407</v>
      </c>
      <c r="F38" s="458">
        <v>-164307597669</v>
      </c>
    </row>
    <row r="39" spans="2:6">
      <c r="B39" s="458" t="s">
        <v>615</v>
      </c>
      <c r="C39" s="458">
        <v>-280527371206</v>
      </c>
      <c r="D39" s="458">
        <v>-370296363044</v>
      </c>
      <c r="E39" s="458">
        <v>-136997412839</v>
      </c>
      <c r="F39" s="458">
        <v>-109219743764</v>
      </c>
    </row>
    <row r="40" spans="2:6">
      <c r="B40" s="458" t="s">
        <v>616</v>
      </c>
      <c r="C40" s="458">
        <v>-1045044771948</v>
      </c>
      <c r="D40" s="458">
        <v>-1409671878331</v>
      </c>
      <c r="E40" s="458">
        <v>-1342340394767</v>
      </c>
      <c r="F40" s="458">
        <v>-919783166144</v>
      </c>
    </row>
    <row r="41" spans="2:6">
      <c r="B41" s="458" t="s">
        <v>617</v>
      </c>
      <c r="C41" s="458">
        <v>-500780983838</v>
      </c>
      <c r="D41" s="458">
        <v>-379657125217</v>
      </c>
      <c r="E41" s="458">
        <v>-343396906221</v>
      </c>
      <c r="F41" s="458">
        <v>-233980231903</v>
      </c>
    </row>
    <row r="42" spans="2:6">
      <c r="B42" s="458" t="s">
        <v>618</v>
      </c>
      <c r="C42" s="458">
        <v>-544263788110</v>
      </c>
      <c r="D42" s="458">
        <v>-1030014753114</v>
      </c>
      <c r="E42" s="458">
        <v>-998943488546</v>
      </c>
      <c r="F42" s="458">
        <v>-685802934241</v>
      </c>
    </row>
    <row r="43" spans="2:6">
      <c r="B43" s="458" t="s">
        <v>619</v>
      </c>
      <c r="C43" s="458">
        <v>1112277786220</v>
      </c>
      <c r="D43" s="458">
        <v>2310451325273.1982</v>
      </c>
      <c r="E43" s="458">
        <v>4024749824082.2769</v>
      </c>
      <c r="F43" s="458">
        <v>3206030869565.8193</v>
      </c>
    </row>
    <row r="44" spans="2:6">
      <c r="B44" s="458" t="s">
        <v>620</v>
      </c>
      <c r="C44" s="458">
        <v>41589097116</v>
      </c>
      <c r="D44" s="458">
        <v>-136474302980</v>
      </c>
      <c r="E44" s="458">
        <v>9243765028</v>
      </c>
      <c r="F44" s="458">
        <v>27861002820</v>
      </c>
    </row>
    <row r="45" spans="2:6">
      <c r="B45" s="458" t="s">
        <v>621</v>
      </c>
      <c r="C45" s="458">
        <v>-170780060015</v>
      </c>
      <c r="D45" s="458">
        <v>-123486775886</v>
      </c>
      <c r="E45" s="458">
        <v>-87389891995</v>
      </c>
      <c r="F45" s="458">
        <v>-63238198377</v>
      </c>
    </row>
    <row r="46" spans="2:6">
      <c r="B46" s="458" t="s">
        <v>622</v>
      </c>
      <c r="C46" s="458">
        <v>543517400798</v>
      </c>
      <c r="D46" s="458">
        <v>1030014753114</v>
      </c>
      <c r="E46" s="458">
        <v>998943488546</v>
      </c>
      <c r="F46" s="458">
        <v>685802934241</v>
      </c>
    </row>
    <row r="47" spans="2:6">
      <c r="B47" s="458" t="s">
        <v>623</v>
      </c>
      <c r="C47" s="458">
        <v>697951348321</v>
      </c>
      <c r="D47" s="458">
        <v>1540397651025.198</v>
      </c>
      <c r="E47" s="458">
        <v>3103952462503.2769</v>
      </c>
      <c r="F47" s="458">
        <v>2555605130881.8193</v>
      </c>
    </row>
    <row r="48" spans="2:6">
      <c r="B48" s="458" t="s">
        <v>624</v>
      </c>
      <c r="C48" s="458">
        <v>0</v>
      </c>
      <c r="D48" s="458">
        <v>0</v>
      </c>
      <c r="E48" s="458">
        <v>0</v>
      </c>
      <c r="F48" s="458">
        <v>0</v>
      </c>
    </row>
    <row r="49" spans="2:6">
      <c r="B49" s="458" t="s">
        <v>625</v>
      </c>
      <c r="C49" s="458">
        <v>0</v>
      </c>
      <c r="D49" s="458">
        <v>0</v>
      </c>
      <c r="E49" s="458">
        <v>0</v>
      </c>
      <c r="F49" s="458">
        <v>0</v>
      </c>
    </row>
    <row r="50" spans="2:6">
      <c r="B50" s="458" t="s">
        <v>626</v>
      </c>
      <c r="C50" s="458">
        <v>547220924710</v>
      </c>
      <c r="D50" s="458">
        <v>226445655641</v>
      </c>
      <c r="E50" s="458">
        <v>286861191883</v>
      </c>
      <c r="F50" s="458">
        <v>330987629937</v>
      </c>
    </row>
    <row r="51" spans="2:6">
      <c r="B51" s="458" t="s">
        <v>627</v>
      </c>
      <c r="C51" s="458">
        <v>142260085</v>
      </c>
      <c r="D51" s="458">
        <v>798349361</v>
      </c>
      <c r="E51" s="458">
        <v>10333154695</v>
      </c>
      <c r="F51" s="458">
        <v>11566735766</v>
      </c>
    </row>
    <row r="52" spans="2:6">
      <c r="B52" s="458" t="s">
        <v>628</v>
      </c>
      <c r="C52" s="458">
        <v>-496329211</v>
      </c>
      <c r="D52" s="458">
        <v>276065661</v>
      </c>
      <c r="E52" s="458">
        <v>-21410927</v>
      </c>
      <c r="F52" s="458">
        <v>-25803867</v>
      </c>
    </row>
    <row r="53" spans="2:6">
      <c r="B53" s="458" t="s">
        <v>629</v>
      </c>
      <c r="C53" s="458">
        <v>638589296</v>
      </c>
      <c r="D53" s="458">
        <v>522283700</v>
      </c>
      <c r="E53" s="458">
        <v>10354565622</v>
      </c>
      <c r="F53" s="458">
        <v>11592539633</v>
      </c>
    </row>
    <row r="54" spans="2:6">
      <c r="B54" s="458" t="s">
        <v>630</v>
      </c>
      <c r="C54" s="458">
        <v>2091918115</v>
      </c>
      <c r="D54" s="458">
        <v>1524811619</v>
      </c>
      <c r="E54" s="458">
        <v>1066098524</v>
      </c>
      <c r="F54" s="458">
        <v>443707607</v>
      </c>
    </row>
    <row r="55" spans="2:6">
      <c r="B55" s="458" t="s">
        <v>631</v>
      </c>
      <c r="C55" s="458">
        <v>2113038053</v>
      </c>
      <c r="D55" s="458">
        <v>1524811619</v>
      </c>
      <c r="E55" s="458">
        <v>1066098524</v>
      </c>
      <c r="F55" s="458">
        <v>443707607</v>
      </c>
    </row>
    <row r="56" spans="2:6">
      <c r="B56" s="458" t="s">
        <v>632</v>
      </c>
      <c r="C56" s="458">
        <v>0</v>
      </c>
      <c r="D56" s="458">
        <v>0</v>
      </c>
      <c r="E56" s="458">
        <v>0</v>
      </c>
      <c r="F56" s="458">
        <v>0</v>
      </c>
    </row>
    <row r="57" spans="2:6">
      <c r="B57" s="458" t="s">
        <v>633</v>
      </c>
      <c r="C57" s="458">
        <v>-21119938</v>
      </c>
      <c r="D57" s="458">
        <v>0</v>
      </c>
      <c r="E57" s="458">
        <v>0</v>
      </c>
      <c r="F57" s="458">
        <v>0</v>
      </c>
    </row>
    <row r="58" spans="2:6">
      <c r="B58" s="458" t="s">
        <v>634</v>
      </c>
      <c r="C58" s="458">
        <v>544986746510</v>
      </c>
      <c r="D58" s="458">
        <v>224122494661</v>
      </c>
      <c r="E58" s="458">
        <v>275461938664</v>
      </c>
      <c r="F58" s="458">
        <v>318977186564</v>
      </c>
    </row>
    <row r="59" spans="2:6">
      <c r="B59" s="458" t="s">
        <v>628</v>
      </c>
      <c r="C59" s="458">
        <v>-23706070480</v>
      </c>
      <c r="D59" s="458">
        <v>-25651344495</v>
      </c>
      <c r="E59" s="458">
        <v>-3024598748</v>
      </c>
      <c r="F59" s="458">
        <v>-126073023790</v>
      </c>
    </row>
    <row r="60" spans="2:6">
      <c r="B60" s="458" t="s">
        <v>629</v>
      </c>
      <c r="C60" s="458">
        <v>48841461389</v>
      </c>
      <c r="D60" s="458">
        <v>-5424946867</v>
      </c>
      <c r="E60" s="458">
        <v>-43835638499</v>
      </c>
      <c r="F60" s="458">
        <v>137420339333</v>
      </c>
    </row>
    <row r="61" spans="2:6">
      <c r="B61" s="458" t="s">
        <v>635</v>
      </c>
      <c r="C61" s="458">
        <v>-1443433867</v>
      </c>
      <c r="D61" s="458">
        <v>438685441</v>
      </c>
      <c r="E61" s="458">
        <v>-750493984</v>
      </c>
      <c r="F61" s="458">
        <v>-880234754</v>
      </c>
    </row>
    <row r="62" spans="2:6">
      <c r="B62" s="458" t="s">
        <v>636</v>
      </c>
      <c r="C62" s="458">
        <v>466633734618</v>
      </c>
      <c r="D62" s="458">
        <v>370985821926</v>
      </c>
      <c r="E62" s="458">
        <v>343108254696</v>
      </c>
      <c r="F62" s="458">
        <v>271908461539</v>
      </c>
    </row>
    <row r="63" spans="2:6">
      <c r="B63" s="458" t="s">
        <v>637</v>
      </c>
      <c r="C63" s="458">
        <v>366508075948</v>
      </c>
      <c r="D63" s="458">
        <v>303265928264</v>
      </c>
      <c r="E63" s="458">
        <v>269165438144</v>
      </c>
      <c r="F63" s="458">
        <v>191499675264</v>
      </c>
    </row>
    <row r="64" spans="2:6">
      <c r="B64" s="458" t="s">
        <v>638</v>
      </c>
      <c r="C64" s="458">
        <v>89539158344</v>
      </c>
      <c r="D64" s="458">
        <v>62928362021</v>
      </c>
      <c r="E64" s="458">
        <v>71552104431</v>
      </c>
      <c r="F64" s="458">
        <v>78569703409</v>
      </c>
    </row>
    <row r="65" spans="2:6">
      <c r="B65" s="458" t="s">
        <v>639</v>
      </c>
      <c r="C65" s="458">
        <v>10586500326</v>
      </c>
      <c r="D65" s="458">
        <v>4791531641</v>
      </c>
      <c r="E65" s="458">
        <v>2390712121</v>
      </c>
      <c r="F65" s="458">
        <v>1839082866</v>
      </c>
    </row>
    <row r="66" spans="2:6">
      <c r="B66" s="458" t="s">
        <v>640</v>
      </c>
      <c r="C66" s="458">
        <v>54661054850</v>
      </c>
      <c r="D66" s="458">
        <v>-116225721344</v>
      </c>
      <c r="E66" s="458">
        <v>-20035584801</v>
      </c>
      <c r="F66" s="458">
        <v>36601644236</v>
      </c>
    </row>
    <row r="67" spans="2:6">
      <c r="B67" s="458" t="s">
        <v>641</v>
      </c>
      <c r="C67" s="458">
        <v>25236174622</v>
      </c>
      <c r="D67" s="458">
        <v>-79169144242</v>
      </c>
      <c r="E67" s="458">
        <v>-17405870740</v>
      </c>
      <c r="F67" s="458">
        <v>33877073350</v>
      </c>
    </row>
    <row r="68" spans="2:6">
      <c r="B68" s="458" t="s">
        <v>642</v>
      </c>
      <c r="C68" s="458">
        <v>21882478520</v>
      </c>
      <c r="D68" s="458">
        <v>-20542213871</v>
      </c>
      <c r="E68" s="458">
        <v>2037546811</v>
      </c>
      <c r="F68" s="458">
        <v>11343855928</v>
      </c>
    </row>
    <row r="69" spans="2:6">
      <c r="B69" s="458" t="s">
        <v>643</v>
      </c>
      <c r="C69" s="458">
        <v>7542401708</v>
      </c>
      <c r="D69" s="458">
        <v>-16514363231</v>
      </c>
      <c r="E69" s="458">
        <v>-4667260872</v>
      </c>
      <c r="F69" s="458">
        <v>-8619285042</v>
      </c>
    </row>
    <row r="70" spans="2:6">
      <c r="B70" s="459" t="s">
        <v>644</v>
      </c>
      <c r="C70" s="459">
        <v>183830936</v>
      </c>
      <c r="D70" s="459">
        <v>0</v>
      </c>
      <c r="E70" s="459">
        <v>-21501178</v>
      </c>
      <c r="F70" s="459">
        <v>-969951</v>
      </c>
    </row>
    <row r="71" spans="2:6">
      <c r="B71" s="459" t="s">
        <v>645</v>
      </c>
      <c r="C71" s="459">
        <v>0</v>
      </c>
      <c r="D71" s="459">
        <v>0</v>
      </c>
      <c r="E71" s="459">
        <v>0</v>
      </c>
      <c r="F71" s="459">
        <v>0</v>
      </c>
    </row>
    <row r="72" spans="2:6">
      <c r="B72" s="458" t="s">
        <v>584</v>
      </c>
      <c r="C72" s="458"/>
      <c r="D72" s="458"/>
      <c r="E72" s="458"/>
      <c r="F72" s="458"/>
    </row>
    <row r="73" spans="2:6">
      <c r="B73" s="459" t="s">
        <v>646</v>
      </c>
      <c r="C73" s="459">
        <v>0</v>
      </c>
      <c r="D73" s="459">
        <v>0</v>
      </c>
      <c r="E73" s="459">
        <v>0</v>
      </c>
      <c r="F73" s="459">
        <v>0</v>
      </c>
    </row>
    <row r="74" spans="2:6">
      <c r="B74" s="458" t="s">
        <v>584</v>
      </c>
      <c r="C74" s="458"/>
      <c r="D74" s="458"/>
      <c r="E74" s="458"/>
      <c r="F74" s="458"/>
    </row>
    <row r="75" spans="2:6">
      <c r="B75" s="457" t="s">
        <v>647</v>
      </c>
      <c r="C75" s="457">
        <v>1618094481778</v>
      </c>
      <c r="D75" s="457">
        <v>2287361592326.0352</v>
      </c>
      <c r="E75" s="457">
        <v>4090934716096.4424</v>
      </c>
      <c r="F75" s="457">
        <v>1172047481507.5198</v>
      </c>
    </row>
    <row r="76" spans="2:6">
      <c r="B76" s="458" t="s">
        <v>584</v>
      </c>
      <c r="C76" s="458"/>
      <c r="D76" s="458"/>
      <c r="E76" s="458"/>
      <c r="F76" s="458"/>
    </row>
    <row r="77" spans="2:6">
      <c r="B77" s="457" t="s">
        <v>648</v>
      </c>
      <c r="C77" s="457">
        <f>C79+C125</f>
        <v>2287714107649</v>
      </c>
      <c r="D77" s="457">
        <v>1693464387168.2642</v>
      </c>
      <c r="E77" s="457">
        <v>1983701232223</v>
      </c>
      <c r="F77" s="457">
        <v>1417988631067</v>
      </c>
    </row>
    <row r="78" spans="2:6">
      <c r="B78" s="458" t="s">
        <v>584</v>
      </c>
      <c r="C78" s="458"/>
      <c r="D78" s="458"/>
      <c r="E78" s="458"/>
      <c r="F78" s="458"/>
    </row>
    <row r="79" spans="2:6">
      <c r="B79" s="459" t="s">
        <v>649</v>
      </c>
      <c r="C79" s="459">
        <v>642740042679</v>
      </c>
      <c r="D79" s="459">
        <v>453157556577.66162</v>
      </c>
      <c r="E79" s="459">
        <v>551107960132.04504</v>
      </c>
      <c r="F79" s="459">
        <v>388152426194</v>
      </c>
    </row>
    <row r="80" spans="2:6">
      <c r="B80" s="458" t="s">
        <v>584</v>
      </c>
      <c r="C80" s="458"/>
      <c r="D80" s="458"/>
      <c r="E80" s="458"/>
      <c r="F80" s="458"/>
    </row>
    <row r="81" spans="2:6">
      <c r="B81" s="458" t="s">
        <v>650</v>
      </c>
      <c r="C81" s="458">
        <v>126644363481</v>
      </c>
      <c r="D81" s="458">
        <v>108594097505.9991</v>
      </c>
      <c r="E81" s="458">
        <v>133642576857.24371</v>
      </c>
      <c r="F81" s="458">
        <v>87242672006.951691</v>
      </c>
    </row>
    <row r="82" spans="2:6">
      <c r="B82" s="458" t="s">
        <v>651</v>
      </c>
      <c r="C82" s="458">
        <v>85880118366</v>
      </c>
      <c r="D82" s="458">
        <v>73619689830.151154</v>
      </c>
      <c r="E82" s="458">
        <v>74048878626.834885</v>
      </c>
      <c r="F82" s="458">
        <v>61795025200.000595</v>
      </c>
    </row>
    <row r="83" spans="2:6">
      <c r="B83" s="458" t="s">
        <v>652</v>
      </c>
      <c r="C83" s="458">
        <v>2981863373</v>
      </c>
      <c r="D83" s="458">
        <v>2746161435.1648579</v>
      </c>
      <c r="E83" s="458">
        <v>2809315046.9701128</v>
      </c>
      <c r="F83" s="458">
        <v>2329157676.7083874</v>
      </c>
    </row>
    <row r="84" spans="2:6">
      <c r="B84" s="458" t="s">
        <v>653</v>
      </c>
      <c r="C84" s="458">
        <v>37782381742</v>
      </c>
      <c r="D84" s="458">
        <v>32228246240.683083</v>
      </c>
      <c r="E84" s="458">
        <v>56784383183.438705</v>
      </c>
      <c r="F84" s="458">
        <v>23118489130.24271</v>
      </c>
    </row>
    <row r="85" spans="2:6">
      <c r="B85" s="458" t="s">
        <v>654</v>
      </c>
      <c r="C85" s="458">
        <v>9039451022</v>
      </c>
      <c r="D85" s="458">
        <v>6410392863.9702749</v>
      </c>
      <c r="E85" s="458">
        <v>4934880833.5897217</v>
      </c>
      <c r="F85" s="458">
        <v>4560191883.5808487</v>
      </c>
    </row>
    <row r="86" spans="2:6">
      <c r="B86" s="458" t="s">
        <v>655</v>
      </c>
      <c r="C86" s="458">
        <v>27016889</v>
      </c>
      <c r="D86" s="458">
        <v>17642295.922035567</v>
      </c>
      <c r="E86" s="458">
        <v>14914291.008054219</v>
      </c>
      <c r="F86" s="458">
        <v>24120254.092547655</v>
      </c>
    </row>
    <row r="87" spans="2:6">
      <c r="B87" s="458" t="s">
        <v>656</v>
      </c>
      <c r="C87" s="458">
        <v>0</v>
      </c>
      <c r="D87" s="458">
        <v>0</v>
      </c>
      <c r="E87" s="458">
        <v>0</v>
      </c>
      <c r="F87" s="458">
        <v>0</v>
      </c>
    </row>
    <row r="88" spans="2:6">
      <c r="B88" s="458" t="s">
        <v>657</v>
      </c>
      <c r="C88" s="458">
        <v>23205855599</v>
      </c>
      <c r="D88" s="458">
        <v>17884415320.629574</v>
      </c>
      <c r="E88" s="458">
        <v>21432619193.529648</v>
      </c>
      <c r="F88" s="458">
        <v>16862932011.893982</v>
      </c>
    </row>
    <row r="89" spans="2:6">
      <c r="B89" s="458" t="s">
        <v>658</v>
      </c>
      <c r="C89" s="458">
        <v>508280333</v>
      </c>
      <c r="D89" s="458">
        <v>264484630.58473307</v>
      </c>
      <c r="E89" s="458">
        <v>255810790.36998039</v>
      </c>
      <c r="F89" s="458">
        <v>221049361.65302598</v>
      </c>
    </row>
    <row r="90" spans="2:6">
      <c r="B90" s="458" t="s">
        <v>659</v>
      </c>
      <c r="C90" s="458">
        <v>26609622</v>
      </c>
      <c r="D90" s="458">
        <v>4499936.0514993817</v>
      </c>
      <c r="E90" s="458">
        <v>4298418.0987763312</v>
      </c>
      <c r="F90" s="458">
        <v>3467510.8264106382</v>
      </c>
    </row>
    <row r="91" spans="2:6">
      <c r="B91" s="458" t="s">
        <v>660</v>
      </c>
      <c r="C91" s="458">
        <v>481670711</v>
      </c>
      <c r="D91" s="458">
        <v>259984694.53323364</v>
      </c>
      <c r="E91" s="458">
        <v>251512372.27120405</v>
      </c>
      <c r="F91" s="458">
        <v>217581850.82661533</v>
      </c>
    </row>
    <row r="92" spans="2:6">
      <c r="B92" s="458" t="s">
        <v>661</v>
      </c>
      <c r="C92" s="458">
        <v>0</v>
      </c>
      <c r="D92" s="458">
        <v>0</v>
      </c>
      <c r="E92" s="458">
        <v>0</v>
      </c>
      <c r="F92" s="458">
        <v>0</v>
      </c>
    </row>
    <row r="93" spans="2:6">
      <c r="B93" s="458" t="s">
        <v>662</v>
      </c>
      <c r="C93" s="458">
        <v>0</v>
      </c>
      <c r="D93" s="458">
        <v>0</v>
      </c>
      <c r="E93" s="458">
        <v>0</v>
      </c>
      <c r="F93" s="458">
        <v>0</v>
      </c>
    </row>
    <row r="94" spans="2:6">
      <c r="B94" s="458" t="s">
        <v>663</v>
      </c>
      <c r="C94" s="458">
        <v>121363979493</v>
      </c>
      <c r="D94" s="458">
        <v>92789865878.249847</v>
      </c>
      <c r="E94" s="458">
        <v>146594119359.573</v>
      </c>
      <c r="F94" s="458">
        <v>102833670806.69553</v>
      </c>
    </row>
    <row r="95" spans="2:6">
      <c r="B95" s="458" t="s">
        <v>664</v>
      </c>
      <c r="C95" s="458">
        <v>15640344707</v>
      </c>
      <c r="D95" s="458">
        <v>12359572377.646935</v>
      </c>
      <c r="E95" s="458">
        <v>11576119451.396753</v>
      </c>
      <c r="F95" s="458">
        <v>8971659105.847477</v>
      </c>
    </row>
    <row r="96" spans="2:6">
      <c r="B96" s="458" t="s">
        <v>665</v>
      </c>
      <c r="C96" s="458">
        <v>232970695</v>
      </c>
      <c r="D96" s="458">
        <v>291745599.22055799</v>
      </c>
      <c r="E96" s="458">
        <v>414085750.48307467</v>
      </c>
      <c r="F96" s="458">
        <v>191887989.8473894</v>
      </c>
    </row>
    <row r="97" spans="2:6">
      <c r="B97" s="458" t="s">
        <v>666</v>
      </c>
      <c r="C97" s="458">
        <v>772592886</v>
      </c>
      <c r="D97" s="458">
        <v>646744667.85796463</v>
      </c>
      <c r="E97" s="458">
        <v>715486948.73213601</v>
      </c>
      <c r="F97" s="458">
        <v>641443518.29572618</v>
      </c>
    </row>
    <row r="98" spans="2:6">
      <c r="B98" s="458" t="s">
        <v>667</v>
      </c>
      <c r="C98" s="458">
        <v>1871527447</v>
      </c>
      <c r="D98" s="458">
        <v>1834411593.0187922</v>
      </c>
      <c r="E98" s="458">
        <v>2441653026.8022904</v>
      </c>
      <c r="F98" s="458">
        <v>2315595040.3064651</v>
      </c>
    </row>
    <row r="99" spans="2:6">
      <c r="B99" s="458" t="s">
        <v>668</v>
      </c>
      <c r="C99" s="458">
        <v>936947404</v>
      </c>
      <c r="D99" s="458">
        <v>495325988.85779989</v>
      </c>
      <c r="E99" s="458">
        <v>513458454.07286716</v>
      </c>
      <c r="F99" s="458">
        <v>716583876.52109289</v>
      </c>
    </row>
    <row r="100" spans="2:6">
      <c r="B100" s="458" t="s">
        <v>669</v>
      </c>
      <c r="C100" s="458">
        <v>7793481245</v>
      </c>
      <c r="D100" s="458">
        <v>8611108953.9925442</v>
      </c>
      <c r="E100" s="458">
        <v>11531737323.470322</v>
      </c>
      <c r="F100" s="458">
        <v>7838676302.0251846</v>
      </c>
    </row>
    <row r="101" spans="2:6">
      <c r="B101" s="458" t="s">
        <v>670</v>
      </c>
      <c r="C101" s="458">
        <v>2212547904</v>
      </c>
      <c r="D101" s="458">
        <v>1137528120.9963825</v>
      </c>
      <c r="E101" s="458">
        <v>1329051549.8983076</v>
      </c>
      <c r="F101" s="458">
        <v>1243134249.8245492</v>
      </c>
    </row>
    <row r="102" spans="2:6">
      <c r="B102" s="458" t="s">
        <v>671</v>
      </c>
      <c r="C102" s="458">
        <v>211652200</v>
      </c>
      <c r="D102" s="458">
        <v>69795555.534055486</v>
      </c>
      <c r="E102" s="458">
        <v>56008448.247894228</v>
      </c>
      <c r="F102" s="458">
        <v>57398740.774025142</v>
      </c>
    </row>
    <row r="103" spans="2:6">
      <c r="B103" s="458" t="s">
        <v>672</v>
      </c>
      <c r="C103" s="458">
        <v>13171601753</v>
      </c>
      <c r="D103" s="458">
        <v>3385955043.9018865</v>
      </c>
      <c r="E103" s="458">
        <v>2778328379.8562021</v>
      </c>
      <c r="F103" s="458">
        <v>5023311501.3159437</v>
      </c>
    </row>
    <row r="104" spans="2:6">
      <c r="B104" s="458" t="s">
        <v>673</v>
      </c>
      <c r="C104" s="458">
        <v>1463838933</v>
      </c>
      <c r="D104" s="458">
        <v>1128780219.896275</v>
      </c>
      <c r="E104" s="458">
        <v>1069700639.5282323</v>
      </c>
      <c r="F104" s="458">
        <v>961891213.92973423</v>
      </c>
    </row>
    <row r="105" spans="2:6">
      <c r="B105" s="458" t="s">
        <v>674</v>
      </c>
      <c r="C105" s="458">
        <v>51865010436</v>
      </c>
      <c r="D105" s="458">
        <v>44657847184.335274</v>
      </c>
      <c r="E105" s="458">
        <v>45181570415.56546</v>
      </c>
      <c r="F105" s="458">
        <v>30692000013.297546</v>
      </c>
    </row>
    <row r="106" spans="2:6">
      <c r="B106" s="458" t="s">
        <v>675</v>
      </c>
      <c r="C106" s="458">
        <v>7808577</v>
      </c>
      <c r="D106" s="458">
        <v>13910399.770810204</v>
      </c>
      <c r="E106" s="458">
        <v>9355440.3486895282</v>
      </c>
      <c r="F106" s="458">
        <v>139528568.04583588</v>
      </c>
    </row>
    <row r="107" spans="2:6">
      <c r="B107" s="458" t="s">
        <v>676</v>
      </c>
      <c r="C107" s="458">
        <v>17976887073</v>
      </c>
      <c r="D107" s="458">
        <v>11792155151.668823</v>
      </c>
      <c r="E107" s="458">
        <v>12765955438.975288</v>
      </c>
      <c r="F107" s="458">
        <v>9731047565.771452</v>
      </c>
    </row>
    <row r="108" spans="2:6">
      <c r="B108" s="458" t="s">
        <v>677</v>
      </c>
      <c r="C108" s="458">
        <v>57301228</v>
      </c>
      <c r="D108" s="458">
        <v>75601098.409821346</v>
      </c>
      <c r="E108" s="458">
        <v>38821115.299115419</v>
      </c>
      <c r="F108" s="458">
        <v>9628832.0067498684</v>
      </c>
    </row>
    <row r="109" spans="2:6">
      <c r="B109" s="458" t="s">
        <v>678</v>
      </c>
      <c r="C109" s="458">
        <v>225539365</v>
      </c>
      <c r="D109" s="458">
        <v>1623611879.5998278</v>
      </c>
      <c r="E109" s="458">
        <v>6620497307.6980343</v>
      </c>
      <c r="F109" s="458">
        <v>4925753489.7147598</v>
      </c>
    </row>
    <row r="110" spans="2:6">
      <c r="B110" s="458" t="s">
        <v>679</v>
      </c>
      <c r="C110" s="458">
        <v>2858908782</v>
      </c>
      <c r="D110" s="458">
        <v>4830846880.0623989</v>
      </c>
      <c r="E110" s="458">
        <v>8223698999.8794441</v>
      </c>
      <c r="F110" s="458">
        <v>5915085131.8272076</v>
      </c>
    </row>
    <row r="111" spans="2:6">
      <c r="B111" s="458" t="s">
        <v>680</v>
      </c>
      <c r="C111" s="458">
        <v>410305647</v>
      </c>
      <c r="D111" s="458">
        <v>42733992.882937044</v>
      </c>
      <c r="E111" s="458">
        <v>132522506.25765803</v>
      </c>
      <c r="F111" s="458">
        <v>290012102.63420182</v>
      </c>
    </row>
    <row r="112" spans="2:6">
      <c r="B112" s="458" t="s">
        <v>681</v>
      </c>
      <c r="C112" s="458">
        <v>533263498</v>
      </c>
      <c r="D112" s="458">
        <v>333531524.42106855</v>
      </c>
      <c r="E112" s="458">
        <v>429938657.45902467</v>
      </c>
      <c r="F112" s="458">
        <v>396675030.31510198</v>
      </c>
    </row>
    <row r="113" spans="2:6">
      <c r="B113" s="458" t="s">
        <v>682</v>
      </c>
      <c r="C113" s="458">
        <v>403225256</v>
      </c>
      <c r="D113" s="458">
        <v>613317726.70447242</v>
      </c>
      <c r="E113" s="458">
        <v>2858732698.4977875</v>
      </c>
      <c r="F113" s="458">
        <v>2779781281.2096443</v>
      </c>
    </row>
    <row r="114" spans="2:6">
      <c r="B114" s="458" t="s">
        <v>683</v>
      </c>
      <c r="C114" s="458">
        <v>219613967</v>
      </c>
      <c r="D114" s="458">
        <v>12590324.493164567</v>
      </c>
      <c r="E114" s="458">
        <v>33175484.398734979</v>
      </c>
      <c r="F114" s="458">
        <v>1787791.6905871504</v>
      </c>
    </row>
    <row r="115" spans="2:6">
      <c r="B115" s="458" t="s">
        <v>684</v>
      </c>
      <c r="C115" s="458">
        <v>847986476</v>
      </c>
      <c r="D115" s="458">
        <v>173667153.10996512</v>
      </c>
      <c r="E115" s="458">
        <v>208128072.34544897</v>
      </c>
      <c r="F115" s="458">
        <v>460052678.45028424</v>
      </c>
    </row>
    <row r="116" spans="2:6">
      <c r="B116" s="458" t="s">
        <v>685</v>
      </c>
      <c r="C116" s="458">
        <v>19790569009</v>
      </c>
      <c r="D116" s="458">
        <v>320753583.64880371</v>
      </c>
      <c r="E116" s="458">
        <v>5637312857.051712</v>
      </c>
      <c r="F116" s="458">
        <v>4015718183.0286255</v>
      </c>
    </row>
    <row r="117" spans="2:6">
      <c r="B117" s="458" t="s">
        <v>686</v>
      </c>
      <c r="C117" s="458">
        <v>8000000</v>
      </c>
      <c r="D117" s="458">
        <v>0</v>
      </c>
      <c r="E117" s="458">
        <v>18023</v>
      </c>
      <c r="F117" s="458">
        <v>171727</v>
      </c>
    </row>
    <row r="118" spans="2:6">
      <c r="B118" s="458" t="s">
        <v>687</v>
      </c>
      <c r="C118" s="458">
        <v>6379550108</v>
      </c>
      <c r="D118" s="458">
        <v>5753182034.7050228</v>
      </c>
      <c r="E118" s="458">
        <v>5872939634.5213242</v>
      </c>
      <c r="F118" s="458">
        <v>7870497521.0933743</v>
      </c>
    </row>
    <row r="119" spans="2:6">
      <c r="B119" s="458" t="s">
        <v>688</v>
      </c>
      <c r="C119" s="458">
        <v>1046539495</v>
      </c>
      <c r="D119" s="458">
        <v>672311053.6252141</v>
      </c>
      <c r="E119" s="458">
        <v>301059131.52017468</v>
      </c>
      <c r="F119" s="458">
        <v>-624766620.08594096</v>
      </c>
    </row>
    <row r="120" spans="2:6">
      <c r="B120" s="458" t="s">
        <v>689</v>
      </c>
      <c r="C120" s="458">
        <v>187666948122</v>
      </c>
      <c r="D120" s="458">
        <v>153616997416.28265</v>
      </c>
      <c r="E120" s="458">
        <v>138804253336.92325</v>
      </c>
      <c r="F120" s="458">
        <v>81891657339.444</v>
      </c>
    </row>
    <row r="121" spans="2:6">
      <c r="B121" s="458" t="s">
        <v>690</v>
      </c>
      <c r="C121" s="458">
        <v>27323230670</v>
      </c>
      <c r="D121" s="458">
        <v>-27237809571.822067</v>
      </c>
      <c r="E121" s="458">
        <v>-15347857300.891937</v>
      </c>
      <c r="F121" s="458">
        <v>-250023397.68077469</v>
      </c>
    </row>
    <row r="122" spans="2:6">
      <c r="B122" s="458" t="s">
        <v>691</v>
      </c>
      <c r="C122" s="458">
        <v>0</v>
      </c>
      <c r="D122" s="458">
        <v>0</v>
      </c>
      <c r="E122" s="458">
        <v>0</v>
      </c>
      <c r="F122" s="458">
        <v>0</v>
      </c>
    </row>
    <row r="123" spans="2:6">
      <c r="B123" s="458" t="s">
        <v>692</v>
      </c>
      <c r="C123" s="458">
        <v>22902979</v>
      </c>
      <c r="D123" s="458">
        <v>-59557870.515328914</v>
      </c>
      <c r="E123" s="458">
        <v>37287015.393678844</v>
      </c>
      <c r="F123" s="458">
        <v>201601092.68215358</v>
      </c>
    </row>
    <row r="124" spans="2:6">
      <c r="B124" s="458" t="s">
        <v>584</v>
      </c>
      <c r="C124" s="458"/>
      <c r="D124" s="458"/>
      <c r="E124" s="458"/>
      <c r="F124" s="458"/>
    </row>
    <row r="125" spans="2:6">
      <c r="B125" s="459" t="s">
        <v>693</v>
      </c>
      <c r="C125" s="459">
        <v>1644974064970</v>
      </c>
      <c r="D125" s="459">
        <v>1240306830590.6023</v>
      </c>
      <c r="E125" s="459">
        <v>1432593272090.9548</v>
      </c>
      <c r="F125" s="459">
        <v>1029836204873</v>
      </c>
    </row>
    <row r="126" spans="2:6">
      <c r="B126" s="458" t="s">
        <v>584</v>
      </c>
      <c r="C126" s="458"/>
      <c r="D126" s="458"/>
      <c r="E126" s="458"/>
      <c r="F126" s="458"/>
    </row>
    <row r="127" spans="2:6">
      <c r="B127" s="458" t="s">
        <v>650</v>
      </c>
      <c r="C127" s="458">
        <v>113119991708</v>
      </c>
      <c r="D127" s="458">
        <v>102041349645.85321</v>
      </c>
      <c r="E127" s="458">
        <v>127630973210.7576</v>
      </c>
      <c r="F127" s="458">
        <v>88153097545.084991</v>
      </c>
    </row>
    <row r="128" spans="2:6">
      <c r="B128" s="458" t="s">
        <v>651</v>
      </c>
      <c r="C128" s="458">
        <v>74543277931</v>
      </c>
      <c r="D128" s="458">
        <v>64708367928.494827</v>
      </c>
      <c r="E128" s="458">
        <v>62910309115.136673</v>
      </c>
      <c r="F128" s="458">
        <v>57951488761.385361</v>
      </c>
    </row>
    <row r="129" spans="2:6">
      <c r="B129" s="458" t="s">
        <v>652</v>
      </c>
      <c r="C129" s="458">
        <v>4309565833</v>
      </c>
      <c r="D129" s="458">
        <v>5201987717.9394169</v>
      </c>
      <c r="E129" s="458">
        <v>7424410405.8372192</v>
      </c>
      <c r="F129" s="458">
        <v>6406481623.6230621</v>
      </c>
    </row>
    <row r="130" spans="2:6">
      <c r="B130" s="458" t="s">
        <v>653</v>
      </c>
      <c r="C130" s="458">
        <v>34267147944</v>
      </c>
      <c r="D130" s="458">
        <v>32130993999.418968</v>
      </c>
      <c r="E130" s="458">
        <v>57296253689.783707</v>
      </c>
      <c r="F130" s="458">
        <v>23795127160.076561</v>
      </c>
    </row>
    <row r="131" spans="2:6">
      <c r="B131" s="458" t="s">
        <v>654</v>
      </c>
      <c r="C131" s="458">
        <v>227931844746</v>
      </c>
      <c r="D131" s="458">
        <v>11623393430.512104</v>
      </c>
      <c r="E131" s="458">
        <v>10424106438.957989</v>
      </c>
      <c r="F131" s="458">
        <v>9307374604.2274208</v>
      </c>
    </row>
    <row r="132" spans="2:6">
      <c r="B132" s="458" t="s">
        <v>655</v>
      </c>
      <c r="C132" s="458">
        <v>112793137</v>
      </c>
      <c r="D132" s="458">
        <v>113973497.84219924</v>
      </c>
      <c r="E132" s="458">
        <v>19256471.629171636</v>
      </c>
      <c r="F132" s="458">
        <v>14169834.072248682</v>
      </c>
    </row>
    <row r="133" spans="2:6">
      <c r="B133" s="458" t="s">
        <v>656</v>
      </c>
      <c r="C133" s="458">
        <v>0</v>
      </c>
      <c r="D133" s="458">
        <v>0</v>
      </c>
      <c r="E133" s="458">
        <v>0</v>
      </c>
      <c r="F133" s="458">
        <v>0</v>
      </c>
    </row>
    <row r="134" spans="2:6">
      <c r="B134" s="458" t="s">
        <v>657</v>
      </c>
      <c r="C134" s="458">
        <v>38054542329</v>
      </c>
      <c r="D134" s="458">
        <v>30222370852.280449</v>
      </c>
      <c r="E134" s="458">
        <v>36574244558.306763</v>
      </c>
      <c r="F134" s="458">
        <v>28943934191.938293</v>
      </c>
    </row>
    <row r="135" spans="2:6">
      <c r="B135" s="458" t="s">
        <v>658</v>
      </c>
      <c r="C135" s="458">
        <v>4013985997</v>
      </c>
      <c r="D135" s="458">
        <v>4501469467.3748713</v>
      </c>
      <c r="E135" s="458">
        <v>9537816926.0948582</v>
      </c>
      <c r="F135" s="458">
        <v>8744388070.0085621</v>
      </c>
    </row>
    <row r="136" spans="2:6">
      <c r="B136" s="458" t="s">
        <v>659</v>
      </c>
      <c r="C136" s="458">
        <v>334334256</v>
      </c>
      <c r="D136" s="458">
        <v>523147204.85826445</v>
      </c>
      <c r="E136" s="458">
        <v>661036542.12077093</v>
      </c>
      <c r="F136" s="458">
        <v>542166470.73465037</v>
      </c>
    </row>
    <row r="137" spans="2:6">
      <c r="B137" s="458" t="s">
        <v>660</v>
      </c>
      <c r="C137" s="458">
        <v>2640441115</v>
      </c>
      <c r="D137" s="458">
        <v>2745815723.999753</v>
      </c>
      <c r="E137" s="458">
        <v>6752231266.7242641</v>
      </c>
      <c r="F137" s="458">
        <v>5664452406.7461357</v>
      </c>
    </row>
    <row r="138" spans="2:6">
      <c r="B138" s="458" t="s">
        <v>661</v>
      </c>
      <c r="C138" s="458">
        <v>733493478</v>
      </c>
      <c r="D138" s="458">
        <v>853466045.97809768</v>
      </c>
      <c r="E138" s="458">
        <v>1841084970.7177205</v>
      </c>
      <c r="F138" s="458">
        <v>2352200071.1079741</v>
      </c>
    </row>
    <row r="139" spans="2:6">
      <c r="B139" s="458" t="s">
        <v>662</v>
      </c>
      <c r="C139" s="458">
        <v>305717148</v>
      </c>
      <c r="D139" s="458">
        <v>379040492.53875607</v>
      </c>
      <c r="E139" s="458">
        <v>283464146.53210145</v>
      </c>
      <c r="F139" s="458">
        <v>185569121.41980264</v>
      </c>
    </row>
    <row r="140" spans="2:6">
      <c r="B140" s="458" t="s">
        <v>663</v>
      </c>
      <c r="C140" s="458">
        <v>223416634</v>
      </c>
      <c r="D140" s="458">
        <v>305518334.99109238</v>
      </c>
      <c r="E140" s="458">
        <v>446488624.37369168</v>
      </c>
      <c r="F140" s="458">
        <v>341306964.65754634</v>
      </c>
    </row>
    <row r="141" spans="2:6">
      <c r="B141" s="458" t="s">
        <v>664</v>
      </c>
      <c r="C141" s="458">
        <v>496390645576</v>
      </c>
      <c r="D141" s="458">
        <v>461627344198.50806</v>
      </c>
      <c r="E141" s="458">
        <v>424883144731.23749</v>
      </c>
      <c r="F141" s="458">
        <v>279965337775.29083</v>
      </c>
    </row>
    <row r="142" spans="2:6">
      <c r="B142" s="458" t="s">
        <v>665</v>
      </c>
      <c r="C142" s="458">
        <v>17615602221</v>
      </c>
      <c r="D142" s="458">
        <v>15388710423.746544</v>
      </c>
      <c r="E142" s="458">
        <v>17848472014.523846</v>
      </c>
      <c r="F142" s="458">
        <v>15449222074.445671</v>
      </c>
    </row>
    <row r="143" spans="2:6">
      <c r="B143" s="458" t="s">
        <v>666</v>
      </c>
      <c r="C143" s="458">
        <v>3949365371</v>
      </c>
      <c r="D143" s="458">
        <v>3607847096.1146727</v>
      </c>
      <c r="E143" s="458">
        <v>4608194724.9237738</v>
      </c>
      <c r="F143" s="458">
        <v>4297798706.9190941</v>
      </c>
    </row>
    <row r="144" spans="2:6">
      <c r="B144" s="458" t="s">
        <v>667</v>
      </c>
      <c r="C144" s="458">
        <v>44275771400</v>
      </c>
      <c r="D144" s="458">
        <v>66707502214.514175</v>
      </c>
      <c r="E144" s="458">
        <v>52191867945.051376</v>
      </c>
      <c r="F144" s="458">
        <v>29834474148.998039</v>
      </c>
    </row>
    <row r="145" spans="2:6">
      <c r="B145" s="458" t="s">
        <v>668</v>
      </c>
      <c r="C145" s="458">
        <v>1320855183</v>
      </c>
      <c r="D145" s="458">
        <v>787781092.07024634</v>
      </c>
      <c r="E145" s="458">
        <v>2757567350.5742803</v>
      </c>
      <c r="F145" s="458">
        <v>2524430634.0545883</v>
      </c>
    </row>
    <row r="146" spans="2:6">
      <c r="B146" s="458" t="s">
        <v>669</v>
      </c>
      <c r="C146" s="458">
        <v>2240150495</v>
      </c>
      <c r="D146" s="458">
        <v>1824274047.7898288</v>
      </c>
      <c r="E146" s="458">
        <v>2165567876.7056518</v>
      </c>
      <c r="F146" s="458">
        <v>1695421499.9298837</v>
      </c>
    </row>
    <row r="147" spans="2:6">
      <c r="B147" s="458" t="s">
        <v>670</v>
      </c>
      <c r="C147" s="458">
        <v>1248820289</v>
      </c>
      <c r="D147" s="458">
        <v>987674965.56061482</v>
      </c>
      <c r="E147" s="458">
        <v>1089140378.8852091</v>
      </c>
      <c r="F147" s="458">
        <v>1116716795.5627334</v>
      </c>
    </row>
    <row r="148" spans="2:6">
      <c r="B148" s="458" t="s">
        <v>671</v>
      </c>
      <c r="C148" s="458">
        <v>20638809</v>
      </c>
      <c r="D148" s="458">
        <v>763224.74491435662</v>
      </c>
      <c r="E148" s="458">
        <v>736369.06101609953</v>
      </c>
      <c r="F148" s="458">
        <v>11861793.200849019</v>
      </c>
    </row>
    <row r="149" spans="2:6">
      <c r="B149" s="458" t="s">
        <v>672</v>
      </c>
      <c r="C149" s="458">
        <v>4763925092</v>
      </c>
      <c r="D149" s="458">
        <v>1510186030.0421863</v>
      </c>
      <c r="E149" s="458">
        <v>1216621982.4133883</v>
      </c>
      <c r="F149" s="458">
        <v>2343384733.6657066</v>
      </c>
    </row>
    <row r="150" spans="2:6">
      <c r="B150" s="458" t="s">
        <v>673</v>
      </c>
      <c r="C150" s="458">
        <v>3202357589</v>
      </c>
      <c r="D150" s="458">
        <v>2578054597.0571823</v>
      </c>
      <c r="E150" s="458">
        <v>2416787414.5020938</v>
      </c>
      <c r="F150" s="458">
        <v>2259869536.0350752</v>
      </c>
    </row>
    <row r="151" spans="2:6">
      <c r="B151" s="458" t="s">
        <v>674</v>
      </c>
      <c r="C151" s="458">
        <v>38988756687</v>
      </c>
      <c r="D151" s="458">
        <v>38732711058.308311</v>
      </c>
      <c r="E151" s="458">
        <v>54840466202.458908</v>
      </c>
      <c r="F151" s="458">
        <v>49453417358.990936</v>
      </c>
    </row>
    <row r="152" spans="2:6">
      <c r="B152" s="458" t="s">
        <v>675</v>
      </c>
      <c r="C152" s="458">
        <v>35947629024</v>
      </c>
      <c r="D152" s="458">
        <v>29625459482.935738</v>
      </c>
      <c r="E152" s="458">
        <v>19588604504.609295</v>
      </c>
      <c r="F152" s="458">
        <v>16744939162.02837</v>
      </c>
    </row>
    <row r="153" spans="2:6">
      <c r="B153" s="458" t="s">
        <v>676</v>
      </c>
      <c r="C153" s="458">
        <v>9223508165</v>
      </c>
      <c r="D153" s="458">
        <v>8085748327.6140862</v>
      </c>
      <c r="E153" s="458">
        <v>8701943193.4441833</v>
      </c>
      <c r="F153" s="458">
        <v>8646959469.4765606</v>
      </c>
    </row>
    <row r="154" spans="2:6">
      <c r="B154" s="458" t="s">
        <v>694</v>
      </c>
      <c r="C154" s="458">
        <v>20928810581</v>
      </c>
      <c r="D154" s="458">
        <v>25516418626.037151</v>
      </c>
      <c r="E154" s="458">
        <v>22374726748.524174</v>
      </c>
      <c r="F154" s="458">
        <v>10115962374.926205</v>
      </c>
    </row>
    <row r="155" spans="2:6">
      <c r="B155" s="458" t="s">
        <v>695</v>
      </c>
      <c r="C155" s="458">
        <v>3408280453</v>
      </c>
      <c r="D155" s="458">
        <v>1275666398.5993855</v>
      </c>
      <c r="E155" s="458">
        <v>5195171649.6668434</v>
      </c>
      <c r="F155" s="458">
        <v>4124480523.4570341</v>
      </c>
    </row>
    <row r="156" spans="2:6">
      <c r="B156" s="458" t="s">
        <v>696</v>
      </c>
      <c r="C156" s="458">
        <v>1670154251</v>
      </c>
      <c r="D156" s="458">
        <v>1979400441.6852512</v>
      </c>
      <c r="E156" s="458">
        <v>3613710036.5260496</v>
      </c>
      <c r="F156" s="458">
        <v>1935254454.3146443</v>
      </c>
    </row>
    <row r="157" spans="2:6">
      <c r="B157" s="458" t="s">
        <v>697</v>
      </c>
      <c r="C157" s="458">
        <v>799776696</v>
      </c>
      <c r="D157" s="458">
        <v>595248430.10996008</v>
      </c>
      <c r="E157" s="458">
        <v>692608677.6173557</v>
      </c>
      <c r="F157" s="458">
        <v>430658968.01664853</v>
      </c>
    </row>
    <row r="158" spans="2:6">
      <c r="B158" s="458" t="s">
        <v>698</v>
      </c>
      <c r="C158" s="458">
        <v>9160866832</v>
      </c>
      <c r="D158" s="458">
        <v>5560832205.7992849</v>
      </c>
      <c r="E158" s="458">
        <v>9452222707.4552479</v>
      </c>
      <c r="F158" s="458">
        <v>7985392979.3738327</v>
      </c>
    </row>
    <row r="159" spans="2:6">
      <c r="B159" s="458" t="s">
        <v>699</v>
      </c>
      <c r="C159" s="458">
        <v>988116408</v>
      </c>
      <c r="D159" s="458">
        <v>561633504.60156834</v>
      </c>
      <c r="E159" s="458">
        <v>645529875.96893561</v>
      </c>
      <c r="F159" s="458">
        <v>553435810.56714797</v>
      </c>
    </row>
    <row r="160" spans="2:6">
      <c r="B160" s="458" t="s">
        <v>700</v>
      </c>
      <c r="C160" s="458">
        <v>216274661846</v>
      </c>
      <c r="D160" s="458">
        <v>174359076841.20871</v>
      </c>
      <c r="E160" s="458">
        <v>266170030273.08936</v>
      </c>
      <c r="F160" s="458">
        <v>211825156681.37762</v>
      </c>
    </row>
    <row r="161" spans="2:6">
      <c r="B161" s="458" t="s">
        <v>701</v>
      </c>
      <c r="C161" s="458">
        <v>44489550917</v>
      </c>
      <c r="D161" s="458">
        <v>26858360446.352314</v>
      </c>
      <c r="E161" s="458">
        <v>32680102292.190636</v>
      </c>
      <c r="F161" s="458">
        <v>11097215362.047388</v>
      </c>
    </row>
    <row r="162" spans="2:6">
      <c r="B162" s="458" t="s">
        <v>702</v>
      </c>
      <c r="C162" s="458">
        <v>0</v>
      </c>
      <c r="D162" s="458">
        <v>0</v>
      </c>
      <c r="E162" s="458">
        <v>0</v>
      </c>
      <c r="F162" s="458">
        <v>5307186</v>
      </c>
    </row>
    <row r="163" spans="2:6">
      <c r="B163" s="458" t="s">
        <v>703</v>
      </c>
      <c r="C163" s="458">
        <v>106374650</v>
      </c>
      <c r="D163" s="458">
        <v>44364408.916895017</v>
      </c>
      <c r="E163" s="458">
        <v>12040152.459549343</v>
      </c>
      <c r="F163" s="458">
        <v>28633989.610078134</v>
      </c>
    </row>
    <row r="164" spans="2:6">
      <c r="B164" s="458" t="s">
        <v>704</v>
      </c>
      <c r="C164" s="458">
        <v>42270321077</v>
      </c>
      <c r="D164" s="458">
        <v>38121870829.415085</v>
      </c>
      <c r="E164" s="458">
        <v>42249557682.961365</v>
      </c>
      <c r="F164" s="458">
        <v>27203258583.258278</v>
      </c>
    </row>
    <row r="165" spans="2:6">
      <c r="B165" s="458" t="s">
        <v>705</v>
      </c>
      <c r="C165" s="458">
        <v>-5</v>
      </c>
      <c r="D165" s="458">
        <v>-0.84323045014892717</v>
      </c>
      <c r="E165" s="458">
        <v>264179911.03508848</v>
      </c>
      <c r="F165" s="458">
        <v>80955143.047697052</v>
      </c>
    </row>
    <row r="166" spans="2:6">
      <c r="B166" s="458" t="s">
        <v>706</v>
      </c>
      <c r="C166" s="458">
        <v>0</v>
      </c>
      <c r="D166" s="458">
        <v>0</v>
      </c>
      <c r="E166" s="458">
        <v>0</v>
      </c>
      <c r="F166" s="458">
        <v>0</v>
      </c>
    </row>
    <row r="167" spans="2:6">
      <c r="B167" s="458" t="s">
        <v>707</v>
      </c>
      <c r="C167" s="458">
        <v>13421510</v>
      </c>
      <c r="D167" s="458">
        <v>-24650836.007355258</v>
      </c>
      <c r="E167" s="458">
        <v>46431501.562249593</v>
      </c>
      <c r="F167" s="458">
        <v>131048928.416026</v>
      </c>
    </row>
    <row r="168" spans="2:6">
      <c r="B168" s="458" t="s">
        <v>708</v>
      </c>
      <c r="C168" s="458">
        <v>262219129302</v>
      </c>
      <c r="D168" s="458">
        <v>185186477306.86682</v>
      </c>
      <c r="E168" s="458">
        <v>272254959663.38745</v>
      </c>
      <c r="F168" s="458">
        <v>204471338990</v>
      </c>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2:F168"/>
  <sheetViews>
    <sheetView workbookViewId="0">
      <pane ySplit="2" topLeftCell="A3" activePane="bottomLeft" state="frozen"/>
      <selection pane="bottomLeft" activeCell="F1" sqref="F1"/>
    </sheetView>
  </sheetViews>
  <sheetFormatPr defaultRowHeight="16.5"/>
  <cols>
    <col min="2" max="2" width="29.375" bestFit="1" customWidth="1"/>
    <col min="3" max="6" width="19.25" bestFit="1" customWidth="1"/>
  </cols>
  <sheetData>
    <row r="2" spans="2:6">
      <c r="B2" s="455" t="s">
        <v>578</v>
      </c>
      <c r="C2" s="456" t="s">
        <v>579</v>
      </c>
      <c r="D2" s="456" t="s">
        <v>580</v>
      </c>
      <c r="E2" s="456" t="s">
        <v>581</v>
      </c>
      <c r="F2" s="456" t="s">
        <v>582</v>
      </c>
    </row>
    <row r="3" spans="2:6">
      <c r="B3" s="457" t="s">
        <v>583</v>
      </c>
      <c r="C3" s="457">
        <v>2679638186083</v>
      </c>
      <c r="D3" s="457">
        <v>3292151184899</v>
      </c>
      <c r="E3" s="457">
        <v>4961625391541</v>
      </c>
      <c r="F3" s="457">
        <v>3026099289034</v>
      </c>
    </row>
    <row r="4" spans="2:6">
      <c r="B4" s="458" t="s">
        <v>584</v>
      </c>
      <c r="C4" s="458">
        <v>0</v>
      </c>
      <c r="D4" s="458">
        <v>0</v>
      </c>
      <c r="E4" s="458">
        <v>0</v>
      </c>
      <c r="F4" s="458">
        <v>0</v>
      </c>
    </row>
    <row r="5" spans="2:6">
      <c r="B5" s="458" t="s">
        <v>585</v>
      </c>
      <c r="C5" s="458">
        <v>2679634657108</v>
      </c>
      <c r="D5" s="458">
        <v>3292118717902</v>
      </c>
      <c r="E5" s="458">
        <v>4961625391541</v>
      </c>
      <c r="F5" s="458">
        <v>3026097097042</v>
      </c>
    </row>
    <row r="6" spans="2:6">
      <c r="B6" s="458" t="s">
        <v>584</v>
      </c>
      <c r="C6" s="458">
        <v>0</v>
      </c>
      <c r="D6" s="458">
        <v>0</v>
      </c>
      <c r="E6" s="458">
        <v>0</v>
      </c>
      <c r="F6" s="458">
        <v>0</v>
      </c>
    </row>
    <row r="7" spans="2:6">
      <c r="B7" s="458" t="s">
        <v>586</v>
      </c>
      <c r="C7" s="458">
        <v>2674884237540</v>
      </c>
      <c r="D7" s="458">
        <v>3285021027789</v>
      </c>
      <c r="E7" s="458">
        <v>4952753242577</v>
      </c>
      <c r="F7" s="458">
        <v>3017815790824</v>
      </c>
    </row>
    <row r="8" spans="2:6">
      <c r="B8" s="458" t="s">
        <v>587</v>
      </c>
      <c r="C8" s="458">
        <v>2674884237540</v>
      </c>
      <c r="D8" s="458">
        <v>3285021027789</v>
      </c>
      <c r="E8" s="458">
        <v>4952753242577</v>
      </c>
      <c r="F8" s="458">
        <v>3017815790824</v>
      </c>
    </row>
    <row r="9" spans="2:6">
      <c r="B9" s="458" t="s">
        <v>588</v>
      </c>
      <c r="C9" s="458">
        <v>2698918692267</v>
      </c>
      <c r="D9" s="458">
        <v>3289899622953</v>
      </c>
      <c r="E9" s="458">
        <v>4974796532277</v>
      </c>
      <c r="F9" s="458">
        <v>3055526363096</v>
      </c>
    </row>
    <row r="10" spans="2:6">
      <c r="B10" s="458" t="s">
        <v>589</v>
      </c>
      <c r="C10" s="458">
        <v>0</v>
      </c>
      <c r="D10" s="458">
        <v>0</v>
      </c>
      <c r="E10" s="458">
        <v>0</v>
      </c>
      <c r="F10" s="458">
        <v>-30582464201</v>
      </c>
    </row>
    <row r="11" spans="2:6">
      <c r="B11" s="458" t="s">
        <v>590</v>
      </c>
      <c r="C11" s="458">
        <v>-24034454727</v>
      </c>
      <c r="D11" s="458">
        <v>-4878595164</v>
      </c>
      <c r="E11" s="458">
        <v>-22043289700</v>
      </c>
      <c r="F11" s="458">
        <v>-7128108071</v>
      </c>
    </row>
    <row r="12" spans="2:6">
      <c r="B12" s="458" t="s">
        <v>591</v>
      </c>
      <c r="C12" s="458">
        <v>0</v>
      </c>
      <c r="D12" s="458">
        <v>0</v>
      </c>
      <c r="E12" s="458">
        <v>0</v>
      </c>
      <c r="F12" s="458">
        <v>0</v>
      </c>
    </row>
    <row r="13" spans="2:6">
      <c r="B13" s="458" t="s">
        <v>592</v>
      </c>
      <c r="C13" s="458">
        <v>0</v>
      </c>
      <c r="D13" s="458">
        <v>0</v>
      </c>
      <c r="E13" s="458">
        <v>0</v>
      </c>
      <c r="F13" s="458">
        <v>0</v>
      </c>
    </row>
    <row r="14" spans="2:6">
      <c r="B14" s="458" t="s">
        <v>593</v>
      </c>
      <c r="C14" s="458">
        <v>0</v>
      </c>
      <c r="D14" s="458">
        <v>0</v>
      </c>
      <c r="E14" s="458">
        <v>0</v>
      </c>
      <c r="F14" s="458">
        <v>0</v>
      </c>
    </row>
    <row r="15" spans="2:6">
      <c r="B15" s="458" t="s">
        <v>594</v>
      </c>
      <c r="C15" s="458">
        <v>0</v>
      </c>
      <c r="D15" s="458">
        <v>0</v>
      </c>
      <c r="E15" s="458">
        <v>0</v>
      </c>
      <c r="F15" s="458">
        <v>0</v>
      </c>
    </row>
    <row r="16" spans="2:6">
      <c r="B16" s="458" t="s">
        <v>595</v>
      </c>
      <c r="C16" s="458">
        <v>0</v>
      </c>
      <c r="D16" s="458">
        <v>0</v>
      </c>
      <c r="E16" s="458">
        <v>0</v>
      </c>
      <c r="F16" s="458">
        <v>0</v>
      </c>
    </row>
    <row r="17" spans="2:6">
      <c r="B17" s="458" t="s">
        <v>596</v>
      </c>
      <c r="C17" s="458">
        <v>0</v>
      </c>
      <c r="D17" s="458">
        <v>0</v>
      </c>
      <c r="E17" s="458">
        <v>0</v>
      </c>
      <c r="F17" s="458">
        <v>0</v>
      </c>
    </row>
    <row r="18" spans="2:6">
      <c r="B18" s="458" t="s">
        <v>597</v>
      </c>
      <c r="C18" s="458">
        <v>4750419568</v>
      </c>
      <c r="D18" s="458">
        <v>7097690113</v>
      </c>
      <c r="E18" s="458">
        <v>8872148964</v>
      </c>
      <c r="F18" s="458">
        <v>8281306218</v>
      </c>
    </row>
    <row r="19" spans="2:6">
      <c r="B19" s="458" t="s">
        <v>598</v>
      </c>
      <c r="C19" s="458">
        <v>451611675</v>
      </c>
      <c r="D19" s="458">
        <v>2110993906</v>
      </c>
      <c r="E19" s="458">
        <v>1603029729</v>
      </c>
      <c r="F19" s="458">
        <v>278274381</v>
      </c>
    </row>
    <row r="20" spans="2:6">
      <c r="B20" s="458" t="s">
        <v>599</v>
      </c>
      <c r="C20" s="458">
        <v>570305291</v>
      </c>
      <c r="D20" s="458">
        <v>587734077</v>
      </c>
      <c r="E20" s="458">
        <v>452193031</v>
      </c>
      <c r="F20" s="458">
        <v>267262532</v>
      </c>
    </row>
    <row r="21" spans="2:6">
      <c r="B21" s="458" t="s">
        <v>600</v>
      </c>
      <c r="C21" s="458">
        <v>3728502602</v>
      </c>
      <c r="D21" s="458">
        <v>4398962130</v>
      </c>
      <c r="E21" s="458">
        <v>6816926204</v>
      </c>
      <c r="F21" s="458">
        <v>7735769305</v>
      </c>
    </row>
    <row r="22" spans="2:6">
      <c r="B22" s="458" t="s">
        <v>601</v>
      </c>
      <c r="C22" s="458">
        <v>3528975</v>
      </c>
      <c r="D22" s="458">
        <v>32466997</v>
      </c>
      <c r="E22" s="458">
        <v>0</v>
      </c>
      <c r="F22" s="458">
        <v>2191992</v>
      </c>
    </row>
    <row r="23" spans="2:6">
      <c r="B23" s="458" t="s">
        <v>602</v>
      </c>
      <c r="C23" s="458">
        <v>0</v>
      </c>
      <c r="D23" s="458">
        <v>0</v>
      </c>
      <c r="E23" s="458">
        <v>0</v>
      </c>
      <c r="F23" s="458">
        <v>0</v>
      </c>
    </row>
    <row r="24" spans="2:6">
      <c r="B24" s="458" t="s">
        <v>603</v>
      </c>
      <c r="C24" s="458">
        <v>0</v>
      </c>
      <c r="D24" s="458">
        <v>0</v>
      </c>
      <c r="E24" s="458">
        <v>0</v>
      </c>
      <c r="F24" s="458">
        <v>0</v>
      </c>
    </row>
    <row r="25" spans="2:6">
      <c r="B25" s="458" t="s">
        <v>584</v>
      </c>
      <c r="C25" s="458">
        <v>0</v>
      </c>
      <c r="D25" s="458">
        <v>0</v>
      </c>
      <c r="E25" s="458">
        <v>0</v>
      </c>
      <c r="F25" s="458">
        <v>0</v>
      </c>
    </row>
    <row r="26" spans="2:6">
      <c r="B26" s="457" t="s">
        <v>604</v>
      </c>
      <c r="C26" s="457">
        <v>2132010080262</v>
      </c>
      <c r="D26" s="457">
        <v>2917927515064</v>
      </c>
      <c r="E26" s="457">
        <v>4240026107509</v>
      </c>
      <c r="F26" s="457">
        <v>2975311572681</v>
      </c>
    </row>
    <row r="27" spans="2:6">
      <c r="B27" s="458" t="s">
        <v>584</v>
      </c>
      <c r="C27" s="458">
        <v>0</v>
      </c>
      <c r="D27" s="458">
        <v>0</v>
      </c>
      <c r="E27" s="458">
        <v>0</v>
      </c>
      <c r="F27" s="458">
        <v>0</v>
      </c>
    </row>
    <row r="28" spans="2:6">
      <c r="B28" s="459" t="s">
        <v>605</v>
      </c>
      <c r="C28" s="459">
        <v>2132010080262</v>
      </c>
      <c r="D28" s="459">
        <v>2917927515064</v>
      </c>
      <c r="E28" s="459">
        <v>4240026107509</v>
      </c>
      <c r="F28" s="459">
        <v>2975310602730</v>
      </c>
    </row>
    <row r="29" spans="2:6">
      <c r="B29" s="458" t="s">
        <v>584</v>
      </c>
      <c r="C29" s="458">
        <v>0</v>
      </c>
      <c r="D29" s="458">
        <v>0</v>
      </c>
      <c r="E29" s="458">
        <v>0</v>
      </c>
      <c r="F29" s="458">
        <v>0</v>
      </c>
    </row>
    <row r="30" spans="2:6">
      <c r="B30" s="458" t="s">
        <v>606</v>
      </c>
      <c r="C30" s="458">
        <v>2056622237492</v>
      </c>
      <c r="D30" s="458">
        <v>2771931124700</v>
      </c>
      <c r="E30" s="458">
        <v>4079654280503</v>
      </c>
      <c r="F30" s="458">
        <v>2914208623035</v>
      </c>
    </row>
    <row r="31" spans="2:6">
      <c r="B31" s="458" t="s">
        <v>607</v>
      </c>
      <c r="C31" s="458">
        <v>2090002057473</v>
      </c>
      <c r="D31" s="458">
        <v>2782391080338</v>
      </c>
      <c r="E31" s="458">
        <v>4157921367927</v>
      </c>
      <c r="F31" s="458">
        <v>2542398121157</v>
      </c>
    </row>
    <row r="32" spans="2:6">
      <c r="B32" s="458" t="s">
        <v>608</v>
      </c>
      <c r="C32" s="458">
        <v>1255446872771</v>
      </c>
      <c r="D32" s="458">
        <v>1472560639005</v>
      </c>
      <c r="E32" s="458">
        <v>2182430257095</v>
      </c>
      <c r="F32" s="458">
        <v>1501614168463</v>
      </c>
    </row>
    <row r="33" spans="2:6">
      <c r="B33" s="458" t="s">
        <v>609</v>
      </c>
      <c r="C33" s="458">
        <v>241592562367</v>
      </c>
      <c r="D33" s="458">
        <v>383018524714</v>
      </c>
      <c r="E33" s="458">
        <v>510504036656</v>
      </c>
      <c r="F33" s="458">
        <v>379178206416</v>
      </c>
    </row>
    <row r="34" spans="2:6">
      <c r="B34" s="458" t="s">
        <v>610</v>
      </c>
      <c r="C34" s="458">
        <v>460415848071</v>
      </c>
      <c r="D34" s="458">
        <v>867236711449</v>
      </c>
      <c r="E34" s="458">
        <v>1386834157912</v>
      </c>
      <c r="F34" s="458">
        <v>1158229479141</v>
      </c>
    </row>
    <row r="35" spans="2:6">
      <c r="B35" s="458" t="s">
        <v>611</v>
      </c>
      <c r="C35" s="458">
        <v>291186240861</v>
      </c>
      <c r="D35" s="458">
        <v>462566622172</v>
      </c>
      <c r="E35" s="458">
        <v>579241234644</v>
      </c>
      <c r="F35" s="458">
        <v>516425108600</v>
      </c>
    </row>
    <row r="36" spans="2:6">
      <c r="B36" s="458" t="s">
        <v>612</v>
      </c>
      <c r="C36" s="458">
        <v>-15951751767</v>
      </c>
      <c r="D36" s="458">
        <v>-261638222596</v>
      </c>
      <c r="E36" s="458">
        <v>-228232399299</v>
      </c>
      <c r="F36" s="458">
        <v>-622579734937</v>
      </c>
    </row>
    <row r="37" spans="2:6">
      <c r="B37" s="458" t="s">
        <v>613</v>
      </c>
      <c r="C37" s="458">
        <v>19407959042</v>
      </c>
      <c r="D37" s="458">
        <v>-104694742686</v>
      </c>
      <c r="E37" s="458">
        <v>-71383898263</v>
      </c>
      <c r="F37" s="458">
        <v>-421500671008</v>
      </c>
    </row>
    <row r="38" spans="2:6">
      <c r="B38" s="458" t="s">
        <v>614</v>
      </c>
      <c r="C38" s="458">
        <v>-35359710809</v>
      </c>
      <c r="D38" s="458">
        <v>-156943479910</v>
      </c>
      <c r="E38" s="458">
        <v>-156848501036</v>
      </c>
      <c r="F38" s="458">
        <v>-201079063929</v>
      </c>
    </row>
    <row r="39" spans="2:6">
      <c r="B39" s="458" t="s">
        <v>615</v>
      </c>
      <c r="C39" s="458">
        <v>-18767466925</v>
      </c>
      <c r="D39" s="458">
        <v>-19445838109</v>
      </c>
      <c r="E39" s="458">
        <v>-19401700289</v>
      </c>
      <c r="F39" s="458">
        <v>-23380897184</v>
      </c>
    </row>
    <row r="40" spans="2:6">
      <c r="B40" s="458" t="s">
        <v>616</v>
      </c>
      <c r="C40" s="458">
        <v>-123920247905</v>
      </c>
      <c r="D40" s="458">
        <v>-121907356297</v>
      </c>
      <c r="E40" s="458">
        <v>-253454218792</v>
      </c>
      <c r="F40" s="458">
        <v>-367088209342</v>
      </c>
    </row>
    <row r="41" spans="2:6">
      <c r="B41" s="458" t="s">
        <v>617</v>
      </c>
      <c r="C41" s="458">
        <v>-38995960348</v>
      </c>
      <c r="D41" s="458">
        <v>37895521255</v>
      </c>
      <c r="E41" s="458">
        <v>-102963532598</v>
      </c>
      <c r="F41" s="458">
        <v>-59782648380</v>
      </c>
    </row>
    <row r="42" spans="2:6">
      <c r="B42" s="458" t="s">
        <v>618</v>
      </c>
      <c r="C42" s="458">
        <v>-84924287557</v>
      </c>
      <c r="D42" s="458">
        <v>-159802877552</v>
      </c>
      <c r="E42" s="458">
        <v>-150490686194</v>
      </c>
      <c r="F42" s="458">
        <v>-307305560962</v>
      </c>
    </row>
    <row r="43" spans="2:6">
      <c r="B43" s="458" t="s">
        <v>619</v>
      </c>
      <c r="C43" s="458">
        <v>-33379819981</v>
      </c>
      <c r="D43" s="458">
        <v>-10459955638</v>
      </c>
      <c r="E43" s="458">
        <v>-78267087424</v>
      </c>
      <c r="F43" s="458">
        <v>371810501878</v>
      </c>
    </row>
    <row r="44" spans="2:6">
      <c r="B44" s="458" t="s">
        <v>620</v>
      </c>
      <c r="C44" s="458">
        <v>25929628051</v>
      </c>
      <c r="D44" s="458">
        <v>-5223544854</v>
      </c>
      <c r="E44" s="458">
        <v>-3015229182</v>
      </c>
      <c r="F44" s="458">
        <v>-3984647326</v>
      </c>
    </row>
    <row r="45" spans="2:6">
      <c r="B45" s="458" t="s">
        <v>621</v>
      </c>
      <c r="C45" s="458">
        <v>-29203702498</v>
      </c>
      <c r="D45" s="458">
        <v>-31412050969</v>
      </c>
      <c r="E45" s="458">
        <v>-32291374526</v>
      </c>
      <c r="F45" s="458">
        <v>-31992455189</v>
      </c>
    </row>
    <row r="46" spans="2:6">
      <c r="B46" s="458" t="s">
        <v>622</v>
      </c>
      <c r="C46" s="458">
        <v>85670674869</v>
      </c>
      <c r="D46" s="458">
        <v>159802877552</v>
      </c>
      <c r="E46" s="458">
        <v>150490686194</v>
      </c>
      <c r="F46" s="458">
        <v>307305560962</v>
      </c>
    </row>
    <row r="47" spans="2:6">
      <c r="B47" s="458" t="s">
        <v>623</v>
      </c>
      <c r="C47" s="458">
        <v>-115776420403</v>
      </c>
      <c r="D47" s="458">
        <v>-133627237367</v>
      </c>
      <c r="E47" s="458">
        <v>-193451169910</v>
      </c>
      <c r="F47" s="458">
        <v>100482043431</v>
      </c>
    </row>
    <row r="48" spans="2:6">
      <c r="B48" s="458" t="s">
        <v>624</v>
      </c>
      <c r="C48" s="458">
        <v>0</v>
      </c>
      <c r="D48" s="458">
        <v>0</v>
      </c>
      <c r="E48" s="458">
        <v>0</v>
      </c>
      <c r="F48" s="458">
        <v>0</v>
      </c>
    </row>
    <row r="49" spans="2:6">
      <c r="B49" s="458" t="s">
        <v>625</v>
      </c>
      <c r="C49" s="458">
        <v>0</v>
      </c>
      <c r="D49" s="458">
        <v>0</v>
      </c>
      <c r="E49" s="458">
        <v>0</v>
      </c>
      <c r="F49" s="458">
        <v>0</v>
      </c>
    </row>
    <row r="50" spans="2:6">
      <c r="B50" s="458" t="s">
        <v>626</v>
      </c>
      <c r="C50" s="458">
        <v>75387842770</v>
      </c>
      <c r="D50" s="458">
        <v>145996390364</v>
      </c>
      <c r="E50" s="458">
        <v>160371827006</v>
      </c>
      <c r="F50" s="458">
        <v>61101979695</v>
      </c>
    </row>
    <row r="51" spans="2:6">
      <c r="B51" s="458" t="s">
        <v>627</v>
      </c>
      <c r="C51" s="458">
        <v>373288499</v>
      </c>
      <c r="D51" s="458">
        <v>-326835292</v>
      </c>
      <c r="E51" s="458">
        <v>-5982259260</v>
      </c>
      <c r="F51" s="458">
        <v>-7231143042</v>
      </c>
    </row>
    <row r="52" spans="2:6">
      <c r="B52" s="458" t="s">
        <v>628</v>
      </c>
      <c r="C52" s="458">
        <v>291852941</v>
      </c>
      <c r="D52" s="458">
        <v>88063760</v>
      </c>
      <c r="E52" s="458">
        <v>21834044</v>
      </c>
      <c r="F52" s="458">
        <v>17342724</v>
      </c>
    </row>
    <row r="53" spans="2:6">
      <c r="B53" s="458" t="s">
        <v>629</v>
      </c>
      <c r="C53" s="458">
        <v>81435558</v>
      </c>
      <c r="D53" s="458">
        <v>-414899052</v>
      </c>
      <c r="E53" s="458">
        <v>-6004093304</v>
      </c>
      <c r="F53" s="458">
        <v>-7248485766</v>
      </c>
    </row>
    <row r="54" spans="2:6">
      <c r="B54" s="458" t="s">
        <v>630</v>
      </c>
      <c r="C54" s="458">
        <v>212073004</v>
      </c>
      <c r="D54" s="458">
        <v>548206805</v>
      </c>
      <c r="E54" s="458">
        <v>442365716</v>
      </c>
      <c r="F54" s="458">
        <v>314033171</v>
      </c>
    </row>
    <row r="55" spans="2:6">
      <c r="B55" s="458" t="s">
        <v>631</v>
      </c>
      <c r="C55" s="458">
        <v>214313487</v>
      </c>
      <c r="D55" s="458">
        <v>548206805</v>
      </c>
      <c r="E55" s="458">
        <v>442365716</v>
      </c>
      <c r="F55" s="458">
        <v>314033171</v>
      </c>
    </row>
    <row r="56" spans="2:6">
      <c r="B56" s="458" t="s">
        <v>632</v>
      </c>
      <c r="C56" s="458">
        <v>0</v>
      </c>
      <c r="D56" s="458">
        <v>0</v>
      </c>
      <c r="E56" s="458">
        <v>0</v>
      </c>
      <c r="F56" s="458">
        <v>0</v>
      </c>
    </row>
    <row r="57" spans="2:6">
      <c r="B57" s="458" t="s">
        <v>633</v>
      </c>
      <c r="C57" s="458">
        <v>-2240483</v>
      </c>
      <c r="D57" s="458">
        <v>0</v>
      </c>
      <c r="E57" s="458">
        <v>0</v>
      </c>
      <c r="F57" s="458">
        <v>0</v>
      </c>
    </row>
    <row r="58" spans="2:6">
      <c r="B58" s="458" t="s">
        <v>634</v>
      </c>
      <c r="C58" s="458">
        <v>74802481267</v>
      </c>
      <c r="D58" s="458">
        <v>145775018851</v>
      </c>
      <c r="E58" s="458">
        <v>165911720550</v>
      </c>
      <c r="F58" s="458">
        <v>68019089566</v>
      </c>
    </row>
    <row r="59" spans="2:6">
      <c r="B59" s="458" t="s">
        <v>628</v>
      </c>
      <c r="C59" s="458">
        <v>39546074235</v>
      </c>
      <c r="D59" s="458">
        <v>-19159389304</v>
      </c>
      <c r="E59" s="458">
        <v>-95681510869</v>
      </c>
      <c r="F59" s="458">
        <v>137734193768</v>
      </c>
    </row>
    <row r="60" spans="2:6">
      <c r="B60" s="458" t="s">
        <v>629</v>
      </c>
      <c r="C60" s="458">
        <v>-24560541837</v>
      </c>
      <c r="D60" s="458">
        <v>66280431287</v>
      </c>
      <c r="E60" s="458">
        <v>166852277467</v>
      </c>
      <c r="F60" s="458">
        <v>-136468368879</v>
      </c>
    </row>
    <row r="61" spans="2:6">
      <c r="B61" s="458" t="s">
        <v>635</v>
      </c>
      <c r="C61" s="458">
        <v>983048515</v>
      </c>
      <c r="D61" s="458">
        <v>1366322612</v>
      </c>
      <c r="E61" s="458">
        <v>339938264</v>
      </c>
      <c r="F61" s="458">
        <v>750879505</v>
      </c>
    </row>
    <row r="62" spans="2:6">
      <c r="B62" s="458" t="s">
        <v>636</v>
      </c>
      <c r="C62" s="458">
        <v>53565896910</v>
      </c>
      <c r="D62" s="458">
        <v>96883744534</v>
      </c>
      <c r="E62" s="458">
        <v>88065416821</v>
      </c>
      <c r="F62" s="458">
        <v>69945442040</v>
      </c>
    </row>
    <row r="63" spans="2:6">
      <c r="B63" s="458" t="s">
        <v>637</v>
      </c>
      <c r="C63" s="458">
        <v>37887365787</v>
      </c>
      <c r="D63" s="458">
        <v>66023410420</v>
      </c>
      <c r="E63" s="458">
        <v>67976505707</v>
      </c>
      <c r="F63" s="458">
        <v>52645658275</v>
      </c>
    </row>
    <row r="64" spans="2:6">
      <c r="B64" s="458" t="s">
        <v>638</v>
      </c>
      <c r="C64" s="458">
        <v>14563794670</v>
      </c>
      <c r="D64" s="458">
        <v>29615475293</v>
      </c>
      <c r="E64" s="458">
        <v>19600388266</v>
      </c>
      <c r="F64" s="458">
        <v>16373567788</v>
      </c>
    </row>
    <row r="65" spans="2:6">
      <c r="B65" s="458" t="s">
        <v>639</v>
      </c>
      <c r="C65" s="458">
        <v>1114736453</v>
      </c>
      <c r="D65" s="458">
        <v>1244858821</v>
      </c>
      <c r="E65" s="458">
        <v>488522848</v>
      </c>
      <c r="F65" s="458">
        <v>926215977</v>
      </c>
    </row>
    <row r="66" spans="2:6">
      <c r="B66" s="458" t="s">
        <v>640</v>
      </c>
      <c r="C66" s="458">
        <v>5268003444</v>
      </c>
      <c r="D66" s="458">
        <v>403909722</v>
      </c>
      <c r="E66" s="458">
        <v>6335598867</v>
      </c>
      <c r="F66" s="458">
        <v>-3943056868</v>
      </c>
    </row>
    <row r="67" spans="2:6">
      <c r="B67" s="458" t="s">
        <v>641</v>
      </c>
      <c r="C67" s="458">
        <v>3410926898</v>
      </c>
      <c r="D67" s="458">
        <v>4710838708</v>
      </c>
      <c r="E67" s="458">
        <v>6723528433</v>
      </c>
      <c r="F67" s="458">
        <v>-6232904051</v>
      </c>
    </row>
    <row r="68" spans="2:6">
      <c r="B68" s="458" t="s">
        <v>642</v>
      </c>
      <c r="C68" s="458">
        <v>-1941010069</v>
      </c>
      <c r="D68" s="458">
        <v>-5433300855</v>
      </c>
      <c r="E68" s="458">
        <v>166478669</v>
      </c>
      <c r="F68" s="458">
        <v>3472865162</v>
      </c>
    </row>
    <row r="69" spans="2:6">
      <c r="B69" s="458" t="s">
        <v>643</v>
      </c>
      <c r="C69" s="458">
        <v>3798086615</v>
      </c>
      <c r="D69" s="458">
        <v>1126371869</v>
      </c>
      <c r="E69" s="458">
        <v>-554408235</v>
      </c>
      <c r="F69" s="458">
        <v>-1183017979</v>
      </c>
    </row>
    <row r="70" spans="2:6">
      <c r="B70" s="459" t="s">
        <v>644</v>
      </c>
      <c r="C70" s="459">
        <v>0</v>
      </c>
      <c r="D70" s="459">
        <v>0</v>
      </c>
      <c r="E70" s="459">
        <v>0</v>
      </c>
      <c r="F70" s="459">
        <v>969951</v>
      </c>
    </row>
    <row r="71" spans="2:6">
      <c r="B71" s="459" t="s">
        <v>645</v>
      </c>
      <c r="C71" s="459">
        <v>0</v>
      </c>
      <c r="D71" s="459">
        <v>0</v>
      </c>
      <c r="E71" s="459">
        <v>0</v>
      </c>
      <c r="F71" s="459">
        <v>0</v>
      </c>
    </row>
    <row r="72" spans="2:6">
      <c r="B72" s="458" t="s">
        <v>584</v>
      </c>
      <c r="C72" s="458">
        <v>0</v>
      </c>
      <c r="D72" s="458">
        <v>0</v>
      </c>
      <c r="E72" s="458">
        <v>0</v>
      </c>
      <c r="F72" s="458">
        <v>0</v>
      </c>
    </row>
    <row r="73" spans="2:6">
      <c r="B73" s="459" t="s">
        <v>646</v>
      </c>
      <c r="C73" s="459">
        <v>0</v>
      </c>
      <c r="D73" s="459">
        <v>0</v>
      </c>
      <c r="E73" s="459">
        <v>0</v>
      </c>
      <c r="F73" s="459">
        <v>0</v>
      </c>
    </row>
    <row r="74" spans="2:6">
      <c r="B74" s="458" t="s">
        <v>584</v>
      </c>
      <c r="C74" s="458">
        <v>0</v>
      </c>
      <c r="D74" s="458">
        <v>0</v>
      </c>
      <c r="E74" s="458">
        <v>0</v>
      </c>
      <c r="F74" s="458">
        <v>0</v>
      </c>
    </row>
    <row r="75" spans="2:6">
      <c r="B75" s="457" t="s">
        <v>647</v>
      </c>
      <c r="C75" s="457">
        <v>547628105821</v>
      </c>
      <c r="D75" s="457">
        <v>374223669835</v>
      </c>
      <c r="E75" s="457">
        <v>721599284032</v>
      </c>
      <c r="F75" s="457">
        <v>50787716353</v>
      </c>
    </row>
    <row r="76" spans="2:6">
      <c r="B76" s="458" t="s">
        <v>584</v>
      </c>
      <c r="C76" s="458">
        <v>0</v>
      </c>
      <c r="D76" s="458">
        <v>0</v>
      </c>
      <c r="E76" s="458">
        <v>0</v>
      </c>
      <c r="F76" s="458">
        <v>0</v>
      </c>
    </row>
    <row r="77" spans="2:6">
      <c r="B77" s="457" t="s">
        <v>648</v>
      </c>
      <c r="C77" s="457">
        <v>767120592620</v>
      </c>
      <c r="D77" s="457">
        <v>746502883594</v>
      </c>
      <c r="E77" s="457">
        <v>757718010977</v>
      </c>
      <c r="F77" s="457">
        <v>638593599430</v>
      </c>
    </row>
    <row r="78" spans="2:6">
      <c r="B78" s="458" t="s">
        <v>584</v>
      </c>
      <c r="C78" s="458">
        <v>0</v>
      </c>
      <c r="D78" s="458">
        <v>0</v>
      </c>
      <c r="E78" s="458">
        <v>0</v>
      </c>
      <c r="F78" s="458">
        <v>0</v>
      </c>
    </row>
    <row r="79" spans="2:6">
      <c r="B79" s="459" t="s">
        <v>649</v>
      </c>
      <c r="C79" s="459">
        <v>396627572975</v>
      </c>
      <c r="D79" s="459">
        <v>337470110177</v>
      </c>
      <c r="E79" s="459">
        <v>336625466690</v>
      </c>
      <c r="F79" s="459">
        <v>258185152193</v>
      </c>
    </row>
    <row r="80" spans="2:6">
      <c r="B80" s="458" t="s">
        <v>584</v>
      </c>
      <c r="C80" s="458">
        <v>0</v>
      </c>
      <c r="D80" s="458">
        <v>0</v>
      </c>
      <c r="E80" s="458">
        <v>0</v>
      </c>
      <c r="F80" s="458">
        <v>0</v>
      </c>
    </row>
    <row r="81" spans="2:6">
      <c r="B81" s="458" t="s">
        <v>650</v>
      </c>
      <c r="C81" s="458">
        <v>16410470564</v>
      </c>
      <c r="D81" s="458">
        <v>25938557320</v>
      </c>
      <c r="E81" s="458">
        <v>30562752720</v>
      </c>
      <c r="F81" s="458">
        <v>25852968466</v>
      </c>
    </row>
    <row r="82" spans="2:6">
      <c r="B82" s="458" t="s">
        <v>651</v>
      </c>
      <c r="C82" s="458">
        <v>11519438484</v>
      </c>
      <c r="D82" s="458">
        <v>17894577809</v>
      </c>
      <c r="E82" s="458">
        <v>17057662318</v>
      </c>
      <c r="F82" s="458">
        <v>19412879796</v>
      </c>
    </row>
    <row r="83" spans="2:6">
      <c r="B83" s="458" t="s">
        <v>652</v>
      </c>
      <c r="C83" s="458">
        <v>193833856</v>
      </c>
      <c r="D83" s="458">
        <v>689475426</v>
      </c>
      <c r="E83" s="458">
        <v>663549990</v>
      </c>
      <c r="F83" s="458">
        <v>787386479</v>
      </c>
    </row>
    <row r="84" spans="2:6">
      <c r="B84" s="458" t="s">
        <v>653</v>
      </c>
      <c r="C84" s="458">
        <v>4697198224</v>
      </c>
      <c r="D84" s="458">
        <v>7354504085</v>
      </c>
      <c r="E84" s="458">
        <v>12841540412</v>
      </c>
      <c r="F84" s="458">
        <v>5652702191</v>
      </c>
    </row>
    <row r="85" spans="2:6">
      <c r="B85" s="458" t="s">
        <v>654</v>
      </c>
      <c r="C85" s="458">
        <v>1246405876</v>
      </c>
      <c r="D85" s="458">
        <v>1694216241</v>
      </c>
      <c r="E85" s="458">
        <v>1199245752</v>
      </c>
      <c r="F85" s="458">
        <v>1357701686</v>
      </c>
    </row>
    <row r="86" spans="2:6">
      <c r="B86" s="458" t="s">
        <v>655</v>
      </c>
      <c r="C86" s="458">
        <v>17121995</v>
      </c>
      <c r="D86" s="458">
        <v>27800563</v>
      </c>
      <c r="E86" s="458">
        <v>34549767</v>
      </c>
      <c r="F86" s="458">
        <v>54923826</v>
      </c>
    </row>
    <row r="87" spans="2:6">
      <c r="B87" s="458" t="s">
        <v>656</v>
      </c>
      <c r="C87" s="458">
        <v>0</v>
      </c>
      <c r="D87" s="458">
        <v>0</v>
      </c>
      <c r="E87" s="458">
        <v>0</v>
      </c>
      <c r="F87" s="458">
        <v>0</v>
      </c>
    </row>
    <row r="88" spans="2:6">
      <c r="B88" s="458" t="s">
        <v>657</v>
      </c>
      <c r="C88" s="458">
        <v>2818500317</v>
      </c>
      <c r="D88" s="458">
        <v>4022155176</v>
      </c>
      <c r="E88" s="458">
        <v>4072607956</v>
      </c>
      <c r="F88" s="458">
        <v>3776390209</v>
      </c>
    </row>
    <row r="89" spans="2:6">
      <c r="B89" s="458" t="s">
        <v>658</v>
      </c>
      <c r="C89" s="458">
        <v>38056714</v>
      </c>
      <c r="D89" s="458">
        <v>81591847</v>
      </c>
      <c r="E89" s="458">
        <v>113364926</v>
      </c>
      <c r="F89" s="458">
        <v>101994513</v>
      </c>
    </row>
    <row r="90" spans="2:6">
      <c r="B90" s="458" t="s">
        <v>659</v>
      </c>
      <c r="C90" s="458">
        <v>775843</v>
      </c>
      <c r="D90" s="458">
        <v>1594421</v>
      </c>
      <c r="E90" s="458">
        <v>1351915</v>
      </c>
      <c r="F90" s="458">
        <v>1304180</v>
      </c>
    </row>
    <row r="91" spans="2:6">
      <c r="B91" s="458" t="s">
        <v>660</v>
      </c>
      <c r="C91" s="458">
        <v>37280871</v>
      </c>
      <c r="D91" s="458">
        <v>79997426</v>
      </c>
      <c r="E91" s="458">
        <v>112013011</v>
      </c>
      <c r="F91" s="458">
        <v>100690333</v>
      </c>
    </row>
    <row r="92" spans="2:6">
      <c r="B92" s="458" t="s">
        <v>661</v>
      </c>
      <c r="C92" s="458">
        <v>0</v>
      </c>
      <c r="D92" s="458">
        <v>0</v>
      </c>
      <c r="E92" s="458">
        <v>0</v>
      </c>
      <c r="F92" s="458">
        <v>0</v>
      </c>
    </row>
    <row r="93" spans="2:6">
      <c r="B93" s="458" t="s">
        <v>662</v>
      </c>
      <c r="C93" s="458">
        <v>0</v>
      </c>
      <c r="D93" s="458">
        <v>0</v>
      </c>
      <c r="E93" s="458">
        <v>0</v>
      </c>
      <c r="F93" s="458">
        <v>0</v>
      </c>
    </row>
    <row r="94" spans="2:6">
      <c r="B94" s="458" t="s">
        <v>663</v>
      </c>
      <c r="C94" s="458">
        <v>36672413388</v>
      </c>
      <c r="D94" s="458">
        <v>45264985159</v>
      </c>
      <c r="E94" s="458">
        <v>134016987854</v>
      </c>
      <c r="F94" s="458">
        <v>63327615379</v>
      </c>
    </row>
    <row r="95" spans="2:6">
      <c r="B95" s="458" t="s">
        <v>664</v>
      </c>
      <c r="C95" s="458">
        <v>2368068287</v>
      </c>
      <c r="D95" s="458">
        <v>4817612613</v>
      </c>
      <c r="E95" s="458">
        <v>4300629975</v>
      </c>
      <c r="F95" s="458">
        <v>4191257783</v>
      </c>
    </row>
    <row r="96" spans="2:6">
      <c r="B96" s="458" t="s">
        <v>665</v>
      </c>
      <c r="C96" s="458">
        <v>39715349</v>
      </c>
      <c r="D96" s="458">
        <v>39355277</v>
      </c>
      <c r="E96" s="458">
        <v>202929953</v>
      </c>
      <c r="F96" s="458">
        <v>96794836</v>
      </c>
    </row>
    <row r="97" spans="2:6">
      <c r="B97" s="458" t="s">
        <v>666</v>
      </c>
      <c r="C97" s="458">
        <v>72885996</v>
      </c>
      <c r="D97" s="458">
        <v>261904648</v>
      </c>
      <c r="E97" s="458">
        <v>596747476</v>
      </c>
      <c r="F97" s="458">
        <v>379687222</v>
      </c>
    </row>
    <row r="98" spans="2:6">
      <c r="B98" s="458" t="s">
        <v>667</v>
      </c>
      <c r="C98" s="458">
        <v>111226396</v>
      </c>
      <c r="D98" s="458">
        <v>231138224</v>
      </c>
      <c r="E98" s="458">
        <v>104063718</v>
      </c>
      <c r="F98" s="458">
        <v>138394540</v>
      </c>
    </row>
    <row r="99" spans="2:6">
      <c r="B99" s="458" t="s">
        <v>668</v>
      </c>
      <c r="C99" s="458">
        <v>159215870</v>
      </c>
      <c r="D99" s="458">
        <v>343094301</v>
      </c>
      <c r="E99" s="458">
        <v>304749583</v>
      </c>
      <c r="F99" s="458">
        <v>456422307</v>
      </c>
    </row>
    <row r="100" spans="2:6">
      <c r="B100" s="458" t="s">
        <v>669</v>
      </c>
      <c r="C100" s="458">
        <v>649626918</v>
      </c>
      <c r="D100" s="458">
        <v>1363690623</v>
      </c>
      <c r="E100" s="458">
        <v>1184367253</v>
      </c>
      <c r="F100" s="458">
        <v>934153327</v>
      </c>
    </row>
    <row r="101" spans="2:6">
      <c r="B101" s="458" t="s">
        <v>670</v>
      </c>
      <c r="C101" s="458">
        <v>116016980</v>
      </c>
      <c r="D101" s="458">
        <v>117034270</v>
      </c>
      <c r="E101" s="458">
        <v>155326668</v>
      </c>
      <c r="F101" s="458">
        <v>196269177</v>
      </c>
    </row>
    <row r="102" spans="2:6">
      <c r="B102" s="458" t="s">
        <v>671</v>
      </c>
      <c r="C102" s="458">
        <v>38209326</v>
      </c>
      <c r="D102" s="458">
        <v>25129697</v>
      </c>
      <c r="E102" s="458">
        <v>29221756</v>
      </c>
      <c r="F102" s="458">
        <v>35198549</v>
      </c>
    </row>
    <row r="103" spans="2:6">
      <c r="B103" s="458" t="s">
        <v>672</v>
      </c>
      <c r="C103" s="458">
        <v>2407783936</v>
      </c>
      <c r="D103" s="458">
        <v>743947618</v>
      </c>
      <c r="E103" s="458">
        <v>713015448</v>
      </c>
      <c r="F103" s="458">
        <v>2262304212</v>
      </c>
    </row>
    <row r="104" spans="2:6">
      <c r="B104" s="458" t="s">
        <v>673</v>
      </c>
      <c r="C104" s="458">
        <v>146349196</v>
      </c>
      <c r="D104" s="458">
        <v>257995952</v>
      </c>
      <c r="E104" s="458">
        <v>230661602</v>
      </c>
      <c r="F104" s="458">
        <v>219997681</v>
      </c>
    </row>
    <row r="105" spans="2:6">
      <c r="B105" s="458" t="s">
        <v>674</v>
      </c>
      <c r="C105" s="458">
        <v>3676023356</v>
      </c>
      <c r="D105" s="458">
        <v>6112037728</v>
      </c>
      <c r="E105" s="458">
        <v>6635365984</v>
      </c>
      <c r="F105" s="458">
        <v>5534334641</v>
      </c>
    </row>
    <row r="106" spans="2:6">
      <c r="B106" s="458" t="s">
        <v>675</v>
      </c>
      <c r="C106" s="458">
        <v>80231</v>
      </c>
      <c r="D106" s="458">
        <v>744631</v>
      </c>
      <c r="E106" s="458">
        <v>0</v>
      </c>
      <c r="F106" s="458">
        <v>38507431</v>
      </c>
    </row>
    <row r="107" spans="2:6">
      <c r="B107" s="458" t="s">
        <v>676</v>
      </c>
      <c r="C107" s="458">
        <v>1420665461</v>
      </c>
      <c r="D107" s="458">
        <v>3052296391</v>
      </c>
      <c r="E107" s="458">
        <v>3660016944</v>
      </c>
      <c r="F107" s="458">
        <v>3736148079</v>
      </c>
    </row>
    <row r="108" spans="2:6">
      <c r="B108" s="458" t="s">
        <v>677</v>
      </c>
      <c r="C108" s="458">
        <v>23736067</v>
      </c>
      <c r="D108" s="458">
        <v>34088899</v>
      </c>
      <c r="E108" s="458">
        <v>25514818</v>
      </c>
      <c r="F108" s="458">
        <v>694512</v>
      </c>
    </row>
    <row r="109" spans="2:6">
      <c r="B109" s="458" t="s">
        <v>678</v>
      </c>
      <c r="C109" s="458">
        <v>1898837043</v>
      </c>
      <c r="D109" s="458">
        <v>4001541243</v>
      </c>
      <c r="E109" s="458">
        <v>2895979939</v>
      </c>
      <c r="F109" s="458">
        <v>2658019051</v>
      </c>
    </row>
    <row r="110" spans="2:6">
      <c r="B110" s="458" t="s">
        <v>679</v>
      </c>
      <c r="C110" s="458">
        <v>766069500</v>
      </c>
      <c r="D110" s="458">
        <v>1730245143</v>
      </c>
      <c r="E110" s="458">
        <v>1640428826</v>
      </c>
      <c r="F110" s="458">
        <v>1862239928</v>
      </c>
    </row>
    <row r="111" spans="2:6">
      <c r="B111" s="458" t="s">
        <v>680</v>
      </c>
      <c r="C111" s="458">
        <v>108902290</v>
      </c>
      <c r="D111" s="458">
        <v>-3055905</v>
      </c>
      <c r="E111" s="458">
        <v>64050707</v>
      </c>
      <c r="F111" s="458">
        <v>8621573</v>
      </c>
    </row>
    <row r="112" spans="2:6">
      <c r="B112" s="458" t="s">
        <v>681</v>
      </c>
      <c r="C112" s="458">
        <v>30734370</v>
      </c>
      <c r="D112" s="458">
        <v>51912822</v>
      </c>
      <c r="E112" s="458">
        <v>31673832</v>
      </c>
      <c r="F112" s="458">
        <v>48487872</v>
      </c>
    </row>
    <row r="113" spans="2:6">
      <c r="B113" s="458" t="s">
        <v>682</v>
      </c>
      <c r="C113" s="458">
        <v>66412071</v>
      </c>
      <c r="D113" s="458">
        <v>22223421</v>
      </c>
      <c r="E113" s="458">
        <v>1092531450</v>
      </c>
      <c r="F113" s="458">
        <v>1002308743</v>
      </c>
    </row>
    <row r="114" spans="2:6">
      <c r="B114" s="458" t="s">
        <v>683</v>
      </c>
      <c r="C114" s="458">
        <v>12720886</v>
      </c>
      <c r="D114" s="458">
        <v>0</v>
      </c>
      <c r="E114" s="458">
        <v>0</v>
      </c>
      <c r="F114" s="458">
        <v>0</v>
      </c>
    </row>
    <row r="115" spans="2:6">
      <c r="B115" s="458" t="s">
        <v>684</v>
      </c>
      <c r="C115" s="458">
        <v>159032794</v>
      </c>
      <c r="D115" s="458">
        <v>66689668</v>
      </c>
      <c r="E115" s="458">
        <v>120736023</v>
      </c>
      <c r="F115" s="458">
        <v>157146979</v>
      </c>
    </row>
    <row r="116" spans="2:6">
      <c r="B116" s="458" t="s">
        <v>685</v>
      </c>
      <c r="C116" s="458">
        <v>120413731582</v>
      </c>
      <c r="D116" s="458">
        <v>58145902790</v>
      </c>
      <c r="E116" s="458">
        <v>56064193021</v>
      </c>
      <c r="F116" s="458">
        <v>40163300074</v>
      </c>
    </row>
    <row r="117" spans="2:6">
      <c r="B117" s="458" t="s">
        <v>686</v>
      </c>
      <c r="C117" s="458">
        <v>0</v>
      </c>
      <c r="D117" s="458">
        <v>0</v>
      </c>
      <c r="E117" s="458">
        <v>0</v>
      </c>
      <c r="F117" s="458">
        <v>0</v>
      </c>
    </row>
    <row r="118" spans="2:6">
      <c r="B118" s="458" t="s">
        <v>687</v>
      </c>
      <c r="C118" s="458">
        <v>1452774748</v>
      </c>
      <c r="D118" s="458">
        <v>949798805</v>
      </c>
      <c r="E118" s="458">
        <v>805346251</v>
      </c>
      <c r="F118" s="458">
        <v>7430296374</v>
      </c>
    </row>
    <row r="119" spans="2:6">
      <c r="B119" s="458" t="s">
        <v>688</v>
      </c>
      <c r="C119" s="458">
        <v>341737828</v>
      </c>
      <c r="D119" s="458">
        <v>-39322890</v>
      </c>
      <c r="E119" s="458">
        <v>72769365</v>
      </c>
      <c r="F119" s="458">
        <v>-21629940</v>
      </c>
    </row>
    <row r="120" spans="2:6">
      <c r="B120" s="458" t="s">
        <v>689</v>
      </c>
      <c r="C120" s="458">
        <v>120083988529</v>
      </c>
      <c r="D120" s="458">
        <v>110137165264</v>
      </c>
      <c r="E120" s="458">
        <v>89275248150</v>
      </c>
      <c r="F120" s="458">
        <v>103130910168</v>
      </c>
    </row>
    <row r="121" spans="2:6">
      <c r="B121" s="458" t="s">
        <v>690</v>
      </c>
      <c r="C121" s="458">
        <v>82861742941</v>
      </c>
      <c r="D121" s="458">
        <v>68000841490</v>
      </c>
      <c r="E121" s="458">
        <v>-3592614839</v>
      </c>
      <c r="F121" s="458">
        <v>-11012388273</v>
      </c>
    </row>
    <row r="122" spans="2:6">
      <c r="B122" s="458" t="s">
        <v>691</v>
      </c>
      <c r="C122" s="458">
        <v>0</v>
      </c>
      <c r="D122" s="458">
        <v>0</v>
      </c>
      <c r="E122" s="458">
        <v>0</v>
      </c>
      <c r="F122" s="458">
        <v>0</v>
      </c>
    </row>
    <row r="123" spans="2:6">
      <c r="B123" s="458" t="s">
        <v>692</v>
      </c>
      <c r="C123" s="458">
        <v>-1683830</v>
      </c>
      <c r="D123" s="458">
        <v>-23208852</v>
      </c>
      <c r="E123" s="458">
        <v>13003812</v>
      </c>
      <c r="F123" s="458">
        <v>66081268</v>
      </c>
    </row>
    <row r="124" spans="2:6">
      <c r="B124" s="458" t="s">
        <v>584</v>
      </c>
      <c r="C124" s="458">
        <v>0</v>
      </c>
      <c r="D124" s="458">
        <v>0</v>
      </c>
      <c r="E124" s="458">
        <v>0</v>
      </c>
      <c r="F124" s="458">
        <v>0</v>
      </c>
    </row>
    <row r="125" spans="2:6">
      <c r="B125" s="459" t="s">
        <v>693</v>
      </c>
      <c r="C125" s="459">
        <v>370493019645</v>
      </c>
      <c r="D125" s="459">
        <v>409032773417</v>
      </c>
      <c r="E125" s="459">
        <v>421092544287</v>
      </c>
      <c r="F125" s="459">
        <v>380408447237</v>
      </c>
    </row>
    <row r="126" spans="2:6">
      <c r="B126" s="458" t="s">
        <v>584</v>
      </c>
      <c r="C126" s="458">
        <v>0</v>
      </c>
      <c r="D126" s="458">
        <v>0</v>
      </c>
      <c r="E126" s="458">
        <v>0</v>
      </c>
      <c r="F126" s="458">
        <v>0</v>
      </c>
    </row>
    <row r="127" spans="2:6">
      <c r="B127" s="458" t="s">
        <v>650</v>
      </c>
      <c r="C127" s="458">
        <v>22380479321</v>
      </c>
      <c r="D127" s="458">
        <v>34695116494</v>
      </c>
      <c r="E127" s="458">
        <v>46577638628</v>
      </c>
      <c r="F127" s="458">
        <v>31809635084</v>
      </c>
    </row>
    <row r="128" spans="2:6">
      <c r="B128" s="458" t="s">
        <v>651</v>
      </c>
      <c r="C128" s="458">
        <v>13444065753</v>
      </c>
      <c r="D128" s="458">
        <v>20448491860</v>
      </c>
      <c r="E128" s="458">
        <v>22653029803</v>
      </c>
      <c r="F128" s="458">
        <v>17723469202</v>
      </c>
    </row>
    <row r="129" spans="2:6">
      <c r="B129" s="458" t="s">
        <v>652</v>
      </c>
      <c r="C129" s="458">
        <v>4288725109</v>
      </c>
      <c r="D129" s="458">
        <v>4884239073</v>
      </c>
      <c r="E129" s="458">
        <v>6079910470</v>
      </c>
      <c r="F129" s="458">
        <v>4506811618</v>
      </c>
    </row>
    <row r="130" spans="2:6">
      <c r="B130" s="458" t="s">
        <v>653</v>
      </c>
      <c r="C130" s="458">
        <v>4647688459</v>
      </c>
      <c r="D130" s="458">
        <v>9362385561</v>
      </c>
      <c r="E130" s="458">
        <v>17844698355</v>
      </c>
      <c r="F130" s="458">
        <v>9579354264</v>
      </c>
    </row>
    <row r="131" spans="2:6">
      <c r="B131" s="458" t="s">
        <v>654</v>
      </c>
      <c r="C131" s="458">
        <v>6503129491</v>
      </c>
      <c r="D131" s="458">
        <v>5761697678</v>
      </c>
      <c r="E131" s="458">
        <v>5635238585</v>
      </c>
      <c r="F131" s="458">
        <v>4999292003</v>
      </c>
    </row>
    <row r="132" spans="2:6">
      <c r="B132" s="458" t="s">
        <v>655</v>
      </c>
      <c r="C132" s="458">
        <v>13814487</v>
      </c>
      <c r="D132" s="458">
        <v>30248290</v>
      </c>
      <c r="E132" s="458">
        <v>5105583</v>
      </c>
      <c r="F132" s="458">
        <v>4697432</v>
      </c>
    </row>
    <row r="133" spans="2:6">
      <c r="B133" s="458" t="s">
        <v>656</v>
      </c>
      <c r="C133" s="458">
        <v>0</v>
      </c>
      <c r="D133" s="458">
        <v>0</v>
      </c>
      <c r="E133" s="458">
        <v>0</v>
      </c>
      <c r="F133" s="458">
        <v>0</v>
      </c>
    </row>
    <row r="134" spans="2:6">
      <c r="B134" s="458" t="s">
        <v>657</v>
      </c>
      <c r="C134" s="458">
        <v>8632405680</v>
      </c>
      <c r="D134" s="458">
        <v>11397493583</v>
      </c>
      <c r="E134" s="458">
        <v>14772978800</v>
      </c>
      <c r="F134" s="458">
        <v>11415521644</v>
      </c>
    </row>
    <row r="135" spans="2:6">
      <c r="B135" s="458" t="s">
        <v>658</v>
      </c>
      <c r="C135" s="458">
        <v>1062219495</v>
      </c>
      <c r="D135" s="458">
        <v>3766636503</v>
      </c>
      <c r="E135" s="458">
        <v>3257861319</v>
      </c>
      <c r="F135" s="458">
        <v>3048736456</v>
      </c>
    </row>
    <row r="136" spans="2:6">
      <c r="B136" s="458" t="s">
        <v>659</v>
      </c>
      <c r="C136" s="458">
        <v>37860786</v>
      </c>
      <c r="D136" s="458">
        <v>140942356</v>
      </c>
      <c r="E136" s="458">
        <v>183302604</v>
      </c>
      <c r="F136" s="458">
        <v>200572611</v>
      </c>
    </row>
    <row r="137" spans="2:6">
      <c r="B137" s="458" t="s">
        <v>660</v>
      </c>
      <c r="C137" s="458">
        <v>756933466</v>
      </c>
      <c r="D137" s="458">
        <v>3244735805</v>
      </c>
      <c r="E137" s="458">
        <v>2454596701</v>
      </c>
      <c r="F137" s="458">
        <v>2264723823</v>
      </c>
    </row>
    <row r="138" spans="2:6">
      <c r="B138" s="458" t="s">
        <v>661</v>
      </c>
      <c r="C138" s="458">
        <v>223111597</v>
      </c>
      <c r="D138" s="458">
        <v>277485062</v>
      </c>
      <c r="E138" s="458">
        <v>544724978</v>
      </c>
      <c r="F138" s="458">
        <v>528403805</v>
      </c>
    </row>
    <row r="139" spans="2:6">
      <c r="B139" s="458" t="s">
        <v>662</v>
      </c>
      <c r="C139" s="458">
        <v>44313646</v>
      </c>
      <c r="D139" s="458">
        <v>103473280</v>
      </c>
      <c r="E139" s="458">
        <v>75237036</v>
      </c>
      <c r="F139" s="458">
        <v>55036217</v>
      </c>
    </row>
    <row r="140" spans="2:6">
      <c r="B140" s="458" t="s">
        <v>663</v>
      </c>
      <c r="C140" s="458">
        <v>2781665</v>
      </c>
      <c r="D140" s="458">
        <v>33306197</v>
      </c>
      <c r="E140" s="458">
        <v>24729682</v>
      </c>
      <c r="F140" s="458">
        <v>-9575696</v>
      </c>
    </row>
    <row r="141" spans="2:6">
      <c r="B141" s="458" t="s">
        <v>664</v>
      </c>
      <c r="C141" s="458">
        <v>95242665082</v>
      </c>
      <c r="D141" s="458">
        <v>86765777900</v>
      </c>
      <c r="E141" s="458">
        <v>110714363280</v>
      </c>
      <c r="F141" s="458">
        <v>129915140040</v>
      </c>
    </row>
    <row r="142" spans="2:6">
      <c r="B142" s="458" t="s">
        <v>665</v>
      </c>
      <c r="C142" s="458">
        <v>1792938697</v>
      </c>
      <c r="D142" s="458">
        <v>3066521455</v>
      </c>
      <c r="E142" s="458">
        <v>3909418107</v>
      </c>
      <c r="F142" s="458">
        <v>4236784948</v>
      </c>
    </row>
    <row r="143" spans="2:6">
      <c r="B143" s="458" t="s">
        <v>666</v>
      </c>
      <c r="C143" s="458">
        <v>2041844499</v>
      </c>
      <c r="D143" s="458">
        <v>1501102068</v>
      </c>
      <c r="E143" s="458">
        <v>1932095887</v>
      </c>
      <c r="F143" s="458">
        <v>2582412489</v>
      </c>
    </row>
    <row r="144" spans="2:6">
      <c r="B144" s="458" t="s">
        <v>667</v>
      </c>
      <c r="C144" s="458">
        <v>3336602156</v>
      </c>
      <c r="D144" s="458">
        <v>13577484602</v>
      </c>
      <c r="E144" s="458">
        <v>18299562954</v>
      </c>
      <c r="F144" s="458">
        <v>16382804004</v>
      </c>
    </row>
    <row r="145" spans="2:6">
      <c r="B145" s="458" t="s">
        <v>668</v>
      </c>
      <c r="C145" s="458">
        <v>327226262</v>
      </c>
      <c r="D145" s="458">
        <v>240332003</v>
      </c>
      <c r="E145" s="458">
        <v>535166813</v>
      </c>
      <c r="F145" s="458">
        <v>683028193</v>
      </c>
    </row>
    <row r="146" spans="2:6">
      <c r="B146" s="458" t="s">
        <v>669</v>
      </c>
      <c r="C146" s="458">
        <v>241339049</v>
      </c>
      <c r="D146" s="458">
        <v>431317913</v>
      </c>
      <c r="E146" s="458">
        <v>489929755</v>
      </c>
      <c r="F146" s="458">
        <v>451146056</v>
      </c>
    </row>
    <row r="147" spans="2:6">
      <c r="B147" s="458" t="s">
        <v>670</v>
      </c>
      <c r="C147" s="458">
        <v>365516283</v>
      </c>
      <c r="D147" s="458">
        <v>346343509</v>
      </c>
      <c r="E147" s="458">
        <v>462841453</v>
      </c>
      <c r="F147" s="458">
        <v>432827371</v>
      </c>
    </row>
    <row r="148" spans="2:6">
      <c r="B148" s="458" t="s">
        <v>671</v>
      </c>
      <c r="C148" s="458">
        <v>8220</v>
      </c>
      <c r="D148" s="458">
        <v>2478916</v>
      </c>
      <c r="E148" s="458">
        <v>5046477</v>
      </c>
      <c r="F148" s="458">
        <v>33784200</v>
      </c>
    </row>
    <row r="149" spans="2:6">
      <c r="B149" s="458" t="s">
        <v>672</v>
      </c>
      <c r="C149" s="458">
        <v>2363842529</v>
      </c>
      <c r="D149" s="458">
        <v>2245528123</v>
      </c>
      <c r="E149" s="458">
        <v>1503462513</v>
      </c>
      <c r="F149" s="458">
        <v>1997358760</v>
      </c>
    </row>
    <row r="150" spans="2:6">
      <c r="B150" s="458" t="s">
        <v>673</v>
      </c>
      <c r="C150" s="458">
        <v>480896659</v>
      </c>
      <c r="D150" s="458">
        <v>845753529</v>
      </c>
      <c r="E150" s="458">
        <v>988969902</v>
      </c>
      <c r="F150" s="458">
        <v>1290741363</v>
      </c>
    </row>
    <row r="151" spans="2:6">
      <c r="B151" s="458" t="s">
        <v>674</v>
      </c>
      <c r="C151" s="458">
        <v>7430373559</v>
      </c>
      <c r="D151" s="458">
        <v>10896499468</v>
      </c>
      <c r="E151" s="458">
        <v>13802728589</v>
      </c>
      <c r="F151" s="458">
        <v>16039577612</v>
      </c>
    </row>
    <row r="152" spans="2:6">
      <c r="B152" s="458" t="s">
        <v>675</v>
      </c>
      <c r="C152" s="458">
        <v>4701028866</v>
      </c>
      <c r="D152" s="458">
        <v>7291785117</v>
      </c>
      <c r="E152" s="458">
        <v>4660607575</v>
      </c>
      <c r="F152" s="458">
        <v>5079608188</v>
      </c>
    </row>
    <row r="153" spans="2:6">
      <c r="B153" s="458" t="s">
        <v>676</v>
      </c>
      <c r="C153" s="458">
        <v>4122889359</v>
      </c>
      <c r="D153" s="458">
        <v>4281908861</v>
      </c>
      <c r="E153" s="458">
        <v>4745176802</v>
      </c>
      <c r="F153" s="458">
        <v>4775710271</v>
      </c>
    </row>
    <row r="154" spans="2:6">
      <c r="B154" s="458" t="s">
        <v>694</v>
      </c>
      <c r="C154" s="458">
        <v>2893658359</v>
      </c>
      <c r="D154" s="458">
        <v>6608469675</v>
      </c>
      <c r="E154" s="458">
        <v>4657562989</v>
      </c>
      <c r="F154" s="458">
        <v>4407689944</v>
      </c>
    </row>
    <row r="155" spans="2:6">
      <c r="B155" s="458" t="s">
        <v>695</v>
      </c>
      <c r="C155" s="458">
        <v>503382683</v>
      </c>
      <c r="D155" s="458">
        <v>342650270</v>
      </c>
      <c r="E155" s="458">
        <v>1312448790</v>
      </c>
      <c r="F155" s="458">
        <v>1196808687</v>
      </c>
    </row>
    <row r="156" spans="2:6">
      <c r="B156" s="458" t="s">
        <v>696</v>
      </c>
      <c r="C156" s="458">
        <v>460796279</v>
      </c>
      <c r="D156" s="458">
        <v>814542779</v>
      </c>
      <c r="E156" s="458">
        <v>1480646914</v>
      </c>
      <c r="F156" s="458">
        <v>815875516</v>
      </c>
    </row>
    <row r="157" spans="2:6">
      <c r="B157" s="458" t="s">
        <v>697</v>
      </c>
      <c r="C157" s="458">
        <v>129775297</v>
      </c>
      <c r="D157" s="458">
        <v>178161525</v>
      </c>
      <c r="E157" s="458">
        <v>256992023</v>
      </c>
      <c r="F157" s="458">
        <v>157838907</v>
      </c>
    </row>
    <row r="158" spans="2:6">
      <c r="B158" s="458" t="s">
        <v>698</v>
      </c>
      <c r="C158" s="458">
        <v>1629706618</v>
      </c>
      <c r="D158" s="458">
        <v>1878402426</v>
      </c>
      <c r="E158" s="458">
        <v>3746304331</v>
      </c>
      <c r="F158" s="458">
        <v>3687855675</v>
      </c>
    </row>
    <row r="159" spans="2:6">
      <c r="B159" s="458" t="s">
        <v>699</v>
      </c>
      <c r="C159" s="458">
        <v>229502197</v>
      </c>
      <c r="D159" s="458">
        <v>217764070</v>
      </c>
      <c r="E159" s="458">
        <v>236311601</v>
      </c>
      <c r="F159" s="458">
        <v>221969034</v>
      </c>
    </row>
    <row r="160" spans="2:6">
      <c r="B160" s="458" t="s">
        <v>700</v>
      </c>
      <c r="C160" s="458">
        <v>46117203441</v>
      </c>
      <c r="D160" s="458">
        <v>59130112236</v>
      </c>
      <c r="E160" s="458">
        <v>84646832255</v>
      </c>
      <c r="F160" s="458">
        <v>64148718663</v>
      </c>
    </row>
    <row r="161" spans="2:6">
      <c r="B161" s="458" t="s">
        <v>701</v>
      </c>
      <c r="C161" s="458">
        <v>7765033601</v>
      </c>
      <c r="D161" s="458">
        <v>5778178994</v>
      </c>
      <c r="E161" s="458">
        <v>7158330863</v>
      </c>
      <c r="F161" s="458">
        <v>2346113508</v>
      </c>
    </row>
    <row r="162" spans="2:6">
      <c r="B162" s="458" t="s">
        <v>702</v>
      </c>
      <c r="C162" s="458">
        <v>0</v>
      </c>
      <c r="D162" s="458">
        <v>0</v>
      </c>
      <c r="E162" s="458">
        <v>0</v>
      </c>
      <c r="F162" s="458">
        <v>1760108</v>
      </c>
    </row>
    <row r="163" spans="2:6">
      <c r="B163" s="458" t="s">
        <v>703</v>
      </c>
      <c r="C163" s="458">
        <v>1196539502</v>
      </c>
      <c r="D163" s="458">
        <v>11105830</v>
      </c>
      <c r="E163" s="458">
        <v>1701640</v>
      </c>
      <c r="F163" s="458">
        <v>9815030</v>
      </c>
    </row>
    <row r="164" spans="2:6">
      <c r="B164" s="458" t="s">
        <v>704</v>
      </c>
      <c r="C164" s="458">
        <v>6775465963</v>
      </c>
      <c r="D164" s="458">
        <v>10938167894</v>
      </c>
      <c r="E164" s="458">
        <v>11566489216</v>
      </c>
      <c r="F164" s="458">
        <v>8176295501</v>
      </c>
    </row>
    <row r="165" spans="2:6">
      <c r="B165" s="458" t="s">
        <v>705</v>
      </c>
      <c r="C165" s="458">
        <v>3</v>
      </c>
      <c r="D165" s="458">
        <v>3</v>
      </c>
      <c r="E165" s="458">
        <v>81128234</v>
      </c>
      <c r="F165" s="458">
        <v>25805919</v>
      </c>
    </row>
    <row r="166" spans="2:6">
      <c r="B166" s="458" t="s">
        <v>706</v>
      </c>
      <c r="C166" s="458">
        <v>0</v>
      </c>
      <c r="D166" s="458">
        <v>0</v>
      </c>
      <c r="E166" s="458">
        <v>0</v>
      </c>
      <c r="F166" s="458">
        <v>0</v>
      </c>
    </row>
    <row r="167" spans="2:6">
      <c r="B167" s="458" t="s">
        <v>707</v>
      </c>
      <c r="C167" s="458">
        <v>-11208989</v>
      </c>
      <c r="D167" s="458">
        <v>-6296522</v>
      </c>
      <c r="E167" s="458">
        <v>1733361</v>
      </c>
      <c r="F167" s="458">
        <v>39984247</v>
      </c>
    </row>
    <row r="168" spans="2:6">
      <c r="B168" s="458" t="s">
        <v>708</v>
      </c>
      <c r="C168" s="458">
        <v>141761163332</v>
      </c>
      <c r="D168" s="458">
        <v>135964182028</v>
      </c>
      <c r="E168" s="458">
        <v>73623139366</v>
      </c>
      <c r="F168" s="458">
        <v>60002686080</v>
      </c>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B2:AF53"/>
  <sheetViews>
    <sheetView topLeftCell="A22" workbookViewId="0">
      <selection activeCell="G39" sqref="G39"/>
    </sheetView>
  </sheetViews>
  <sheetFormatPr defaultRowHeight="16.5"/>
  <cols>
    <col min="2" max="2" width="9.625" bestFit="1" customWidth="1"/>
    <col min="3" max="3" width="23.375" bestFit="1" customWidth="1"/>
    <col min="4" max="31" width="11.25" bestFit="1" customWidth="1"/>
    <col min="32" max="32" width="12.375" bestFit="1" customWidth="1"/>
  </cols>
  <sheetData>
    <row r="2" spans="2:32" ht="27">
      <c r="B2" ph="1"/>
    </row>
    <row r="3" spans="2:32">
      <c r="B3" s="144"/>
      <c r="C3" s="145" t="s">
        <v>709</v>
      </c>
      <c r="D3" s="145" t="s">
        <v>710</v>
      </c>
      <c r="E3" s="145" t="s">
        <v>711</v>
      </c>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row>
    <row r="4" spans="2:32">
      <c r="B4" s="144"/>
      <c r="C4" s="145"/>
      <c r="D4" s="146">
        <v>2020</v>
      </c>
      <c r="E4" s="146">
        <f t="shared" ref="E4:G4" si="0">D4</f>
        <v>2020</v>
      </c>
      <c r="F4" s="146">
        <f t="shared" si="0"/>
        <v>2020</v>
      </c>
      <c r="G4" s="146">
        <f t="shared" si="0"/>
        <v>2020</v>
      </c>
      <c r="H4" s="146">
        <v>2021</v>
      </c>
      <c r="I4" s="146">
        <f t="shared" ref="I4:K4" si="1">H4</f>
        <v>2021</v>
      </c>
      <c r="J4" s="146">
        <f t="shared" si="1"/>
        <v>2021</v>
      </c>
      <c r="K4" s="146">
        <f t="shared" si="1"/>
        <v>2021</v>
      </c>
      <c r="L4" s="146">
        <v>2022</v>
      </c>
      <c r="M4" s="146">
        <f t="shared" ref="M4:O4" si="2">L4</f>
        <v>2022</v>
      </c>
      <c r="N4" s="146">
        <f t="shared" si="2"/>
        <v>2022</v>
      </c>
      <c r="O4" s="146">
        <f t="shared" si="2"/>
        <v>2022</v>
      </c>
      <c r="P4" s="146">
        <v>2023</v>
      </c>
      <c r="Q4" s="146">
        <f t="shared" ref="Q4:S4" si="3">P4</f>
        <v>2023</v>
      </c>
      <c r="R4" s="146">
        <f t="shared" si="3"/>
        <v>2023</v>
      </c>
      <c r="S4" s="146">
        <f t="shared" si="3"/>
        <v>2023</v>
      </c>
      <c r="T4" s="146">
        <v>2024</v>
      </c>
      <c r="U4" s="146">
        <f t="shared" ref="U4:W4" si="4">T4</f>
        <v>2024</v>
      </c>
      <c r="V4" s="146">
        <f t="shared" si="4"/>
        <v>2024</v>
      </c>
      <c r="W4" s="146">
        <f t="shared" si="4"/>
        <v>2024</v>
      </c>
      <c r="X4" s="146">
        <v>2025</v>
      </c>
      <c r="Y4" s="146">
        <f t="shared" ref="Y4:AA4" si="5">X4</f>
        <v>2025</v>
      </c>
      <c r="Z4" s="146">
        <f t="shared" si="5"/>
        <v>2025</v>
      </c>
      <c r="AA4" s="146">
        <f t="shared" si="5"/>
        <v>2025</v>
      </c>
      <c r="AB4" s="146">
        <v>2026</v>
      </c>
      <c r="AC4" s="146">
        <f t="shared" ref="AC4:AE4" si="6">AB4</f>
        <v>2026</v>
      </c>
      <c r="AD4" s="146">
        <f t="shared" si="6"/>
        <v>2026</v>
      </c>
      <c r="AE4" s="146">
        <f t="shared" si="6"/>
        <v>2026</v>
      </c>
      <c r="AF4" s="146">
        <v>2027</v>
      </c>
    </row>
    <row r="5" spans="2:32">
      <c r="B5" s="144"/>
      <c r="C5" s="145" t="s">
        <v>712</v>
      </c>
      <c r="D5" s="146" t="s">
        <v>713</v>
      </c>
      <c r="E5" s="146" t="s">
        <v>714</v>
      </c>
      <c r="F5" s="146" t="s">
        <v>715</v>
      </c>
      <c r="G5" s="146" t="s">
        <v>716</v>
      </c>
      <c r="H5" s="146" t="s">
        <v>713</v>
      </c>
      <c r="I5" s="146" t="s">
        <v>714</v>
      </c>
      <c r="J5" s="146" t="s">
        <v>715</v>
      </c>
      <c r="K5" s="146" t="s">
        <v>716</v>
      </c>
      <c r="L5" s="146" t="s">
        <v>713</v>
      </c>
      <c r="M5" s="146" t="s">
        <v>714</v>
      </c>
      <c r="N5" s="146" t="s">
        <v>715</v>
      </c>
      <c r="O5" s="146" t="s">
        <v>716</v>
      </c>
      <c r="P5" s="146" t="s">
        <v>713</v>
      </c>
      <c r="Q5" s="146" t="s">
        <v>714</v>
      </c>
      <c r="R5" s="146" t="s">
        <v>715</v>
      </c>
      <c r="S5" s="146" t="s">
        <v>716</v>
      </c>
      <c r="T5" s="146" t="s">
        <v>713</v>
      </c>
      <c r="U5" s="146" t="s">
        <v>714</v>
      </c>
      <c r="V5" s="146" t="s">
        <v>715</v>
      </c>
      <c r="W5" s="146" t="s">
        <v>716</v>
      </c>
      <c r="X5" s="146" t="s">
        <v>713</v>
      </c>
      <c r="Y5" s="146" t="s">
        <v>714</v>
      </c>
      <c r="Z5" s="146" t="s">
        <v>715</v>
      </c>
      <c r="AA5" s="146" t="s">
        <v>716</v>
      </c>
      <c r="AB5" s="145" t="s">
        <v>713</v>
      </c>
      <c r="AC5" s="145" t="s">
        <v>714</v>
      </c>
      <c r="AD5" s="145" t="s">
        <v>715</v>
      </c>
      <c r="AE5" s="145" t="s">
        <v>716</v>
      </c>
      <c r="AF5" s="146" t="s">
        <v>717</v>
      </c>
    </row>
    <row r="6" spans="2:32">
      <c r="B6" s="144"/>
      <c r="C6" s="145" t="s">
        <v>718</v>
      </c>
      <c r="D6" s="147">
        <v>38067.5</v>
      </c>
      <c r="E6" s="147">
        <v>66892.5</v>
      </c>
      <c r="F6" s="147">
        <v>86800</v>
      </c>
      <c r="G6" s="147">
        <v>77692.5</v>
      </c>
      <c r="H6" s="147">
        <v>29230</v>
      </c>
      <c r="I6" s="147">
        <v>36710</v>
      </c>
      <c r="J6" s="147">
        <v>100230</v>
      </c>
      <c r="K6" s="147">
        <v>85895</v>
      </c>
      <c r="L6" s="147">
        <v>65190</v>
      </c>
      <c r="M6" s="147">
        <v>54442.5</v>
      </c>
      <c r="N6" s="147">
        <v>60810</v>
      </c>
      <c r="O6" s="147">
        <v>59490</v>
      </c>
      <c r="P6" s="147">
        <v>48889.785000000003</v>
      </c>
      <c r="Q6" s="147">
        <v>54595.263900000005</v>
      </c>
      <c r="R6" s="147">
        <v>62954.159999999996</v>
      </c>
      <c r="S6" s="147">
        <v>52424.346700000002</v>
      </c>
      <c r="T6" s="147">
        <v>37967.729100000004</v>
      </c>
      <c r="U6" s="147">
        <v>85086.619300000006</v>
      </c>
      <c r="V6" s="147">
        <v>112424.05600000001</v>
      </c>
      <c r="W6" s="147">
        <v>110572.2135</v>
      </c>
      <c r="X6" s="147">
        <v>59260.702299999997</v>
      </c>
      <c r="Y6" s="147">
        <v>67738.983000000007</v>
      </c>
      <c r="Z6" s="147">
        <v>83152.135299999994</v>
      </c>
      <c r="AA6" s="147">
        <v>87763.804700000008</v>
      </c>
      <c r="AB6" s="147">
        <v>53711.753300000004</v>
      </c>
      <c r="AC6" s="147">
        <v>58104.055200000003</v>
      </c>
      <c r="AD6" s="147">
        <v>69015.601899999994</v>
      </c>
      <c r="AE6" s="147">
        <v>82753.130899999989</v>
      </c>
      <c r="AF6" s="147">
        <v>220177.25689999998</v>
      </c>
    </row>
    <row r="7" spans="2:32">
      <c r="B7" s="144"/>
      <c r="C7" s="145" t="s">
        <v>719</v>
      </c>
      <c r="D7" s="147">
        <v>43601</v>
      </c>
      <c r="E7" s="147">
        <v>41348</v>
      </c>
      <c r="F7" s="147">
        <v>127565.98</v>
      </c>
      <c r="G7" s="147">
        <v>136730.2414</v>
      </c>
      <c r="H7" s="147">
        <v>86111.516499999998</v>
      </c>
      <c r="I7" s="147">
        <v>104870.9466</v>
      </c>
      <c r="J7" s="147">
        <v>113877.2038</v>
      </c>
      <c r="K7" s="147">
        <v>164608.93849999999</v>
      </c>
      <c r="L7" s="147">
        <v>97897.520199999999</v>
      </c>
      <c r="M7" s="147">
        <v>148363.43849999999</v>
      </c>
      <c r="N7" s="147">
        <v>164638.17370000001</v>
      </c>
      <c r="O7" s="147">
        <v>217249.26209999999</v>
      </c>
      <c r="P7" s="147">
        <v>376768.33970000001</v>
      </c>
      <c r="Q7" s="147">
        <v>401384.63340000005</v>
      </c>
      <c r="R7" s="147">
        <v>395117.88449999999</v>
      </c>
      <c r="S7" s="147">
        <v>423594.30220000009</v>
      </c>
      <c r="T7" s="147">
        <v>451479.76230000006</v>
      </c>
      <c r="U7" s="147">
        <v>518985.78229999996</v>
      </c>
      <c r="V7" s="147">
        <v>601691.65079999994</v>
      </c>
      <c r="W7" s="147">
        <v>635381.08110000018</v>
      </c>
      <c r="X7" s="147">
        <v>611237.48719999997</v>
      </c>
      <c r="Y7" s="147">
        <v>722158.52810000011</v>
      </c>
      <c r="Z7" s="147">
        <v>763786.43489999999</v>
      </c>
      <c r="AA7" s="147">
        <v>805761.80310000014</v>
      </c>
      <c r="AB7" s="147">
        <v>820293.82570000028</v>
      </c>
      <c r="AC7" s="147">
        <v>865318.42620000022</v>
      </c>
      <c r="AD7" s="147">
        <v>918626.92200000025</v>
      </c>
      <c r="AE7" s="147">
        <v>1003288.3107999999</v>
      </c>
      <c r="AF7" s="147">
        <v>4351874.0022</v>
      </c>
    </row>
    <row r="8" spans="2:32">
      <c r="B8" s="144"/>
      <c r="C8" s="145" t="s">
        <v>720</v>
      </c>
      <c r="D8" s="147">
        <v>1781728.1891999999</v>
      </c>
      <c r="E8" s="147">
        <v>1491323.9759999996</v>
      </c>
      <c r="F8" s="147">
        <v>1894030.5924000004</v>
      </c>
      <c r="G8" s="147">
        <v>2255268.5060000001</v>
      </c>
      <c r="H8" s="147">
        <v>2182214.5669</v>
      </c>
      <c r="I8" s="147">
        <v>2062020.4636999997</v>
      </c>
      <c r="J8" s="147">
        <v>2106893.2309000003</v>
      </c>
      <c r="K8" s="147">
        <v>2058853.1668000002</v>
      </c>
      <c r="L8" s="147">
        <v>2074010.0277999991</v>
      </c>
      <c r="M8" s="147">
        <v>1878812.3219999997</v>
      </c>
      <c r="N8" s="147">
        <v>2051130.0096000007</v>
      </c>
      <c r="O8" s="147">
        <v>2153559.4319000002</v>
      </c>
      <c r="P8" s="147">
        <v>1993251.3156999999</v>
      </c>
      <c r="Q8" s="147">
        <v>2176306.4616999994</v>
      </c>
      <c r="R8" s="147">
        <v>2347215.684799999</v>
      </c>
      <c r="S8" s="147">
        <v>2423291.492000001</v>
      </c>
      <c r="T8" s="147">
        <v>2244538.7813999997</v>
      </c>
      <c r="U8" s="147">
        <v>2397126.6936000003</v>
      </c>
      <c r="V8" s="147">
        <v>2552699.3778999988</v>
      </c>
      <c r="W8" s="147">
        <v>2587946.0053999987</v>
      </c>
      <c r="X8" s="147">
        <v>2432232.3736</v>
      </c>
      <c r="Y8" s="147">
        <v>2577443.1575999996</v>
      </c>
      <c r="Z8" s="147">
        <v>2730442.8646000004</v>
      </c>
      <c r="AA8" s="147">
        <v>2741565.4712</v>
      </c>
      <c r="AB8" s="147">
        <v>2548127.1492000003</v>
      </c>
      <c r="AC8" s="147">
        <v>2689542.1387999994</v>
      </c>
      <c r="AD8" s="147">
        <v>2851332.0235000011</v>
      </c>
      <c r="AE8" s="147">
        <v>2826752.3908999977</v>
      </c>
      <c r="AF8" s="147">
        <v>11138670.644199993</v>
      </c>
    </row>
    <row r="9" spans="2:32">
      <c r="B9" s="144"/>
      <c r="C9" s="145" t="s">
        <v>721</v>
      </c>
      <c r="D9" s="147">
        <v>40554.767400000012</v>
      </c>
      <c r="E9" s="147">
        <v>43617.377699999997</v>
      </c>
      <c r="F9" s="147">
        <v>42693.471299999997</v>
      </c>
      <c r="G9" s="147">
        <v>45752.220500000003</v>
      </c>
      <c r="H9" s="147">
        <v>46328.942800000004</v>
      </c>
      <c r="I9" s="147">
        <v>48779.640899999999</v>
      </c>
      <c r="J9" s="147">
        <v>46688.87490000001</v>
      </c>
      <c r="K9" s="147">
        <v>49141.129900000007</v>
      </c>
      <c r="L9" s="147">
        <v>46631.408300000003</v>
      </c>
      <c r="M9" s="147">
        <v>34921.739500000003</v>
      </c>
      <c r="N9" s="147">
        <v>38345.243999999999</v>
      </c>
      <c r="O9" s="147">
        <v>38005.669199999997</v>
      </c>
      <c r="P9" s="147">
        <v>33616.106599999999</v>
      </c>
      <c r="Q9" s="147">
        <v>37818.168799999992</v>
      </c>
      <c r="R9" s="147">
        <v>39944.840899999996</v>
      </c>
      <c r="S9" s="147">
        <v>38920.825600000004</v>
      </c>
      <c r="T9" s="147">
        <v>33273.124299999996</v>
      </c>
      <c r="U9" s="147">
        <v>37437.7307</v>
      </c>
      <c r="V9" s="147">
        <v>39456.330299999994</v>
      </c>
      <c r="W9" s="147">
        <v>38730.551499999994</v>
      </c>
      <c r="X9" s="147">
        <v>33678.492899999997</v>
      </c>
      <c r="Y9" s="147">
        <v>37283.489300000001</v>
      </c>
      <c r="Z9" s="147">
        <v>38418.951900000007</v>
      </c>
      <c r="AA9" s="147">
        <v>38125.228900000002</v>
      </c>
      <c r="AB9" s="147">
        <v>33098.913800000002</v>
      </c>
      <c r="AC9" s="147">
        <v>36508.076699999998</v>
      </c>
      <c r="AD9" s="147">
        <v>37553.384300000005</v>
      </c>
      <c r="AE9" s="147">
        <v>37311.341899999999</v>
      </c>
      <c r="AF9" s="147">
        <v>140001.64259999999</v>
      </c>
    </row>
    <row r="10" spans="2:32">
      <c r="B10" s="144"/>
      <c r="C10" s="145" t="s">
        <v>722</v>
      </c>
      <c r="D10" s="147">
        <v>2068475.5559</v>
      </c>
      <c r="E10" s="147">
        <v>2825504.3323999993</v>
      </c>
      <c r="F10" s="147">
        <v>3126691.4797999999</v>
      </c>
      <c r="G10" s="147">
        <v>3367811.4720999999</v>
      </c>
      <c r="H10" s="147">
        <v>3243410.8115000003</v>
      </c>
      <c r="I10" s="147">
        <v>3824394.2424999997</v>
      </c>
      <c r="J10" s="147">
        <v>4200586.4022000004</v>
      </c>
      <c r="K10" s="147">
        <v>4445538.2399999993</v>
      </c>
      <c r="L10" s="147">
        <v>4025422.4254000001</v>
      </c>
      <c r="M10" s="147">
        <v>3207528.2641000003</v>
      </c>
      <c r="N10" s="147">
        <v>2339996.2908000001</v>
      </c>
      <c r="O10" s="147">
        <v>2387011.7264999999</v>
      </c>
      <c r="P10" s="147">
        <v>2446385.2474999991</v>
      </c>
      <c r="Q10" s="147">
        <v>2516768.3515000008</v>
      </c>
      <c r="R10" s="147">
        <v>2647420.8396000005</v>
      </c>
      <c r="S10" s="147">
        <v>2787189.5410999991</v>
      </c>
      <c r="T10" s="147">
        <v>2452143.7614999996</v>
      </c>
      <c r="U10" s="147">
        <v>2660063.6331000007</v>
      </c>
      <c r="V10" s="147">
        <v>2686052.6904000007</v>
      </c>
      <c r="W10" s="147">
        <v>2695014.4626999986</v>
      </c>
      <c r="X10" s="147">
        <v>2532214.5300999996</v>
      </c>
      <c r="Y10" s="147">
        <v>2569038.6510999994</v>
      </c>
      <c r="Z10" s="147">
        <v>2616598.5564000001</v>
      </c>
      <c r="AA10" s="147">
        <v>2779772.2585</v>
      </c>
      <c r="AB10" s="147">
        <v>2454241.4013999999</v>
      </c>
      <c r="AC10" s="147">
        <v>2568906.1602000003</v>
      </c>
      <c r="AD10" s="147">
        <v>2548579.2305999999</v>
      </c>
      <c r="AE10" s="147">
        <v>2616699.3580999998</v>
      </c>
      <c r="AF10" s="147">
        <v>10141936.620199997</v>
      </c>
    </row>
    <row r="11" spans="2:32">
      <c r="B11" s="144"/>
      <c r="C11" s="145" t="s">
        <v>723</v>
      </c>
      <c r="D11" s="147">
        <v>40326.649900000004</v>
      </c>
      <c r="E11" s="147">
        <v>17770.8128</v>
      </c>
      <c r="F11" s="147">
        <v>27993.9038</v>
      </c>
      <c r="G11" s="147">
        <v>34864.148900000007</v>
      </c>
      <c r="H11" s="147">
        <v>31971.338500000005</v>
      </c>
      <c r="I11" s="147">
        <v>31985.8446</v>
      </c>
      <c r="J11" s="147">
        <v>31579.3868</v>
      </c>
      <c r="K11" s="147">
        <v>31586.913800000002</v>
      </c>
      <c r="L11" s="147">
        <v>31325.723399999999</v>
      </c>
      <c r="M11" s="147">
        <v>26198.875199999999</v>
      </c>
      <c r="N11" s="147">
        <v>27285.349900000001</v>
      </c>
      <c r="O11" s="147">
        <v>28842.660500000002</v>
      </c>
      <c r="P11" s="147">
        <v>24052.488699999998</v>
      </c>
      <c r="Q11" s="147">
        <v>26587.346000000001</v>
      </c>
      <c r="R11" s="147">
        <v>29545.953500000003</v>
      </c>
      <c r="S11" s="147">
        <v>28545.411800000002</v>
      </c>
      <c r="T11" s="147">
        <v>23972.360899999996</v>
      </c>
      <c r="U11" s="147">
        <v>26129.374399999997</v>
      </c>
      <c r="V11" s="147">
        <v>28755.684999999998</v>
      </c>
      <c r="W11" s="147">
        <v>27811.279800000004</v>
      </c>
      <c r="X11" s="147">
        <v>24259.563800000004</v>
      </c>
      <c r="Y11" s="147">
        <v>26342.805200000003</v>
      </c>
      <c r="Z11" s="147">
        <v>28320.8325</v>
      </c>
      <c r="AA11" s="147">
        <v>26598.7618</v>
      </c>
      <c r="AB11" s="147">
        <v>23635.102700000003</v>
      </c>
      <c r="AC11" s="147">
        <v>25272.859100000001</v>
      </c>
      <c r="AD11" s="147">
        <v>27568.6083</v>
      </c>
      <c r="AE11" s="147">
        <v>25709.410600000003</v>
      </c>
      <c r="AF11" s="147">
        <v>99333.112900000022</v>
      </c>
    </row>
    <row r="12" spans="2:32">
      <c r="B12" s="144"/>
      <c r="C12" s="145" t="s">
        <v>724</v>
      </c>
      <c r="D12" s="147">
        <v>48420</v>
      </c>
      <c r="E12" s="147">
        <v>66740.600000000006</v>
      </c>
      <c r="F12" s="147">
        <v>84126.5</v>
      </c>
      <c r="G12" s="147">
        <v>92465</v>
      </c>
      <c r="H12" s="147">
        <v>74239.219700000001</v>
      </c>
      <c r="I12" s="147">
        <v>72514.777499999997</v>
      </c>
      <c r="J12" s="147">
        <v>83686.4715</v>
      </c>
      <c r="K12" s="147">
        <v>150550.1085</v>
      </c>
      <c r="L12" s="147">
        <v>74533.153999999995</v>
      </c>
      <c r="M12" s="147">
        <v>132401.15719999999</v>
      </c>
      <c r="N12" s="147">
        <v>122356.4425</v>
      </c>
      <c r="O12" s="147">
        <v>151497.14749999999</v>
      </c>
      <c r="P12" s="147">
        <v>108482.93269999999</v>
      </c>
      <c r="Q12" s="147">
        <v>126694.8933</v>
      </c>
      <c r="R12" s="147">
        <v>162579.42490000001</v>
      </c>
      <c r="S12" s="147">
        <v>132284.44099999999</v>
      </c>
      <c r="T12" s="147">
        <v>107347.23929999999</v>
      </c>
      <c r="U12" s="147">
        <v>137973.61969999998</v>
      </c>
      <c r="V12" s="147">
        <v>174510.69749999998</v>
      </c>
      <c r="W12" s="147">
        <v>127513.31200000001</v>
      </c>
      <c r="X12" s="147">
        <v>105541.89139999998</v>
      </c>
      <c r="Y12" s="147">
        <v>141496.62969999999</v>
      </c>
      <c r="Z12" s="147">
        <v>176198.71920000002</v>
      </c>
      <c r="AA12" s="147">
        <v>126898.5904</v>
      </c>
      <c r="AB12" s="147">
        <v>104451.0788</v>
      </c>
      <c r="AC12" s="147">
        <v>142460.63649999999</v>
      </c>
      <c r="AD12" s="147">
        <v>179451.3633</v>
      </c>
      <c r="AE12" s="147">
        <v>120402.3094</v>
      </c>
      <c r="AF12" s="147">
        <v>539044.48780000012</v>
      </c>
    </row>
    <row r="13" spans="2:32">
      <c r="B13" s="144"/>
      <c r="C13" s="145" t="s">
        <v>725</v>
      </c>
      <c r="D13" s="147">
        <v>10370.8076</v>
      </c>
      <c r="E13" s="147">
        <v>12595.168000000001</v>
      </c>
      <c r="F13" s="147">
        <v>17466.5239</v>
      </c>
      <c r="G13" s="147">
        <v>18312.762000000002</v>
      </c>
      <c r="H13" s="147">
        <v>18318.1109</v>
      </c>
      <c r="I13" s="147">
        <v>17611.397800000002</v>
      </c>
      <c r="J13" s="147">
        <v>18227.3956</v>
      </c>
      <c r="K13" s="147">
        <v>15629.729699999998</v>
      </c>
      <c r="L13" s="147">
        <v>17852.565000000002</v>
      </c>
      <c r="M13" s="147">
        <v>16079.582600000002</v>
      </c>
      <c r="N13" s="147">
        <v>17699.961800000001</v>
      </c>
      <c r="O13" s="147">
        <v>18225.1682</v>
      </c>
      <c r="P13" s="147">
        <v>16436.098000000002</v>
      </c>
      <c r="Q13" s="147">
        <v>16945.260300000002</v>
      </c>
      <c r="R13" s="147">
        <v>18905.241399999999</v>
      </c>
      <c r="S13" s="147">
        <v>17985.403999999999</v>
      </c>
      <c r="T13" s="147">
        <v>16268.1486</v>
      </c>
      <c r="U13" s="147">
        <v>17328.991900000001</v>
      </c>
      <c r="V13" s="147">
        <v>18935.400699999998</v>
      </c>
      <c r="W13" s="147">
        <v>18076.895699999997</v>
      </c>
      <c r="X13" s="147">
        <v>16167.824499999999</v>
      </c>
      <c r="Y13" s="147">
        <v>17158.9866</v>
      </c>
      <c r="Z13" s="147">
        <v>18942.0507</v>
      </c>
      <c r="AA13" s="147">
        <v>18066.751699999997</v>
      </c>
      <c r="AB13" s="147">
        <v>15902.962799999999</v>
      </c>
      <c r="AC13" s="147">
        <v>16893.5815</v>
      </c>
      <c r="AD13" s="147">
        <v>18653.154200000001</v>
      </c>
      <c r="AE13" s="147">
        <v>17813.299199999998</v>
      </c>
      <c r="AF13" s="147">
        <v>68352.539899999989</v>
      </c>
    </row>
    <row r="14" spans="2:32">
      <c r="B14" s="144"/>
      <c r="C14" s="145" t="s">
        <v>726</v>
      </c>
      <c r="D14" s="147">
        <v>5920342.3705999991</v>
      </c>
      <c r="E14" s="147">
        <v>5845017.8261000002</v>
      </c>
      <c r="F14" s="147">
        <v>8292417.3722999999</v>
      </c>
      <c r="G14" s="147">
        <v>9585470.6952999979</v>
      </c>
      <c r="H14" s="147">
        <v>10594406.984100003</v>
      </c>
      <c r="I14" s="147">
        <v>12132053.000799999</v>
      </c>
      <c r="J14" s="147">
        <v>8603399.2716000024</v>
      </c>
      <c r="K14" s="147">
        <v>6928236.1407999992</v>
      </c>
      <c r="L14" s="147">
        <v>6353624.1707000015</v>
      </c>
      <c r="M14" s="147">
        <v>5071128.4651000006</v>
      </c>
      <c r="N14" s="147">
        <v>3992211.0373999998</v>
      </c>
      <c r="O14" s="147">
        <v>4087555.6839999999</v>
      </c>
      <c r="P14" s="147">
        <v>4347606.1063999981</v>
      </c>
      <c r="Q14" s="147">
        <v>5196526.9781000018</v>
      </c>
      <c r="R14" s="147">
        <v>5500049.1263999995</v>
      </c>
      <c r="S14" s="147">
        <v>5563502.4859000007</v>
      </c>
      <c r="T14" s="147">
        <v>5291611.9737999998</v>
      </c>
      <c r="U14" s="147">
        <v>5804800.4320999989</v>
      </c>
      <c r="V14" s="147">
        <v>5955618.9620999992</v>
      </c>
      <c r="W14" s="147">
        <v>5710090.3171999976</v>
      </c>
      <c r="X14" s="147">
        <v>5260292.6219000015</v>
      </c>
      <c r="Y14" s="147">
        <v>5755579.3134000013</v>
      </c>
      <c r="Z14" s="147">
        <v>6121525.2752999999</v>
      </c>
      <c r="AA14" s="147">
        <v>5892543.6503999997</v>
      </c>
      <c r="AB14" s="147">
        <v>5481411.8839000026</v>
      </c>
      <c r="AC14" s="147">
        <v>5923986.2843999993</v>
      </c>
      <c r="AD14" s="147">
        <v>6058106.0147000002</v>
      </c>
      <c r="AE14" s="147">
        <v>5932518.5588000007</v>
      </c>
      <c r="AF14" s="147">
        <v>23788083.14950002</v>
      </c>
    </row>
    <row r="15" spans="2:32">
      <c r="B15" s="144"/>
      <c r="C15" s="145" t="s">
        <v>727</v>
      </c>
      <c r="D15" s="147"/>
      <c r="E15" s="147"/>
      <c r="F15" s="147"/>
      <c r="G15" s="147"/>
      <c r="H15" s="147">
        <v>1547.4</v>
      </c>
      <c r="I15" s="147">
        <v>2527.42</v>
      </c>
      <c r="J15" s="147">
        <v>1223.7136</v>
      </c>
      <c r="K15" s="147">
        <v>598.94659999999999</v>
      </c>
      <c r="L15" s="147">
        <v>689.06910000000005</v>
      </c>
      <c r="M15" s="147">
        <v>425.03440000000001</v>
      </c>
      <c r="N15" s="147">
        <v>972.90380000000005</v>
      </c>
      <c r="O15" s="147">
        <v>2883.6235999999999</v>
      </c>
      <c r="P15" s="147">
        <v>38906.139199999998</v>
      </c>
      <c r="Q15" s="147">
        <v>36480.772299999997</v>
      </c>
      <c r="R15" s="147">
        <v>38991.925300000003</v>
      </c>
      <c r="S15" s="147">
        <v>37704.017999999996</v>
      </c>
      <c r="T15" s="147">
        <v>269258.95460000006</v>
      </c>
      <c r="U15" s="147">
        <v>264217.50320000004</v>
      </c>
      <c r="V15" s="147">
        <v>268917.17370000004</v>
      </c>
      <c r="W15" s="147">
        <v>247911.95689999999</v>
      </c>
      <c r="X15" s="147">
        <v>842591.70120000001</v>
      </c>
      <c r="Y15" s="147">
        <v>807599.96289999993</v>
      </c>
      <c r="Z15" s="147">
        <v>760643.05620000011</v>
      </c>
      <c r="AA15" s="147">
        <v>716036.18609999993</v>
      </c>
      <c r="AB15" s="147">
        <v>1024599.3069</v>
      </c>
      <c r="AC15" s="147">
        <v>997154.20149999997</v>
      </c>
      <c r="AD15" s="147">
        <v>922694.96079999988</v>
      </c>
      <c r="AE15" s="147">
        <v>832903.48869999987</v>
      </c>
      <c r="AF15" s="147">
        <v>4032068.7725999993</v>
      </c>
    </row>
    <row r="16" spans="2:32">
      <c r="B16" s="144"/>
      <c r="C16" s="145" t="s">
        <v>728</v>
      </c>
      <c r="D16" s="147">
        <v>3483456.5315</v>
      </c>
      <c r="E16" s="147">
        <v>4997569.0016000001</v>
      </c>
      <c r="F16" s="147">
        <v>5843258.3158000018</v>
      </c>
      <c r="G16" s="147">
        <v>6111407.7355000013</v>
      </c>
      <c r="H16" s="147">
        <v>6439393.208399999</v>
      </c>
      <c r="I16" s="147">
        <v>6950998.0462999996</v>
      </c>
      <c r="J16" s="147">
        <v>7590392.9929</v>
      </c>
      <c r="K16" s="147">
        <v>7781338.3624</v>
      </c>
      <c r="L16" s="147">
        <v>6717598.9731000019</v>
      </c>
      <c r="M16" s="147">
        <v>5451609.6109000016</v>
      </c>
      <c r="N16" s="147">
        <v>5042402.5695999982</v>
      </c>
      <c r="O16" s="147">
        <v>4882595.8192000026</v>
      </c>
      <c r="P16" s="147">
        <v>4916715.1745000016</v>
      </c>
      <c r="Q16" s="147">
        <v>5067332.6802000012</v>
      </c>
      <c r="R16" s="147">
        <v>5454377.8536</v>
      </c>
      <c r="S16" s="147">
        <v>5454075.5611000014</v>
      </c>
      <c r="T16" s="147">
        <v>5877416.7049000002</v>
      </c>
      <c r="U16" s="147">
        <v>5758860.783400001</v>
      </c>
      <c r="V16" s="147">
        <v>5853760.5957999984</v>
      </c>
      <c r="W16" s="147">
        <v>5614344.7665999988</v>
      </c>
      <c r="X16" s="147">
        <v>5772477.3633999992</v>
      </c>
      <c r="Y16" s="147">
        <v>5997641.5903000021</v>
      </c>
      <c r="Z16" s="147">
        <v>6479786.1975000044</v>
      </c>
      <c r="AA16" s="147">
        <v>6303538.5658999989</v>
      </c>
      <c r="AB16" s="147">
        <v>6476025.3094000015</v>
      </c>
      <c r="AC16" s="147">
        <v>6253501.0308000008</v>
      </c>
      <c r="AD16" s="147">
        <v>6410499.2951999987</v>
      </c>
      <c r="AE16" s="147">
        <v>5902104.157300001</v>
      </c>
      <c r="AF16" s="147">
        <v>25178779.772800021</v>
      </c>
    </row>
    <row r="17" spans="2:32">
      <c r="B17" s="144"/>
      <c r="C17" s="145" t="s">
        <v>729</v>
      </c>
      <c r="D17" s="147">
        <v>8859029.591</v>
      </c>
      <c r="E17" s="147">
        <v>8813315.8641999979</v>
      </c>
      <c r="F17" s="147">
        <v>10955120.9978</v>
      </c>
      <c r="G17" s="147">
        <v>13532314.031100003</v>
      </c>
      <c r="H17" s="147">
        <v>10917368.550999993</v>
      </c>
      <c r="I17" s="147">
        <v>9791863.2598000057</v>
      </c>
      <c r="J17" s="147">
        <v>12497418.6187</v>
      </c>
      <c r="K17" s="147">
        <v>14181568.901000002</v>
      </c>
      <c r="L17" s="147">
        <v>9848314.6423999984</v>
      </c>
      <c r="M17" s="147">
        <v>9228736.3127999976</v>
      </c>
      <c r="N17" s="147">
        <v>11158574.8749</v>
      </c>
      <c r="O17" s="147">
        <v>12903680.814299997</v>
      </c>
      <c r="P17" s="147">
        <v>10219442.870999996</v>
      </c>
      <c r="Q17" s="147">
        <v>9280064.763100002</v>
      </c>
      <c r="R17" s="147">
        <v>11853556.631199995</v>
      </c>
      <c r="S17" s="147">
        <v>12965480.771300007</v>
      </c>
      <c r="T17" s="147">
        <v>10235574.454299998</v>
      </c>
      <c r="U17" s="147">
        <v>9424817.7580999974</v>
      </c>
      <c r="V17" s="147">
        <v>12167333.094299996</v>
      </c>
      <c r="W17" s="147">
        <v>13280761.739800001</v>
      </c>
      <c r="X17" s="147">
        <v>10237398.120200004</v>
      </c>
      <c r="Y17" s="147">
        <v>9441028.554299999</v>
      </c>
      <c r="Z17" s="147">
        <v>12095187.264</v>
      </c>
      <c r="AA17" s="147">
        <v>13121654.4177</v>
      </c>
      <c r="AB17" s="147">
        <v>10033763.692799997</v>
      </c>
      <c r="AC17" s="147">
        <v>10360025.172799995</v>
      </c>
      <c r="AD17" s="147">
        <v>12393551.617000004</v>
      </c>
      <c r="AE17" s="147">
        <v>12322901.638300005</v>
      </c>
      <c r="AF17" s="147">
        <v>44076760.56400001</v>
      </c>
    </row>
    <row r="18" spans="2:32">
      <c r="B18" s="144"/>
      <c r="C18" s="145" t="s">
        <v>730</v>
      </c>
      <c r="D18" s="147">
        <v>7188</v>
      </c>
      <c r="E18" s="147">
        <v>8699.65</v>
      </c>
      <c r="F18" s="147">
        <v>45592.05</v>
      </c>
      <c r="G18" s="147">
        <v>37389.4</v>
      </c>
      <c r="H18" s="147">
        <v>22045.200000000001</v>
      </c>
      <c r="I18" s="147">
        <v>31703.200000000001</v>
      </c>
      <c r="J18" s="147">
        <v>130257.4</v>
      </c>
      <c r="K18" s="147">
        <v>138468</v>
      </c>
      <c r="L18" s="147">
        <v>68333.5</v>
      </c>
      <c r="M18" s="147">
        <v>42815</v>
      </c>
      <c r="N18" s="147">
        <v>187301</v>
      </c>
      <c r="O18" s="147">
        <v>161446.5</v>
      </c>
      <c r="P18" s="147">
        <v>107800.85159999999</v>
      </c>
      <c r="Q18" s="147">
        <v>76295.184200000003</v>
      </c>
      <c r="R18" s="147">
        <v>213710.21059999996</v>
      </c>
      <c r="S18" s="147">
        <v>185942.62849999999</v>
      </c>
      <c r="T18" s="147">
        <v>108899.56779999999</v>
      </c>
      <c r="U18" s="147">
        <v>102245.64</v>
      </c>
      <c r="V18" s="147">
        <v>252845.1991</v>
      </c>
      <c r="W18" s="147">
        <v>225834.41649999999</v>
      </c>
      <c r="X18" s="147">
        <v>109871.15400000001</v>
      </c>
      <c r="Y18" s="147">
        <v>130682.63070000001</v>
      </c>
      <c r="Z18" s="147">
        <v>283795.55580000003</v>
      </c>
      <c r="AA18" s="147">
        <v>257190.5624</v>
      </c>
      <c r="AB18" s="147">
        <v>138037.81419999999</v>
      </c>
      <c r="AC18" s="147">
        <v>182835.1324</v>
      </c>
      <c r="AD18" s="147">
        <v>329252.54429999995</v>
      </c>
      <c r="AE18" s="147">
        <v>272509.0969</v>
      </c>
      <c r="AF18" s="147">
        <v>1009480.412</v>
      </c>
    </row>
    <row r="19" spans="2:32">
      <c r="B19" s="144"/>
      <c r="C19" s="145" t="s">
        <v>731</v>
      </c>
      <c r="D19" s="147">
        <v>13461.9478</v>
      </c>
      <c r="E19" s="147">
        <v>16730.451699999998</v>
      </c>
      <c r="F19" s="147">
        <v>20404.0144</v>
      </c>
      <c r="G19" s="147">
        <v>17836.043799999999</v>
      </c>
      <c r="H19" s="147">
        <v>26964.516499999998</v>
      </c>
      <c r="I19" s="147">
        <v>34086.804300000003</v>
      </c>
      <c r="J19" s="147">
        <v>28609.763400000003</v>
      </c>
      <c r="K19" s="147">
        <v>34495.222000000002</v>
      </c>
      <c r="L19" s="147">
        <v>25953.022000000001</v>
      </c>
      <c r="M19" s="147">
        <v>23425.809999999998</v>
      </c>
      <c r="N19" s="147">
        <v>26331.440000000002</v>
      </c>
      <c r="O19" s="147">
        <v>26746.7</v>
      </c>
      <c r="P19" s="147">
        <v>23597.320299999999</v>
      </c>
      <c r="Q19" s="147">
        <v>27349.424800000001</v>
      </c>
      <c r="R19" s="147">
        <v>30891.282000000003</v>
      </c>
      <c r="S19" s="147">
        <v>28808.729100000004</v>
      </c>
      <c r="T19" s="147">
        <v>24552.720800000003</v>
      </c>
      <c r="U19" s="147">
        <v>27742.352199999998</v>
      </c>
      <c r="V19" s="147">
        <v>31215.844300000004</v>
      </c>
      <c r="W19" s="147">
        <v>28670.5052</v>
      </c>
      <c r="X19" s="147">
        <v>24151.554199999999</v>
      </c>
      <c r="Y19" s="147">
        <v>27362.595799999996</v>
      </c>
      <c r="Z19" s="147">
        <v>30700.9185</v>
      </c>
      <c r="AA19" s="147">
        <v>28217.113000000001</v>
      </c>
      <c r="AB19" s="147">
        <v>23801.396000000001</v>
      </c>
      <c r="AC19" s="147">
        <v>26753.9715</v>
      </c>
      <c r="AD19" s="147">
        <v>30166.151700000002</v>
      </c>
      <c r="AE19" s="147">
        <v>27615.281899999998</v>
      </c>
      <c r="AF19" s="147">
        <v>105735.48920000001</v>
      </c>
    </row>
    <row r="20" spans="2:32">
      <c r="B20" s="144"/>
      <c r="C20" s="145" t="s">
        <v>732</v>
      </c>
      <c r="D20" s="147">
        <v>3344.1032999999998</v>
      </c>
      <c r="E20" s="147">
        <v>6192.0095000000001</v>
      </c>
      <c r="F20" s="147">
        <v>4942.8824999999997</v>
      </c>
      <c r="G20" s="147">
        <v>3848.9996000000001</v>
      </c>
      <c r="H20" s="147">
        <v>2329.8987000000002</v>
      </c>
      <c r="I20" s="147">
        <v>3349.6389999999997</v>
      </c>
      <c r="J20" s="147">
        <v>3434.0261999999998</v>
      </c>
      <c r="K20" s="147">
        <v>3635.5447999999997</v>
      </c>
      <c r="L20" s="147">
        <v>5392.0416999999998</v>
      </c>
      <c r="M20" s="147">
        <v>11823.411899999999</v>
      </c>
      <c r="N20" s="147">
        <v>12904.7215</v>
      </c>
      <c r="O20" s="147">
        <v>12086.5373</v>
      </c>
      <c r="P20" s="147">
        <v>10615.465100000001</v>
      </c>
      <c r="Q20" s="147">
        <v>11462.563099999999</v>
      </c>
      <c r="R20" s="147">
        <v>11948.277100000001</v>
      </c>
      <c r="S20" s="147">
        <v>11101.943499999999</v>
      </c>
      <c r="T20" s="147">
        <v>10367.575199999999</v>
      </c>
      <c r="U20" s="147">
        <v>11207.8143</v>
      </c>
      <c r="V20" s="147">
        <v>11697.5072</v>
      </c>
      <c r="W20" s="147">
        <v>10879.188</v>
      </c>
      <c r="X20" s="147">
        <v>10083.159299999999</v>
      </c>
      <c r="Y20" s="147">
        <v>10826.3413</v>
      </c>
      <c r="Z20" s="147">
        <v>11299.507799999999</v>
      </c>
      <c r="AA20" s="147">
        <v>10593.622100000001</v>
      </c>
      <c r="AB20" s="147">
        <v>9610.5433000000012</v>
      </c>
      <c r="AC20" s="147">
        <v>10402.1929</v>
      </c>
      <c r="AD20" s="147">
        <v>10867.239100000001</v>
      </c>
      <c r="AE20" s="147">
        <v>10113.327600000001</v>
      </c>
      <c r="AF20" s="147">
        <v>39358.184599999993</v>
      </c>
    </row>
    <row r="21" spans="2:32">
      <c r="B21" s="144"/>
      <c r="C21" s="567" t="s">
        <v>176</v>
      </c>
      <c r="D21" s="568">
        <v>651721.4</v>
      </c>
      <c r="E21" s="568">
        <v>517636.11499999999</v>
      </c>
      <c r="F21" s="568">
        <v>1107595.1299999999</v>
      </c>
      <c r="G21" s="568">
        <v>1135493.29</v>
      </c>
      <c r="H21" s="568">
        <v>1004887.65</v>
      </c>
      <c r="I21" s="568">
        <v>1216705.2625</v>
      </c>
      <c r="J21" s="568">
        <v>1150426.5539999998</v>
      </c>
      <c r="K21" s="568">
        <v>1461124.1869000001</v>
      </c>
      <c r="L21" s="568">
        <v>897614.56350000005</v>
      </c>
      <c r="M21" s="568">
        <v>1064028.2433</v>
      </c>
      <c r="N21" s="568">
        <v>1101304.0714000002</v>
      </c>
      <c r="O21" s="568">
        <v>1579566.2409999999</v>
      </c>
      <c r="P21" s="568">
        <v>1219245.1464999998</v>
      </c>
      <c r="Q21" s="568">
        <v>1295967.0537</v>
      </c>
      <c r="R21" s="568">
        <v>1364001.5541999999</v>
      </c>
      <c r="S21" s="568">
        <v>1651571.0363</v>
      </c>
      <c r="T21" s="568">
        <v>1394219.6602999996</v>
      </c>
      <c r="U21" s="568">
        <v>1391615.9517999997</v>
      </c>
      <c r="V21" s="568">
        <v>1415678.2476999999</v>
      </c>
      <c r="W21" s="568">
        <v>1789665.4566999997</v>
      </c>
      <c r="X21" s="568">
        <v>1340015.2373000002</v>
      </c>
      <c r="Y21" s="568">
        <v>1536869.7306999997</v>
      </c>
      <c r="Z21" s="568">
        <v>1635538.5229999998</v>
      </c>
      <c r="AA21" s="568">
        <v>2041132.8669000003</v>
      </c>
      <c r="AB21" s="568">
        <v>1381689.6705</v>
      </c>
      <c r="AC21" s="568">
        <v>1385541.4497</v>
      </c>
      <c r="AD21" s="568">
        <v>1780159.7879000001</v>
      </c>
      <c r="AE21" s="568">
        <v>2269870.5792000005</v>
      </c>
      <c r="AF21" s="568">
        <v>7300375.6037999988</v>
      </c>
    </row>
    <row r="22" spans="2:32">
      <c r="B22" s="144"/>
      <c r="C22" s="145" t="s">
        <v>733</v>
      </c>
      <c r="D22" s="147">
        <v>3145</v>
      </c>
      <c r="E22" s="147">
        <v>3700</v>
      </c>
      <c r="F22" s="147">
        <v>6660</v>
      </c>
      <c r="G22" s="147">
        <v>6120</v>
      </c>
      <c r="H22" s="147">
        <v>4550</v>
      </c>
      <c r="I22" s="147">
        <v>4725</v>
      </c>
      <c r="J22" s="147">
        <v>4250</v>
      </c>
      <c r="K22" s="147">
        <v>8840</v>
      </c>
      <c r="L22" s="147">
        <v>1700</v>
      </c>
      <c r="M22" s="147">
        <v>850</v>
      </c>
      <c r="N22" s="147">
        <v>510</v>
      </c>
      <c r="O22" s="147"/>
      <c r="P22" s="147"/>
      <c r="Q22" s="147"/>
      <c r="R22" s="147"/>
      <c r="S22" s="147"/>
      <c r="T22" s="147"/>
      <c r="U22" s="147"/>
      <c r="V22" s="147"/>
      <c r="W22" s="147"/>
      <c r="X22" s="147"/>
      <c r="Y22" s="147"/>
      <c r="Z22" s="147"/>
      <c r="AA22" s="147"/>
      <c r="AB22" s="147"/>
      <c r="AC22" s="147"/>
      <c r="AD22" s="147"/>
      <c r="AE22" s="147"/>
      <c r="AF22" s="147"/>
    </row>
    <row r="23" spans="2:32">
      <c r="B23" s="144"/>
      <c r="C23" s="145" t="s">
        <v>734</v>
      </c>
      <c r="D23" s="147">
        <v>6137.9000000000005</v>
      </c>
      <c r="E23" s="147">
        <v>6199.8270000000002</v>
      </c>
      <c r="F23" s="147">
        <v>4475.5479999999998</v>
      </c>
      <c r="G23" s="147">
        <v>4057.96</v>
      </c>
      <c r="H23" s="147">
        <v>5942.0549999999994</v>
      </c>
      <c r="I23" s="147">
        <v>11341.994999999999</v>
      </c>
      <c r="J23" s="147">
        <v>9833.5650000000005</v>
      </c>
      <c r="K23" s="147">
        <v>8627.01</v>
      </c>
      <c r="L23" s="147">
        <v>7007.1875</v>
      </c>
      <c r="M23" s="147">
        <v>8998.5250000000015</v>
      </c>
      <c r="N23" s="147">
        <v>10247</v>
      </c>
      <c r="O23" s="147">
        <v>9497</v>
      </c>
      <c r="P23" s="147">
        <v>8117.8775000000005</v>
      </c>
      <c r="Q23" s="147">
        <v>9495.8924999999999</v>
      </c>
      <c r="R23" s="147">
        <v>10579.426000000001</v>
      </c>
      <c r="S23" s="147">
        <v>10192.492300000002</v>
      </c>
      <c r="T23" s="147">
        <v>8804.4634000000005</v>
      </c>
      <c r="U23" s="147">
        <v>10176.525</v>
      </c>
      <c r="V23" s="147">
        <v>11074.084500000001</v>
      </c>
      <c r="W23" s="147">
        <v>10342.6335</v>
      </c>
      <c r="X23" s="147">
        <v>8868.2245000000003</v>
      </c>
      <c r="Y23" s="147">
        <v>10374.394400000001</v>
      </c>
      <c r="Z23" s="147">
        <v>11434.2538</v>
      </c>
      <c r="AA23" s="147">
        <v>10536.643499999998</v>
      </c>
      <c r="AB23" s="147">
        <v>8892.2842999999993</v>
      </c>
      <c r="AC23" s="147">
        <v>10420.428899999999</v>
      </c>
      <c r="AD23" s="147">
        <v>11407.5738</v>
      </c>
      <c r="AE23" s="147">
        <v>10587.867499999998</v>
      </c>
      <c r="AF23" s="147">
        <v>40826.102100000004</v>
      </c>
    </row>
    <row r="24" spans="2:32">
      <c r="B24" s="144"/>
      <c r="C24" s="145" t="s">
        <v>735</v>
      </c>
      <c r="D24" s="147">
        <v>546830.18700000015</v>
      </c>
      <c r="E24" s="147">
        <v>440924.44659999997</v>
      </c>
      <c r="F24" s="147">
        <v>610228.20080000011</v>
      </c>
      <c r="G24" s="147">
        <v>566991.94909999997</v>
      </c>
      <c r="H24" s="147">
        <v>474176.29530000006</v>
      </c>
      <c r="I24" s="147">
        <v>556018.45250000001</v>
      </c>
      <c r="J24" s="147">
        <v>688011.87479999999</v>
      </c>
      <c r="K24" s="147">
        <v>777586.7270999999</v>
      </c>
      <c r="L24" s="147">
        <v>881206.54749999987</v>
      </c>
      <c r="M24" s="147">
        <v>877326.304</v>
      </c>
      <c r="N24" s="147">
        <v>657716.06319999998</v>
      </c>
      <c r="O24" s="147">
        <v>444646.70390000002</v>
      </c>
      <c r="P24" s="147">
        <v>513421.57609999995</v>
      </c>
      <c r="Q24" s="147">
        <v>563652.7307999999</v>
      </c>
      <c r="R24" s="147">
        <v>661989.49859999993</v>
      </c>
      <c r="S24" s="147">
        <v>670857.50349999999</v>
      </c>
      <c r="T24" s="147">
        <v>495452.20930000005</v>
      </c>
      <c r="U24" s="147">
        <v>593803.44480000006</v>
      </c>
      <c r="V24" s="147">
        <v>533976.91379999998</v>
      </c>
      <c r="W24" s="147">
        <v>552570.54690000007</v>
      </c>
      <c r="X24" s="147">
        <v>469152.6165</v>
      </c>
      <c r="Y24" s="147">
        <v>451449.83429999993</v>
      </c>
      <c r="Z24" s="147">
        <v>564419.16590000002</v>
      </c>
      <c r="AA24" s="147">
        <v>600116.97649999999</v>
      </c>
      <c r="AB24" s="147">
        <v>528641.52740000002</v>
      </c>
      <c r="AC24" s="147">
        <v>564303.61689999991</v>
      </c>
      <c r="AD24" s="147">
        <v>485894.1743999999</v>
      </c>
      <c r="AE24" s="147">
        <v>418252.61210000003</v>
      </c>
      <c r="AF24" s="147">
        <v>1944036.9080000001</v>
      </c>
    </row>
    <row r="25" spans="2:32">
      <c r="B25" s="144"/>
      <c r="C25" s="145" t="s">
        <v>736</v>
      </c>
      <c r="D25" s="147">
        <v>305358.71249999997</v>
      </c>
      <c r="E25" s="147">
        <v>318138.35500000004</v>
      </c>
      <c r="F25" s="147">
        <v>594635.91250000021</v>
      </c>
      <c r="G25" s="147">
        <v>528467.83000000007</v>
      </c>
      <c r="H25" s="147">
        <v>381948.25999999995</v>
      </c>
      <c r="I25" s="147">
        <v>449811.94020000007</v>
      </c>
      <c r="J25" s="147">
        <v>587060.82519999985</v>
      </c>
      <c r="K25" s="147">
        <v>891917.99560000014</v>
      </c>
      <c r="L25" s="147">
        <v>542524.4789000001</v>
      </c>
      <c r="M25" s="147">
        <v>504486.42919999996</v>
      </c>
      <c r="N25" s="147">
        <v>748170.64780000004</v>
      </c>
      <c r="O25" s="147">
        <v>932512.71570000018</v>
      </c>
      <c r="P25" s="147">
        <v>715196.23579999979</v>
      </c>
      <c r="Q25" s="147">
        <v>641872.37199999986</v>
      </c>
      <c r="R25" s="147">
        <v>800065.09510000027</v>
      </c>
      <c r="S25" s="147">
        <v>910257.86160000029</v>
      </c>
      <c r="T25" s="147">
        <v>711830.9086000002</v>
      </c>
      <c r="U25" s="147">
        <v>634687.02579999994</v>
      </c>
      <c r="V25" s="147">
        <v>783308.74889999989</v>
      </c>
      <c r="W25" s="147">
        <v>984459.75650000013</v>
      </c>
      <c r="X25" s="147">
        <v>703942.08519999986</v>
      </c>
      <c r="Y25" s="147">
        <v>632392.49150000024</v>
      </c>
      <c r="Z25" s="147">
        <v>785614.58340000024</v>
      </c>
      <c r="AA25" s="147">
        <v>978424.1473000003</v>
      </c>
      <c r="AB25" s="147">
        <v>708171.38869999989</v>
      </c>
      <c r="AC25" s="147">
        <v>646232.85640000016</v>
      </c>
      <c r="AD25" s="147">
        <v>797135.04019999993</v>
      </c>
      <c r="AE25" s="147">
        <v>1024039.6982999998</v>
      </c>
      <c r="AF25" s="147">
        <v>3109265.1181999994</v>
      </c>
    </row>
    <row r="26" spans="2:32">
      <c r="B26" s="144"/>
      <c r="C26" s="145" t="s">
        <v>737</v>
      </c>
      <c r="D26" s="147">
        <v>1025572.8787999999</v>
      </c>
      <c r="E26" s="147">
        <v>1243971.2390000001</v>
      </c>
      <c r="F26" s="147">
        <v>1298114.9306999999</v>
      </c>
      <c r="G26" s="147">
        <v>1609297.3798</v>
      </c>
      <c r="H26" s="147">
        <v>1533986.8315000006</v>
      </c>
      <c r="I26" s="147">
        <v>1812615.8997000004</v>
      </c>
      <c r="J26" s="147">
        <v>1859075.1716999998</v>
      </c>
      <c r="K26" s="147">
        <v>1757966.0748999999</v>
      </c>
      <c r="L26" s="147">
        <v>1573564.6223000002</v>
      </c>
      <c r="M26" s="147">
        <v>1471875.2876000002</v>
      </c>
      <c r="N26" s="147">
        <v>1200353.5200000003</v>
      </c>
      <c r="O26" s="147">
        <v>1099295.3067999997</v>
      </c>
      <c r="P26" s="147">
        <v>1172731.1316000004</v>
      </c>
      <c r="Q26" s="147">
        <v>1214617.9446000005</v>
      </c>
      <c r="R26" s="147">
        <v>1360863.8125000007</v>
      </c>
      <c r="S26" s="147">
        <v>1282445.8767000001</v>
      </c>
      <c r="T26" s="147">
        <v>1225951.2029000006</v>
      </c>
      <c r="U26" s="147">
        <v>1384191.5231999995</v>
      </c>
      <c r="V26" s="147">
        <v>1286503.7575000001</v>
      </c>
      <c r="W26" s="147">
        <v>1336589.0347000011</v>
      </c>
      <c r="X26" s="147">
        <v>1218520.9728000001</v>
      </c>
      <c r="Y26" s="147">
        <v>1282627.6565000005</v>
      </c>
      <c r="Z26" s="147">
        <v>1377830.6945000002</v>
      </c>
      <c r="AA26" s="147">
        <v>1307917.4017999996</v>
      </c>
      <c r="AB26" s="147">
        <v>1278435.9653</v>
      </c>
      <c r="AC26" s="147">
        <v>1404305.1484999997</v>
      </c>
      <c r="AD26" s="147">
        <v>1257275.4865999995</v>
      </c>
      <c r="AE26" s="147">
        <v>1240349.0096000002</v>
      </c>
      <c r="AF26" s="147">
        <v>5058672.9321999997</v>
      </c>
    </row>
    <row r="27" spans="2:32">
      <c r="B27" s="144"/>
      <c r="C27" s="145" t="s">
        <v>738</v>
      </c>
      <c r="D27" s="147">
        <v>24897133.092499997</v>
      </c>
      <c r="E27" s="147">
        <v>26783887.552599993</v>
      </c>
      <c r="F27" s="147">
        <v>34190813.806000009</v>
      </c>
      <c r="G27" s="147">
        <v>39167592.165100001</v>
      </c>
      <c r="H27" s="147">
        <v>37121371.357299998</v>
      </c>
      <c r="I27" s="147">
        <v>39196687.233700007</v>
      </c>
      <c r="J27" s="147">
        <v>39855162.742799997</v>
      </c>
      <c r="K27" s="147">
        <v>40976206.339299999</v>
      </c>
      <c r="L27" s="147">
        <v>33356385.642800003</v>
      </c>
      <c r="M27" s="147">
        <v>29256276.313299995</v>
      </c>
      <c r="N27" s="147">
        <v>28961261.321899999</v>
      </c>
      <c r="O27" s="147">
        <v>31196394.7117</v>
      </c>
      <c r="P27" s="147">
        <v>28341278.209499992</v>
      </c>
      <c r="Q27" s="147">
        <v>28778218.738300003</v>
      </c>
      <c r="R27" s="147">
        <v>33004708.722199995</v>
      </c>
      <c r="S27" s="147">
        <v>34676176.672200009</v>
      </c>
      <c r="T27" s="147">
        <v>31020931.303299993</v>
      </c>
      <c r="U27" s="147">
        <v>31288499.198899996</v>
      </c>
      <c r="V27" s="147">
        <v>34786456.017499991</v>
      </c>
      <c r="W27" s="147">
        <v>36033166.120199986</v>
      </c>
      <c r="X27" s="147">
        <v>31811957.676300008</v>
      </c>
      <c r="Y27" s="147">
        <v>32243096.326700006</v>
      </c>
      <c r="Z27" s="147">
        <v>36613635.541199997</v>
      </c>
      <c r="AA27" s="147">
        <v>37892454.823899992</v>
      </c>
      <c r="AB27" s="147">
        <v>33146542.970400006</v>
      </c>
      <c r="AC27" s="147">
        <v>34168467.420900002</v>
      </c>
      <c r="AD27" s="147">
        <v>37137790.173800007</v>
      </c>
      <c r="AE27" s="147">
        <v>36994494.868000001</v>
      </c>
      <c r="AF27" s="147">
        <v>142382833.31570005</v>
      </c>
    </row>
    <row r="30" spans="2:32">
      <c r="C30" s="575" t="s">
        <v>712</v>
      </c>
      <c r="D30" s="574">
        <v>2020</v>
      </c>
      <c r="E30" s="575">
        <f>D30+1</f>
        <v>2021</v>
      </c>
      <c r="F30" s="577">
        <f t="shared" ref="F30:K30" si="7">E30+1</f>
        <v>2022</v>
      </c>
      <c r="G30" s="577">
        <f t="shared" si="7"/>
        <v>2023</v>
      </c>
      <c r="H30" s="577">
        <f t="shared" si="7"/>
        <v>2024</v>
      </c>
      <c r="I30" s="577">
        <f t="shared" si="7"/>
        <v>2025</v>
      </c>
      <c r="J30" s="577">
        <f t="shared" si="7"/>
        <v>2026</v>
      </c>
      <c r="K30" s="577">
        <f t="shared" si="7"/>
        <v>2027</v>
      </c>
      <c r="M30" s="575" t="s">
        <v>739</v>
      </c>
    </row>
    <row r="31" spans="2:32">
      <c r="C31" t="s">
        <v>718</v>
      </c>
      <c r="D31" s="576">
        <f>SUMIFS($D6:$AF6,$D$4:$AF$4,D$30)</f>
        <v>269452.5</v>
      </c>
      <c r="E31" s="576">
        <f t="shared" ref="E31:K31" si="8">SUMIFS($D6:$AF6,$D$4:$AF$4,E$30)</f>
        <v>252065</v>
      </c>
      <c r="F31" s="576">
        <f t="shared" si="8"/>
        <v>239932.5</v>
      </c>
      <c r="G31" s="576">
        <f t="shared" si="8"/>
        <v>218863.55559999999</v>
      </c>
      <c r="H31" s="576">
        <f t="shared" si="8"/>
        <v>346050.61790000001</v>
      </c>
      <c r="I31" s="576">
        <f t="shared" si="8"/>
        <v>297915.62530000001</v>
      </c>
      <c r="J31" s="576">
        <f t="shared" si="8"/>
        <v>263584.54129999998</v>
      </c>
      <c r="K31" s="576">
        <f t="shared" si="8"/>
        <v>220177.25689999998</v>
      </c>
      <c r="M31" s="578">
        <f>(K31/F31)^(1/5)-1</f>
        <v>-1.7038120883033581E-2</v>
      </c>
    </row>
    <row r="32" spans="2:32">
      <c r="C32" t="s">
        <v>719</v>
      </c>
      <c r="D32" s="576">
        <f t="shared" ref="D32:K32" si="9">SUMIFS($D7:$AF7,$D$4:$AF$4,D$30)</f>
        <v>349245.22139999998</v>
      </c>
      <c r="E32" s="576">
        <f t="shared" si="9"/>
        <v>469468.6054</v>
      </c>
      <c r="F32" s="576">
        <f t="shared" si="9"/>
        <v>628148.39449999994</v>
      </c>
      <c r="G32" s="576">
        <f t="shared" si="9"/>
        <v>1596865.1598</v>
      </c>
      <c r="H32" s="576">
        <f t="shared" si="9"/>
        <v>2207538.2765000002</v>
      </c>
      <c r="I32" s="576">
        <f t="shared" si="9"/>
        <v>2902944.2533</v>
      </c>
      <c r="J32" s="576">
        <f t="shared" si="9"/>
        <v>3607527.4847000008</v>
      </c>
      <c r="K32" s="576">
        <f t="shared" si="9"/>
        <v>4351874.0022</v>
      </c>
      <c r="M32" s="578">
        <f t="shared" ref="M32:M53" si="10">(K32/F32)^(1/5)-1</f>
        <v>0.47272890854158289</v>
      </c>
    </row>
    <row r="33" spans="3:13">
      <c r="C33" t="s">
        <v>720</v>
      </c>
      <c r="D33" s="576">
        <f t="shared" ref="D33:K33" si="11">SUMIFS($D8:$AF8,$D$4:$AF$4,D$30)</f>
        <v>7422351.2636000002</v>
      </c>
      <c r="E33" s="576">
        <f t="shared" si="11"/>
        <v>8409981.4283000007</v>
      </c>
      <c r="F33" s="576">
        <f t="shared" si="11"/>
        <v>8157511.7912999997</v>
      </c>
      <c r="G33" s="576">
        <f t="shared" si="11"/>
        <v>8940064.9541999996</v>
      </c>
      <c r="H33" s="576">
        <f t="shared" si="11"/>
        <v>9782310.8582999967</v>
      </c>
      <c r="I33" s="576">
        <f t="shared" si="11"/>
        <v>10481683.867000001</v>
      </c>
      <c r="J33" s="576">
        <f t="shared" si="11"/>
        <v>10915753.702399999</v>
      </c>
      <c r="K33" s="576">
        <f t="shared" si="11"/>
        <v>11138670.644199993</v>
      </c>
      <c r="M33" s="578">
        <f t="shared" si="10"/>
        <v>6.4278111906927116E-2</v>
      </c>
    </row>
    <row r="34" spans="3:13">
      <c r="C34" t="s">
        <v>721</v>
      </c>
      <c r="D34" s="576">
        <f t="shared" ref="D34:K34" si="12">SUMIFS($D9:$AF9,$D$4:$AF$4,D$30)</f>
        <v>172617.83689999999</v>
      </c>
      <c r="E34" s="576">
        <f t="shared" si="12"/>
        <v>190938.58850000001</v>
      </c>
      <c r="F34" s="576">
        <f t="shared" si="12"/>
        <v>157904.06100000002</v>
      </c>
      <c r="G34" s="576">
        <f t="shared" si="12"/>
        <v>150299.94189999998</v>
      </c>
      <c r="H34" s="576">
        <f t="shared" si="12"/>
        <v>148897.73679999998</v>
      </c>
      <c r="I34" s="576">
        <f t="shared" si="12"/>
        <v>147506.163</v>
      </c>
      <c r="J34" s="576">
        <f t="shared" si="12"/>
        <v>144471.71669999999</v>
      </c>
      <c r="K34" s="576">
        <f t="shared" si="12"/>
        <v>140001.64259999999</v>
      </c>
      <c r="M34" s="578">
        <f t="shared" si="10"/>
        <v>-2.3779403270276389E-2</v>
      </c>
    </row>
    <row r="35" spans="3:13">
      <c r="C35" t="s">
        <v>722</v>
      </c>
      <c r="D35" s="576">
        <f t="shared" ref="D35:K35" si="13">SUMIFS($D10:$AF10,$D$4:$AF$4,D$30)</f>
        <v>11388482.8402</v>
      </c>
      <c r="E35" s="576">
        <f t="shared" si="13"/>
        <v>15713929.696199998</v>
      </c>
      <c r="F35" s="576">
        <f t="shared" si="13"/>
        <v>11959958.706799999</v>
      </c>
      <c r="G35" s="576">
        <f t="shared" si="13"/>
        <v>10397763.979699999</v>
      </c>
      <c r="H35" s="576">
        <f t="shared" si="13"/>
        <v>10493274.547699999</v>
      </c>
      <c r="I35" s="576">
        <f t="shared" si="13"/>
        <v>10497623.996099999</v>
      </c>
      <c r="J35" s="576">
        <f t="shared" si="13"/>
        <v>10188426.1503</v>
      </c>
      <c r="K35" s="576">
        <f t="shared" si="13"/>
        <v>10141936.620199997</v>
      </c>
      <c r="M35" s="578">
        <f t="shared" si="10"/>
        <v>-3.2439250200558822E-2</v>
      </c>
    </row>
    <row r="36" spans="3:13">
      <c r="C36" t="s">
        <v>723</v>
      </c>
      <c r="D36" s="576">
        <f t="shared" ref="D36:K36" si="14">SUMIFS($D11:$AF11,$D$4:$AF$4,D$30)</f>
        <v>120955.5154</v>
      </c>
      <c r="E36" s="576">
        <f t="shared" si="14"/>
        <v>127123.48370000001</v>
      </c>
      <c r="F36" s="576">
        <f t="shared" si="14"/>
        <v>113652.609</v>
      </c>
      <c r="G36" s="576">
        <f t="shared" si="14"/>
        <v>108731.20000000001</v>
      </c>
      <c r="H36" s="576">
        <f t="shared" si="14"/>
        <v>106668.7001</v>
      </c>
      <c r="I36" s="576">
        <f t="shared" si="14"/>
        <v>105521.9633</v>
      </c>
      <c r="J36" s="576">
        <f t="shared" si="14"/>
        <v>102185.98070000001</v>
      </c>
      <c r="K36" s="576">
        <f t="shared" si="14"/>
        <v>99333.112900000022</v>
      </c>
      <c r="M36" s="578">
        <f t="shared" si="10"/>
        <v>-2.6574033207816372E-2</v>
      </c>
    </row>
    <row r="37" spans="3:13">
      <c r="C37" t="s">
        <v>724</v>
      </c>
      <c r="D37" s="576">
        <f t="shared" ref="D37:K37" si="15">SUMIFS($D12:$AF12,$D$4:$AF$4,D$30)</f>
        <v>291752.09999999998</v>
      </c>
      <c r="E37" s="576">
        <f t="shared" si="15"/>
        <v>380990.57719999994</v>
      </c>
      <c r="F37" s="576">
        <f t="shared" si="15"/>
        <v>480787.90119999996</v>
      </c>
      <c r="G37" s="576">
        <f t="shared" si="15"/>
        <v>530041.69189999998</v>
      </c>
      <c r="H37" s="576">
        <f t="shared" si="15"/>
        <v>547344.86849999998</v>
      </c>
      <c r="I37" s="576">
        <f t="shared" si="15"/>
        <v>550135.83069999993</v>
      </c>
      <c r="J37" s="576">
        <f t="shared" si="15"/>
        <v>546765.38800000004</v>
      </c>
      <c r="K37" s="576">
        <f t="shared" si="15"/>
        <v>539044.48780000012</v>
      </c>
      <c r="M37" s="578">
        <f t="shared" si="10"/>
        <v>2.3138002044763128E-2</v>
      </c>
    </row>
    <row r="38" spans="3:13">
      <c r="C38" t="s">
        <v>725</v>
      </c>
      <c r="D38" s="576">
        <f t="shared" ref="D38:K38" si="16">SUMIFS($D13:$AF13,$D$4:$AF$4,D$30)</f>
        <v>58745.261500000008</v>
      </c>
      <c r="E38" s="576">
        <f t="shared" si="16"/>
        <v>69786.634000000005</v>
      </c>
      <c r="F38" s="576">
        <f t="shared" si="16"/>
        <v>69857.277600000001</v>
      </c>
      <c r="G38" s="576">
        <f t="shared" si="16"/>
        <v>70272.003700000001</v>
      </c>
      <c r="H38" s="576">
        <f t="shared" si="16"/>
        <v>70609.436900000001</v>
      </c>
      <c r="I38" s="576">
        <f t="shared" si="16"/>
        <v>70335.613499999992</v>
      </c>
      <c r="J38" s="576">
        <f t="shared" si="16"/>
        <v>69262.997699999993</v>
      </c>
      <c r="K38" s="576">
        <f t="shared" si="16"/>
        <v>68352.539899999989</v>
      </c>
      <c r="M38" s="578">
        <f t="shared" si="10"/>
        <v>-4.3456395772052403E-3</v>
      </c>
    </row>
    <row r="39" spans="3:13">
      <c r="C39" t="s">
        <v>726</v>
      </c>
      <c r="D39" s="576">
        <f t="shared" ref="D39:K39" si="17">SUMIFS($D14:$AF14,$D$4:$AF$4,D$30)</f>
        <v>29643248.264299996</v>
      </c>
      <c r="E39" s="576">
        <f t="shared" si="17"/>
        <v>38258095.397300005</v>
      </c>
      <c r="F39" s="576">
        <f t="shared" si="17"/>
        <v>19504519.3572</v>
      </c>
      <c r="G39" s="576">
        <f t="shared" si="17"/>
        <v>20607684.696800001</v>
      </c>
      <c r="H39" s="576">
        <f t="shared" si="17"/>
        <v>22762121.685199995</v>
      </c>
      <c r="I39" s="576">
        <f t="shared" si="17"/>
        <v>23029940.861000001</v>
      </c>
      <c r="J39" s="576">
        <f t="shared" si="17"/>
        <v>23396022.741800003</v>
      </c>
      <c r="K39" s="576">
        <f t="shared" si="17"/>
        <v>23788083.14950002</v>
      </c>
      <c r="M39" s="578">
        <f t="shared" si="10"/>
        <v>4.0506599370245144E-2</v>
      </c>
    </row>
    <row r="40" spans="3:13">
      <c r="C40" t="s">
        <v>727</v>
      </c>
      <c r="D40" s="576">
        <f t="shared" ref="D40:K40" si="18">SUMIFS($D15:$AF15,$D$4:$AF$4,D$30)</f>
        <v>0</v>
      </c>
      <c r="E40" s="576">
        <f t="shared" si="18"/>
        <v>5897.4802000000009</v>
      </c>
      <c r="F40" s="576">
        <f t="shared" si="18"/>
        <v>4970.6309000000001</v>
      </c>
      <c r="G40" s="576">
        <f t="shared" si="18"/>
        <v>152082.85479999997</v>
      </c>
      <c r="H40" s="576">
        <f t="shared" si="18"/>
        <v>1050305.5884000002</v>
      </c>
      <c r="I40" s="576">
        <f t="shared" si="18"/>
        <v>3126870.9064000002</v>
      </c>
      <c r="J40" s="576">
        <f t="shared" si="18"/>
        <v>3777351.9578999998</v>
      </c>
      <c r="K40" s="576">
        <f t="shared" si="18"/>
        <v>4032068.7725999993</v>
      </c>
      <c r="M40" s="578">
        <f t="shared" si="10"/>
        <v>2.8178888719177908</v>
      </c>
    </row>
    <row r="41" spans="3:13">
      <c r="C41" t="s">
        <v>728</v>
      </c>
      <c r="D41" s="576">
        <f t="shared" ref="D41:K41" si="19">SUMIFS($D16:$AF16,$D$4:$AF$4,D$30)</f>
        <v>20435691.584400002</v>
      </c>
      <c r="E41" s="576">
        <f t="shared" si="19"/>
        <v>28762122.609999996</v>
      </c>
      <c r="F41" s="576">
        <f t="shared" si="19"/>
        <v>22094206.972800002</v>
      </c>
      <c r="G41" s="576">
        <f t="shared" si="19"/>
        <v>20892501.269400004</v>
      </c>
      <c r="H41" s="576">
        <f t="shared" si="19"/>
        <v>23104382.850699998</v>
      </c>
      <c r="I41" s="576">
        <f t="shared" si="19"/>
        <v>24553443.717100006</v>
      </c>
      <c r="J41" s="576">
        <f t="shared" si="19"/>
        <v>25042129.7927</v>
      </c>
      <c r="K41" s="576">
        <f t="shared" si="19"/>
        <v>25178779.772800021</v>
      </c>
      <c r="M41" s="578">
        <f t="shared" si="10"/>
        <v>2.6481796959415993E-2</v>
      </c>
    </row>
    <row r="42" spans="3:13">
      <c r="C42" t="s">
        <v>729</v>
      </c>
      <c r="D42" s="576">
        <f t="shared" ref="D42:K42" si="20">SUMIFS($D17:$AF17,$D$4:$AF$4,D$30)</f>
        <v>42159780.484099999</v>
      </c>
      <c r="E42" s="576">
        <f t="shared" si="20"/>
        <v>47388219.330499999</v>
      </c>
      <c r="F42" s="576">
        <f t="shared" si="20"/>
        <v>43139306.644399986</v>
      </c>
      <c r="G42" s="576">
        <f t="shared" si="20"/>
        <v>44318545.036599994</v>
      </c>
      <c r="H42" s="576">
        <f t="shared" si="20"/>
        <v>45108487.04649999</v>
      </c>
      <c r="I42" s="576">
        <f t="shared" si="20"/>
        <v>44895268.356200002</v>
      </c>
      <c r="J42" s="576">
        <f t="shared" si="20"/>
        <v>45110242.120900005</v>
      </c>
      <c r="K42" s="576">
        <f t="shared" si="20"/>
        <v>44076760.56400001</v>
      </c>
      <c r="M42" s="578">
        <f t="shared" si="10"/>
        <v>4.3088773521982038E-3</v>
      </c>
    </row>
    <row r="43" spans="3:13">
      <c r="C43" t="s">
        <v>730</v>
      </c>
      <c r="D43" s="576">
        <f t="shared" ref="D43:K43" si="21">SUMIFS($D18:$AF18,$D$4:$AF$4,D$30)</f>
        <v>98869.1</v>
      </c>
      <c r="E43" s="576">
        <f t="shared" si="21"/>
        <v>322473.8</v>
      </c>
      <c r="F43" s="576">
        <f t="shared" si="21"/>
        <v>459896</v>
      </c>
      <c r="G43" s="576">
        <f t="shared" si="21"/>
        <v>583748.87489999994</v>
      </c>
      <c r="H43" s="576">
        <f t="shared" si="21"/>
        <v>689824.82339999988</v>
      </c>
      <c r="I43" s="576">
        <f t="shared" si="21"/>
        <v>781539.9029000001</v>
      </c>
      <c r="J43" s="576">
        <f t="shared" si="21"/>
        <v>922634.58779999998</v>
      </c>
      <c r="K43" s="576">
        <f t="shared" si="21"/>
        <v>1009480.412</v>
      </c>
      <c r="M43" s="578">
        <f t="shared" si="10"/>
        <v>0.17027425975492827</v>
      </c>
    </row>
    <row r="44" spans="3:13">
      <c r="C44" t="s">
        <v>731</v>
      </c>
      <c r="D44" s="576">
        <f t="shared" ref="D44:K44" si="22">SUMIFS($D19:$AF19,$D$4:$AF$4,D$30)</f>
        <v>68432.457699999999</v>
      </c>
      <c r="E44" s="576">
        <f t="shared" si="22"/>
        <v>124156.30620000002</v>
      </c>
      <c r="F44" s="576">
        <f t="shared" si="22"/>
        <v>102456.97199999999</v>
      </c>
      <c r="G44" s="576">
        <f t="shared" si="22"/>
        <v>110646.7562</v>
      </c>
      <c r="H44" s="576">
        <f t="shared" si="22"/>
        <v>112181.4225</v>
      </c>
      <c r="I44" s="576">
        <f t="shared" si="22"/>
        <v>110432.18149999999</v>
      </c>
      <c r="J44" s="576">
        <f t="shared" si="22"/>
        <v>108336.80110000001</v>
      </c>
      <c r="K44" s="576">
        <f t="shared" si="22"/>
        <v>105735.48920000001</v>
      </c>
      <c r="M44" s="578">
        <f t="shared" si="10"/>
        <v>6.3194168827662711E-3</v>
      </c>
    </row>
    <row r="45" spans="3:13">
      <c r="C45" t="s">
        <v>732</v>
      </c>
      <c r="D45" s="576">
        <f t="shared" ref="D45:K45" si="23">SUMIFS($D20:$AF20,$D$4:$AF$4,D$30)</f>
        <v>18327.994899999998</v>
      </c>
      <c r="E45" s="576">
        <f t="shared" si="23"/>
        <v>12749.108699999999</v>
      </c>
      <c r="F45" s="576">
        <f t="shared" si="23"/>
        <v>42206.712400000004</v>
      </c>
      <c r="G45" s="576">
        <f t="shared" si="23"/>
        <v>45128.248800000001</v>
      </c>
      <c r="H45" s="576">
        <f t="shared" si="23"/>
        <v>44152.084699999999</v>
      </c>
      <c r="I45" s="576">
        <f t="shared" si="23"/>
        <v>42802.630499999999</v>
      </c>
      <c r="J45" s="576">
        <f t="shared" si="23"/>
        <v>40993.302899999995</v>
      </c>
      <c r="K45" s="576">
        <f t="shared" si="23"/>
        <v>39358.184599999993</v>
      </c>
      <c r="M45" s="578">
        <f t="shared" si="10"/>
        <v>-1.3877866467354671E-2</v>
      </c>
    </row>
    <row r="46" spans="3:13">
      <c r="C46" s="579" t="s">
        <v>176</v>
      </c>
      <c r="D46" s="580">
        <f t="shared" ref="D46:K46" si="24">SUMIFS($D21:$AF21,$D$4:$AF$4,D$30)</f>
        <v>3412445.9350000001</v>
      </c>
      <c r="E46" s="580">
        <f t="shared" si="24"/>
        <v>4833143.6534000002</v>
      </c>
      <c r="F46" s="580">
        <f t="shared" si="24"/>
        <v>4642513.1192000005</v>
      </c>
      <c r="G46" s="580">
        <f t="shared" si="24"/>
        <v>5530784.7906999998</v>
      </c>
      <c r="H46" s="580">
        <f t="shared" si="24"/>
        <v>5991179.3164999997</v>
      </c>
      <c r="I46" s="580">
        <f t="shared" si="24"/>
        <v>6553556.3578999992</v>
      </c>
      <c r="J46" s="580">
        <f t="shared" si="24"/>
        <v>6817261.4873000002</v>
      </c>
      <c r="K46" s="580">
        <f t="shared" si="24"/>
        <v>7300375.6037999988</v>
      </c>
      <c r="L46" s="579"/>
      <c r="M46" s="581">
        <f t="shared" si="10"/>
        <v>9.4758719888654808E-2</v>
      </c>
    </row>
    <row r="47" spans="3:13">
      <c r="C47" t="s">
        <v>733</v>
      </c>
      <c r="D47" s="576">
        <f t="shared" ref="D47:K47" si="25">SUMIFS($D22:$AF22,$D$4:$AF$4,D$30)</f>
        <v>19625</v>
      </c>
      <c r="E47" s="576">
        <f t="shared" si="25"/>
        <v>22365</v>
      </c>
      <c r="F47" s="576">
        <f t="shared" si="25"/>
        <v>3060</v>
      </c>
      <c r="G47" s="576">
        <f t="shared" si="25"/>
        <v>0</v>
      </c>
      <c r="H47" s="576">
        <f t="shared" si="25"/>
        <v>0</v>
      </c>
      <c r="I47" s="576">
        <f t="shared" si="25"/>
        <v>0</v>
      </c>
      <c r="J47" s="576">
        <f t="shared" si="25"/>
        <v>0</v>
      </c>
      <c r="K47" s="576">
        <f t="shared" si="25"/>
        <v>0</v>
      </c>
      <c r="M47" s="578">
        <f t="shared" si="10"/>
        <v>-1</v>
      </c>
    </row>
    <row r="48" spans="3:13">
      <c r="C48" t="s">
        <v>734</v>
      </c>
      <c r="D48" s="576">
        <f t="shared" ref="D48:K48" si="26">SUMIFS($D23:$AF23,$D$4:$AF$4,D$30)</f>
        <v>20871.235000000001</v>
      </c>
      <c r="E48" s="576">
        <f t="shared" si="26"/>
        <v>35744.625</v>
      </c>
      <c r="F48" s="576">
        <f t="shared" si="26"/>
        <v>35749.712500000001</v>
      </c>
      <c r="G48" s="576">
        <f t="shared" si="26"/>
        <v>38385.688300000009</v>
      </c>
      <c r="H48" s="576">
        <f t="shared" si="26"/>
        <v>40397.706400000003</v>
      </c>
      <c r="I48" s="576">
        <f t="shared" si="26"/>
        <v>41213.516199999998</v>
      </c>
      <c r="J48" s="576">
        <f t="shared" si="26"/>
        <v>41308.154499999997</v>
      </c>
      <c r="K48" s="576">
        <f t="shared" si="26"/>
        <v>40826.102100000004</v>
      </c>
      <c r="M48" s="578">
        <f t="shared" si="10"/>
        <v>2.6911630929425501E-2</v>
      </c>
    </row>
    <row r="49" spans="3:13">
      <c r="C49" t="s">
        <v>735</v>
      </c>
      <c r="D49" s="576">
        <f t="shared" ref="D49:K49" si="27">SUMIFS($D24:$AF24,$D$4:$AF$4,D$30)</f>
        <v>2164974.7834999999</v>
      </c>
      <c r="E49" s="576">
        <f t="shared" si="27"/>
        <v>2495793.3496999997</v>
      </c>
      <c r="F49" s="576">
        <f t="shared" si="27"/>
        <v>2860895.6185999997</v>
      </c>
      <c r="G49" s="576">
        <f t="shared" si="27"/>
        <v>2409921.3089999999</v>
      </c>
      <c r="H49" s="576">
        <f t="shared" si="27"/>
        <v>2175803.1148000001</v>
      </c>
      <c r="I49" s="576">
        <f t="shared" si="27"/>
        <v>2085138.5932</v>
      </c>
      <c r="J49" s="576">
        <f t="shared" si="27"/>
        <v>1997091.9307999997</v>
      </c>
      <c r="K49" s="576">
        <f t="shared" si="27"/>
        <v>1944036.9080000001</v>
      </c>
      <c r="M49" s="578">
        <f t="shared" si="10"/>
        <v>-7.4363442187371009E-2</v>
      </c>
    </row>
    <row r="50" spans="3:13">
      <c r="C50" t="s">
        <v>736</v>
      </c>
      <c r="D50" s="576">
        <f t="shared" ref="D50:K50" si="28">SUMIFS($D25:$AF25,$D$4:$AF$4,D$30)</f>
        <v>1746600.8100000003</v>
      </c>
      <c r="E50" s="576">
        <f t="shared" si="28"/>
        <v>2310739.0210000002</v>
      </c>
      <c r="F50" s="576">
        <f t="shared" si="28"/>
        <v>2727694.2716000001</v>
      </c>
      <c r="G50" s="576">
        <f t="shared" si="28"/>
        <v>3067391.5645000003</v>
      </c>
      <c r="H50" s="576">
        <f t="shared" si="28"/>
        <v>3114286.4398000003</v>
      </c>
      <c r="I50" s="576">
        <f t="shared" si="28"/>
        <v>3100373.3074000007</v>
      </c>
      <c r="J50" s="576">
        <f t="shared" si="28"/>
        <v>3175578.9835999995</v>
      </c>
      <c r="K50" s="576">
        <f t="shared" si="28"/>
        <v>3109265.1181999994</v>
      </c>
      <c r="M50" s="578">
        <f t="shared" si="10"/>
        <v>2.6531811997445143E-2</v>
      </c>
    </row>
    <row r="51" spans="3:13">
      <c r="C51" t="s">
        <v>737</v>
      </c>
      <c r="D51" s="576">
        <f t="shared" ref="D51:K51" si="29">SUMIFS($D26:$AF26,$D$4:$AF$4,D$30)</f>
        <v>5176956.4282999998</v>
      </c>
      <c r="E51" s="576">
        <f t="shared" si="29"/>
        <v>6963643.9778000005</v>
      </c>
      <c r="F51" s="576">
        <f t="shared" si="29"/>
        <v>5345088.7367000002</v>
      </c>
      <c r="G51" s="576">
        <f t="shared" si="29"/>
        <v>5030658.7654000018</v>
      </c>
      <c r="H51" s="576">
        <f t="shared" si="29"/>
        <v>5233235.5183000006</v>
      </c>
      <c r="I51" s="576">
        <f t="shared" si="29"/>
        <v>5186896.7256000005</v>
      </c>
      <c r="J51" s="576">
        <f t="shared" si="29"/>
        <v>5180365.6099999994</v>
      </c>
      <c r="K51" s="576">
        <f t="shared" si="29"/>
        <v>5058672.9321999997</v>
      </c>
      <c r="M51" s="578">
        <f t="shared" si="10"/>
        <v>-1.0954352011364188E-2</v>
      </c>
    </row>
    <row r="52" spans="3:13">
      <c r="C52" t="s">
        <v>738</v>
      </c>
      <c r="D52" s="576">
        <f t="shared" ref="D52:K52" si="30">SUMIFS($D27:$AF27,$D$4:$AF$4,D$30)</f>
        <v>125039426.6162</v>
      </c>
      <c r="E52" s="576">
        <f t="shared" si="30"/>
        <v>157149427.67309999</v>
      </c>
      <c r="F52" s="576">
        <f t="shared" si="30"/>
        <v>122770317.98969999</v>
      </c>
      <c r="G52" s="576">
        <f t="shared" si="30"/>
        <v>124800382.3422</v>
      </c>
      <c r="H52" s="576">
        <f t="shared" si="30"/>
        <v>133129052.63989997</v>
      </c>
      <c r="I52" s="576">
        <f t="shared" si="30"/>
        <v>138561144.36809999</v>
      </c>
      <c r="J52" s="576">
        <f t="shared" si="30"/>
        <v>141447295.43310001</v>
      </c>
      <c r="K52" s="576">
        <f t="shared" si="30"/>
        <v>142382833.31570005</v>
      </c>
      <c r="M52" s="578">
        <f t="shared" si="10"/>
        <v>3.0084494701294817E-2</v>
      </c>
    </row>
    <row r="53" spans="3:13">
      <c r="D53" s="576">
        <f t="shared" ref="D53:K53" si="31">SUMIFS($D28:$AF28,$D$4:$AF$4,D$30)</f>
        <v>0</v>
      </c>
      <c r="E53" s="576">
        <f t="shared" si="31"/>
        <v>0</v>
      </c>
      <c r="F53" s="576">
        <f t="shared" si="31"/>
        <v>0</v>
      </c>
      <c r="G53" s="576">
        <f t="shared" si="31"/>
        <v>0</v>
      </c>
      <c r="H53" s="576">
        <f t="shared" si="31"/>
        <v>0</v>
      </c>
      <c r="I53" s="576">
        <f t="shared" si="31"/>
        <v>0</v>
      </c>
      <c r="J53" s="576">
        <f t="shared" si="31"/>
        <v>0</v>
      </c>
      <c r="K53" s="576">
        <f t="shared" si="31"/>
        <v>0</v>
      </c>
      <c r="M53" s="578" t="e">
        <f t="shared" si="10"/>
        <v>#DIV/0!</v>
      </c>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B2:BC233"/>
  <sheetViews>
    <sheetView workbookViewId="0">
      <selection activeCell="A55" sqref="A55"/>
    </sheetView>
  </sheetViews>
  <sheetFormatPr defaultColWidth="9" defaultRowHeight="12" outlineLevelRow="1"/>
  <cols>
    <col min="1" max="1" width="1.75" style="469" customWidth="1"/>
    <col min="2" max="2" width="9" style="469"/>
    <col min="3" max="3" width="9.75" style="469" bestFit="1" customWidth="1"/>
    <col min="4" max="7" width="9.125" style="469" bestFit="1" customWidth="1"/>
    <col min="8" max="8" width="9" style="469"/>
    <col min="9" max="15" width="9.125" style="469" bestFit="1" customWidth="1"/>
    <col min="16" max="16" width="9.375" style="469" bestFit="1" customWidth="1"/>
    <col min="17" max="17" width="9.125" style="469" bestFit="1" customWidth="1"/>
    <col min="18" max="28" width="9" style="469"/>
    <col min="29" max="35" width="9.125" style="469" bestFit="1" customWidth="1"/>
    <col min="36" max="43" width="9" style="469"/>
    <col min="44" max="50" width="9.125" style="469" bestFit="1" customWidth="1"/>
    <col min="51" max="16384" width="9" style="469"/>
  </cols>
  <sheetData>
    <row r="2" spans="2:52" s="466" customFormat="1">
      <c r="B2" s="465" t="s">
        <v>740</v>
      </c>
      <c r="C2" s="465"/>
    </row>
    <row r="3" spans="2:52">
      <c r="B3" s="467" t="s">
        <v>741</v>
      </c>
      <c r="C3" s="467"/>
      <c r="D3" s="468" t="s">
        <v>150</v>
      </c>
      <c r="E3" s="468" t="s">
        <v>151</v>
      </c>
      <c r="F3" s="468" t="s">
        <v>152</v>
      </c>
      <c r="G3" s="468" t="s">
        <v>378</v>
      </c>
      <c r="I3" s="467" t="s">
        <v>741</v>
      </c>
      <c r="J3" s="468" t="s">
        <v>161</v>
      </c>
      <c r="K3" s="468" t="s">
        <v>155</v>
      </c>
      <c r="L3" s="468" t="s">
        <v>156</v>
      </c>
      <c r="M3" s="468" t="s">
        <v>157</v>
      </c>
      <c r="N3" s="468" t="s">
        <v>162</v>
      </c>
      <c r="O3" s="468" t="s">
        <v>163</v>
      </c>
      <c r="P3" s="468" t="s">
        <v>183</v>
      </c>
      <c r="AB3" s="470" t="s">
        <v>742</v>
      </c>
      <c r="AC3" s="471" t="s">
        <v>161</v>
      </c>
      <c r="AD3" s="471" t="s">
        <v>155</v>
      </c>
      <c r="AE3" s="471" t="s">
        <v>156</v>
      </c>
      <c r="AF3" s="471" t="s">
        <v>157</v>
      </c>
      <c r="AG3" s="471" t="s">
        <v>162</v>
      </c>
      <c r="AH3" s="471" t="s">
        <v>163</v>
      </c>
      <c r="AI3" s="471" t="s">
        <v>183</v>
      </c>
      <c r="AQ3" s="467" t="s">
        <v>742</v>
      </c>
      <c r="AR3" s="471" t="s">
        <v>161</v>
      </c>
      <c r="AS3" s="471" t="s">
        <v>155</v>
      </c>
      <c r="AT3" s="471" t="s">
        <v>156</v>
      </c>
      <c r="AU3" s="471" t="s">
        <v>157</v>
      </c>
      <c r="AV3" s="471" t="s">
        <v>162</v>
      </c>
      <c r="AW3" s="471" t="s">
        <v>163</v>
      </c>
      <c r="AX3" s="471" t="s">
        <v>183</v>
      </c>
    </row>
    <row r="4" spans="2:52">
      <c r="I4" s="472" t="s">
        <v>743</v>
      </c>
      <c r="J4" s="473">
        <v>1180757.4482061206</v>
      </c>
      <c r="K4" s="473">
        <v>4406712.7811096413</v>
      </c>
      <c r="L4" s="473">
        <v>5158977.8006248809</v>
      </c>
      <c r="M4" s="473">
        <v>5480023.5751169156</v>
      </c>
      <c r="N4" s="473">
        <v>5870644.8515683534</v>
      </c>
      <c r="O4" s="473">
        <v>6001100.0908212615</v>
      </c>
      <c r="P4" s="474">
        <v>6061111.0917294743</v>
      </c>
      <c r="AB4" s="475" t="s">
        <v>744</v>
      </c>
      <c r="AC4" s="476">
        <v>1180757</v>
      </c>
      <c r="AD4" s="476">
        <v>4406713</v>
      </c>
      <c r="AE4" s="476">
        <v>5158978</v>
      </c>
      <c r="AF4" s="476">
        <v>5480024</v>
      </c>
      <c r="AG4" s="476">
        <v>5870645</v>
      </c>
      <c r="AH4" s="476">
        <v>6001100</v>
      </c>
      <c r="AI4" s="476">
        <v>6061111</v>
      </c>
      <c r="AQ4" s="472" t="s">
        <v>743</v>
      </c>
      <c r="AR4" s="476">
        <v>0.44820612063631415</v>
      </c>
      <c r="AS4" s="476">
        <v>-0.21889035869389772</v>
      </c>
      <c r="AT4" s="476">
        <v>-0.19937511906027794</v>
      </c>
      <c r="AU4" s="476">
        <v>-0.42488308437168598</v>
      </c>
      <c r="AV4" s="476">
        <v>-0.14843164663761854</v>
      </c>
      <c r="AW4" s="476">
        <v>9.0821261517703533E-2</v>
      </c>
      <c r="AX4" s="476">
        <v>9.1729474253952503E-2</v>
      </c>
    </row>
    <row r="5" spans="2:52">
      <c r="I5" s="477" t="s">
        <v>745</v>
      </c>
      <c r="J5" s="473">
        <v>1433007.3317715526</v>
      </c>
      <c r="K5" s="473">
        <v>4288200.5732554058</v>
      </c>
      <c r="L5" s="473">
        <v>4689094.9331229087</v>
      </c>
      <c r="M5" s="473">
        <v>4332938.2498530317</v>
      </c>
      <c r="N5" s="473">
        <v>4219299.9943006057</v>
      </c>
      <c r="O5" s="473">
        <v>4087865.9552793023</v>
      </c>
      <c r="P5" s="474">
        <v>4668415.3525571944</v>
      </c>
      <c r="AB5" s="478" t="s">
        <v>745</v>
      </c>
      <c r="AC5" s="476">
        <v>1433007</v>
      </c>
      <c r="AD5" s="476">
        <v>4288201</v>
      </c>
      <c r="AE5" s="476">
        <v>4689095</v>
      </c>
      <c r="AF5" s="476">
        <v>4332938</v>
      </c>
      <c r="AG5" s="476">
        <v>4219300</v>
      </c>
      <c r="AH5" s="476">
        <v>4087866</v>
      </c>
      <c r="AI5" s="476">
        <v>4668415</v>
      </c>
      <c r="AQ5" s="477" t="s">
        <v>745</v>
      </c>
      <c r="AR5" s="479">
        <v>0.33177155256271362</v>
      </c>
      <c r="AS5" s="479">
        <v>-0.42674459423869848</v>
      </c>
      <c r="AT5" s="479">
        <v>-6.6877091303467751E-2</v>
      </c>
      <c r="AU5" s="479">
        <v>0.24985303170979023</v>
      </c>
      <c r="AV5" s="479">
        <v>-5.6993942707777023E-3</v>
      </c>
      <c r="AW5" s="479">
        <v>-4.4720697682350874E-2</v>
      </c>
      <c r="AX5" s="479">
        <v>0.35255719441920519</v>
      </c>
    </row>
    <row r="6" spans="2:52">
      <c r="I6" s="480" t="s">
        <v>746</v>
      </c>
      <c r="J6" s="481">
        <v>1.213633955008004</v>
      </c>
      <c r="K6" s="481">
        <v>0.9731064369880732</v>
      </c>
      <c r="L6" s="481">
        <v>0.90891938564940955</v>
      </c>
      <c r="M6" s="481">
        <v>0.79067876085927036</v>
      </c>
      <c r="N6" s="481">
        <v>0.71871150460982358</v>
      </c>
      <c r="O6" s="481">
        <v>0.68118609811753206</v>
      </c>
      <c r="P6" s="481">
        <v>0.77022435027256875</v>
      </c>
      <c r="AB6" s="482" t="s">
        <v>746</v>
      </c>
      <c r="AC6" s="483">
        <v>1.214</v>
      </c>
      <c r="AD6" s="483">
        <v>0.97299999999999998</v>
      </c>
      <c r="AE6" s="483">
        <v>0.90900000000000003</v>
      </c>
      <c r="AF6" s="483">
        <v>0.79100000000000004</v>
      </c>
      <c r="AG6" s="483">
        <v>0.71899999999999997</v>
      </c>
      <c r="AH6" s="483">
        <v>0.68100000000000005</v>
      </c>
      <c r="AI6" s="483">
        <v>0.77</v>
      </c>
      <c r="AQ6" s="480" t="s">
        <v>746</v>
      </c>
      <c r="AR6" s="481">
        <v>-3.6604499199599516E-4</v>
      </c>
      <c r="AS6" s="481">
        <v>1.0643698807322188E-4</v>
      </c>
      <c r="AT6" s="481">
        <v>-8.0614350590479944E-5</v>
      </c>
      <c r="AU6" s="481">
        <v>-3.2123914072967885E-4</v>
      </c>
      <c r="AV6" s="481">
        <v>-2.8849539017639092E-4</v>
      </c>
      <c r="AW6" s="481">
        <v>1.8609811753200756E-4</v>
      </c>
      <c r="AX6" s="481">
        <v>2.2435027256872964E-4</v>
      </c>
      <c r="AY6" s="481"/>
      <c r="AZ6" s="481"/>
    </row>
    <row r="7" spans="2:52">
      <c r="I7" s="472" t="s">
        <v>747</v>
      </c>
      <c r="J7" s="473">
        <v>-252249.88356543193</v>
      </c>
      <c r="K7" s="473">
        <v>118512.20785423554</v>
      </c>
      <c r="L7" s="473">
        <v>469882.86750197224</v>
      </c>
      <c r="M7" s="473">
        <v>1147085.3252638839</v>
      </c>
      <c r="N7" s="473">
        <v>1651344.8572677476</v>
      </c>
      <c r="O7" s="473">
        <v>1913234.1355419592</v>
      </c>
      <c r="P7" s="474">
        <v>1392695.7391722798</v>
      </c>
      <c r="AB7" s="475" t="s">
        <v>747</v>
      </c>
      <c r="AC7" s="476">
        <v>-252250</v>
      </c>
      <c r="AD7" s="476">
        <v>118512</v>
      </c>
      <c r="AE7" s="476">
        <v>469883</v>
      </c>
      <c r="AF7" s="476">
        <v>1147085</v>
      </c>
      <c r="AG7" s="476">
        <v>1651345</v>
      </c>
      <c r="AH7" s="476">
        <v>1913234</v>
      </c>
      <c r="AI7" s="476">
        <v>1392696</v>
      </c>
      <c r="AQ7" s="472" t="s">
        <v>747</v>
      </c>
      <c r="AR7" s="476">
        <v>0.11643456807360053</v>
      </c>
      <c r="AS7" s="476">
        <v>0.20785423554480076</v>
      </c>
      <c r="AT7" s="476">
        <v>-0.13249802775681019</v>
      </c>
      <c r="AU7" s="476">
        <v>0.32526388391852379</v>
      </c>
      <c r="AV7" s="476">
        <v>-0.14273225236684084</v>
      </c>
      <c r="AW7" s="476">
        <v>0.13554195920005441</v>
      </c>
      <c r="AX7" s="476">
        <v>-0.26082772016525269</v>
      </c>
    </row>
    <row r="8" spans="2:52">
      <c r="B8" s="469" t="s">
        <v>748</v>
      </c>
      <c r="I8" s="477" t="s">
        <v>749</v>
      </c>
      <c r="J8" s="484">
        <v>211122.56152326084</v>
      </c>
      <c r="K8" s="484">
        <v>876749.86351060716</v>
      </c>
      <c r="L8" s="484">
        <v>924356.83280285913</v>
      </c>
      <c r="M8" s="484">
        <v>908594.27223575441</v>
      </c>
      <c r="N8" s="484">
        <v>884579.97522489959</v>
      </c>
      <c r="O8" s="484">
        <v>887075.85373386485</v>
      </c>
      <c r="P8" s="485">
        <v>966537.6946842561</v>
      </c>
      <c r="AB8" s="478" t="s">
        <v>749</v>
      </c>
      <c r="AC8" s="479">
        <v>211123</v>
      </c>
      <c r="AD8" s="479">
        <v>876750</v>
      </c>
      <c r="AE8" s="479">
        <v>924357</v>
      </c>
      <c r="AF8" s="479">
        <v>908594</v>
      </c>
      <c r="AG8" s="479">
        <v>884580</v>
      </c>
      <c r="AH8" s="479">
        <v>887076</v>
      </c>
      <c r="AI8" s="479">
        <v>966538</v>
      </c>
      <c r="AQ8" s="477" t="s">
        <v>749</v>
      </c>
      <c r="AR8" s="479">
        <v>-0.43847673916025087</v>
      </c>
      <c r="AS8" s="479">
        <v>-0.13648939284030348</v>
      </c>
      <c r="AT8" s="479">
        <v>-0.1671971408650279</v>
      </c>
      <c r="AU8" s="479">
        <v>0.27223575441166759</v>
      </c>
      <c r="AV8" s="479">
        <v>-2.4775100406259298E-2</v>
      </c>
      <c r="AW8" s="479">
        <v>-0.14626613515429199</v>
      </c>
      <c r="AX8" s="479">
        <v>-0.30531574389897287</v>
      </c>
    </row>
    <row r="9" spans="2:52">
      <c r="B9" s="486" t="s">
        <v>741</v>
      </c>
      <c r="C9" s="487"/>
      <c r="D9" s="488" t="s">
        <v>750</v>
      </c>
      <c r="E9" s="488"/>
      <c r="F9" s="488"/>
      <c r="G9" s="488"/>
      <c r="I9" s="489" t="s">
        <v>751</v>
      </c>
      <c r="J9" s="473">
        <v>-463372.44508869277</v>
      </c>
      <c r="K9" s="473">
        <v>-758237.65565637161</v>
      </c>
      <c r="L9" s="473">
        <v>-454473.96530088689</v>
      </c>
      <c r="M9" s="473">
        <v>238491.05302812951</v>
      </c>
      <c r="N9" s="473">
        <v>766764.88204284804</v>
      </c>
      <c r="O9" s="473">
        <v>1026158.2818080944</v>
      </c>
      <c r="P9" s="474">
        <v>426158.04448802373</v>
      </c>
      <c r="AB9" s="490" t="s">
        <v>751</v>
      </c>
      <c r="AC9" s="491">
        <v>-463372</v>
      </c>
      <c r="AD9" s="491">
        <v>-758238</v>
      </c>
      <c r="AE9" s="491">
        <v>-454474</v>
      </c>
      <c r="AF9" s="491">
        <v>238491</v>
      </c>
      <c r="AG9" s="491">
        <v>766765</v>
      </c>
      <c r="AH9" s="491">
        <v>1026158</v>
      </c>
      <c r="AI9" s="491">
        <v>426158</v>
      </c>
      <c r="AQ9" s="492" t="s">
        <v>751</v>
      </c>
      <c r="AR9" s="493">
        <v>-0.4450886927661486</v>
      </c>
      <c r="AS9" s="493">
        <v>0.34434362838510424</v>
      </c>
      <c r="AT9" s="493">
        <v>3.4699113108217716E-2</v>
      </c>
      <c r="AU9" s="493">
        <v>5.3028129506856203E-2</v>
      </c>
      <c r="AV9" s="493">
        <v>-0.11795715196058154</v>
      </c>
      <c r="AW9" s="493">
        <v>0.28180809435434639</v>
      </c>
      <c r="AX9" s="493">
        <v>4.4488023733720183E-2</v>
      </c>
    </row>
    <row r="10" spans="2:52" ht="12.75" thickBot="1">
      <c r="B10" s="467"/>
      <c r="C10" s="494">
        <v>2999393.0701379683</v>
      </c>
      <c r="D10" s="495">
        <v>0</v>
      </c>
      <c r="E10" s="496">
        <v>5.0000000000000001E-3</v>
      </c>
      <c r="F10" s="496">
        <v>0.01</v>
      </c>
      <c r="G10" s="496">
        <v>1.4999999999999999E-2</v>
      </c>
      <c r="I10" s="497" t="s">
        <v>752</v>
      </c>
      <c r="J10" s="481">
        <v>-0.39243660566586025</v>
      </c>
      <c r="K10" s="481">
        <v>-0.172064233209554</v>
      </c>
      <c r="L10" s="481">
        <v>-8.8093801304172839E-2</v>
      </c>
      <c r="M10" s="481">
        <v>4.3520077926497119E-2</v>
      </c>
      <c r="N10" s="481">
        <v>0.13060999284226935</v>
      </c>
      <c r="O10" s="481">
        <v>0.17099502862443722</v>
      </c>
      <c r="P10" s="481">
        <v>7.0310218380508854E-2</v>
      </c>
      <c r="AB10" s="482" t="s">
        <v>753</v>
      </c>
      <c r="AC10" s="483">
        <v>-0.39200000000000002</v>
      </c>
      <c r="AD10" s="483">
        <v>-0.17199999999999999</v>
      </c>
      <c r="AE10" s="483">
        <v>-8.7999999999999995E-2</v>
      </c>
      <c r="AF10" s="483">
        <v>4.3999999999999997E-2</v>
      </c>
      <c r="AG10" s="483">
        <v>0.13100000000000001</v>
      </c>
      <c r="AH10" s="483">
        <v>0.17100000000000001</v>
      </c>
      <c r="AI10" s="483">
        <v>7.0000000000000007E-2</v>
      </c>
      <c r="AQ10" s="480" t="s">
        <v>752</v>
      </c>
      <c r="AR10" s="481">
        <v>-4.3660566586023464E-4</v>
      </c>
      <c r="AS10" s="481">
        <v>-6.4233209554009907E-5</v>
      </c>
      <c r="AT10" s="481">
        <v>-9.3801304172844158E-5</v>
      </c>
      <c r="AU10" s="481">
        <v>-4.7992207350287808E-4</v>
      </c>
      <c r="AV10" s="481">
        <v>-3.9000715773065964E-4</v>
      </c>
      <c r="AW10" s="481">
        <v>-4.971375562795588E-6</v>
      </c>
      <c r="AX10" s="481">
        <v>3.1021838050884765E-4</v>
      </c>
    </row>
    <row r="11" spans="2:52">
      <c r="B11" s="498" t="s">
        <v>754</v>
      </c>
      <c r="C11" s="499">
        <v>8.4699999999999998E-2</v>
      </c>
      <c r="D11" s="484">
        <v>2860073.9886334604</v>
      </c>
      <c r="E11" s="500">
        <v>3063090.9177233325</v>
      </c>
      <c r="F11" s="501">
        <v>3293285.4812295167</v>
      </c>
      <c r="G11" s="502">
        <v>3556506.5244352873</v>
      </c>
      <c r="I11" s="489" t="s">
        <v>755</v>
      </c>
      <c r="J11" s="473">
        <v>-44157.052266471437</v>
      </c>
      <c r="K11" s="473">
        <v>947063.72622299765</v>
      </c>
      <c r="L11" s="473">
        <v>1140714.9659488455</v>
      </c>
      <c r="M11" s="473">
        <v>1414862.5637050874</v>
      </c>
      <c r="N11" s="473">
        <v>1396317.7892811955</v>
      </c>
      <c r="O11" s="473">
        <v>1517185.9161900862</v>
      </c>
      <c r="P11" s="473">
        <v>1532357.7753519875</v>
      </c>
      <c r="AB11" s="478" t="s">
        <v>755</v>
      </c>
      <c r="AC11" s="476">
        <v>-44157</v>
      </c>
      <c r="AD11" s="476">
        <v>947064</v>
      </c>
      <c r="AE11" s="476">
        <v>1140715</v>
      </c>
      <c r="AF11" s="476">
        <v>1414863</v>
      </c>
      <c r="AG11" s="476">
        <v>1396318</v>
      </c>
      <c r="AH11" s="476">
        <v>1517186</v>
      </c>
      <c r="AI11" s="476">
        <v>1532358</v>
      </c>
      <c r="AQ11" s="477" t="s">
        <v>755</v>
      </c>
      <c r="AR11" s="476">
        <v>-5.2266471437178552E-2</v>
      </c>
      <c r="AS11" s="476">
        <v>-0.27377700235228986</v>
      </c>
      <c r="AT11" s="476">
        <v>-3.40511545073241E-2</v>
      </c>
      <c r="AU11" s="476">
        <v>-0.43629491259343922</v>
      </c>
      <c r="AV11" s="476">
        <v>-0.21071880450472236</v>
      </c>
      <c r="AW11" s="476">
        <v>-8.3809913834556937E-2</v>
      </c>
      <c r="AX11" s="476">
        <v>-0.22464801254682243</v>
      </c>
    </row>
    <row r="12" spans="2:52">
      <c r="B12" s="486"/>
      <c r="C12" s="499">
        <v>8.9700000000000002E-2</v>
      </c>
      <c r="D12" s="503">
        <v>2619318.0225807102</v>
      </c>
      <c r="E12" s="504">
        <v>2798137.2745896457</v>
      </c>
      <c r="F12" s="505">
        <v>2999393.0701379683</v>
      </c>
      <c r="G12" s="506">
        <v>3227590.7392536616</v>
      </c>
      <c r="I12" s="497" t="s">
        <v>756</v>
      </c>
      <c r="J12" s="481">
        <v>-3.7397225258716381E-2</v>
      </c>
      <c r="K12" s="481">
        <v>0.21491387645748047</v>
      </c>
      <c r="L12" s="481">
        <v>0.22111259440013029</v>
      </c>
      <c r="M12" s="481">
        <v>0.25818548849489237</v>
      </c>
      <c r="N12" s="481">
        <v>0.23784742981142296</v>
      </c>
      <c r="O12" s="481">
        <v>0.25281796557778402</v>
      </c>
      <c r="P12" s="481">
        <v>0.25281796557778408</v>
      </c>
      <c r="AB12" s="482" t="s">
        <v>757</v>
      </c>
      <c r="AC12" s="483">
        <v>-3.6999999999999998E-2</v>
      </c>
      <c r="AD12" s="483">
        <v>0.215</v>
      </c>
      <c r="AE12" s="483">
        <v>0.221</v>
      </c>
      <c r="AF12" s="483">
        <v>0.25800000000000001</v>
      </c>
      <c r="AG12" s="483">
        <v>0.23799999999999999</v>
      </c>
      <c r="AH12" s="483">
        <v>0.253</v>
      </c>
      <c r="AI12" s="483">
        <v>0.253</v>
      </c>
      <c r="AQ12" s="480" t="s">
        <v>758</v>
      </c>
      <c r="AR12" s="481">
        <v>-3.972252587163827E-4</v>
      </c>
      <c r="AS12" s="481">
        <v>-8.6123542519522811E-5</v>
      </c>
      <c r="AT12" s="481">
        <v>1.1259440013028366E-4</v>
      </c>
      <c r="AU12" s="481">
        <v>1.8548849489236074E-4</v>
      </c>
      <c r="AV12" s="481">
        <v>-1.5257018857703364E-4</v>
      </c>
      <c r="AW12" s="481">
        <v>-1.8203442221598198E-4</v>
      </c>
      <c r="AX12" s="481">
        <v>-1.8203442221592647E-4</v>
      </c>
    </row>
    <row r="13" spans="2:52" ht="12.75" thickBot="1">
      <c r="B13" s="467"/>
      <c r="C13" s="499">
        <v>9.4700000000000006E-2</v>
      </c>
      <c r="D13" s="484">
        <v>2401009.3788112607</v>
      </c>
      <c r="E13" s="507">
        <v>2559547.3692377629</v>
      </c>
      <c r="F13" s="508">
        <v>2736802.95003339</v>
      </c>
      <c r="G13" s="509">
        <v>2936298.8797368659</v>
      </c>
      <c r="I13" s="510" t="s">
        <v>759</v>
      </c>
      <c r="J13" s="484">
        <v>0</v>
      </c>
      <c r="K13" s="484">
        <v>0</v>
      </c>
      <c r="L13" s="484">
        <v>0</v>
      </c>
      <c r="M13" s="484">
        <v>10556.286649899579</v>
      </c>
      <c r="N13" s="484">
        <v>34962.53755037958</v>
      </c>
      <c r="O13" s="484">
        <v>46946.51261953394</v>
      </c>
      <c r="P13" s="484">
        <v>102143.72374483827</v>
      </c>
      <c r="AB13" s="478" t="s">
        <v>760</v>
      </c>
      <c r="AC13" s="511">
        <v>0</v>
      </c>
      <c r="AD13" s="511">
        <v>0</v>
      </c>
      <c r="AE13" s="511">
        <v>0</v>
      </c>
      <c r="AF13" s="479">
        <v>10556</v>
      </c>
      <c r="AG13" s="479">
        <v>34963</v>
      </c>
      <c r="AH13" s="479">
        <v>46947</v>
      </c>
      <c r="AI13" s="479">
        <v>102144</v>
      </c>
      <c r="AQ13" s="477" t="s">
        <v>761</v>
      </c>
      <c r="AR13" s="479">
        <v>0</v>
      </c>
      <c r="AS13" s="479">
        <v>0</v>
      </c>
      <c r="AT13" s="479">
        <v>0</v>
      </c>
      <c r="AU13" s="479">
        <v>0.28664989957906073</v>
      </c>
      <c r="AV13" s="479">
        <v>-0.46244962041964754</v>
      </c>
      <c r="AW13" s="479">
        <v>-0.48738046606013086</v>
      </c>
      <c r="AX13" s="479">
        <v>-0.27625516173429787</v>
      </c>
    </row>
    <row r="14" spans="2:52">
      <c r="F14" s="512" t="b">
        <v>1</v>
      </c>
      <c r="I14" s="513" t="s">
        <v>762</v>
      </c>
      <c r="J14" s="514">
        <v>-463372.44508869277</v>
      </c>
      <c r="K14" s="514">
        <v>-758237.65565637161</v>
      </c>
      <c r="L14" s="514">
        <v>-454473.96530088689</v>
      </c>
      <c r="M14" s="514">
        <v>227934.76637822992</v>
      </c>
      <c r="N14" s="514">
        <v>731802.34449246852</v>
      </c>
      <c r="O14" s="514">
        <v>979211.76918856043</v>
      </c>
      <c r="P14" s="514">
        <v>324014.32074318547</v>
      </c>
      <c r="AB14" s="478" t="s">
        <v>763</v>
      </c>
      <c r="AC14" s="476">
        <v>-463372</v>
      </c>
      <c r="AD14" s="476">
        <v>-758238</v>
      </c>
      <c r="AE14" s="476">
        <v>-454474</v>
      </c>
      <c r="AF14" s="476">
        <v>227935</v>
      </c>
      <c r="AG14" s="476">
        <v>731802</v>
      </c>
      <c r="AH14" s="476">
        <v>979212</v>
      </c>
      <c r="AI14" s="476">
        <v>324014</v>
      </c>
      <c r="AQ14" s="477" t="s">
        <v>764</v>
      </c>
      <c r="AR14" s="476">
        <v>-0.4450886927661486</v>
      </c>
      <c r="AS14" s="476">
        <v>0.34434362838510424</v>
      </c>
      <c r="AT14" s="476">
        <v>3.4699113108217716E-2</v>
      </c>
      <c r="AU14" s="476">
        <v>-0.23362177007948048</v>
      </c>
      <c r="AV14" s="476">
        <v>0.34449246851727366</v>
      </c>
      <c r="AW14" s="476">
        <v>-0.23081143957097083</v>
      </c>
      <c r="AX14" s="476">
        <v>0.32074318546801805</v>
      </c>
    </row>
    <row r="15" spans="2:52">
      <c r="B15" s="469" t="s">
        <v>765</v>
      </c>
      <c r="I15" s="510" t="s">
        <v>766</v>
      </c>
      <c r="J15" s="484">
        <v>419215.39282222133</v>
      </c>
      <c r="K15" s="484">
        <v>1705301.3818793693</v>
      </c>
      <c r="L15" s="484">
        <v>1595188.9312497324</v>
      </c>
      <c r="M15" s="484">
        <v>1176371.5106769579</v>
      </c>
      <c r="N15" s="484">
        <v>629552.90723834746</v>
      </c>
      <c r="O15" s="484">
        <v>491027.63438199181</v>
      </c>
      <c r="P15" s="484">
        <v>1106199.7308639637</v>
      </c>
      <c r="AB15" s="478" t="s">
        <v>767</v>
      </c>
      <c r="AC15" s="479">
        <v>419215</v>
      </c>
      <c r="AD15" s="479">
        <v>1705301</v>
      </c>
      <c r="AE15" s="479">
        <v>1595189</v>
      </c>
      <c r="AF15" s="479">
        <v>1176372</v>
      </c>
      <c r="AG15" s="479">
        <v>629553</v>
      </c>
      <c r="AH15" s="479">
        <v>491028</v>
      </c>
      <c r="AI15" s="479">
        <v>1106200</v>
      </c>
      <c r="AQ15" s="477" t="s">
        <v>768</v>
      </c>
      <c r="AR15" s="479">
        <v>0.39282222132897004</v>
      </c>
      <c r="AS15" s="479">
        <v>0.38187936926260591</v>
      </c>
      <c r="AT15" s="479">
        <v>-6.8750267615541816E-2</v>
      </c>
      <c r="AU15" s="479">
        <v>-0.48932304210029542</v>
      </c>
      <c r="AV15" s="479">
        <v>-9.2761652544140816E-2</v>
      </c>
      <c r="AW15" s="479">
        <v>-0.36561800818890333</v>
      </c>
      <c r="AX15" s="479">
        <v>-0.26913603628054261</v>
      </c>
    </row>
    <row r="16" spans="2:52">
      <c r="B16" s="467" t="s">
        <v>325</v>
      </c>
      <c r="C16" s="468" t="s">
        <v>769</v>
      </c>
      <c r="I16" s="510" t="s">
        <v>770</v>
      </c>
      <c r="J16" s="484">
        <v>-140730.04004136502</v>
      </c>
      <c r="K16" s="484">
        <v>-286924.7347644589</v>
      </c>
      <c r="L16" s="484">
        <v>-288431.77735366556</v>
      </c>
      <c r="M16" s="484">
        <v>-485087.23223425756</v>
      </c>
      <c r="N16" s="484">
        <v>-339165.15085047128</v>
      </c>
      <c r="O16" s="484">
        <v>-284633.38125686016</v>
      </c>
      <c r="P16" s="484">
        <v>-1106199.7308639637</v>
      </c>
      <c r="AB16" s="478" t="s">
        <v>771</v>
      </c>
      <c r="AC16" s="479">
        <v>-140730</v>
      </c>
      <c r="AD16" s="479">
        <v>-286925</v>
      </c>
      <c r="AE16" s="479">
        <v>-288432</v>
      </c>
      <c r="AF16" s="479">
        <v>-485087</v>
      </c>
      <c r="AG16" s="479">
        <v>-339165</v>
      </c>
      <c r="AH16" s="479">
        <v>-284633</v>
      </c>
      <c r="AI16" s="479">
        <v>-1106200</v>
      </c>
      <c r="AQ16" s="477" t="s">
        <v>772</v>
      </c>
      <c r="AR16" s="479">
        <v>-4.0041365020442754E-2</v>
      </c>
      <c r="AS16" s="479">
        <v>0.26523554109735414</v>
      </c>
      <c r="AT16" s="479">
        <v>0.22264633444137871</v>
      </c>
      <c r="AU16" s="479">
        <v>-0.23223425756441429</v>
      </c>
      <c r="AV16" s="479">
        <v>-0.15085047128377482</v>
      </c>
      <c r="AW16" s="479">
        <v>-0.38125686015700921</v>
      </c>
      <c r="AX16" s="479">
        <v>0.26913603628054261</v>
      </c>
    </row>
    <row r="17" spans="2:50">
      <c r="B17" s="510" t="s">
        <v>773</v>
      </c>
      <c r="C17" s="479">
        <v>250704.64032946102</v>
      </c>
      <c r="I17" s="510" t="s">
        <v>774</v>
      </c>
      <c r="J17" s="484">
        <v>542390.26201012218</v>
      </c>
      <c r="K17" s="484">
        <v>655846.97546145576</v>
      </c>
      <c r="L17" s="484">
        <v>3117.0713951897342</v>
      </c>
      <c r="M17" s="484">
        <v>-45141.600982438773</v>
      </c>
      <c r="N17" s="484">
        <v>27619.480278791394</v>
      </c>
      <c r="O17" s="484">
        <v>-21771.919592227321</v>
      </c>
      <c r="P17" s="484">
        <v>-365.95273950300179</v>
      </c>
      <c r="AB17" s="478" t="s">
        <v>775</v>
      </c>
      <c r="AC17" s="479">
        <v>542390</v>
      </c>
      <c r="AD17" s="479">
        <v>655847</v>
      </c>
      <c r="AE17" s="479">
        <v>3117</v>
      </c>
      <c r="AF17" s="479">
        <v>-45142</v>
      </c>
      <c r="AG17" s="479">
        <v>27619</v>
      </c>
      <c r="AH17" s="479">
        <v>-21772</v>
      </c>
      <c r="AI17" s="511">
        <v>-366</v>
      </c>
      <c r="AQ17" s="477" t="s">
        <v>776</v>
      </c>
      <c r="AR17" s="479">
        <v>0.26201012218371034</v>
      </c>
      <c r="AS17" s="479">
        <v>-2.4538544239476323E-2</v>
      </c>
      <c r="AT17" s="479">
        <v>7.1395189734175801E-2</v>
      </c>
      <c r="AU17" s="479">
        <v>0.39901756122708321</v>
      </c>
      <c r="AV17" s="479">
        <v>0.48027879139408469</v>
      </c>
      <c r="AW17" s="479">
        <v>8.0407772678881884E-2</v>
      </c>
      <c r="AX17" s="479">
        <v>4.7260496998205781E-2</v>
      </c>
    </row>
    <row r="18" spans="2:50">
      <c r="B18" s="510" t="s">
        <v>777</v>
      </c>
      <c r="C18" s="479">
        <v>280378.30721225857</v>
      </c>
      <c r="D18" s="469" t="s">
        <v>778</v>
      </c>
      <c r="I18" s="513" t="s">
        <v>779</v>
      </c>
      <c r="J18" s="514">
        <v>357503.16970228573</v>
      </c>
      <c r="K18" s="514">
        <v>1315985.9669199944</v>
      </c>
      <c r="L18" s="514">
        <v>855400.25999036967</v>
      </c>
      <c r="M18" s="514">
        <v>874077.44383849157</v>
      </c>
      <c r="N18" s="514">
        <v>1049809.581159136</v>
      </c>
      <c r="O18" s="514">
        <v>1163834.1027214648</v>
      </c>
      <c r="P18" s="514">
        <v>323648.36800368247</v>
      </c>
      <c r="AB18" s="475" t="s">
        <v>780</v>
      </c>
      <c r="AC18" s="476">
        <v>357503</v>
      </c>
      <c r="AD18" s="476">
        <v>1315986</v>
      </c>
      <c r="AE18" s="476">
        <v>855400</v>
      </c>
      <c r="AF18" s="476">
        <v>874077</v>
      </c>
      <c r="AG18" s="476">
        <v>1049810</v>
      </c>
      <c r="AH18" s="476">
        <v>1163834</v>
      </c>
      <c r="AI18" s="476">
        <v>323648</v>
      </c>
      <c r="AQ18" s="472" t="s">
        <v>781</v>
      </c>
      <c r="AR18" s="476">
        <v>0.16970228572608903</v>
      </c>
      <c r="AS18" s="476">
        <v>-3.3080005552619696E-2</v>
      </c>
      <c r="AT18" s="476">
        <v>0.25999036966823041</v>
      </c>
      <c r="AU18" s="476">
        <v>0.4438384915702045</v>
      </c>
      <c r="AV18" s="476">
        <v>-0.41884086397476494</v>
      </c>
      <c r="AW18" s="476">
        <v>0.10272146482020617</v>
      </c>
      <c r="AX18" s="476">
        <v>0.36800368246622384</v>
      </c>
    </row>
    <row r="19" spans="2:50">
      <c r="B19" s="510" t="s">
        <v>782</v>
      </c>
      <c r="C19" s="479">
        <v>5005.8166056278824</v>
      </c>
      <c r="I19" s="510" t="s">
        <v>783</v>
      </c>
      <c r="J19" s="515">
        <v>0.98931964079543799</v>
      </c>
      <c r="K19" s="515">
        <v>0.93760472402404915</v>
      </c>
      <c r="L19" s="515">
        <v>0.86042463432508853</v>
      </c>
      <c r="M19" s="515">
        <v>0.78959771893648578</v>
      </c>
      <c r="N19" s="515">
        <v>0.72460100847617304</v>
      </c>
      <c r="O19" s="515">
        <v>0.66495458243202055</v>
      </c>
      <c r="P19" s="515">
        <v>0.66495458243202055</v>
      </c>
      <c r="AB19" s="478" t="s">
        <v>784</v>
      </c>
      <c r="AC19" s="511">
        <v>0.98929999999999996</v>
      </c>
      <c r="AD19" s="511">
        <v>0.93759999999999999</v>
      </c>
      <c r="AE19" s="511">
        <v>0.86040000000000005</v>
      </c>
      <c r="AF19" s="511">
        <v>0.78959999999999997</v>
      </c>
      <c r="AG19" s="511">
        <v>0.72460000000000002</v>
      </c>
      <c r="AH19" s="511">
        <v>0.66500000000000004</v>
      </c>
      <c r="AI19" s="511">
        <v>0.66500000000000004</v>
      </c>
      <c r="AQ19" s="477" t="s">
        <v>785</v>
      </c>
      <c r="AR19" s="516">
        <v>1.9640795438036207E-5</v>
      </c>
      <c r="AS19" s="516">
        <v>4.7240240491630558E-6</v>
      </c>
      <c r="AT19" s="516">
        <v>2.4634325088479514E-5</v>
      </c>
      <c r="AU19" s="516">
        <v>-2.2810635141867763E-6</v>
      </c>
      <c r="AV19" s="516">
        <v>1.008476173014472E-6</v>
      </c>
      <c r="AW19" s="516">
        <v>-4.5417567979488815E-5</v>
      </c>
      <c r="AX19" s="516">
        <v>-4.5417567979488815E-5</v>
      </c>
    </row>
    <row r="20" spans="2:50">
      <c r="B20" s="510" t="s">
        <v>786</v>
      </c>
      <c r="C20" s="479">
        <v>16250.463308438721</v>
      </c>
      <c r="D20" s="469" t="s">
        <v>778</v>
      </c>
      <c r="I20" s="513" t="s">
        <v>787</v>
      </c>
      <c r="J20" s="514">
        <v>353684.90743309585</v>
      </c>
      <c r="K20" s="514">
        <v>1233874.6593335429</v>
      </c>
      <c r="L20" s="514">
        <v>736007.45590379951</v>
      </c>
      <c r="M20" s="514">
        <v>690169.55582870718</v>
      </c>
      <c r="N20" s="514">
        <v>760693.08121585881</v>
      </c>
      <c r="O20" s="514">
        <v>773896.81979529699</v>
      </c>
      <c r="P20" s="514">
        <v>2700269.3274867451</v>
      </c>
      <c r="AB20" s="478" t="s">
        <v>788</v>
      </c>
      <c r="AC20" s="476">
        <v>353685</v>
      </c>
      <c r="AD20" s="476">
        <v>1233875</v>
      </c>
      <c r="AE20" s="476">
        <v>736007</v>
      </c>
      <c r="AF20" s="476">
        <v>690170</v>
      </c>
      <c r="AG20" s="476">
        <v>760693</v>
      </c>
      <c r="AH20" s="476">
        <v>773897</v>
      </c>
      <c r="AI20" s="476">
        <v>2700269</v>
      </c>
      <c r="AQ20" s="477" t="s">
        <v>789</v>
      </c>
      <c r="AR20" s="476">
        <v>-9.256690414622426E-2</v>
      </c>
      <c r="AS20" s="476">
        <v>-0.34066645707935095</v>
      </c>
      <c r="AT20" s="476">
        <v>0.45590379950590432</v>
      </c>
      <c r="AU20" s="476">
        <v>-0.44417129282373935</v>
      </c>
      <c r="AV20" s="476">
        <v>8.1215858808718622E-2</v>
      </c>
      <c r="AW20" s="476">
        <v>-0.1802047030068934</v>
      </c>
      <c r="AX20" s="476">
        <v>0.32748674508184195</v>
      </c>
    </row>
    <row r="21" spans="2:50">
      <c r="B21" s="510" t="s">
        <v>790</v>
      </c>
      <c r="C21" s="479">
        <v>19314.283886567046</v>
      </c>
      <c r="I21" s="510" t="s">
        <v>791</v>
      </c>
      <c r="J21" s="485"/>
      <c r="K21" s="485"/>
      <c r="L21" s="485"/>
      <c r="M21" s="485"/>
      <c r="N21" s="485"/>
      <c r="O21" s="485"/>
      <c r="P21" s="484">
        <v>7248595.8069970468</v>
      </c>
      <c r="AB21" s="475" t="s">
        <v>792</v>
      </c>
      <c r="AC21" s="511"/>
      <c r="AD21" s="511"/>
      <c r="AE21" s="511"/>
      <c r="AF21" s="511"/>
      <c r="AG21" s="511"/>
      <c r="AH21" s="511"/>
      <c r="AI21" s="479">
        <v>7248596</v>
      </c>
      <c r="AQ21" s="472" t="s">
        <v>793</v>
      </c>
      <c r="AR21" s="511"/>
      <c r="AS21" s="511"/>
      <c r="AT21" s="511"/>
      <c r="AU21" s="511"/>
      <c r="AV21" s="511"/>
      <c r="AW21" s="511"/>
      <c r="AX21" s="479">
        <v>-0.19300295319408178</v>
      </c>
    </row>
    <row r="22" spans="2:50">
      <c r="B22" s="510" t="s">
        <v>794</v>
      </c>
      <c r="C22" s="479">
        <v>10485.110815135142</v>
      </c>
      <c r="I22" s="510" t="s">
        <v>795</v>
      </c>
      <c r="J22" s="484"/>
      <c r="K22" s="484"/>
      <c r="L22" s="484"/>
      <c r="M22" s="484"/>
      <c r="N22" s="485"/>
      <c r="O22" s="485"/>
      <c r="P22" s="484">
        <v>585382.91845154332</v>
      </c>
      <c r="AB22" s="478" t="s">
        <v>796</v>
      </c>
      <c r="AC22" s="511"/>
      <c r="AD22" s="511"/>
      <c r="AE22" s="511"/>
      <c r="AF22" s="511"/>
      <c r="AG22" s="511"/>
      <c r="AH22" s="511"/>
      <c r="AI22" s="479">
        <v>585383</v>
      </c>
      <c r="AQ22" s="477" t="s">
        <v>797</v>
      </c>
      <c r="AR22" s="511"/>
      <c r="AS22" s="511"/>
      <c r="AT22" s="511"/>
      <c r="AU22" s="511"/>
      <c r="AV22" s="511"/>
      <c r="AW22" s="511"/>
      <c r="AX22" s="479">
        <v>-8.1548456684686244E-2</v>
      </c>
    </row>
    <row r="23" spans="2:50">
      <c r="B23" s="510" t="s">
        <v>798</v>
      </c>
      <c r="C23" s="479">
        <v>3244.2962940548914</v>
      </c>
      <c r="I23" s="510" t="s">
        <v>799</v>
      </c>
      <c r="J23" s="484"/>
      <c r="K23" s="484"/>
      <c r="L23" s="484"/>
      <c r="M23" s="484"/>
      <c r="N23" s="485"/>
      <c r="O23" s="485"/>
      <c r="P23" s="484">
        <v>4834585.6553106215</v>
      </c>
      <c r="AB23" s="478" t="s">
        <v>800</v>
      </c>
      <c r="AC23" s="511"/>
      <c r="AD23" s="511"/>
      <c r="AE23" s="511"/>
      <c r="AF23" s="511"/>
      <c r="AG23" s="511"/>
      <c r="AH23" s="511"/>
      <c r="AI23" s="479">
        <v>4834586</v>
      </c>
      <c r="AQ23" s="477" t="s">
        <v>801</v>
      </c>
      <c r="AR23" s="511"/>
      <c r="AS23" s="511"/>
      <c r="AT23" s="511"/>
      <c r="AU23" s="511"/>
      <c r="AV23" s="511"/>
      <c r="AW23" s="511"/>
      <c r="AX23" s="479">
        <v>-0.3446893785148859</v>
      </c>
    </row>
    <row r="24" spans="2:50">
      <c r="B24" s="517" t="s">
        <v>802</v>
      </c>
      <c r="C24" s="493">
        <v>585382.91845154332</v>
      </c>
      <c r="I24" s="513" t="s">
        <v>803</v>
      </c>
      <c r="J24" s="514" t="s">
        <v>804</v>
      </c>
      <c r="K24" s="514" t="s">
        <v>804</v>
      </c>
      <c r="L24" s="514"/>
      <c r="M24" s="514"/>
      <c r="N24" s="518"/>
      <c r="O24" s="518"/>
      <c r="P24" s="514">
        <v>2999393.0701379683</v>
      </c>
      <c r="Q24" s="512" t="b">
        <v>1</v>
      </c>
      <c r="AB24" s="519" t="s">
        <v>805</v>
      </c>
      <c r="AC24" s="520" t="s">
        <v>804</v>
      </c>
      <c r="AD24" s="520" t="s">
        <v>804</v>
      </c>
      <c r="AE24" s="520"/>
      <c r="AF24" s="520"/>
      <c r="AG24" s="521"/>
      <c r="AH24" s="521"/>
      <c r="AI24" s="522">
        <v>2999393</v>
      </c>
      <c r="AQ24" s="492" t="s">
        <v>806</v>
      </c>
      <c r="AR24" s="523" t="s">
        <v>804</v>
      </c>
      <c r="AS24" s="523" t="s">
        <v>804</v>
      </c>
      <c r="AT24" s="523"/>
      <c r="AU24" s="523"/>
      <c r="AV24" s="524"/>
      <c r="AW24" s="524"/>
      <c r="AX24" s="493">
        <v>7.013796828687191E-2</v>
      </c>
    </row>
    <row r="25" spans="2:50">
      <c r="C25" s="512" t="b">
        <v>1</v>
      </c>
      <c r="I25" s="513" t="s">
        <v>807</v>
      </c>
      <c r="J25" s="514" t="s">
        <v>804</v>
      </c>
      <c r="K25" s="514" t="s">
        <v>804</v>
      </c>
      <c r="L25" s="514"/>
      <c r="M25" s="514"/>
      <c r="N25" s="518"/>
      <c r="O25" s="518"/>
      <c r="P25" s="514">
        <v>4329922.1827841578</v>
      </c>
      <c r="AB25" s="478" t="s">
        <v>808</v>
      </c>
      <c r="AC25" s="525" t="s">
        <v>804</v>
      </c>
      <c r="AD25" s="525" t="s">
        <v>804</v>
      </c>
      <c r="AE25" s="525"/>
      <c r="AF25" s="525"/>
      <c r="AG25" s="511"/>
      <c r="AH25" s="511"/>
      <c r="AI25" s="476">
        <v>4329922</v>
      </c>
      <c r="AQ25" s="477" t="s">
        <v>809</v>
      </c>
      <c r="AR25" s="525" t="s">
        <v>804</v>
      </c>
      <c r="AS25" s="525" t="s">
        <v>804</v>
      </c>
      <c r="AT25" s="525"/>
      <c r="AU25" s="525"/>
      <c r="AV25" s="511"/>
      <c r="AW25" s="511"/>
      <c r="AX25" s="476">
        <v>0.18278415780514479</v>
      </c>
    </row>
    <row r="26" spans="2:50">
      <c r="C26" s="512" t="b">
        <v>1</v>
      </c>
      <c r="I26" s="513" t="s">
        <v>810</v>
      </c>
      <c r="J26" s="514" t="s">
        <v>804</v>
      </c>
      <c r="K26" s="514" t="s">
        <v>804</v>
      </c>
      <c r="L26" s="514"/>
      <c r="M26" s="514"/>
      <c r="N26" s="518"/>
      <c r="O26" s="518"/>
      <c r="P26" s="514">
        <v>-1330529.1126461895</v>
      </c>
      <c r="AB26" s="490" t="s">
        <v>810</v>
      </c>
      <c r="AC26" s="526" t="s">
        <v>804</v>
      </c>
      <c r="AD26" s="526" t="s">
        <v>804</v>
      </c>
      <c r="AE26" s="526"/>
      <c r="AF26" s="526"/>
      <c r="AG26" s="527"/>
      <c r="AH26" s="527"/>
      <c r="AI26" s="491">
        <v>-1330529</v>
      </c>
      <c r="AQ26" s="492" t="s">
        <v>811</v>
      </c>
      <c r="AR26" s="523" t="s">
        <v>804</v>
      </c>
      <c r="AS26" s="523" t="s">
        <v>804</v>
      </c>
      <c r="AT26" s="523"/>
      <c r="AU26" s="523"/>
      <c r="AV26" s="524"/>
      <c r="AW26" s="524"/>
      <c r="AX26" s="493">
        <v>-0.11264618951827288</v>
      </c>
    </row>
    <row r="27" spans="2:50">
      <c r="J27" s="528" t="b">
        <v>1</v>
      </c>
      <c r="K27" s="528" t="b">
        <v>1</v>
      </c>
      <c r="L27" s="528" t="b">
        <v>1</v>
      </c>
      <c r="M27" s="528" t="b">
        <v>1</v>
      </c>
      <c r="N27" s="528" t="b">
        <v>1</v>
      </c>
      <c r="O27" s="528" t="b">
        <v>1</v>
      </c>
      <c r="P27" s="528" t="b">
        <v>1</v>
      </c>
    </row>
    <row r="31" spans="2:50">
      <c r="B31" s="469" t="s">
        <v>463</v>
      </c>
    </row>
    <row r="32" spans="2:50">
      <c r="B32" s="467" t="s">
        <v>741</v>
      </c>
      <c r="C32" s="468" t="s">
        <v>812</v>
      </c>
    </row>
    <row r="33" spans="2:42">
      <c r="B33" s="510" t="s">
        <v>813</v>
      </c>
      <c r="C33" s="479">
        <v>518658.15531011572</v>
      </c>
    </row>
    <row r="34" spans="2:42">
      <c r="B34" s="510" t="s">
        <v>814</v>
      </c>
      <c r="C34" s="479">
        <v>690745.57687605999</v>
      </c>
    </row>
    <row r="35" spans="2:42">
      <c r="B35" s="510" t="s">
        <v>815</v>
      </c>
      <c r="C35" s="479">
        <v>10586.600708738239</v>
      </c>
    </row>
    <row r="36" spans="2:42">
      <c r="B36" s="510" t="s">
        <v>816</v>
      </c>
      <c r="C36" s="479">
        <v>29972.423078396172</v>
      </c>
    </row>
    <row r="37" spans="2:42">
      <c r="B37" s="510" t="s">
        <v>817</v>
      </c>
      <c r="C37" s="479">
        <v>3581089.0315002697</v>
      </c>
    </row>
    <row r="38" spans="2:42">
      <c r="B38" s="510" t="s">
        <v>818</v>
      </c>
      <c r="C38" s="479">
        <v>3533.8678370414364</v>
      </c>
    </row>
    <row r="39" spans="2:42">
      <c r="B39" s="517" t="s">
        <v>819</v>
      </c>
      <c r="C39" s="493">
        <v>4834585.6553106215</v>
      </c>
    </row>
    <row r="40" spans="2:42">
      <c r="C40" s="512" t="b">
        <v>1</v>
      </c>
    </row>
    <row r="41" spans="2:42">
      <c r="C41" s="512" t="b">
        <v>1</v>
      </c>
    </row>
    <row r="44" spans="2:42" s="466" customFormat="1">
      <c r="B44" s="466" t="s">
        <v>176</v>
      </c>
      <c r="AP44" s="466" t="s">
        <v>820</v>
      </c>
    </row>
    <row r="45" spans="2:42" outlineLevel="1"/>
    <row r="46" spans="2:42" outlineLevel="1"/>
    <row r="47" spans="2:42" outlineLevel="1">
      <c r="B47" s="469" t="s">
        <v>821</v>
      </c>
      <c r="H47" s="469" t="s">
        <v>822</v>
      </c>
    </row>
    <row r="48" spans="2:42" outlineLevel="1">
      <c r="B48" s="467" t="s">
        <v>742</v>
      </c>
      <c r="C48" s="468" t="s">
        <v>150</v>
      </c>
      <c r="D48" s="468" t="s">
        <v>151</v>
      </c>
      <c r="E48" s="468" t="s">
        <v>152</v>
      </c>
      <c r="F48" s="468" t="s">
        <v>378</v>
      </c>
      <c r="H48" s="467" t="s">
        <v>742</v>
      </c>
      <c r="I48" s="468" t="s">
        <v>161</v>
      </c>
      <c r="J48" s="468" t="s">
        <v>155</v>
      </c>
      <c r="K48" s="468" t="s">
        <v>156</v>
      </c>
      <c r="L48" s="468" t="s">
        <v>157</v>
      </c>
      <c r="M48" s="468" t="s">
        <v>162</v>
      </c>
      <c r="N48" s="468" t="s">
        <v>163</v>
      </c>
    </row>
    <row r="49" spans="2:16" outlineLevel="1">
      <c r="B49" s="529" t="s">
        <v>127</v>
      </c>
      <c r="C49" s="530">
        <v>2679638.1860829997</v>
      </c>
      <c r="D49" s="530">
        <v>3292151.1848989995</v>
      </c>
      <c r="E49" s="530">
        <v>4961625.3915409995</v>
      </c>
      <c r="F49" s="530">
        <v>3026099.2890340001</v>
      </c>
      <c r="H49" s="529" t="s">
        <v>127</v>
      </c>
      <c r="I49" s="530">
        <v>1180757.4482061206</v>
      </c>
      <c r="J49" s="530">
        <v>4406712.7811096413</v>
      </c>
      <c r="K49" s="530">
        <v>5158977.8006248809</v>
      </c>
      <c r="L49" s="530">
        <v>5480023.5751169156</v>
      </c>
      <c r="M49" s="530">
        <v>5870644.8515683534</v>
      </c>
      <c r="N49" s="530">
        <v>6001100.0908212615</v>
      </c>
      <c r="P49" s="531"/>
    </row>
    <row r="50" spans="2:16" outlineLevel="1">
      <c r="B50" s="510" t="s">
        <v>380</v>
      </c>
      <c r="C50" s="484">
        <v>3252.3959999999997</v>
      </c>
      <c r="D50" s="484">
        <v>4415.9120000000003</v>
      </c>
      <c r="E50" s="484">
        <v>7615.0990000000002</v>
      </c>
      <c r="F50" s="484">
        <v>4555.8980000000001</v>
      </c>
      <c r="H50" s="510" t="s">
        <v>823</v>
      </c>
      <c r="I50" s="484">
        <v>1828.0410000000002</v>
      </c>
      <c r="J50" s="484">
        <v>6624.4390000000012</v>
      </c>
      <c r="K50" s="484">
        <v>8102.2746541243632</v>
      </c>
      <c r="L50" s="484">
        <v>9105.0720702858562</v>
      </c>
      <c r="M50" s="484">
        <v>10304.653598668881</v>
      </c>
      <c r="N50" s="484">
        <v>10506.403330355924</v>
      </c>
    </row>
    <row r="51" spans="2:16" outlineLevel="1">
      <c r="B51" s="510" t="s">
        <v>382</v>
      </c>
      <c r="C51" s="484">
        <v>823.8966552913605</v>
      </c>
      <c r="D51" s="484">
        <v>745.52010658251322</v>
      </c>
      <c r="E51" s="484">
        <v>651.55100301926473</v>
      </c>
      <c r="F51" s="484">
        <v>664.21576800753667</v>
      </c>
      <c r="H51" s="510" t="s">
        <v>382</v>
      </c>
      <c r="I51" s="484">
        <v>645.91409503732166</v>
      </c>
      <c r="J51" s="484">
        <v>665.22052374693772</v>
      </c>
      <c r="K51" s="484">
        <v>636.73203154113844</v>
      </c>
      <c r="L51" s="484">
        <v>601.86493119596673</v>
      </c>
      <c r="M51" s="484">
        <v>569.70812219507332</v>
      </c>
      <c r="N51" s="484">
        <v>571.18500995315992</v>
      </c>
    </row>
    <row r="52" spans="2:16" outlineLevel="1">
      <c r="I52" s="528" t="b">
        <v>1</v>
      </c>
      <c r="J52" s="528" t="b">
        <v>1</v>
      </c>
      <c r="K52" s="528" t="b">
        <v>1</v>
      </c>
      <c r="L52" s="528" t="b">
        <v>1</v>
      </c>
      <c r="M52" s="528" t="b">
        <v>1</v>
      </c>
      <c r="N52" s="528" t="b">
        <v>1</v>
      </c>
    </row>
    <row r="53" spans="2:16" outlineLevel="1"/>
    <row r="54" spans="2:16" outlineLevel="1">
      <c r="B54" s="469" t="s">
        <v>745</v>
      </c>
    </row>
    <row r="55" spans="2:16" outlineLevel="1">
      <c r="B55" s="467" t="s">
        <v>742</v>
      </c>
      <c r="C55" s="468" t="s">
        <v>150</v>
      </c>
      <c r="D55" s="468" t="s">
        <v>151</v>
      </c>
      <c r="E55" s="468" t="s">
        <v>152</v>
      </c>
      <c r="F55" s="468" t="s">
        <v>378</v>
      </c>
      <c r="H55" s="467" t="s">
        <v>742</v>
      </c>
      <c r="I55" s="468" t="s">
        <v>161</v>
      </c>
      <c r="J55" s="468" t="s">
        <v>155</v>
      </c>
      <c r="K55" s="468" t="s">
        <v>156</v>
      </c>
      <c r="L55" s="468" t="s">
        <v>157</v>
      </c>
      <c r="M55" s="468" t="s">
        <v>162</v>
      </c>
      <c r="N55" s="468" t="s">
        <v>163</v>
      </c>
    </row>
    <row r="56" spans="2:16" outlineLevel="1">
      <c r="B56" s="510" t="s">
        <v>745</v>
      </c>
      <c r="C56" s="484"/>
      <c r="D56" s="532"/>
      <c r="E56" s="532"/>
      <c r="F56" s="532"/>
      <c r="H56" s="510" t="s">
        <v>745</v>
      </c>
      <c r="I56" s="533"/>
      <c r="J56" s="533"/>
      <c r="K56" s="533"/>
      <c r="L56" s="533"/>
      <c r="M56" s="533"/>
      <c r="N56" s="533"/>
    </row>
    <row r="57" spans="2:16" outlineLevel="1">
      <c r="B57" s="510" t="s">
        <v>824</v>
      </c>
      <c r="C57" s="484">
        <v>1188117.1237640046</v>
      </c>
      <c r="D57" s="484">
        <v>1378034.8644341386</v>
      </c>
      <c r="E57" s="484">
        <v>2053302.4176130483</v>
      </c>
      <c r="F57" s="484">
        <v>1242203.9174508308</v>
      </c>
      <c r="H57" s="510" t="s">
        <v>824</v>
      </c>
      <c r="I57" s="484">
        <v>533865.74310781783</v>
      </c>
      <c r="J57" s="484">
        <v>1682498.7693013665</v>
      </c>
      <c r="K57" s="484">
        <v>1961701.3156757522</v>
      </c>
      <c r="L57" s="484">
        <v>1973670.9041098766</v>
      </c>
      <c r="M57" s="484">
        <v>2146734.9433161924</v>
      </c>
      <c r="N57" s="484">
        <v>2089326.2412192975</v>
      </c>
    </row>
    <row r="58" spans="2:16" outlineLevel="1">
      <c r="B58" s="510" t="s">
        <v>825</v>
      </c>
      <c r="C58" s="484">
        <v>241592.56236699998</v>
      </c>
      <c r="D58" s="484">
        <v>383018.524714</v>
      </c>
      <c r="E58" s="484">
        <v>510504.03665599995</v>
      </c>
      <c r="F58" s="484">
        <v>379178.20641600003</v>
      </c>
      <c r="H58" s="510" t="s">
        <v>825</v>
      </c>
      <c r="I58" s="484">
        <v>125727.07994399994</v>
      </c>
      <c r="J58" s="484">
        <v>536270.08518899989</v>
      </c>
      <c r="K58" s="484">
        <v>513650.81385463034</v>
      </c>
      <c r="L58" s="484">
        <v>717840.9722994077</v>
      </c>
      <c r="M58" s="484">
        <v>804170.45572772366</v>
      </c>
      <c r="N58" s="484">
        <v>852645.72480292886</v>
      </c>
    </row>
    <row r="59" spans="2:16" outlineLevel="1">
      <c r="B59" s="510" t="s">
        <v>826</v>
      </c>
      <c r="C59" s="484">
        <v>117813.95502200001</v>
      </c>
      <c r="D59" s="484">
        <v>155907.42127799999</v>
      </c>
      <c r="E59" s="484">
        <v>204484.799046</v>
      </c>
      <c r="F59" s="484">
        <v>153521.85129399999</v>
      </c>
      <c r="H59" s="510" t="s">
        <v>826</v>
      </c>
      <c r="I59" s="484">
        <v>42490.908235034083</v>
      </c>
      <c r="J59" s="484">
        <v>158580.60322613764</v>
      </c>
      <c r="K59" s="484">
        <v>185651.72097450373</v>
      </c>
      <c r="L59" s="484">
        <v>197204.92062944686</v>
      </c>
      <c r="M59" s="484">
        <v>211261.87435653654</v>
      </c>
      <c r="N59" s="484">
        <v>215956.45545640276</v>
      </c>
    </row>
    <row r="60" spans="2:16" outlineLevel="1">
      <c r="B60" s="510" t="s">
        <v>827</v>
      </c>
      <c r="C60" s="484">
        <v>173372.28583900002</v>
      </c>
      <c r="D60" s="484">
        <v>306659.20089399989</v>
      </c>
      <c r="E60" s="484">
        <v>374756.43559800007</v>
      </c>
      <c r="F60" s="484">
        <v>362903.25730599998</v>
      </c>
      <c r="H60" s="510" t="s">
        <v>827</v>
      </c>
      <c r="I60" s="484">
        <v>120968.45499166669</v>
      </c>
      <c r="J60" s="484">
        <v>494035.17018596653</v>
      </c>
      <c r="K60" s="484">
        <v>496011.3108667105</v>
      </c>
      <c r="L60" s="484">
        <v>500971.42397537746</v>
      </c>
      <c r="M60" s="484">
        <v>506983.08106308209</v>
      </c>
      <c r="N60" s="484">
        <v>513573.86111690203</v>
      </c>
    </row>
    <row r="61" spans="2:16" outlineLevel="1">
      <c r="B61" s="510" t="s">
        <v>828</v>
      </c>
      <c r="C61" s="484">
        <v>460415.84807100001</v>
      </c>
      <c r="D61" s="484">
        <v>867236.71144900005</v>
      </c>
      <c r="E61" s="484">
        <v>1386834.1579120001</v>
      </c>
      <c r="F61" s="484">
        <v>1158229.479141</v>
      </c>
      <c r="H61" s="510" t="s">
        <v>828</v>
      </c>
      <c r="I61" s="484">
        <v>370723.30734842521</v>
      </c>
      <c r="J61" s="484">
        <v>1508043.3093358707</v>
      </c>
      <c r="K61" s="484">
        <v>1410667.9443645505</v>
      </c>
      <c r="L61" s="484">
        <v>1040296.5744475124</v>
      </c>
      <c r="M61" s="484">
        <v>556730.35847038019</v>
      </c>
      <c r="N61" s="484">
        <v>434228.78008385043</v>
      </c>
    </row>
    <row r="62" spans="2:16" outlineLevel="1">
      <c r="B62" s="510" t="s">
        <v>829</v>
      </c>
      <c r="C62" s="484">
        <v>-49301.694801004065</v>
      </c>
      <c r="D62" s="484">
        <v>-172929.20770513889</v>
      </c>
      <c r="E62" s="484">
        <v>-289855.73931604839</v>
      </c>
      <c r="F62" s="484">
        <v>-320725.13892683067</v>
      </c>
      <c r="H62" s="510" t="s">
        <v>829</v>
      </c>
      <c r="I62" s="484">
        <v>239231.83814460892</v>
      </c>
      <c r="J62" s="484">
        <v>-91227.36398293548</v>
      </c>
      <c r="K62" s="484">
        <v>121411.82738676196</v>
      </c>
      <c r="L62" s="484">
        <v>-97046.545608588727</v>
      </c>
      <c r="M62" s="484">
        <v>-6580.7186333092104</v>
      </c>
      <c r="N62" s="484">
        <v>-17865.107400079098</v>
      </c>
    </row>
    <row r="63" spans="2:16" outlineLevel="1">
      <c r="B63" s="517" t="s">
        <v>355</v>
      </c>
      <c r="C63" s="493">
        <v>2132010.0802620002</v>
      </c>
      <c r="D63" s="493">
        <v>2917927.5150640002</v>
      </c>
      <c r="E63" s="493">
        <v>4240026.1075090002</v>
      </c>
      <c r="F63" s="493">
        <v>2975311.572681</v>
      </c>
      <c r="H63" s="529" t="s">
        <v>355</v>
      </c>
      <c r="I63" s="493">
        <v>1433007.3317715526</v>
      </c>
      <c r="J63" s="493">
        <v>4288200.5732554058</v>
      </c>
      <c r="K63" s="493">
        <v>4689094.9331229087</v>
      </c>
      <c r="L63" s="493">
        <v>4332938.2498530317</v>
      </c>
      <c r="M63" s="493">
        <v>4219299.9943006057</v>
      </c>
      <c r="N63" s="493">
        <v>4087865.9552793023</v>
      </c>
    </row>
    <row r="64" spans="2:16" outlineLevel="1">
      <c r="B64" s="534"/>
      <c r="C64" s="528" t="b">
        <v>1</v>
      </c>
      <c r="D64" s="528" t="b">
        <v>1</v>
      </c>
      <c r="E64" s="528" t="b">
        <v>1</v>
      </c>
      <c r="F64" s="528" t="b">
        <v>1</v>
      </c>
      <c r="H64" s="535"/>
      <c r="I64" s="528" t="b">
        <v>1</v>
      </c>
      <c r="J64" s="528" t="b">
        <v>1</v>
      </c>
      <c r="K64" s="528" t="b">
        <v>1</v>
      </c>
      <c r="L64" s="528" t="b">
        <v>1</v>
      </c>
      <c r="M64" s="528" t="b">
        <v>1</v>
      </c>
      <c r="N64" s="528" t="b">
        <v>1</v>
      </c>
    </row>
    <row r="65" spans="2:14" outlineLevel="1">
      <c r="I65" s="528" t="b">
        <v>1</v>
      </c>
      <c r="J65" s="528" t="b">
        <v>1</v>
      </c>
      <c r="K65" s="528" t="b">
        <v>1</v>
      </c>
      <c r="L65" s="528" t="b">
        <v>1</v>
      </c>
      <c r="M65" s="528" t="b">
        <v>1</v>
      </c>
      <c r="N65" s="528" t="b">
        <v>1</v>
      </c>
    </row>
    <row r="66" spans="2:14" outlineLevel="1">
      <c r="B66" s="469" t="s">
        <v>132</v>
      </c>
    </row>
    <row r="67" spans="2:14" outlineLevel="1">
      <c r="B67" s="467" t="s">
        <v>742</v>
      </c>
      <c r="C67" s="468" t="s">
        <v>150</v>
      </c>
      <c r="D67" s="468" t="s">
        <v>151</v>
      </c>
      <c r="E67" s="468" t="s">
        <v>152</v>
      </c>
      <c r="F67" s="468" t="s">
        <v>378</v>
      </c>
      <c r="H67" s="467" t="s">
        <v>742</v>
      </c>
      <c r="I67" s="468" t="s">
        <v>161</v>
      </c>
      <c r="J67" s="468" t="s">
        <v>155</v>
      </c>
      <c r="K67" s="468" t="s">
        <v>156</v>
      </c>
      <c r="L67" s="468" t="s">
        <v>157</v>
      </c>
      <c r="M67" s="468" t="s">
        <v>162</v>
      </c>
      <c r="N67" s="468" t="s">
        <v>163</v>
      </c>
    </row>
    <row r="68" spans="2:14" outlineLevel="1">
      <c r="B68" s="517" t="s">
        <v>132</v>
      </c>
      <c r="C68" s="530">
        <v>1188117.1237640046</v>
      </c>
      <c r="D68" s="530">
        <v>1378034.8644341386</v>
      </c>
      <c r="E68" s="530">
        <v>2053302.4176130483</v>
      </c>
      <c r="F68" s="530">
        <v>1242203.9174508308</v>
      </c>
      <c r="H68" s="529" t="s">
        <v>132</v>
      </c>
      <c r="I68" s="530">
        <v>533865.74310781783</v>
      </c>
      <c r="J68" s="530">
        <v>1682498.7693013665</v>
      </c>
      <c r="K68" s="530">
        <v>1961701.3156757522</v>
      </c>
      <c r="L68" s="530">
        <v>1973670.9041098766</v>
      </c>
      <c r="M68" s="530">
        <v>2146734.9433161924</v>
      </c>
      <c r="N68" s="530">
        <v>2089326.2412192975</v>
      </c>
    </row>
    <row r="69" spans="2:14" outlineLevel="1">
      <c r="B69" s="510" t="s">
        <v>387</v>
      </c>
      <c r="C69" s="484">
        <v>365.3051853968596</v>
      </c>
      <c r="D69" s="484">
        <v>312.06121508629218</v>
      </c>
      <c r="E69" s="484">
        <v>269.63568268948944</v>
      </c>
      <c r="F69" s="484">
        <v>272.65841277632438</v>
      </c>
      <c r="H69" s="510" t="s">
        <v>387</v>
      </c>
      <c r="I69" s="484">
        <v>292.04254341550205</v>
      </c>
      <c r="J69" s="484">
        <v>253.98358552344828</v>
      </c>
      <c r="K69" s="484">
        <v>242.1173558560092</v>
      </c>
      <c r="L69" s="484">
        <v>216.76609354371786</v>
      </c>
      <c r="M69" s="484">
        <v>208.32674507307067</v>
      </c>
      <c r="N69" s="484">
        <v>198.86217723839445</v>
      </c>
    </row>
    <row r="70" spans="2:14" outlineLevel="1">
      <c r="C70" s="528" t="b">
        <v>1</v>
      </c>
      <c r="D70" s="528" t="b">
        <v>1</v>
      </c>
      <c r="E70" s="528" t="b">
        <v>1</v>
      </c>
      <c r="F70" s="528" t="b">
        <v>1</v>
      </c>
      <c r="H70" s="535"/>
      <c r="I70" s="528" t="b">
        <v>1</v>
      </c>
      <c r="J70" s="528" t="b">
        <v>1</v>
      </c>
      <c r="K70" s="528" t="b">
        <v>1</v>
      </c>
      <c r="L70" s="528" t="b">
        <v>1</v>
      </c>
      <c r="M70" s="528" t="b">
        <v>1</v>
      </c>
      <c r="N70" s="528" t="b">
        <v>1</v>
      </c>
    </row>
    <row r="71" spans="2:14" outlineLevel="1"/>
    <row r="72" spans="2:14" outlineLevel="1">
      <c r="B72" s="469" t="s">
        <v>830</v>
      </c>
    </row>
    <row r="73" spans="2:14" outlineLevel="1">
      <c r="B73" s="467" t="s">
        <v>742</v>
      </c>
      <c r="C73" s="468" t="s">
        <v>150</v>
      </c>
      <c r="D73" s="468" t="s">
        <v>151</v>
      </c>
      <c r="E73" s="468" t="s">
        <v>152</v>
      </c>
      <c r="F73" s="468" t="s">
        <v>378</v>
      </c>
      <c r="H73" s="467" t="s">
        <v>742</v>
      </c>
      <c r="I73" s="468" t="s">
        <v>161</v>
      </c>
      <c r="J73" s="468" t="s">
        <v>155</v>
      </c>
      <c r="K73" s="468" t="s">
        <v>156</v>
      </c>
      <c r="L73" s="468" t="s">
        <v>157</v>
      </c>
      <c r="M73" s="468" t="s">
        <v>162</v>
      </c>
      <c r="N73" s="468" t="s">
        <v>163</v>
      </c>
    </row>
    <row r="74" spans="2:14" outlineLevel="1">
      <c r="B74" s="517" t="s">
        <v>830</v>
      </c>
      <c r="C74" s="530">
        <v>241592.56236699998</v>
      </c>
      <c r="D74" s="530">
        <v>383018.524714</v>
      </c>
      <c r="E74" s="530">
        <v>510504.03665599995</v>
      </c>
      <c r="F74" s="530">
        <v>379178.20641600003</v>
      </c>
      <c r="H74" s="529" t="s">
        <v>830</v>
      </c>
      <c r="I74" s="530">
        <v>125727.07994399994</v>
      </c>
      <c r="J74" s="530">
        <v>536270.08518899989</v>
      </c>
      <c r="K74" s="530">
        <v>513650.81385463034</v>
      </c>
      <c r="L74" s="530">
        <v>717840.9722994077</v>
      </c>
      <c r="M74" s="530">
        <v>804170.45572772366</v>
      </c>
      <c r="N74" s="530">
        <v>852645.72480292886</v>
      </c>
    </row>
    <row r="75" spans="2:14" outlineLevel="1">
      <c r="C75" s="528" t="b">
        <v>1</v>
      </c>
      <c r="D75" s="528" t="b">
        <v>1</v>
      </c>
      <c r="E75" s="528" t="b">
        <v>1</v>
      </c>
      <c r="F75" s="528" t="b">
        <v>1</v>
      </c>
      <c r="H75" s="535"/>
      <c r="I75" s="528" t="b">
        <v>1</v>
      </c>
      <c r="J75" s="528" t="b">
        <v>1</v>
      </c>
      <c r="K75" s="528" t="b">
        <v>1</v>
      </c>
      <c r="L75" s="528" t="b">
        <v>1</v>
      </c>
      <c r="M75" s="528" t="b">
        <v>1</v>
      </c>
      <c r="N75" s="528" t="b">
        <v>1</v>
      </c>
    </row>
    <row r="76" spans="2:14" outlineLevel="1"/>
    <row r="77" spans="2:14" outlineLevel="1">
      <c r="B77" s="469" t="s">
        <v>831</v>
      </c>
    </row>
    <row r="78" spans="2:14" outlineLevel="1">
      <c r="B78" s="467" t="s">
        <v>742</v>
      </c>
      <c r="C78" s="468" t="s">
        <v>150</v>
      </c>
      <c r="D78" s="468" t="s">
        <v>151</v>
      </c>
      <c r="E78" s="468" t="s">
        <v>152</v>
      </c>
      <c r="F78" s="468" t="s">
        <v>378</v>
      </c>
      <c r="H78" s="467" t="s">
        <v>742</v>
      </c>
      <c r="I78" s="468" t="s">
        <v>161</v>
      </c>
      <c r="J78" s="468" t="s">
        <v>155</v>
      </c>
      <c r="K78" s="468" t="s">
        <v>156</v>
      </c>
      <c r="L78" s="468" t="s">
        <v>157</v>
      </c>
      <c r="M78" s="468" t="s">
        <v>162</v>
      </c>
      <c r="N78" s="468" t="s">
        <v>163</v>
      </c>
    </row>
    <row r="79" spans="2:14" outlineLevel="1">
      <c r="B79" s="510" t="s">
        <v>832</v>
      </c>
      <c r="C79" s="484">
        <v>4410.6070870000003</v>
      </c>
      <c r="D79" s="484">
        <v>6970.7617749999999</v>
      </c>
      <c r="E79" s="484">
        <v>12160.146357</v>
      </c>
      <c r="F79" s="484">
        <v>12527.995709999999</v>
      </c>
      <c r="H79" s="510" t="s">
        <v>832</v>
      </c>
      <c r="I79" s="484">
        <v>2893.8467234514169</v>
      </c>
      <c r="J79" s="484">
        <v>10800.144739446507</v>
      </c>
      <c r="K79" s="484">
        <v>12643.825391386186</v>
      </c>
      <c r="L79" s="484">
        <v>13430.656983262383</v>
      </c>
      <c r="M79" s="484">
        <v>14388.006947632095</v>
      </c>
      <c r="N79" s="484">
        <v>14707.73177108559</v>
      </c>
    </row>
    <row r="80" spans="2:14" outlineLevel="1">
      <c r="B80" s="510" t="s">
        <v>833</v>
      </c>
      <c r="C80" s="484">
        <v>863.96610799999996</v>
      </c>
      <c r="D80" s="536">
        <v>-10054.415317000001</v>
      </c>
      <c r="E80" s="536">
        <v>-5537.7784110000002</v>
      </c>
      <c r="F80" s="536">
        <v>-7378.3598050000001</v>
      </c>
      <c r="H80" s="510" t="s">
        <v>833</v>
      </c>
      <c r="I80" s="484">
        <v>380.69856681280174</v>
      </c>
      <c r="J80" s="484">
        <v>1420.8076711037086</v>
      </c>
      <c r="K80" s="484">
        <v>1663.3521625468509</v>
      </c>
      <c r="L80" s="484">
        <v>1766.8634013843532</v>
      </c>
      <c r="M80" s="484">
        <v>1892.8070999293654</v>
      </c>
      <c r="N80" s="484">
        <v>1934.8683401038452</v>
      </c>
    </row>
    <row r="81" spans="2:16" outlineLevel="1">
      <c r="B81" s="510" t="s">
        <v>834</v>
      </c>
      <c r="C81" s="484">
        <v>44934.056909999999</v>
      </c>
      <c r="D81" s="484">
        <v>42325.403111</v>
      </c>
      <c r="E81" s="484">
        <v>33072.530814999998</v>
      </c>
      <c r="F81" s="536">
        <v>-14.94495</v>
      </c>
      <c r="H81" s="510" t="s">
        <v>834</v>
      </c>
      <c r="I81" s="484">
        <v>0</v>
      </c>
      <c r="J81" s="484">
        <v>0</v>
      </c>
      <c r="K81" s="484">
        <v>0</v>
      </c>
      <c r="L81" s="484">
        <v>0</v>
      </c>
      <c r="M81" s="484">
        <v>0</v>
      </c>
      <c r="N81" s="484">
        <v>0</v>
      </c>
    </row>
    <row r="82" spans="2:16" outlineLevel="1">
      <c r="B82" s="510" t="s">
        <v>835</v>
      </c>
      <c r="C82" s="484">
        <v>18540.976565000001</v>
      </c>
      <c r="D82" s="484">
        <v>23444.554962999999</v>
      </c>
      <c r="E82" s="484">
        <v>33822.761163000003</v>
      </c>
      <c r="F82" s="484">
        <v>28068.578126</v>
      </c>
      <c r="H82" s="510" t="s">
        <v>835</v>
      </c>
      <c r="I82" s="484">
        <v>8049.0714253026972</v>
      </c>
      <c r="J82" s="484">
        <v>30039.993378685791</v>
      </c>
      <c r="K82" s="484">
        <v>35168.087113799695</v>
      </c>
      <c r="L82" s="484">
        <v>37356.614803041855</v>
      </c>
      <c r="M82" s="484">
        <v>40019.429726781957</v>
      </c>
      <c r="N82" s="484">
        <v>40908.726288194208</v>
      </c>
    </row>
    <row r="83" spans="2:16" outlineLevel="1">
      <c r="B83" s="510" t="s">
        <v>836</v>
      </c>
      <c r="C83" s="484">
        <v>48736.699845000003</v>
      </c>
      <c r="D83" s="484">
        <v>91537.295616999996</v>
      </c>
      <c r="E83" s="484">
        <v>128553.191299</v>
      </c>
      <c r="F83" s="484">
        <v>118357.59464</v>
      </c>
      <c r="H83" s="510" t="s">
        <v>836</v>
      </c>
      <c r="I83" s="484">
        <v>30592.825160832424</v>
      </c>
      <c r="J83" s="484">
        <v>114175.68769209144</v>
      </c>
      <c r="K83" s="484">
        <v>133666.49188020313</v>
      </c>
      <c r="L83" s="484">
        <v>141984.62467079493</v>
      </c>
      <c r="M83" s="484">
        <v>152105.42334349061</v>
      </c>
      <c r="N83" s="484">
        <v>155485.45226631648</v>
      </c>
      <c r="P83" s="531"/>
    </row>
    <row r="84" spans="2:16" outlineLevel="1">
      <c r="B84" s="510" t="s">
        <v>837</v>
      </c>
      <c r="C84" s="484">
        <v>327.648507</v>
      </c>
      <c r="D84" s="484">
        <v>1683.8211289999999</v>
      </c>
      <c r="E84" s="484">
        <v>2413.947823</v>
      </c>
      <c r="F84" s="484">
        <v>1960.9875730000001</v>
      </c>
      <c r="H84" s="510" t="s">
        <v>837</v>
      </c>
      <c r="I84" s="484">
        <v>574.46635863473512</v>
      </c>
      <c r="J84" s="484">
        <v>2143.9697448101856</v>
      </c>
      <c r="K84" s="484">
        <v>2509.9644265678639</v>
      </c>
      <c r="L84" s="484">
        <v>2666.160770963324</v>
      </c>
      <c r="M84" s="484">
        <v>2856.2072387025109</v>
      </c>
      <c r="N84" s="484">
        <v>2919.676790702626</v>
      </c>
      <c r="P84" s="537"/>
    </row>
    <row r="85" spans="2:16" outlineLevel="1">
      <c r="B85" s="517" t="s">
        <v>355</v>
      </c>
      <c r="C85" s="530">
        <v>117813.95502200001</v>
      </c>
      <c r="D85" s="530">
        <v>155907.42127799999</v>
      </c>
      <c r="E85" s="530">
        <v>204484.799046</v>
      </c>
      <c r="F85" s="530">
        <v>153521.85129399999</v>
      </c>
      <c r="H85" s="529" t="s">
        <v>355</v>
      </c>
      <c r="I85" s="530">
        <v>42490.908235034083</v>
      </c>
      <c r="J85" s="530">
        <v>158580.60322613764</v>
      </c>
      <c r="K85" s="530">
        <v>185651.72097450373</v>
      </c>
      <c r="L85" s="530">
        <v>197204.92062944686</v>
      </c>
      <c r="M85" s="530">
        <v>211261.87435653654</v>
      </c>
      <c r="N85" s="530">
        <v>215956.45545640276</v>
      </c>
    </row>
    <row r="86" spans="2:16" outlineLevel="1">
      <c r="C86" s="528" t="b">
        <v>1</v>
      </c>
      <c r="D86" s="528" t="b">
        <v>1</v>
      </c>
      <c r="E86" s="528" t="b">
        <v>1</v>
      </c>
      <c r="F86" s="528" t="b">
        <v>1</v>
      </c>
      <c r="I86" s="528" t="b">
        <v>1</v>
      </c>
      <c r="J86" s="528" t="b">
        <v>1</v>
      </c>
      <c r="K86" s="528" t="b">
        <v>1</v>
      </c>
      <c r="L86" s="528" t="b">
        <v>1</v>
      </c>
      <c r="M86" s="528" t="b">
        <v>1</v>
      </c>
      <c r="N86" s="528" t="b">
        <v>1</v>
      </c>
    </row>
    <row r="87" spans="2:16" outlineLevel="1">
      <c r="C87" s="528" t="b">
        <v>1</v>
      </c>
      <c r="D87" s="528" t="b">
        <v>1</v>
      </c>
      <c r="E87" s="528" t="b">
        <v>1</v>
      </c>
      <c r="F87" s="528" t="b">
        <v>1</v>
      </c>
      <c r="I87" s="528" t="b">
        <v>1</v>
      </c>
      <c r="J87" s="528" t="b">
        <v>1</v>
      </c>
      <c r="K87" s="528" t="b">
        <v>1</v>
      </c>
      <c r="L87" s="528" t="b">
        <v>1</v>
      </c>
      <c r="M87" s="528" t="b">
        <v>1</v>
      </c>
      <c r="N87" s="528" t="b">
        <v>1</v>
      </c>
    </row>
    <row r="88" spans="2:16" outlineLevel="1">
      <c r="B88" s="469" t="s">
        <v>838</v>
      </c>
    </row>
    <row r="89" spans="2:16" outlineLevel="1">
      <c r="B89" s="467" t="s">
        <v>742</v>
      </c>
      <c r="C89" s="468" t="s">
        <v>150</v>
      </c>
      <c r="D89" s="468" t="s">
        <v>151</v>
      </c>
      <c r="E89" s="468" t="s">
        <v>152</v>
      </c>
      <c r="F89" s="468" t="s">
        <v>378</v>
      </c>
      <c r="H89" s="467" t="s">
        <v>742</v>
      </c>
      <c r="I89" s="468" t="s">
        <v>161</v>
      </c>
      <c r="J89" s="468" t="s">
        <v>155</v>
      </c>
      <c r="K89" s="468" t="s">
        <v>156</v>
      </c>
      <c r="L89" s="468" t="s">
        <v>157</v>
      </c>
      <c r="M89" s="468" t="s">
        <v>162</v>
      </c>
      <c r="N89" s="468" t="s">
        <v>163</v>
      </c>
    </row>
    <row r="90" spans="2:16" outlineLevel="1">
      <c r="B90" s="510" t="s">
        <v>839</v>
      </c>
      <c r="C90" s="484">
        <v>95271.928675999996</v>
      </c>
      <c r="D90" s="484">
        <v>173596.94092399999</v>
      </c>
      <c r="E90" s="484">
        <v>243940.90086299999</v>
      </c>
      <c r="F90" s="484">
        <v>220066.878891</v>
      </c>
      <c r="H90" s="510" t="s">
        <v>839</v>
      </c>
      <c r="I90" s="484">
        <v>73355.626296999995</v>
      </c>
      <c r="J90" s="484">
        <v>299584.37779694796</v>
      </c>
      <c r="K90" s="484">
        <v>300782.71530813572</v>
      </c>
      <c r="L90" s="484">
        <v>303790.54246121709</v>
      </c>
      <c r="M90" s="484">
        <v>307436.02897075168</v>
      </c>
      <c r="N90" s="484">
        <v>311432.69734737143</v>
      </c>
    </row>
    <row r="91" spans="2:16" outlineLevel="1">
      <c r="B91" s="510" t="s">
        <v>840</v>
      </c>
      <c r="C91" s="484">
        <v>7678.5425859999996</v>
      </c>
      <c r="D91" s="484">
        <v>12440.473532</v>
      </c>
      <c r="E91" s="536">
        <v>-19431.317939</v>
      </c>
      <c r="F91" s="484">
        <v>17372.913999</v>
      </c>
      <c r="H91" s="510" t="s">
        <v>840</v>
      </c>
      <c r="I91" s="484">
        <v>5790.9713330000004</v>
      </c>
      <c r="J91" s="484">
        <v>23650.326923971999</v>
      </c>
      <c r="K91" s="484">
        <v>23744.928231667887</v>
      </c>
      <c r="L91" s="484">
        <v>23982.377513984567</v>
      </c>
      <c r="M91" s="484">
        <v>24270.166044152382</v>
      </c>
      <c r="N91" s="484">
        <v>24585.678202726362</v>
      </c>
    </row>
    <row r="92" spans="2:16" outlineLevel="1">
      <c r="B92" s="510" t="s">
        <v>841</v>
      </c>
      <c r="C92" s="484">
        <v>37356.486038000003</v>
      </c>
      <c r="D92" s="484">
        <v>37636.521012999998</v>
      </c>
      <c r="E92" s="484">
        <v>43733.427774000003</v>
      </c>
      <c r="F92" s="484">
        <v>38492.951547999997</v>
      </c>
      <c r="H92" s="510" t="s">
        <v>841</v>
      </c>
      <c r="I92" s="484">
        <v>12830.983849333332</v>
      </c>
      <c r="J92" s="484">
        <v>52401.738040677323</v>
      </c>
      <c r="K92" s="484">
        <v>52611.34499284003</v>
      </c>
      <c r="L92" s="484">
        <v>53137.458442768431</v>
      </c>
      <c r="M92" s="484">
        <v>53775.107944081654</v>
      </c>
      <c r="N92" s="484">
        <v>54474.184347354712</v>
      </c>
    </row>
    <row r="93" spans="2:16" outlineLevel="1">
      <c r="B93" s="510" t="s">
        <v>842</v>
      </c>
      <c r="C93" s="484">
        <v>3390.2616870000002</v>
      </c>
      <c r="D93" s="484">
        <v>18502.121267999999</v>
      </c>
      <c r="E93" s="484">
        <v>6493.910852</v>
      </c>
      <c r="F93" s="484">
        <v>3652.8572439999998</v>
      </c>
      <c r="H93" s="510" t="s">
        <v>842</v>
      </c>
      <c r="I93" s="484">
        <v>1217.6190813333333</v>
      </c>
      <c r="J93" s="484">
        <v>4972.7563281653329</v>
      </c>
      <c r="K93" s="484">
        <v>4992.6473534779943</v>
      </c>
      <c r="L93" s="484">
        <v>5042.573827012774</v>
      </c>
      <c r="M93" s="484">
        <v>5103.0847129369276</v>
      </c>
      <c r="N93" s="484">
        <v>5169.4248142051074</v>
      </c>
    </row>
    <row r="94" spans="2:16" outlineLevel="1">
      <c r="B94" s="510" t="s">
        <v>843</v>
      </c>
      <c r="C94" s="484">
        <v>16217.968644</v>
      </c>
      <c r="D94" s="484">
        <v>24702.227687999999</v>
      </c>
      <c r="E94" s="484">
        <v>32465.418663</v>
      </c>
      <c r="F94" s="484">
        <v>27518.251490999999</v>
      </c>
      <c r="H94" s="510" t="s">
        <v>843</v>
      </c>
      <c r="I94" s="484">
        <v>9172.7504969999991</v>
      </c>
      <c r="J94" s="484">
        <v>37461.513029747992</v>
      </c>
      <c r="K94" s="484">
        <v>37611.359081866984</v>
      </c>
      <c r="L94" s="484">
        <v>37987.472672685653</v>
      </c>
      <c r="M94" s="484">
        <v>38443.322344757878</v>
      </c>
      <c r="N94" s="484">
        <v>38943.085535239727</v>
      </c>
    </row>
    <row r="95" spans="2:16" outlineLevel="1">
      <c r="B95" s="510" t="s">
        <v>844</v>
      </c>
      <c r="C95" s="484">
        <v>4757.9528819999996</v>
      </c>
      <c r="D95" s="484">
        <v>6432.2209059999996</v>
      </c>
      <c r="E95" s="484">
        <v>8640.4408039999998</v>
      </c>
      <c r="F95" s="484">
        <v>8854.0525780000007</v>
      </c>
      <c r="H95" s="510" t="s">
        <v>844</v>
      </c>
      <c r="I95" s="484">
        <v>2951.3508593333336</v>
      </c>
      <c r="J95" s="484">
        <v>12053.316909517333</v>
      </c>
      <c r="K95" s="484">
        <v>12101.530177155402</v>
      </c>
      <c r="L95" s="484">
        <v>12222.545478926957</v>
      </c>
      <c r="M95" s="484">
        <v>12369.21602467408</v>
      </c>
      <c r="N95" s="484">
        <v>12530.015832994843</v>
      </c>
    </row>
    <row r="96" spans="2:16" outlineLevel="1">
      <c r="B96" s="510" t="s">
        <v>845</v>
      </c>
      <c r="C96" s="484">
        <v>2833.330743</v>
      </c>
      <c r="D96" s="484">
        <v>4641.3753070000002</v>
      </c>
      <c r="E96" s="484">
        <v>4880.1161810000003</v>
      </c>
      <c r="F96" s="484">
        <v>3280.259309</v>
      </c>
      <c r="H96" s="510" t="s">
        <v>845</v>
      </c>
      <c r="I96" s="484">
        <v>1093.4197696666668</v>
      </c>
      <c r="J96" s="484">
        <v>4465.5263393186669</v>
      </c>
      <c r="K96" s="484">
        <v>4483.3884446759412</v>
      </c>
      <c r="L96" s="484">
        <v>4528.222329122701</v>
      </c>
      <c r="M96" s="484">
        <v>4582.5609970721734</v>
      </c>
      <c r="N96" s="484">
        <v>4642.1342900341115</v>
      </c>
    </row>
    <row r="97" spans="2:14" outlineLevel="1">
      <c r="B97" s="510" t="s">
        <v>846</v>
      </c>
      <c r="C97" s="484">
        <v>3130.0066550000001</v>
      </c>
      <c r="D97" s="484">
        <v>6031.6608379999998</v>
      </c>
      <c r="E97" s="484">
        <v>9811.9834030000002</v>
      </c>
      <c r="F97" s="484">
        <v>9421.2054459999999</v>
      </c>
      <c r="H97" s="510" t="s">
        <v>846</v>
      </c>
      <c r="I97" s="484">
        <v>3140.4018153333332</v>
      </c>
      <c r="J97" s="484">
        <v>12825.401013821331</v>
      </c>
      <c r="K97" s="484">
        <v>12876.702617876615</v>
      </c>
      <c r="L97" s="484">
        <v>13005.469644055382</v>
      </c>
      <c r="M97" s="484">
        <v>13161.535279784046</v>
      </c>
      <c r="N97" s="484">
        <v>13332.635238421237</v>
      </c>
    </row>
    <row r="98" spans="2:14" outlineLevel="1">
      <c r="B98" s="510" t="s">
        <v>847</v>
      </c>
      <c r="C98" s="484">
        <v>2692.7192960000002</v>
      </c>
      <c r="D98" s="484">
        <v>11288.086523</v>
      </c>
      <c r="E98" s="484">
        <v>25173.418117000001</v>
      </c>
      <c r="F98" s="484">
        <v>18019.127747999999</v>
      </c>
      <c r="H98" s="510" t="s">
        <v>847</v>
      </c>
      <c r="I98" s="484">
        <v>6006.375916</v>
      </c>
      <c r="J98" s="484">
        <v>24530.039240943999</v>
      </c>
      <c r="K98" s="484">
        <v>24628.159397907777</v>
      </c>
      <c r="L98" s="484">
        <v>24874.440991886855</v>
      </c>
      <c r="M98" s="484">
        <v>25172.934283789498</v>
      </c>
      <c r="N98" s="484">
        <v>25500.182429478758</v>
      </c>
    </row>
    <row r="99" spans="2:14" outlineLevel="1">
      <c r="B99" s="510" t="s">
        <v>848</v>
      </c>
      <c r="C99" s="484">
        <v>3591.2040470000002</v>
      </c>
      <c r="D99" s="484">
        <v>1322.889365</v>
      </c>
      <c r="E99" s="484">
        <v>6869.281567</v>
      </c>
      <c r="F99" s="484">
        <v>2965.4103580000001</v>
      </c>
      <c r="H99" s="510" t="s">
        <v>848</v>
      </c>
      <c r="I99" s="484">
        <v>988.4701193333334</v>
      </c>
      <c r="J99" s="484">
        <v>4036.9119673573332</v>
      </c>
      <c r="K99" s="484">
        <v>4053.0596152267626</v>
      </c>
      <c r="L99" s="484">
        <v>4093.5902113790303</v>
      </c>
      <c r="M99" s="484">
        <v>4142.713293915579</v>
      </c>
      <c r="N99" s="484">
        <v>4196.5685667364814</v>
      </c>
    </row>
    <row r="100" spans="2:14" outlineLevel="1">
      <c r="B100" s="510" t="s">
        <v>849</v>
      </c>
      <c r="C100" s="484">
        <v>1206.2789789999999</v>
      </c>
      <c r="D100" s="484">
        <v>1228.716686</v>
      </c>
      <c r="E100" s="484">
        <v>2897.252375</v>
      </c>
      <c r="F100" s="484">
        <v>4885.7361860000001</v>
      </c>
      <c r="H100" s="510" t="s">
        <v>849</v>
      </c>
      <c r="I100" s="484">
        <v>1628.5787286666666</v>
      </c>
      <c r="J100" s="484">
        <v>6651.1155278746655</v>
      </c>
      <c r="K100" s="484">
        <v>6677.7199899861644</v>
      </c>
      <c r="L100" s="484">
        <v>6744.4971898860258</v>
      </c>
      <c r="M100" s="484">
        <v>6825.4311561646582</v>
      </c>
      <c r="N100" s="484">
        <v>6914.1617611947977</v>
      </c>
    </row>
    <row r="101" spans="2:14" outlineLevel="1">
      <c r="B101" s="510" t="s">
        <v>298</v>
      </c>
      <c r="C101" s="484">
        <v>-4754.394393999999</v>
      </c>
      <c r="D101" s="484">
        <v>8835.9668440000005</v>
      </c>
      <c r="E101" s="484">
        <v>9281.602938</v>
      </c>
      <c r="F101" s="484">
        <v>8373.6125079999983</v>
      </c>
      <c r="H101" s="510" t="s">
        <v>298</v>
      </c>
      <c r="I101" s="484">
        <v>2791.9067256666663</v>
      </c>
      <c r="J101" s="484">
        <v>11402.147067622669</v>
      </c>
      <c r="K101" s="484">
        <v>11447.755655893157</v>
      </c>
      <c r="L101" s="484">
        <v>11562.233212452085</v>
      </c>
      <c r="M101" s="484">
        <v>11700.980011001517</v>
      </c>
      <c r="N101" s="484">
        <v>11853.092751144532</v>
      </c>
    </row>
    <row r="102" spans="2:14" outlineLevel="1">
      <c r="B102" s="513" t="s">
        <v>355</v>
      </c>
      <c r="C102" s="514">
        <v>173372.28583900002</v>
      </c>
      <c r="D102" s="514">
        <v>306659.20089399989</v>
      </c>
      <c r="E102" s="514">
        <v>374756.43559800007</v>
      </c>
      <c r="F102" s="514">
        <v>362903.25730599998</v>
      </c>
      <c r="H102" s="513" t="s">
        <v>355</v>
      </c>
      <c r="I102" s="514">
        <v>120968.45499166669</v>
      </c>
      <c r="J102" s="514">
        <v>494035.17018596653</v>
      </c>
      <c r="K102" s="514">
        <v>496011.3108667105</v>
      </c>
      <c r="L102" s="514">
        <v>500971.42397537746</v>
      </c>
      <c r="M102" s="514">
        <v>506983.08106308209</v>
      </c>
      <c r="N102" s="514">
        <v>513573.86111690203</v>
      </c>
    </row>
    <row r="103" spans="2:14" outlineLevel="1">
      <c r="B103" s="538" t="s">
        <v>355</v>
      </c>
      <c r="C103" s="528" t="b">
        <v>1</v>
      </c>
      <c r="D103" s="528" t="b">
        <v>1</v>
      </c>
      <c r="E103" s="528" t="b">
        <v>1</v>
      </c>
      <c r="F103" s="528" t="b">
        <v>1</v>
      </c>
      <c r="I103" s="528" t="b">
        <v>1</v>
      </c>
      <c r="J103" s="528" t="b">
        <v>1</v>
      </c>
      <c r="K103" s="528" t="b">
        <v>1</v>
      </c>
      <c r="L103" s="528">
        <v>0</v>
      </c>
      <c r="M103" s="528">
        <v>0</v>
      </c>
      <c r="N103" s="528" t="b">
        <v>1</v>
      </c>
    </row>
    <row r="104" spans="2:14" outlineLevel="1">
      <c r="B104" s="538" t="s">
        <v>850</v>
      </c>
      <c r="C104" s="528" t="b">
        <v>1</v>
      </c>
      <c r="D104" s="528" t="b">
        <v>1</v>
      </c>
      <c r="E104" s="528" t="b">
        <v>1</v>
      </c>
      <c r="F104" s="528" t="b">
        <v>1</v>
      </c>
      <c r="I104" s="528" t="b">
        <v>1</v>
      </c>
      <c r="J104" s="528" t="b">
        <v>1</v>
      </c>
      <c r="K104" s="528" t="b">
        <v>1</v>
      </c>
      <c r="L104" s="528" t="b">
        <v>1</v>
      </c>
      <c r="M104" s="528" t="b">
        <v>1</v>
      </c>
      <c r="N104" s="528" t="b">
        <v>1</v>
      </c>
    </row>
    <row r="105" spans="2:14" outlineLevel="1"/>
    <row r="106" spans="2:14" outlineLevel="1">
      <c r="B106" s="510" t="s">
        <v>851</v>
      </c>
      <c r="C106" s="484">
        <v>2883.843316</v>
      </c>
      <c r="D106" s="484">
        <v>5473.9137220000002</v>
      </c>
      <c r="E106" s="484">
        <v>5707.3609429999997</v>
      </c>
      <c r="F106" s="484">
        <v>4629.0266739999997</v>
      </c>
      <c r="H106" s="510" t="s">
        <v>851</v>
      </c>
      <c r="I106" s="484">
        <v>1543.0088913333332</v>
      </c>
      <c r="J106" s="484">
        <v>6301.6483122053323</v>
      </c>
      <c r="K106" s="484">
        <v>6326.8549054541536</v>
      </c>
      <c r="L106" s="484">
        <v>6390.1234545086954</v>
      </c>
      <c r="M106" s="484">
        <v>6466.8049359627994</v>
      </c>
      <c r="N106" s="484">
        <v>6550.8734001303155</v>
      </c>
    </row>
    <row r="107" spans="2:14" outlineLevel="1">
      <c r="B107" s="510" t="s">
        <v>852</v>
      </c>
      <c r="C107" s="484">
        <v>533.98282700000004</v>
      </c>
      <c r="D107" s="484">
        <v>1606.31333</v>
      </c>
      <c r="E107" s="484">
        <v>2038.3677769999999</v>
      </c>
      <c r="F107" s="484">
        <v>2230.0518350000002</v>
      </c>
      <c r="H107" s="510" t="s">
        <v>852</v>
      </c>
      <c r="I107" s="484">
        <v>743.35061166666674</v>
      </c>
      <c r="J107" s="484">
        <v>3035.8438980466667</v>
      </c>
      <c r="K107" s="484">
        <v>3047.9872736388534</v>
      </c>
      <c r="L107" s="484">
        <v>3078.467146375242</v>
      </c>
      <c r="M107" s="484">
        <v>3115.4087521317451</v>
      </c>
      <c r="N107" s="484">
        <v>3155.9090659094577</v>
      </c>
    </row>
    <row r="108" spans="2:14" outlineLevel="1">
      <c r="B108" s="510" t="s">
        <v>853</v>
      </c>
      <c r="C108" s="484">
        <v>-8468.2575390000002</v>
      </c>
      <c r="D108" s="484">
        <v>734.01266299999997</v>
      </c>
      <c r="E108" s="484">
        <v>229.59886399999999</v>
      </c>
      <c r="F108" s="484">
        <v>505.76403399999998</v>
      </c>
      <c r="H108" s="510" t="s">
        <v>853</v>
      </c>
      <c r="I108" s="484">
        <v>168.58801133333333</v>
      </c>
      <c r="J108" s="484">
        <v>688.51343828533322</v>
      </c>
      <c r="K108" s="484">
        <v>691.26749203847453</v>
      </c>
      <c r="L108" s="484">
        <v>698.18016695885933</v>
      </c>
      <c r="M108" s="484">
        <v>706.55832896236564</v>
      </c>
      <c r="N108" s="484">
        <v>715.74358723887633</v>
      </c>
    </row>
    <row r="109" spans="2:14" outlineLevel="1">
      <c r="B109" s="510" t="s">
        <v>854</v>
      </c>
      <c r="C109" s="484">
        <v>114.11362800000001</v>
      </c>
      <c r="D109" s="484">
        <v>82.494431000000006</v>
      </c>
      <c r="E109" s="484">
        <v>196.53904299999999</v>
      </c>
      <c r="F109" s="484">
        <v>225.55167599999999</v>
      </c>
      <c r="H109" s="510" t="s">
        <v>854</v>
      </c>
      <c r="I109" s="484">
        <v>75.183892</v>
      </c>
      <c r="J109" s="484">
        <v>307.05101492799997</v>
      </c>
      <c r="K109" s="484">
        <v>308.279218987712</v>
      </c>
      <c r="L109" s="484">
        <v>311.36201117758912</v>
      </c>
      <c r="M109" s="484">
        <v>315.09835531172018</v>
      </c>
      <c r="N109" s="484">
        <v>319.19463393077251</v>
      </c>
    </row>
    <row r="110" spans="2:14" outlineLevel="1">
      <c r="B110" s="510" t="s">
        <v>855</v>
      </c>
      <c r="C110" s="484">
        <v>69.556864000000004</v>
      </c>
      <c r="D110" s="484">
        <v>159.27334999999999</v>
      </c>
      <c r="E110" s="484">
        <v>247.043486</v>
      </c>
      <c r="F110" s="484">
        <v>209.73531</v>
      </c>
      <c r="H110" s="510" t="s">
        <v>855</v>
      </c>
      <c r="I110" s="484">
        <v>69.911770000000004</v>
      </c>
      <c r="J110" s="484">
        <v>285.51966868</v>
      </c>
      <c r="K110" s="484">
        <v>286.66174735471998</v>
      </c>
      <c r="L110" s="484">
        <v>289.52836482826717</v>
      </c>
      <c r="M110" s="484">
        <v>293.00270520620637</v>
      </c>
      <c r="N110" s="484">
        <v>296.81174037388701</v>
      </c>
    </row>
    <row r="111" spans="2:14" outlineLevel="1">
      <c r="B111" s="510" t="s">
        <v>856</v>
      </c>
      <c r="C111" s="484">
        <v>82.478531000000004</v>
      </c>
      <c r="D111" s="484">
        <v>84.394080000000002</v>
      </c>
      <c r="E111" s="484">
        <v>92.735118</v>
      </c>
      <c r="F111" s="484">
        <v>163.98012199999999</v>
      </c>
      <c r="H111" s="510" t="s">
        <v>856</v>
      </c>
      <c r="I111" s="484">
        <v>54.660040666666667</v>
      </c>
      <c r="J111" s="484">
        <v>223.23160608266664</v>
      </c>
      <c r="K111" s="484">
        <v>224.1245325069973</v>
      </c>
      <c r="L111" s="484">
        <v>226.36577783206727</v>
      </c>
      <c r="M111" s="484">
        <v>229.08216716605207</v>
      </c>
      <c r="N111" s="484">
        <v>232.06023533921072</v>
      </c>
    </row>
    <row r="112" spans="2:14" outlineLevel="1">
      <c r="B112" s="510" t="s">
        <v>857</v>
      </c>
      <c r="C112" s="484">
        <v>15.335502</v>
      </c>
      <c r="D112" s="484">
        <v>-10.681800000000001</v>
      </c>
      <c r="E112" s="484">
        <v>18.485199000000001</v>
      </c>
      <c r="F112" s="484">
        <v>36.713977</v>
      </c>
      <c r="H112" s="510" t="s">
        <v>857</v>
      </c>
      <c r="I112" s="484">
        <v>12.237992333333333</v>
      </c>
      <c r="J112" s="484">
        <v>49.979960689333325</v>
      </c>
      <c r="K112" s="484">
        <v>50.179880532090657</v>
      </c>
      <c r="L112" s="484">
        <v>50.681679337411566</v>
      </c>
      <c r="M112" s="484">
        <v>51.289859489460504</v>
      </c>
      <c r="N112" s="484">
        <v>51.956627662823486</v>
      </c>
    </row>
    <row r="113" spans="2:14" outlineLevel="1">
      <c r="B113" s="510" t="s">
        <v>858</v>
      </c>
      <c r="C113" s="484">
        <v>0.26138800000000001</v>
      </c>
      <c r="D113" s="484">
        <v>130.99429699999999</v>
      </c>
      <c r="E113" s="484">
        <v>102.86556299999999</v>
      </c>
      <c r="F113" s="484">
        <v>61.673141000000001</v>
      </c>
      <c r="H113" s="510" t="s">
        <v>858</v>
      </c>
      <c r="I113" s="484">
        <v>20.557713666666668</v>
      </c>
      <c r="J113" s="484">
        <v>83.957702614666673</v>
      </c>
      <c r="K113" s="484">
        <v>84.293533425125347</v>
      </c>
      <c r="L113" s="484">
        <v>85.136468759376598</v>
      </c>
      <c r="M113" s="484">
        <v>86.158106384489116</v>
      </c>
      <c r="N113" s="484">
        <v>87.278161767487461</v>
      </c>
    </row>
    <row r="114" spans="2:14" outlineLevel="1">
      <c r="B114" s="510" t="s">
        <v>859</v>
      </c>
      <c r="C114" s="484">
        <v>19.979934</v>
      </c>
      <c r="D114" s="484">
        <v>104.726806</v>
      </c>
      <c r="E114" s="484">
        <v>571.87097100000005</v>
      </c>
      <c r="F114" s="484">
        <v>302.789198</v>
      </c>
      <c r="H114" s="510" t="s">
        <v>859</v>
      </c>
      <c r="I114" s="484">
        <v>100.92973266666667</v>
      </c>
      <c r="J114" s="484">
        <v>412.19702821066664</v>
      </c>
      <c r="K114" s="484">
        <v>413.84581632350933</v>
      </c>
      <c r="L114" s="484">
        <v>417.98427448674443</v>
      </c>
      <c r="M114" s="484">
        <v>423.00008578058538</v>
      </c>
      <c r="N114" s="484">
        <v>428.49908689573294</v>
      </c>
    </row>
    <row r="115" spans="2:14" outlineLevel="1">
      <c r="B115" s="510" t="s">
        <v>860</v>
      </c>
      <c r="C115" s="484">
        <v>1.4948429999999999</v>
      </c>
      <c r="D115" s="484">
        <v>2.7818700000000001</v>
      </c>
      <c r="E115" s="484">
        <v>7.0694860000000004</v>
      </c>
      <c r="F115" s="484">
        <v>8.1389069999999997</v>
      </c>
      <c r="H115" s="510" t="s">
        <v>860</v>
      </c>
      <c r="I115" s="484">
        <v>2.7129689999999997</v>
      </c>
      <c r="J115" s="484">
        <v>11.079765395999997</v>
      </c>
      <c r="K115" s="484">
        <v>11.124084457583997</v>
      </c>
      <c r="L115" s="484">
        <v>11.235325302159838</v>
      </c>
      <c r="M115" s="484">
        <v>11.370149205785756</v>
      </c>
      <c r="N115" s="484">
        <v>11.517961145460969</v>
      </c>
    </row>
    <row r="116" spans="2:14" outlineLevel="1">
      <c r="B116" s="510" t="s">
        <v>861</v>
      </c>
      <c r="C116" s="484">
        <v>5.4547999999999996</v>
      </c>
      <c r="D116" s="484">
        <v>292.93993499999999</v>
      </c>
      <c r="E116" s="484">
        <v>0.91079600000000005</v>
      </c>
      <c r="F116" s="484">
        <v>2.1827529999999999</v>
      </c>
      <c r="H116" s="510" t="s">
        <v>861</v>
      </c>
      <c r="I116" s="484">
        <v>0.72758433333333328</v>
      </c>
      <c r="J116" s="484">
        <v>2.9714544173333328</v>
      </c>
      <c r="K116" s="484">
        <v>2.9833402350026663</v>
      </c>
      <c r="L116" s="484">
        <v>3.0131736373526929</v>
      </c>
      <c r="M116" s="484">
        <v>3.0493317210009252</v>
      </c>
      <c r="N116" s="484">
        <v>3.0889730333739371</v>
      </c>
    </row>
    <row r="117" spans="2:14" outlineLevel="1">
      <c r="B117" s="510" t="s">
        <v>862</v>
      </c>
      <c r="C117" s="484">
        <v>0</v>
      </c>
      <c r="D117" s="484">
        <v>0</v>
      </c>
      <c r="E117" s="484">
        <v>0</v>
      </c>
      <c r="F117" s="484">
        <v>0.11255</v>
      </c>
      <c r="H117" s="510" t="s">
        <v>862</v>
      </c>
      <c r="I117" s="484">
        <v>3.7516666666666663E-2</v>
      </c>
      <c r="J117" s="484">
        <v>0.15321806666666665</v>
      </c>
      <c r="K117" s="484">
        <v>0.15383093893333333</v>
      </c>
      <c r="L117" s="484">
        <v>0.15536924832266666</v>
      </c>
      <c r="M117" s="484">
        <v>0.15723367930253865</v>
      </c>
      <c r="N117" s="484">
        <v>0.15927771713347164</v>
      </c>
    </row>
    <row r="118" spans="2:14" outlineLevel="1">
      <c r="B118" s="510" t="s">
        <v>863</v>
      </c>
      <c r="C118" s="484">
        <v>-12.638488000000001</v>
      </c>
      <c r="D118" s="484">
        <v>174.80416</v>
      </c>
      <c r="E118" s="484">
        <v>68.755691999999996</v>
      </c>
      <c r="F118" s="484">
        <v>-2.107669</v>
      </c>
      <c r="H118" s="510" t="s">
        <v>863</v>
      </c>
      <c r="I118" s="484">
        <v>0</v>
      </c>
      <c r="J118" s="484">
        <v>0</v>
      </c>
      <c r="K118" s="484">
        <v>0</v>
      </c>
      <c r="L118" s="484">
        <v>0</v>
      </c>
      <c r="M118" s="484">
        <v>0</v>
      </c>
      <c r="N118" s="484">
        <v>0</v>
      </c>
    </row>
    <row r="119" spans="2:14" outlineLevel="1">
      <c r="C119" s="539"/>
      <c r="D119" s="539"/>
      <c r="E119" s="539"/>
      <c r="F119" s="539"/>
    </row>
    <row r="120" spans="2:14" outlineLevel="1"/>
    <row r="121" spans="2:14" outlineLevel="1">
      <c r="B121" s="538" t="s">
        <v>864</v>
      </c>
    </row>
    <row r="122" spans="2:14" outlineLevel="1">
      <c r="B122" s="467" t="s">
        <v>742</v>
      </c>
      <c r="C122" s="468" t="s">
        <v>150</v>
      </c>
      <c r="D122" s="468" t="s">
        <v>151</v>
      </c>
      <c r="E122" s="468" t="s">
        <v>152</v>
      </c>
      <c r="F122" s="468" t="s">
        <v>378</v>
      </c>
      <c r="H122" s="467" t="s">
        <v>742</v>
      </c>
      <c r="I122" s="468" t="s">
        <v>161</v>
      </c>
      <c r="J122" s="468" t="s">
        <v>155</v>
      </c>
      <c r="K122" s="468" t="s">
        <v>156</v>
      </c>
      <c r="L122" s="468" t="s">
        <v>157</v>
      </c>
      <c r="M122" s="468" t="s">
        <v>162</v>
      </c>
      <c r="N122" s="468" t="s">
        <v>163</v>
      </c>
    </row>
    <row r="123" spans="2:14" outlineLevel="1">
      <c r="B123" s="510" t="s">
        <v>865</v>
      </c>
      <c r="C123" s="533"/>
      <c r="D123" s="533"/>
      <c r="E123" s="533"/>
      <c r="F123" s="533"/>
      <c r="H123" s="510" t="s">
        <v>865</v>
      </c>
      <c r="I123" s="533"/>
      <c r="J123" s="533"/>
      <c r="K123" s="533"/>
      <c r="L123" s="533"/>
      <c r="M123" s="533"/>
      <c r="N123" s="533"/>
    </row>
    <row r="124" spans="2:14" outlineLevel="1">
      <c r="B124" s="510" t="s">
        <v>866</v>
      </c>
      <c r="C124" s="484">
        <v>58022.327730999998</v>
      </c>
      <c r="D124" s="484">
        <v>83567.285344999997</v>
      </c>
      <c r="E124" s="484">
        <v>102860.117791</v>
      </c>
      <c r="F124" s="484">
        <v>79271.130349999992</v>
      </c>
      <c r="H124" s="510" t="s">
        <v>866</v>
      </c>
      <c r="I124" s="484">
        <v>20581.565825637677</v>
      </c>
      <c r="J124" s="484">
        <v>88462.824923776614</v>
      </c>
      <c r="K124" s="484">
        <v>89552.761025223677</v>
      </c>
      <c r="L124" s="484">
        <v>94866.886093466543</v>
      </c>
      <c r="M124" s="484">
        <v>100816.0784166793</v>
      </c>
      <c r="N124" s="484">
        <v>105901.08349344236</v>
      </c>
    </row>
    <row r="125" spans="2:14" outlineLevel="1">
      <c r="B125" s="510" t="s">
        <v>867</v>
      </c>
      <c r="C125" s="484">
        <v>156759.183582</v>
      </c>
      <c r="D125" s="484">
        <v>155435.45662000001</v>
      </c>
      <c r="E125" s="484">
        <v>223316.96568600001</v>
      </c>
      <c r="F125" s="484">
        <v>166448.94985100001</v>
      </c>
      <c r="H125" s="510" t="s">
        <v>867</v>
      </c>
      <c r="I125" s="484">
        <v>51808.964222591443</v>
      </c>
      <c r="J125" s="484">
        <v>193356.58238921486</v>
      </c>
      <c r="K125" s="484">
        <v>226364.2687190228</v>
      </c>
      <c r="L125" s="484">
        <v>240451.03062744183</v>
      </c>
      <c r="M125" s="484">
        <v>257590.6080800354</v>
      </c>
      <c r="N125" s="484">
        <v>263314.68869741523</v>
      </c>
    </row>
    <row r="126" spans="2:14" outlineLevel="1">
      <c r="B126" s="510" t="s">
        <v>868</v>
      </c>
      <c r="C126" s="484">
        <v>259005.81460699998</v>
      </c>
      <c r="D126" s="484">
        <v>215022.05443699998</v>
      </c>
      <c r="E126" s="484">
        <v>150005.10031099999</v>
      </c>
      <c r="F126" s="484">
        <v>131267.29441199999</v>
      </c>
      <c r="H126" s="510" t="s">
        <v>868</v>
      </c>
      <c r="I126" s="484">
        <v>50611.659012000018</v>
      </c>
      <c r="J126" s="484">
        <v>249775.38835313081</v>
      </c>
      <c r="K126" s="484">
        <v>250774.48990654331</v>
      </c>
      <c r="L126" s="484">
        <v>253282.23480560878</v>
      </c>
      <c r="M126" s="484">
        <v>256321.62162327603</v>
      </c>
      <c r="N126" s="484">
        <v>259653.80270437864</v>
      </c>
    </row>
    <row r="127" spans="2:14" outlineLevel="1">
      <c r="B127" s="510" t="s">
        <v>869</v>
      </c>
      <c r="C127" s="484">
        <v>195722.53333099998</v>
      </c>
      <c r="D127" s="484">
        <v>200894.69667900002</v>
      </c>
      <c r="E127" s="484">
        <v>166520.83393399999</v>
      </c>
      <c r="F127" s="484">
        <v>127499.82699399999</v>
      </c>
      <c r="H127" s="510" t="s">
        <v>869</v>
      </c>
      <c r="I127" s="484">
        <v>39628.286989235567</v>
      </c>
      <c r="J127" s="484">
        <v>147896.99530098637</v>
      </c>
      <c r="K127" s="484">
        <v>173144.32626688751</v>
      </c>
      <c r="L127" s="484">
        <v>183919.1844797919</v>
      </c>
      <c r="M127" s="484">
        <v>197029.11833694158</v>
      </c>
      <c r="N127" s="484">
        <v>201407.42454048726</v>
      </c>
    </row>
    <row r="128" spans="2:14" outlineLevel="1">
      <c r="B128" s="510" t="s">
        <v>828</v>
      </c>
      <c r="C128" s="484">
        <v>97610.733368999994</v>
      </c>
      <c r="D128" s="484">
        <v>91583.390513000006</v>
      </c>
      <c r="E128" s="484">
        <v>115014.99325499999</v>
      </c>
      <c r="F128" s="484">
        <v>134106.39782300001</v>
      </c>
      <c r="H128" s="510" t="s">
        <v>828</v>
      </c>
      <c r="I128" s="484">
        <v>48492.085473796105</v>
      </c>
      <c r="J128" s="484">
        <v>197258.07254349859</v>
      </c>
      <c r="K128" s="484">
        <v>184520.98688518192</v>
      </c>
      <c r="L128" s="484">
        <v>136074.93622944545</v>
      </c>
      <c r="M128" s="484">
        <v>72822.548767967295</v>
      </c>
      <c r="N128" s="484">
        <v>56798.854298141378</v>
      </c>
    </row>
    <row r="129" spans="2:14" outlineLevel="1">
      <c r="B129" s="517" t="s">
        <v>355</v>
      </c>
      <c r="C129" s="530">
        <v>767120.59262000001</v>
      </c>
      <c r="D129" s="530">
        <v>746502.88359400001</v>
      </c>
      <c r="E129" s="530">
        <v>757718.010977</v>
      </c>
      <c r="F129" s="530">
        <v>638593.59942999994</v>
      </c>
      <c r="H129" s="529" t="s">
        <v>355</v>
      </c>
      <c r="I129" s="530">
        <v>211122.56152326084</v>
      </c>
      <c r="J129" s="530">
        <v>876749.86351060716</v>
      </c>
      <c r="K129" s="530">
        <v>924356.83280285913</v>
      </c>
      <c r="L129" s="530">
        <v>908594.27223575441</v>
      </c>
      <c r="M129" s="530">
        <v>884579.97522489959</v>
      </c>
      <c r="N129" s="530">
        <v>887075.85373386485</v>
      </c>
    </row>
    <row r="130" spans="2:14" outlineLevel="1">
      <c r="B130" s="534"/>
      <c r="C130" s="528" t="b">
        <v>1</v>
      </c>
      <c r="D130" s="528" t="b">
        <v>1</v>
      </c>
      <c r="E130" s="528" t="b">
        <v>1</v>
      </c>
      <c r="F130" s="528" t="b">
        <v>1</v>
      </c>
      <c r="H130" s="535"/>
      <c r="I130" s="528" t="b">
        <v>1</v>
      </c>
      <c r="J130" s="528" t="b">
        <v>1</v>
      </c>
      <c r="K130" s="528" t="b">
        <v>1</v>
      </c>
      <c r="L130" s="528" t="b">
        <v>1</v>
      </c>
      <c r="M130" s="528" t="b">
        <v>1</v>
      </c>
      <c r="N130" s="528" t="b">
        <v>1</v>
      </c>
    </row>
    <row r="131" spans="2:14" outlineLevel="1">
      <c r="B131" s="534"/>
      <c r="C131" s="546"/>
      <c r="D131" s="546"/>
      <c r="E131" s="546"/>
      <c r="F131" s="546"/>
      <c r="H131" s="535"/>
      <c r="I131" s="528" t="b">
        <v>1</v>
      </c>
      <c r="J131" s="528" t="b">
        <v>1</v>
      </c>
      <c r="K131" s="528" t="b">
        <v>1</v>
      </c>
      <c r="L131" s="528" t="b">
        <v>1</v>
      </c>
      <c r="M131" s="528" t="b">
        <v>1</v>
      </c>
      <c r="N131" s="528" t="b">
        <v>1</v>
      </c>
    </row>
    <row r="132" spans="2:14" outlineLevel="1"/>
    <row r="133" spans="2:14" outlineLevel="1">
      <c r="B133" s="540" t="s">
        <v>742</v>
      </c>
      <c r="C133" s="541" t="s">
        <v>150</v>
      </c>
      <c r="D133" s="541" t="s">
        <v>151</v>
      </c>
      <c r="E133" s="541" t="s">
        <v>152</v>
      </c>
      <c r="F133" s="541" t="s">
        <v>378</v>
      </c>
      <c r="H133" s="540" t="s">
        <v>742</v>
      </c>
      <c r="I133" s="541" t="s">
        <v>161</v>
      </c>
      <c r="J133" s="541" t="s">
        <v>155</v>
      </c>
      <c r="K133" s="541" t="s">
        <v>156</v>
      </c>
      <c r="L133" s="541" t="s">
        <v>157</v>
      </c>
      <c r="M133" s="541" t="s">
        <v>162</v>
      </c>
      <c r="N133" s="541" t="s">
        <v>163</v>
      </c>
    </row>
    <row r="134" spans="2:14" outlineLevel="1">
      <c r="B134" s="542" t="s">
        <v>870</v>
      </c>
      <c r="C134" s="491">
        <v>58022.327730999998</v>
      </c>
      <c r="D134" s="491">
        <v>83567.285344999997</v>
      </c>
      <c r="E134" s="491">
        <v>102860.117791</v>
      </c>
      <c r="F134" s="491">
        <v>79271.130349999992</v>
      </c>
      <c r="H134" s="542" t="s">
        <v>870</v>
      </c>
      <c r="I134" s="491">
        <v>20581.565825637677</v>
      </c>
      <c r="J134" s="491">
        <v>88462.824923776614</v>
      </c>
      <c r="K134" s="491">
        <v>89552.761025223677</v>
      </c>
      <c r="L134" s="491">
        <v>94866.886093466543</v>
      </c>
      <c r="M134" s="491">
        <v>100816.0784166793</v>
      </c>
      <c r="N134" s="491">
        <v>105901.08349344236</v>
      </c>
    </row>
    <row r="135" spans="2:14" outlineLevel="1">
      <c r="C135" s="528" t="b">
        <v>1</v>
      </c>
      <c r="D135" s="528" t="b">
        <v>1</v>
      </c>
      <c r="E135" s="528" t="b">
        <v>1</v>
      </c>
      <c r="F135" s="528" t="b">
        <v>1</v>
      </c>
      <c r="H135" s="535"/>
      <c r="I135" s="528" t="b">
        <v>1</v>
      </c>
      <c r="J135" s="528" t="b">
        <v>1</v>
      </c>
      <c r="K135" s="528" t="b">
        <v>1</v>
      </c>
      <c r="L135" s="528" t="b">
        <v>1</v>
      </c>
      <c r="M135" s="528" t="b">
        <v>1</v>
      </c>
      <c r="N135" s="528" t="b">
        <v>1</v>
      </c>
    </row>
    <row r="136" spans="2:14" outlineLevel="1"/>
    <row r="137" spans="2:14" outlineLevel="1"/>
    <row r="138" spans="2:14" outlineLevel="1">
      <c r="H138" s="538" t="s">
        <v>871</v>
      </c>
    </row>
    <row r="139" spans="2:14" outlineLevel="1">
      <c r="B139" s="467" t="s">
        <v>742</v>
      </c>
      <c r="C139" s="468" t="s">
        <v>150</v>
      </c>
      <c r="D139" s="468" t="s">
        <v>151</v>
      </c>
      <c r="E139" s="468" t="s">
        <v>152</v>
      </c>
      <c r="F139" s="468" t="s">
        <v>378</v>
      </c>
      <c r="H139" s="467" t="s">
        <v>742</v>
      </c>
      <c r="I139" s="468" t="s">
        <v>161</v>
      </c>
      <c r="J139" s="468" t="s">
        <v>155</v>
      </c>
      <c r="K139" s="468" t="s">
        <v>156</v>
      </c>
      <c r="L139" s="468" t="s">
        <v>157</v>
      </c>
      <c r="M139" s="468" t="s">
        <v>162</v>
      </c>
      <c r="N139" s="468" t="s">
        <v>163</v>
      </c>
    </row>
    <row r="140" spans="2:14" outlineLevel="1">
      <c r="B140" s="510" t="s">
        <v>872</v>
      </c>
      <c r="C140" s="484">
        <v>36675.195053000003</v>
      </c>
      <c r="D140" s="484">
        <v>45298.291356000002</v>
      </c>
      <c r="E140" s="484">
        <v>134041.71753600001</v>
      </c>
      <c r="F140" s="484">
        <v>63318.039683000003</v>
      </c>
      <c r="H140" s="510" t="s">
        <v>872</v>
      </c>
      <c r="I140" s="484">
        <v>21435.387954882019</v>
      </c>
      <c r="J140" s="484">
        <v>79999.154959666848</v>
      </c>
      <c r="K140" s="484">
        <v>93655.721397333007</v>
      </c>
      <c r="L140" s="484">
        <v>99483.963885210178</v>
      </c>
      <c r="M140" s="484">
        <v>106575.27515907827</v>
      </c>
      <c r="N140" s="484">
        <v>108943.55042880571</v>
      </c>
    </row>
    <row r="141" spans="2:14" outlineLevel="1">
      <c r="B141" s="510" t="s">
        <v>873</v>
      </c>
      <c r="C141" s="484">
        <v>120083.98852899999</v>
      </c>
      <c r="D141" s="484">
        <v>110137.165264</v>
      </c>
      <c r="E141" s="484">
        <v>89275.248149999999</v>
      </c>
      <c r="F141" s="484">
        <v>103130.910168</v>
      </c>
      <c r="H141" s="510" t="s">
        <v>873</v>
      </c>
      <c r="I141" s="484">
        <v>30373.576267709428</v>
      </c>
      <c r="J141" s="484">
        <v>113357.42742954801</v>
      </c>
      <c r="K141" s="484">
        <v>132708.54732168981</v>
      </c>
      <c r="L141" s="484">
        <v>140967.06674223163</v>
      </c>
      <c r="M141" s="484">
        <v>151015.33292095712</v>
      </c>
      <c r="N141" s="484">
        <v>154371.1382686095</v>
      </c>
    </row>
    <row r="142" spans="2:14" outlineLevel="1">
      <c r="B142" s="517" t="s">
        <v>355</v>
      </c>
      <c r="C142" s="530">
        <v>156759.183582</v>
      </c>
      <c r="D142" s="530">
        <v>155435.45662000001</v>
      </c>
      <c r="E142" s="530">
        <v>223316.96568600001</v>
      </c>
      <c r="F142" s="530">
        <v>166448.94985100001</v>
      </c>
      <c r="H142" s="517" t="s">
        <v>355</v>
      </c>
      <c r="I142" s="530">
        <v>51808.964222591443</v>
      </c>
      <c r="J142" s="530">
        <v>193356.58238921486</v>
      </c>
      <c r="K142" s="530">
        <v>226364.2687190228</v>
      </c>
      <c r="L142" s="530">
        <v>240451.03062744183</v>
      </c>
      <c r="M142" s="530">
        <v>257590.6080800354</v>
      </c>
      <c r="N142" s="530">
        <v>263314.68869741523</v>
      </c>
    </row>
    <row r="143" spans="2:14" outlineLevel="1">
      <c r="B143" s="469" t="s">
        <v>874</v>
      </c>
      <c r="C143" s="543" t="b">
        <v>1</v>
      </c>
      <c r="D143" s="543" t="b">
        <v>1</v>
      </c>
      <c r="E143" s="543" t="b">
        <v>1</v>
      </c>
      <c r="F143" s="543" t="b">
        <v>1</v>
      </c>
      <c r="I143" s="543" t="b">
        <v>1</v>
      </c>
      <c r="J143" s="543" t="b">
        <v>1</v>
      </c>
      <c r="K143" s="543" t="b">
        <v>1</v>
      </c>
      <c r="L143" s="543" t="b">
        <v>1</v>
      </c>
      <c r="M143" s="543" t="b">
        <v>1</v>
      </c>
      <c r="N143" s="543" t="b">
        <v>1</v>
      </c>
    </row>
    <row r="144" spans="2:14" outlineLevel="1">
      <c r="B144" s="469" t="s">
        <v>850</v>
      </c>
      <c r="C144" s="543" t="b">
        <v>1</v>
      </c>
      <c r="D144" s="543" t="b">
        <v>1</v>
      </c>
      <c r="E144" s="543" t="b">
        <v>1</v>
      </c>
      <c r="F144" s="543" t="b">
        <v>1</v>
      </c>
      <c r="I144" s="543" t="b">
        <v>1</v>
      </c>
      <c r="J144" s="543" t="b">
        <v>1</v>
      </c>
      <c r="K144" s="543" t="b">
        <v>1</v>
      </c>
      <c r="L144" s="543" t="b">
        <v>1</v>
      </c>
      <c r="M144" s="543" t="b">
        <v>1</v>
      </c>
      <c r="N144" s="543" t="b">
        <v>1</v>
      </c>
    </row>
    <row r="145" spans="2:14" outlineLevel="1"/>
    <row r="146" spans="2:14" outlineLevel="1"/>
    <row r="147" spans="2:14" outlineLevel="1">
      <c r="C147" s="469">
        <v>3</v>
      </c>
      <c r="D147" s="469">
        <v>4</v>
      </c>
      <c r="E147" s="469">
        <v>5</v>
      </c>
      <c r="F147" s="469">
        <v>6</v>
      </c>
      <c r="H147" s="469" t="s">
        <v>875</v>
      </c>
      <c r="I147" s="469">
        <v>7</v>
      </c>
      <c r="J147" s="469">
        <v>9</v>
      </c>
      <c r="K147" s="469">
        <v>10</v>
      </c>
      <c r="L147" s="469">
        <v>11</v>
      </c>
      <c r="M147" s="469">
        <v>12</v>
      </c>
      <c r="N147" s="469">
        <v>13</v>
      </c>
    </row>
    <row r="148" spans="2:14" outlineLevel="1">
      <c r="B148" s="467" t="s">
        <v>742</v>
      </c>
      <c r="C148" s="468" t="s">
        <v>150</v>
      </c>
      <c r="D148" s="468" t="s">
        <v>151</v>
      </c>
      <c r="E148" s="468" t="s">
        <v>152</v>
      </c>
      <c r="F148" s="468" t="s">
        <v>378</v>
      </c>
      <c r="H148" s="467" t="s">
        <v>742</v>
      </c>
      <c r="I148" s="468" t="s">
        <v>161</v>
      </c>
      <c r="J148" s="468" t="s">
        <v>155</v>
      </c>
      <c r="K148" s="468" t="s">
        <v>156</v>
      </c>
      <c r="L148" s="468" t="s">
        <v>157</v>
      </c>
      <c r="M148" s="468" t="s">
        <v>162</v>
      </c>
      <c r="N148" s="468" t="s">
        <v>163</v>
      </c>
    </row>
    <row r="149" spans="2:14" outlineLevel="1">
      <c r="B149" s="510" t="s">
        <v>841</v>
      </c>
      <c r="C149" s="484">
        <v>5543.5548200000003</v>
      </c>
      <c r="D149" s="484">
        <v>7334.2052519999997</v>
      </c>
      <c r="E149" s="484">
        <v>8405.1937460000008</v>
      </c>
      <c r="F149" s="484">
        <v>8511.8583500000004</v>
      </c>
      <c r="H149" s="510" t="s">
        <v>841</v>
      </c>
      <c r="I149" s="484">
        <v>2837.2861166666667</v>
      </c>
      <c r="J149" s="484">
        <v>11587.476500466666</v>
      </c>
      <c r="K149" s="484">
        <v>11633.826406468534</v>
      </c>
      <c r="L149" s="484">
        <v>11750.164670533219</v>
      </c>
      <c r="M149" s="484">
        <v>11891.166646579617</v>
      </c>
      <c r="N149" s="484">
        <v>12045.751812985151</v>
      </c>
    </row>
    <row r="150" spans="2:14" outlineLevel="1">
      <c r="B150" s="510" t="s">
        <v>851</v>
      </c>
      <c r="C150" s="484">
        <v>4701.1090969999996</v>
      </c>
      <c r="D150" s="484">
        <v>7292.5297479999999</v>
      </c>
      <c r="E150" s="484">
        <v>4660.607575</v>
      </c>
      <c r="F150" s="484">
        <v>5118.1156190000002</v>
      </c>
      <c r="H150" s="510" t="s">
        <v>851</v>
      </c>
      <c r="I150" s="484">
        <v>1706.0385396666668</v>
      </c>
      <c r="J150" s="484">
        <v>6967.4613959986664</v>
      </c>
      <c r="K150" s="484">
        <v>6995.3312415826613</v>
      </c>
      <c r="L150" s="484">
        <v>7065.2845539984883</v>
      </c>
      <c r="M150" s="484">
        <v>7150.06796864647</v>
      </c>
      <c r="N150" s="484">
        <v>7243.0188522388735</v>
      </c>
    </row>
    <row r="151" spans="2:14" outlineLevel="1">
      <c r="B151" s="510" t="s">
        <v>876</v>
      </c>
      <c r="C151" s="484">
        <v>82861.742941000004</v>
      </c>
      <c r="D151" s="484">
        <v>68000.841490000006</v>
      </c>
      <c r="E151" s="536">
        <v>-3592.6148389999998</v>
      </c>
      <c r="F151" s="536">
        <v>-11012.388273</v>
      </c>
      <c r="H151" s="510" t="s">
        <v>876</v>
      </c>
      <c r="I151" s="484">
        <v>0</v>
      </c>
      <c r="J151" s="484">
        <v>52677.044513352339</v>
      </c>
      <c r="K151" s="484">
        <v>52887.752691405745</v>
      </c>
      <c r="L151" s="484">
        <v>53416.630218319806</v>
      </c>
      <c r="M151" s="484">
        <v>54057.629780939642</v>
      </c>
      <c r="N151" s="484">
        <v>54760.378968091849</v>
      </c>
    </row>
    <row r="152" spans="2:14" outlineLevel="1">
      <c r="B152" s="510" t="s">
        <v>845</v>
      </c>
      <c r="C152" s="484">
        <v>4771.6264650000003</v>
      </c>
      <c r="D152" s="484">
        <v>2989.4757410000002</v>
      </c>
      <c r="E152" s="484">
        <v>2216.4779610000001</v>
      </c>
      <c r="F152" s="484">
        <v>4259.6629720000001</v>
      </c>
      <c r="H152" s="510" t="s">
        <v>845</v>
      </c>
      <c r="I152" s="484">
        <v>1419.8876573333334</v>
      </c>
      <c r="J152" s="484">
        <v>5798.8211925493333</v>
      </c>
      <c r="K152" s="484">
        <v>5822.0164773195311</v>
      </c>
      <c r="L152" s="484">
        <v>5880.2366420927265</v>
      </c>
      <c r="M152" s="484">
        <v>5950.7994817978397</v>
      </c>
      <c r="N152" s="484">
        <v>6028.1598750612111</v>
      </c>
    </row>
    <row r="153" spans="2:14" outlineLevel="1">
      <c r="B153" s="510" t="s">
        <v>840</v>
      </c>
      <c r="C153" s="484">
        <v>11106.396914999999</v>
      </c>
      <c r="D153" s="484">
        <v>17008.537196000001</v>
      </c>
      <c r="E153" s="484">
        <v>20438.094572999998</v>
      </c>
      <c r="F153" s="484">
        <v>21573.912252999999</v>
      </c>
      <c r="H153" s="510" t="s">
        <v>840</v>
      </c>
      <c r="I153" s="484">
        <v>7191.3040843333329</v>
      </c>
      <c r="J153" s="484">
        <v>29369.28588041733</v>
      </c>
      <c r="K153" s="484">
        <v>29486.763023938998</v>
      </c>
      <c r="L153" s="484">
        <v>29781.630654178389</v>
      </c>
      <c r="M153" s="484">
        <v>30139.01022202853</v>
      </c>
      <c r="N153" s="484">
        <v>30530.817354914896</v>
      </c>
    </row>
    <row r="154" spans="2:14" outlineLevel="1">
      <c r="B154" s="510" t="s">
        <v>877</v>
      </c>
      <c r="C154" s="484">
        <v>2893.658359</v>
      </c>
      <c r="D154" s="484">
        <v>6608.4696750000003</v>
      </c>
      <c r="E154" s="484">
        <v>4657.562989</v>
      </c>
      <c r="F154" s="484">
        <v>4407.6899439999997</v>
      </c>
      <c r="H154" s="510" t="s">
        <v>877</v>
      </c>
      <c r="I154" s="484">
        <v>1469.2299813333332</v>
      </c>
      <c r="J154" s="484">
        <v>6000.3352437653321</v>
      </c>
      <c r="K154" s="484">
        <v>6024.3365847403938</v>
      </c>
      <c r="L154" s="484">
        <v>6084.5799505877976</v>
      </c>
      <c r="M154" s="484">
        <v>6157.5949099948512</v>
      </c>
      <c r="N154" s="484">
        <v>6237.6436438247838</v>
      </c>
    </row>
    <row r="155" spans="2:14" outlineLevel="1">
      <c r="B155" s="510" t="s">
        <v>878</v>
      </c>
      <c r="C155" s="484">
        <v>527.11874999999998</v>
      </c>
      <c r="D155" s="484">
        <v>376.739169</v>
      </c>
      <c r="E155" s="484">
        <v>1337.963608</v>
      </c>
      <c r="F155" s="484">
        <v>1197.503199</v>
      </c>
      <c r="H155" s="510" t="s">
        <v>878</v>
      </c>
      <c r="I155" s="484">
        <v>399.167733</v>
      </c>
      <c r="J155" s="484">
        <v>1630.2010215719999</v>
      </c>
      <c r="K155" s="484">
        <v>1636.721825658288</v>
      </c>
      <c r="L155" s="484">
        <v>1653.0890439148709</v>
      </c>
      <c r="M155" s="484">
        <v>1672.9261124418495</v>
      </c>
      <c r="N155" s="484">
        <v>1694.6741519035934</v>
      </c>
    </row>
    <row r="156" spans="2:14" outlineLevel="1">
      <c r="B156" s="510" t="s">
        <v>859</v>
      </c>
      <c r="C156" s="484">
        <v>2359.6333220000001</v>
      </c>
      <c r="D156" s="484">
        <v>4816.084022</v>
      </c>
      <c r="E156" s="484">
        <v>4376.6268529999998</v>
      </c>
      <c r="F156" s="484">
        <v>3473.8945669999998</v>
      </c>
      <c r="H156" s="510" t="s">
        <v>859</v>
      </c>
      <c r="I156" s="484">
        <v>1157.9648556666666</v>
      </c>
      <c r="J156" s="484">
        <v>4729.128470542666</v>
      </c>
      <c r="K156" s="484">
        <v>4748.0449844248369</v>
      </c>
      <c r="L156" s="484">
        <v>4795.5254342690851</v>
      </c>
      <c r="M156" s="484">
        <v>4853.0717394803141</v>
      </c>
      <c r="N156" s="484">
        <v>4916.1616720935581</v>
      </c>
    </row>
    <row r="157" spans="2:14" outlineLevel="1">
      <c r="B157" s="510" t="s">
        <v>879</v>
      </c>
      <c r="C157" s="484">
        <v>127189.197545</v>
      </c>
      <c r="D157" s="484">
        <v>69084.070684000006</v>
      </c>
      <c r="E157" s="484">
        <v>67630.682237000001</v>
      </c>
      <c r="F157" s="484">
        <v>48339.595574999999</v>
      </c>
      <c r="H157" s="510" t="s">
        <v>879</v>
      </c>
      <c r="I157" s="484">
        <v>19291.086662000002</v>
      </c>
      <c r="J157" s="484">
        <v>69050.926563977002</v>
      </c>
      <c r="K157" s="484">
        <v>69327.130270232912</v>
      </c>
      <c r="L157" s="484">
        <v>70020.40157293524</v>
      </c>
      <c r="M157" s="484">
        <v>70860.646391810456</v>
      </c>
      <c r="N157" s="484">
        <v>71781.834794903989</v>
      </c>
    </row>
    <row r="158" spans="2:14" outlineLevel="1">
      <c r="B158" s="510" t="s">
        <v>880</v>
      </c>
      <c r="C158" s="484">
        <v>1452.774748</v>
      </c>
      <c r="D158" s="484">
        <v>949.79880500000002</v>
      </c>
      <c r="E158" s="484">
        <v>805.34625100000005</v>
      </c>
      <c r="F158" s="484">
        <v>7430.2963739999996</v>
      </c>
      <c r="H158" s="510" t="s">
        <v>880</v>
      </c>
      <c r="I158" s="484">
        <v>2476.7654579999999</v>
      </c>
      <c r="J158" s="484">
        <v>10115.110130471998</v>
      </c>
      <c r="K158" s="484">
        <v>10155.570570993887</v>
      </c>
      <c r="L158" s="484">
        <v>10257.126276703826</v>
      </c>
      <c r="M158" s="484">
        <v>10380.211792024273</v>
      </c>
      <c r="N158" s="484">
        <v>10515.154545320587</v>
      </c>
    </row>
    <row r="159" spans="2:14" outlineLevel="1">
      <c r="B159" s="510" t="s">
        <v>839</v>
      </c>
      <c r="C159" s="484">
        <v>1100.2762090000001</v>
      </c>
      <c r="D159" s="484">
        <v>3848.2283499999999</v>
      </c>
      <c r="E159" s="484">
        <v>3371.2262449999998</v>
      </c>
      <c r="F159" s="484">
        <v>3150.7309690000002</v>
      </c>
      <c r="H159" s="510" t="s">
        <v>839</v>
      </c>
      <c r="I159" s="484">
        <v>1050.2436563333333</v>
      </c>
      <c r="J159" s="484">
        <v>4289.1950924653329</v>
      </c>
      <c r="K159" s="484">
        <v>4306.3518728351946</v>
      </c>
      <c r="L159" s="484">
        <v>4349.415391563547</v>
      </c>
      <c r="M159" s="484">
        <v>4401.6083762623093</v>
      </c>
      <c r="N159" s="484">
        <v>4458.829285153719</v>
      </c>
    </row>
    <row r="160" spans="2:14" outlineLevel="1">
      <c r="B160" s="510" t="s">
        <v>846</v>
      </c>
      <c r="C160" s="484">
        <v>890.96596699999998</v>
      </c>
      <c r="D160" s="484">
        <v>1795.008536</v>
      </c>
      <c r="E160" s="484">
        <v>1674.297008</v>
      </c>
      <c r="F160" s="484">
        <v>1385.299383</v>
      </c>
      <c r="H160" s="510" t="s">
        <v>846</v>
      </c>
      <c r="I160" s="484">
        <v>461.76646099999999</v>
      </c>
      <c r="J160" s="484">
        <v>1885.8542267239998</v>
      </c>
      <c r="K160" s="484">
        <v>1893.3976436308958</v>
      </c>
      <c r="L160" s="484">
        <v>1912.3316200672048</v>
      </c>
      <c r="M160" s="484">
        <v>1935.2795995080112</v>
      </c>
      <c r="N160" s="484">
        <v>1960.4382343016152</v>
      </c>
    </row>
    <row r="161" spans="2:14" outlineLevel="1">
      <c r="B161" s="510" t="s">
        <v>852</v>
      </c>
      <c r="C161" s="484">
        <v>627.24585500000001</v>
      </c>
      <c r="D161" s="484">
        <v>1103.7494810000001</v>
      </c>
      <c r="E161" s="484">
        <v>1219.6315039999999</v>
      </c>
      <c r="F161" s="484">
        <v>1510.7390439999999</v>
      </c>
      <c r="H161" s="510" t="s">
        <v>852</v>
      </c>
      <c r="I161" s="484">
        <v>503.57968133333333</v>
      </c>
      <c r="J161" s="484">
        <v>2056.619418565333</v>
      </c>
      <c r="K161" s="484">
        <v>2064.8458962395944</v>
      </c>
      <c r="L161" s="484">
        <v>2085.4943552019904</v>
      </c>
      <c r="M161" s="484">
        <v>2110.5202874644142</v>
      </c>
      <c r="N161" s="484">
        <v>2137.9570512014516</v>
      </c>
    </row>
    <row r="162" spans="2:14" outlineLevel="1">
      <c r="B162" s="510" t="s">
        <v>843</v>
      </c>
      <c r="C162" s="484">
        <v>1832.6540460000001</v>
      </c>
      <c r="D162" s="484">
        <v>3105.8767320000002</v>
      </c>
      <c r="E162" s="484">
        <v>4112.3480600000003</v>
      </c>
      <c r="F162" s="484">
        <v>4333.5797839999996</v>
      </c>
      <c r="H162" s="510" t="s">
        <v>843</v>
      </c>
      <c r="I162" s="484">
        <v>1444.5265946666666</v>
      </c>
      <c r="J162" s="484">
        <v>5899.4466126186662</v>
      </c>
      <c r="K162" s="484">
        <v>5923.044399069141</v>
      </c>
      <c r="L162" s="484">
        <v>5982.2748430598322</v>
      </c>
      <c r="M162" s="484">
        <v>6054.0621411765505</v>
      </c>
      <c r="N162" s="484">
        <v>6132.7649490118447</v>
      </c>
    </row>
    <row r="163" spans="2:14" ht="13.15" customHeight="1" outlineLevel="1">
      <c r="B163" s="510" t="s">
        <v>881</v>
      </c>
      <c r="C163" s="484">
        <v>2114.7304949999998</v>
      </c>
      <c r="D163" s="484">
        <v>1763.0067160000001</v>
      </c>
      <c r="E163" s="484">
        <v>2528.843363</v>
      </c>
      <c r="F163" s="484">
        <v>2962.0997109999998</v>
      </c>
      <c r="H163" s="510" t="s">
        <v>881</v>
      </c>
      <c r="I163" s="484">
        <v>987.36657033333324</v>
      </c>
      <c r="J163" s="484">
        <v>4032.4050732413325</v>
      </c>
      <c r="K163" s="484">
        <v>4048.5346935342977</v>
      </c>
      <c r="L163" s="484">
        <v>4089.0200404696407</v>
      </c>
      <c r="M163" s="484">
        <v>4138.0882809552768</v>
      </c>
      <c r="N163" s="484">
        <v>4191.8834286076954</v>
      </c>
    </row>
    <row r="164" spans="2:14" outlineLevel="1">
      <c r="B164" s="510" t="s">
        <v>844</v>
      </c>
      <c r="C164" s="484">
        <v>3447.8285519999999</v>
      </c>
      <c r="D164" s="484">
        <v>13808.622826000001</v>
      </c>
      <c r="E164" s="484">
        <v>18403.626671999999</v>
      </c>
      <c r="F164" s="484">
        <v>16521.198543999999</v>
      </c>
      <c r="H164" s="510" t="s">
        <v>844</v>
      </c>
      <c r="I164" s="484">
        <v>5507.0661813333327</v>
      </c>
      <c r="J164" s="484">
        <v>22490.858284565329</v>
      </c>
      <c r="K164" s="484">
        <v>22580.821717703591</v>
      </c>
      <c r="L164" s="484">
        <v>22806.629934880628</v>
      </c>
      <c r="M164" s="484">
        <v>23080.309494099194</v>
      </c>
      <c r="N164" s="484">
        <v>23380.353517522482</v>
      </c>
    </row>
    <row r="165" spans="2:14" outlineLevel="1">
      <c r="B165" s="510" t="s">
        <v>853</v>
      </c>
      <c r="C165" s="484">
        <v>486.44213200000002</v>
      </c>
      <c r="D165" s="484">
        <v>583.42630399999996</v>
      </c>
      <c r="E165" s="484">
        <v>839.91639599999996</v>
      </c>
      <c r="F165" s="484">
        <v>1139.4504999999999</v>
      </c>
      <c r="H165" s="510" t="s">
        <v>853</v>
      </c>
      <c r="I165" s="484">
        <v>379.81683333333331</v>
      </c>
      <c r="J165" s="484">
        <v>1551.171947333333</v>
      </c>
      <c r="K165" s="484">
        <v>1557.3766351226664</v>
      </c>
      <c r="L165" s="484">
        <v>1572.950401473893</v>
      </c>
      <c r="M165" s="484">
        <v>1591.8258062915797</v>
      </c>
      <c r="N165" s="484">
        <v>1612.5195417733701</v>
      </c>
    </row>
    <row r="166" spans="2:14" outlineLevel="1">
      <c r="B166" s="510" t="s">
        <v>855</v>
      </c>
      <c r="C166" s="484">
        <v>481.53326299999998</v>
      </c>
      <c r="D166" s="484">
        <v>463.37777899999998</v>
      </c>
      <c r="E166" s="484">
        <v>618.16812100000004</v>
      </c>
      <c r="F166" s="484">
        <v>629.09654799999998</v>
      </c>
      <c r="H166" s="510" t="s">
        <v>855</v>
      </c>
      <c r="I166" s="484">
        <v>209.69884933333333</v>
      </c>
      <c r="J166" s="484">
        <v>856.41010067733328</v>
      </c>
      <c r="K166" s="484">
        <v>859.83574108004257</v>
      </c>
      <c r="L166" s="484">
        <v>868.43409849084298</v>
      </c>
      <c r="M166" s="484">
        <v>878.85530767273315</v>
      </c>
      <c r="N166" s="484">
        <v>890.2804266724786</v>
      </c>
    </row>
    <row r="167" spans="2:14" outlineLevel="1">
      <c r="B167" s="510" t="s">
        <v>298</v>
      </c>
      <c r="C167" s="484">
        <v>4617.3251260000006</v>
      </c>
      <c r="D167" s="484">
        <v>4090.0059310000001</v>
      </c>
      <c r="E167" s="484">
        <v>6301.1019880000003</v>
      </c>
      <c r="F167" s="484">
        <v>6334.9593490000016</v>
      </c>
      <c r="H167" s="510" t="s">
        <v>298</v>
      </c>
      <c r="I167" s="484">
        <v>2118.863096333333</v>
      </c>
      <c r="J167" s="484">
        <v>8787.6366838268386</v>
      </c>
      <c r="K167" s="484">
        <v>8822.787230562144</v>
      </c>
      <c r="L167" s="484">
        <v>8911.0151028677665</v>
      </c>
      <c r="M167" s="484">
        <v>9017.9472841021798</v>
      </c>
      <c r="N167" s="484">
        <v>9135.1805987955067</v>
      </c>
    </row>
    <row r="168" spans="2:14" outlineLevel="1">
      <c r="B168" s="517" t="s">
        <v>355</v>
      </c>
      <c r="C168" s="530">
        <v>259005.81460699998</v>
      </c>
      <c r="D168" s="530">
        <v>215022.05443699998</v>
      </c>
      <c r="E168" s="530">
        <v>150005.10031099999</v>
      </c>
      <c r="F168" s="530">
        <v>131267.29441199999</v>
      </c>
      <c r="H168" s="517" t="s">
        <v>355</v>
      </c>
      <c r="I168" s="530">
        <v>50611.659012000018</v>
      </c>
      <c r="J168" s="530">
        <v>249775.38835313081</v>
      </c>
      <c r="K168" s="530">
        <v>250774.48990654331</v>
      </c>
      <c r="L168" s="530">
        <v>253282.23480560878</v>
      </c>
      <c r="M168" s="530">
        <v>256321.62162327603</v>
      </c>
      <c r="N168" s="530">
        <v>259653.80270437864</v>
      </c>
    </row>
    <row r="169" spans="2:14" outlineLevel="1">
      <c r="C169" s="543" t="b">
        <v>1</v>
      </c>
      <c r="D169" s="543" t="b">
        <v>1</v>
      </c>
      <c r="E169" s="543" t="b">
        <v>1</v>
      </c>
      <c r="F169" s="543" t="b">
        <v>1</v>
      </c>
      <c r="I169" s="543" t="b">
        <v>1</v>
      </c>
      <c r="J169" s="543" t="b">
        <v>1</v>
      </c>
      <c r="K169" s="543" t="b">
        <v>1</v>
      </c>
      <c r="L169" s="543" t="b">
        <v>1</v>
      </c>
      <c r="M169" s="543" t="b">
        <v>1</v>
      </c>
      <c r="N169" s="543" t="b">
        <v>1</v>
      </c>
    </row>
    <row r="170" spans="2:14" outlineLevel="1">
      <c r="C170" s="543" t="b">
        <v>1</v>
      </c>
      <c r="D170" s="543" t="b">
        <v>1</v>
      </c>
      <c r="E170" s="543" t="b">
        <v>1</v>
      </c>
      <c r="F170" s="543" t="b">
        <v>1</v>
      </c>
      <c r="I170" s="543" t="b">
        <v>1</v>
      </c>
      <c r="J170" s="543" t="b">
        <v>1</v>
      </c>
      <c r="K170" s="543" t="b">
        <v>1</v>
      </c>
      <c r="L170" s="543" t="b">
        <v>1</v>
      </c>
      <c r="M170" s="543" t="b">
        <v>1</v>
      </c>
      <c r="N170" s="543" t="b">
        <v>1</v>
      </c>
    </row>
    <row r="171" spans="2:14" outlineLevel="1"/>
    <row r="172" spans="2:14" outlineLevel="1">
      <c r="H172" s="469" t="s">
        <v>882</v>
      </c>
    </row>
    <row r="173" spans="2:14" outlineLevel="1">
      <c r="B173" s="467" t="s">
        <v>742</v>
      </c>
      <c r="C173" s="468" t="s">
        <v>150</v>
      </c>
      <c r="D173" s="468" t="s">
        <v>151</v>
      </c>
      <c r="E173" s="468" t="s">
        <v>152</v>
      </c>
      <c r="F173" s="468" t="s">
        <v>378</v>
      </c>
      <c r="H173" s="467" t="s">
        <v>742</v>
      </c>
      <c r="I173" s="468" t="s">
        <v>161</v>
      </c>
      <c r="J173" s="468" t="s">
        <v>155</v>
      </c>
      <c r="K173" s="468" t="s">
        <v>156</v>
      </c>
      <c r="L173" s="468" t="s">
        <v>157</v>
      </c>
      <c r="M173" s="468" t="s">
        <v>162</v>
      </c>
      <c r="N173" s="468" t="s">
        <v>163</v>
      </c>
    </row>
    <row r="174" spans="2:14" outlineLevel="1">
      <c r="B174" s="517" t="s">
        <v>355</v>
      </c>
      <c r="C174" s="530">
        <v>195722.53333099998</v>
      </c>
      <c r="D174" s="530">
        <v>200894.69667900002</v>
      </c>
      <c r="E174" s="530">
        <v>166520.83393399999</v>
      </c>
      <c r="F174" s="530">
        <v>127499.82699399999</v>
      </c>
      <c r="H174" s="517" t="s">
        <v>355</v>
      </c>
      <c r="I174" s="530">
        <v>39628.286989235567</v>
      </c>
      <c r="J174" s="530">
        <v>147896.99530098637</v>
      </c>
      <c r="K174" s="530">
        <v>173144.32626688751</v>
      </c>
      <c r="L174" s="530">
        <v>183919.1844797919</v>
      </c>
      <c r="M174" s="530">
        <v>197029.11833694158</v>
      </c>
      <c r="N174" s="530">
        <v>201407.42454048726</v>
      </c>
    </row>
    <row r="175" spans="2:14" outlineLevel="1">
      <c r="C175" s="543" t="b">
        <v>1</v>
      </c>
      <c r="D175" s="543" t="b">
        <v>1</v>
      </c>
      <c r="E175" s="543" t="b">
        <v>1</v>
      </c>
      <c r="F175" s="543" t="b">
        <v>1</v>
      </c>
      <c r="I175" s="543" t="b">
        <v>1</v>
      </c>
      <c r="J175" s="543" t="b">
        <v>1</v>
      </c>
      <c r="K175" s="543" t="b">
        <v>1</v>
      </c>
      <c r="L175" s="543" t="b">
        <v>1</v>
      </c>
      <c r="M175" s="543" t="b">
        <v>1</v>
      </c>
      <c r="N175" s="543" t="b">
        <v>1</v>
      </c>
    </row>
    <row r="176" spans="2:14" outlineLevel="1"/>
    <row r="177" spans="2:14" outlineLevel="1"/>
    <row r="178" spans="2:14" outlineLevel="1">
      <c r="H178" s="469" t="s">
        <v>883</v>
      </c>
    </row>
    <row r="179" spans="2:14" outlineLevel="1">
      <c r="B179" s="469" t="s">
        <v>742</v>
      </c>
      <c r="C179" s="469" t="s">
        <v>150</v>
      </c>
      <c r="D179" s="469" t="s">
        <v>151</v>
      </c>
      <c r="E179" s="469" t="s">
        <v>152</v>
      </c>
      <c r="F179" s="469" t="s">
        <v>378</v>
      </c>
      <c r="H179" s="467" t="s">
        <v>742</v>
      </c>
      <c r="I179" s="468" t="s">
        <v>161</v>
      </c>
      <c r="J179" s="468" t="s">
        <v>155</v>
      </c>
      <c r="K179" s="468" t="s">
        <v>156</v>
      </c>
      <c r="L179" s="468" t="s">
        <v>157</v>
      </c>
      <c r="M179" s="468" t="s">
        <v>162</v>
      </c>
      <c r="N179" s="468" t="s">
        <v>163</v>
      </c>
    </row>
    <row r="180" spans="2:14" outlineLevel="1">
      <c r="H180" s="489" t="s">
        <v>433</v>
      </c>
      <c r="I180" s="476">
        <v>113195.40749750452</v>
      </c>
      <c r="J180" s="476">
        <v>175534.60000772221</v>
      </c>
      <c r="K180" s="476">
        <v>168701.96322855703</v>
      </c>
      <c r="L180" s="476">
        <v>361792.34510404686</v>
      </c>
      <c r="M180" s="476">
        <v>236816.22924141228</v>
      </c>
      <c r="N180" s="476">
        <v>178544.33957369372</v>
      </c>
    </row>
    <row r="181" spans="2:14" outlineLevel="1">
      <c r="H181" s="510" t="s">
        <v>884</v>
      </c>
      <c r="I181" s="479">
        <v>82464.32694058567</v>
      </c>
      <c r="J181" s="479">
        <v>45300.138540407235</v>
      </c>
      <c r="K181" s="479">
        <v>2059.1872229999999</v>
      </c>
      <c r="L181" s="479">
        <v>87341.708197212938</v>
      </c>
      <c r="M181" s="479">
        <v>0</v>
      </c>
      <c r="N181" s="479">
        <v>0</v>
      </c>
    </row>
    <row r="182" spans="2:14" outlineLevel="1">
      <c r="H182" s="510" t="s">
        <v>885</v>
      </c>
      <c r="I182" s="479">
        <v>30731.080556918852</v>
      </c>
      <c r="J182" s="479">
        <v>116445.1659828666</v>
      </c>
      <c r="K182" s="479">
        <v>148407.82291117561</v>
      </c>
      <c r="L182" s="479">
        <v>254713.28004381986</v>
      </c>
      <c r="M182" s="479">
        <v>216975.66536785173</v>
      </c>
      <c r="N182" s="479">
        <v>158694.54549214122</v>
      </c>
    </row>
    <row r="183" spans="2:14" outlineLevel="1">
      <c r="H183" s="510" t="s">
        <v>436</v>
      </c>
      <c r="I183" s="484">
        <v>0</v>
      </c>
      <c r="J183" s="484">
        <v>13789.295484448383</v>
      </c>
      <c r="K183" s="484">
        <v>18234.953094381424</v>
      </c>
      <c r="L183" s="484">
        <v>19737.356863014025</v>
      </c>
      <c r="M183" s="484">
        <v>19840.563873560535</v>
      </c>
      <c r="N183" s="484">
        <v>19849.794081552507</v>
      </c>
    </row>
    <row r="184" spans="2:14" outlineLevel="1">
      <c r="H184" s="489" t="s">
        <v>437</v>
      </c>
      <c r="I184" s="476">
        <v>27534.632543860502</v>
      </c>
      <c r="J184" s="476">
        <v>111390.13475673669</v>
      </c>
      <c r="K184" s="476">
        <v>119729.81412510856</v>
      </c>
      <c r="L184" s="476">
        <v>123294.8871302107</v>
      </c>
      <c r="M184" s="476">
        <v>102348.92160905901</v>
      </c>
      <c r="N184" s="476">
        <v>106089.04168316643</v>
      </c>
    </row>
    <row r="185" spans="2:14" outlineLevel="1">
      <c r="H185" s="510" t="s">
        <v>438</v>
      </c>
      <c r="I185" s="484">
        <v>15683.278759239376</v>
      </c>
      <c r="J185" s="484">
        <v>61464.035454014578</v>
      </c>
      <c r="K185" s="484">
        <v>63191.142353367657</v>
      </c>
      <c r="L185" s="484">
        <v>65775.605668357748</v>
      </c>
      <c r="M185" s="484">
        <v>66966.860740664066</v>
      </c>
      <c r="N185" s="484">
        <v>69160.415616211976</v>
      </c>
    </row>
    <row r="186" spans="2:14" outlineLevel="1">
      <c r="H186" s="510" t="s">
        <v>298</v>
      </c>
      <c r="I186" s="484">
        <v>11851.353784621126</v>
      </c>
      <c r="J186" s="484">
        <v>49926.099302722105</v>
      </c>
      <c r="K186" s="484">
        <v>56538.671771740912</v>
      </c>
      <c r="L186" s="484">
        <v>57519.281461852952</v>
      </c>
      <c r="M186" s="484">
        <v>35382.060868394947</v>
      </c>
      <c r="N186" s="484">
        <v>36928.626066954464</v>
      </c>
    </row>
    <row r="187" spans="2:14" outlineLevel="1">
      <c r="H187" s="529" t="s">
        <v>355</v>
      </c>
      <c r="I187" s="493">
        <v>140730.04004136502</v>
      </c>
      <c r="J187" s="493">
        <v>286924.7347644589</v>
      </c>
      <c r="K187" s="493">
        <v>288431.77735366556</v>
      </c>
      <c r="L187" s="493">
        <v>485087.23223425756</v>
      </c>
      <c r="M187" s="493">
        <v>339165.15085047128</v>
      </c>
      <c r="N187" s="493">
        <v>284633.38125686016</v>
      </c>
    </row>
    <row r="188" spans="2:14" outlineLevel="1">
      <c r="H188" s="538" t="s">
        <v>355</v>
      </c>
      <c r="I188" s="512" t="b">
        <v>1</v>
      </c>
      <c r="J188" s="512" t="b">
        <v>1</v>
      </c>
      <c r="K188" s="512" t="b">
        <v>1</v>
      </c>
      <c r="L188" s="512" t="b">
        <v>1</v>
      </c>
      <c r="M188" s="512" t="b">
        <v>1</v>
      </c>
      <c r="N188" s="512" t="b">
        <v>1</v>
      </c>
    </row>
    <row r="189" spans="2:14" outlineLevel="1">
      <c r="H189" s="538" t="s">
        <v>886</v>
      </c>
      <c r="I189" s="512" t="b">
        <v>1</v>
      </c>
      <c r="J189" s="512" t="b">
        <v>1</v>
      </c>
      <c r="K189" s="512" t="b">
        <v>1</v>
      </c>
      <c r="L189" s="512" t="b">
        <v>1</v>
      </c>
      <c r="M189" s="512" t="b">
        <v>1</v>
      </c>
      <c r="N189" s="512" t="b">
        <v>1</v>
      </c>
    </row>
    <row r="190" spans="2:14" outlineLevel="1"/>
    <row r="191" spans="2:14" outlineLevel="1">
      <c r="H191" s="469" t="s">
        <v>887</v>
      </c>
    </row>
    <row r="192" spans="2:14" outlineLevel="1">
      <c r="B192" s="469" t="s">
        <v>742</v>
      </c>
      <c r="C192" s="469" t="s">
        <v>150</v>
      </c>
      <c r="D192" s="469" t="s">
        <v>151</v>
      </c>
      <c r="E192" s="469" t="s">
        <v>152</v>
      </c>
      <c r="F192" s="469" t="s">
        <v>378</v>
      </c>
      <c r="H192" s="467" t="s">
        <v>742</v>
      </c>
      <c r="I192" s="468" t="s">
        <v>161</v>
      </c>
      <c r="J192" s="468" t="s">
        <v>155</v>
      </c>
      <c r="K192" s="468" t="s">
        <v>156</v>
      </c>
      <c r="L192" s="468" t="s">
        <v>157</v>
      </c>
      <c r="M192" s="468" t="s">
        <v>162</v>
      </c>
      <c r="N192" s="468" t="s">
        <v>163</v>
      </c>
    </row>
    <row r="193" spans="7:14" outlineLevel="1">
      <c r="G193" s="512"/>
      <c r="H193" s="489" t="s">
        <v>439</v>
      </c>
      <c r="I193" s="473">
        <v>363526.51324851584</v>
      </c>
      <c r="J193" s="473">
        <v>1489165.8762022583</v>
      </c>
      <c r="K193" s="473">
        <v>1454166.7537558</v>
      </c>
      <c r="L193" s="473">
        <v>1050719.3800419415</v>
      </c>
      <c r="M193" s="473">
        <v>525711.41819503589</v>
      </c>
      <c r="N193" s="473">
        <v>383898.44456835813</v>
      </c>
    </row>
    <row r="194" spans="7:14" outlineLevel="1">
      <c r="H194" s="510" t="s">
        <v>888</v>
      </c>
      <c r="I194" s="484">
        <v>512.2445415418548</v>
      </c>
      <c r="J194" s="484">
        <v>22073.707627338983</v>
      </c>
      <c r="K194" s="484">
        <v>26310.779623775161</v>
      </c>
      <c r="L194" s="484">
        <v>39609.945888601884</v>
      </c>
      <c r="M194" s="484">
        <v>43984.195064665662</v>
      </c>
      <c r="N194" s="484">
        <v>43147.027857171153</v>
      </c>
    </row>
    <row r="195" spans="7:14" outlineLevel="1">
      <c r="H195" s="510" t="s">
        <v>441</v>
      </c>
      <c r="I195" s="484">
        <v>1870.1290941201087</v>
      </c>
      <c r="J195" s="484">
        <v>35335.223106822392</v>
      </c>
      <c r="K195" s="484">
        <v>69709.282436005873</v>
      </c>
      <c r="L195" s="484">
        <v>96811.347643970192</v>
      </c>
      <c r="M195" s="484">
        <v>139066.73400912923</v>
      </c>
      <c r="N195" s="484">
        <v>181282.60240076637</v>
      </c>
    </row>
    <row r="196" spans="7:14" outlineLevel="1">
      <c r="H196" s="510" t="s">
        <v>442</v>
      </c>
      <c r="I196" s="484">
        <v>356356.0349337199</v>
      </c>
      <c r="J196" s="484">
        <v>1412604.5267515611</v>
      </c>
      <c r="K196" s="484">
        <v>1338994.272979483</v>
      </c>
      <c r="L196" s="484">
        <v>895145.66779283364</v>
      </c>
      <c r="M196" s="484">
        <v>323508.07040470518</v>
      </c>
      <c r="N196" s="484">
        <v>140316.39559388475</v>
      </c>
    </row>
    <row r="197" spans="7:14" outlineLevel="1">
      <c r="H197" s="510" t="s">
        <v>443</v>
      </c>
      <c r="I197" s="484">
        <v>4788.1046791339559</v>
      </c>
      <c r="J197" s="484">
        <v>19152.418716535823</v>
      </c>
      <c r="K197" s="484">
        <v>19152.418716535823</v>
      </c>
      <c r="L197" s="484">
        <v>19152.418716535823</v>
      </c>
      <c r="M197" s="484">
        <v>19152.418716535823</v>
      </c>
      <c r="N197" s="484">
        <v>19152.418716535823</v>
      </c>
    </row>
    <row r="198" spans="7:14" outlineLevel="1">
      <c r="H198" s="489" t="s">
        <v>444</v>
      </c>
      <c r="I198" s="473">
        <v>55688.87957370549</v>
      </c>
      <c r="J198" s="473">
        <v>216135.50567711104</v>
      </c>
      <c r="K198" s="473">
        <v>141022.17749393237</v>
      </c>
      <c r="L198" s="473">
        <v>125652.13063501639</v>
      </c>
      <c r="M198" s="473">
        <v>103841.48904331162</v>
      </c>
      <c r="N198" s="473">
        <v>107129.1898136337</v>
      </c>
    </row>
    <row r="199" spans="7:14" outlineLevel="1">
      <c r="H199" s="529" t="s">
        <v>355</v>
      </c>
      <c r="I199" s="530">
        <v>419215.39282222133</v>
      </c>
      <c r="J199" s="530">
        <v>1705301.3818793693</v>
      </c>
      <c r="K199" s="530">
        <v>1595188.9312497324</v>
      </c>
      <c r="L199" s="530">
        <v>1176371.5106769579</v>
      </c>
      <c r="M199" s="530">
        <v>629552.90723834746</v>
      </c>
      <c r="N199" s="530">
        <v>491027.63438199181</v>
      </c>
    </row>
    <row r="200" spans="7:14" outlineLevel="1">
      <c r="G200" s="512"/>
      <c r="H200" s="489"/>
      <c r="I200" s="473"/>
      <c r="J200" s="473"/>
      <c r="K200" s="473"/>
      <c r="L200" s="473"/>
      <c r="M200" s="473"/>
      <c r="N200" s="473"/>
    </row>
    <row r="201" spans="7:14" outlineLevel="1">
      <c r="G201" s="512"/>
      <c r="H201" s="510" t="s">
        <v>445</v>
      </c>
      <c r="I201" s="484">
        <v>370723.30734842521</v>
      </c>
      <c r="J201" s="484">
        <v>1508043.3093358707</v>
      </c>
      <c r="K201" s="484">
        <v>1410667.9443645505</v>
      </c>
      <c r="L201" s="484">
        <v>1040296.5744475124</v>
      </c>
      <c r="M201" s="484">
        <v>556730.35847038019</v>
      </c>
      <c r="N201" s="484">
        <v>434228.78008385043</v>
      </c>
    </row>
    <row r="202" spans="7:14" outlineLevel="1">
      <c r="H202" s="510" t="s">
        <v>446</v>
      </c>
      <c r="I202" s="484">
        <v>48492.085473796105</v>
      </c>
      <c r="J202" s="484">
        <v>197258.07254349859</v>
      </c>
      <c r="K202" s="484">
        <v>184520.98688518192</v>
      </c>
      <c r="L202" s="484">
        <v>136074.93622944545</v>
      </c>
      <c r="M202" s="484">
        <v>72822.548767967295</v>
      </c>
      <c r="N202" s="484">
        <v>56798.854298141378</v>
      </c>
    </row>
    <row r="203" spans="7:14" outlineLevel="1">
      <c r="G203" s="512"/>
      <c r="H203" s="538" t="s">
        <v>355</v>
      </c>
      <c r="I203" s="512" t="b">
        <v>1</v>
      </c>
      <c r="J203" s="512" t="b">
        <v>1</v>
      </c>
      <c r="K203" s="512" t="b">
        <v>1</v>
      </c>
      <c r="L203" s="512" t="b">
        <v>1</v>
      </c>
      <c r="M203" s="512" t="b">
        <v>1</v>
      </c>
      <c r="N203" s="512" t="b">
        <v>1</v>
      </c>
    </row>
    <row r="204" spans="7:14" outlineLevel="1">
      <c r="G204" s="512"/>
      <c r="H204" s="538" t="s">
        <v>355</v>
      </c>
      <c r="I204" s="512" t="b">
        <v>1</v>
      </c>
      <c r="J204" s="512" t="b">
        <v>1</v>
      </c>
      <c r="K204" s="512" t="b">
        <v>1</v>
      </c>
      <c r="L204" s="512" t="b">
        <v>1</v>
      </c>
      <c r="M204" s="512" t="b">
        <v>1</v>
      </c>
      <c r="N204" s="512" t="b">
        <v>1</v>
      </c>
    </row>
    <row r="205" spans="7:14" outlineLevel="1">
      <c r="H205" s="538" t="s">
        <v>886</v>
      </c>
      <c r="I205" s="512" t="b">
        <v>1</v>
      </c>
      <c r="J205" s="512" t="b">
        <v>1</v>
      </c>
      <c r="K205" s="512" t="b">
        <v>1</v>
      </c>
      <c r="L205" s="512" t="b">
        <v>1</v>
      </c>
      <c r="M205" s="512" t="b">
        <v>1</v>
      </c>
      <c r="N205" s="512" t="b">
        <v>1</v>
      </c>
    </row>
    <row r="206" spans="7:14" outlineLevel="1"/>
    <row r="207" spans="7:14" outlineLevel="1"/>
    <row r="208" spans="7:14" outlineLevel="1"/>
    <row r="209" spans="2:55" outlineLevel="1"/>
    <row r="210" spans="2:55" outlineLevel="1">
      <c r="H210" s="469" t="s">
        <v>889</v>
      </c>
    </row>
    <row r="211" spans="2:55" outlineLevel="1">
      <c r="H211" s="467" t="s">
        <v>742</v>
      </c>
      <c r="I211" s="468" t="s">
        <v>161</v>
      </c>
      <c r="J211" s="468" t="s">
        <v>155</v>
      </c>
      <c r="K211" s="468" t="s">
        <v>156</v>
      </c>
      <c r="L211" s="468" t="s">
        <v>157</v>
      </c>
      <c r="M211" s="468" t="s">
        <v>162</v>
      </c>
      <c r="N211" s="468" t="s">
        <v>163</v>
      </c>
      <c r="O211" s="468" t="s">
        <v>475</v>
      </c>
    </row>
    <row r="212" spans="2:55" outlineLevel="1">
      <c r="H212" s="489" t="s">
        <v>468</v>
      </c>
      <c r="I212" s="473">
        <v>1826791.258948944</v>
      </c>
      <c r="J212" s="473">
        <v>1131867.9984414082</v>
      </c>
      <c r="K212" s="473">
        <v>1325349.1680253074</v>
      </c>
      <c r="L212" s="473">
        <v>1380474.5957574733</v>
      </c>
      <c r="M212" s="473">
        <v>1501110.8015066739</v>
      </c>
      <c r="N212" s="473">
        <v>1519616.7746180445</v>
      </c>
      <c r="O212" s="473">
        <v>1530619.4643796233</v>
      </c>
    </row>
    <row r="213" spans="2:55" outlineLevel="1">
      <c r="H213" s="510" t="s">
        <v>452</v>
      </c>
      <c r="I213" s="484">
        <v>644134.64040538878</v>
      </c>
      <c r="J213" s="484">
        <v>674735.68270168337</v>
      </c>
      <c r="K213" s="484">
        <v>787760.80907566159</v>
      </c>
      <c r="L213" s="484">
        <v>839076.11678897718</v>
      </c>
      <c r="M213" s="484">
        <v>898886.25798404182</v>
      </c>
      <c r="N213" s="484">
        <v>918860.9668637882</v>
      </c>
      <c r="O213" s="484">
        <v>925513.92195173644</v>
      </c>
    </row>
    <row r="214" spans="2:55" outlineLevel="1">
      <c r="H214" s="510" t="s">
        <v>453</v>
      </c>
      <c r="I214" s="484">
        <v>1173301.0675813153</v>
      </c>
      <c r="J214" s="484">
        <v>448099.11124260415</v>
      </c>
      <c r="K214" s="484">
        <v>526965.29552914482</v>
      </c>
      <c r="L214" s="484">
        <v>530700.12532653438</v>
      </c>
      <c r="M214" s="484">
        <v>590324.23092709365</v>
      </c>
      <c r="N214" s="484">
        <v>588884.51824479434</v>
      </c>
      <c r="O214" s="484">
        <v>593148.29959274165</v>
      </c>
    </row>
    <row r="215" spans="2:55" outlineLevel="1">
      <c r="H215" s="510" t="s">
        <v>454</v>
      </c>
      <c r="I215" s="484">
        <v>9355.5509622400623</v>
      </c>
      <c r="J215" s="484">
        <v>9033.2044971205596</v>
      </c>
      <c r="K215" s="484">
        <v>10623.063420501041</v>
      </c>
      <c r="L215" s="484">
        <v>10698.353641961656</v>
      </c>
      <c r="M215" s="484">
        <v>11900.312595538251</v>
      </c>
      <c r="N215" s="484">
        <v>11871.289509461951</v>
      </c>
      <c r="O215" s="484">
        <v>11957.242835145214</v>
      </c>
    </row>
    <row r="216" spans="2:55" outlineLevel="1">
      <c r="H216" s="489" t="s">
        <v>469</v>
      </c>
      <c r="I216" s="473">
        <v>1156578.3457247228</v>
      </c>
      <c r="J216" s="473">
        <v>1117502.0606786427</v>
      </c>
      <c r="K216" s="473">
        <v>1314100.3016577316</v>
      </c>
      <c r="L216" s="473">
        <v>1324084.1284074588</v>
      </c>
      <c r="M216" s="473">
        <v>1472339.8144354508</v>
      </c>
      <c r="N216" s="473">
        <v>1469073.8679545941</v>
      </c>
      <c r="O216" s="473">
        <v>1479710.6049766699</v>
      </c>
    </row>
    <row r="217" spans="2:55" outlineLevel="1">
      <c r="H217" s="510" t="s">
        <v>459</v>
      </c>
      <c r="I217" s="484">
        <v>666836.34289949271</v>
      </c>
      <c r="J217" s="484">
        <v>643860.42851300316</v>
      </c>
      <c r="K217" s="484">
        <v>757180.92823259637</v>
      </c>
      <c r="L217" s="484">
        <v>762547.39527847397</v>
      </c>
      <c r="M217" s="484">
        <v>848219.51829434873</v>
      </c>
      <c r="N217" s="484">
        <v>846150.83750185557</v>
      </c>
      <c r="O217" s="484">
        <v>852277.33946737449</v>
      </c>
    </row>
    <row r="218" spans="2:55" outlineLevel="1">
      <c r="H218" s="510" t="s">
        <v>460</v>
      </c>
      <c r="I218" s="484">
        <v>9440.19353805022</v>
      </c>
      <c r="J218" s="484">
        <v>9888.6708339790257</v>
      </c>
      <c r="K218" s="484">
        <v>11545.12431544593</v>
      </c>
      <c r="L218" s="484">
        <v>12297.182046688928</v>
      </c>
      <c r="M218" s="484">
        <v>13173.736842847966</v>
      </c>
      <c r="N218" s="484">
        <v>13466.478617412893</v>
      </c>
      <c r="O218" s="484">
        <v>13563.981809588151</v>
      </c>
    </row>
    <row r="219" spans="2:55" outlineLevel="1">
      <c r="H219" s="510" t="s">
        <v>461</v>
      </c>
      <c r="I219" s="484">
        <v>311522.87738559325</v>
      </c>
      <c r="J219" s="484">
        <v>300789.32478838111</v>
      </c>
      <c r="K219" s="484">
        <v>353728.74315589765</v>
      </c>
      <c r="L219" s="484">
        <v>356235.77096463653</v>
      </c>
      <c r="M219" s="484">
        <v>396258.82393381238</v>
      </c>
      <c r="N219" s="484">
        <v>395292.40781127819</v>
      </c>
      <c r="O219" s="484">
        <v>398154.49764925602</v>
      </c>
    </row>
    <row r="220" spans="2:55" outlineLevel="1">
      <c r="H220" s="510" t="s">
        <v>462</v>
      </c>
      <c r="I220" s="484">
        <v>168778.93190158659</v>
      </c>
      <c r="J220" s="484">
        <v>162963.63654327934</v>
      </c>
      <c r="K220" s="484">
        <v>191645.50595379181</v>
      </c>
      <c r="L220" s="484">
        <v>193003.78011765933</v>
      </c>
      <c r="M220" s="484">
        <v>214687.73536444185</v>
      </c>
      <c r="N220" s="484">
        <v>214164.14402404759</v>
      </c>
      <c r="O220" s="484">
        <v>215714.78605045122</v>
      </c>
    </row>
    <row r="221" spans="2:55" s="512" customFormat="1" outlineLevel="1">
      <c r="B221" s="469"/>
      <c r="C221" s="469"/>
      <c r="D221" s="469"/>
      <c r="E221" s="469"/>
      <c r="F221" s="469"/>
      <c r="H221" s="489" t="s">
        <v>141</v>
      </c>
      <c r="I221" s="473">
        <v>670212.91322422121</v>
      </c>
      <c r="J221" s="473">
        <v>14365.937762765447</v>
      </c>
      <c r="K221" s="473">
        <v>11248.866367575713</v>
      </c>
      <c r="L221" s="473">
        <v>56390.467350014485</v>
      </c>
      <c r="M221" s="473">
        <v>28770.987071223091</v>
      </c>
      <c r="N221" s="473">
        <v>50542.906663450412</v>
      </c>
      <c r="O221" s="473">
        <v>50908.859402953414</v>
      </c>
      <c r="P221" s="469"/>
      <c r="Q221" s="469"/>
      <c r="R221" s="469"/>
      <c r="S221" s="469"/>
      <c r="T221" s="469"/>
      <c r="U221" s="469"/>
      <c r="V221" s="469"/>
      <c r="W221" s="469"/>
      <c r="X221" s="469"/>
      <c r="Y221" s="469"/>
      <c r="Z221" s="469"/>
      <c r="AA221" s="469"/>
      <c r="AB221" s="469"/>
      <c r="AC221" s="469"/>
      <c r="AD221" s="469"/>
      <c r="AE221" s="469"/>
      <c r="AF221" s="469"/>
      <c r="AG221" s="469"/>
      <c r="AH221" s="469"/>
      <c r="AI221" s="469"/>
      <c r="AJ221" s="469"/>
      <c r="AK221" s="469"/>
      <c r="AL221" s="469"/>
      <c r="AM221" s="469"/>
      <c r="AN221" s="469"/>
      <c r="AO221" s="469"/>
      <c r="AP221" s="469"/>
      <c r="AQ221" s="469"/>
      <c r="AR221" s="469"/>
      <c r="AS221" s="469"/>
      <c r="AT221" s="469"/>
      <c r="AU221" s="469"/>
      <c r="AV221" s="469"/>
      <c r="AW221" s="469"/>
      <c r="AX221" s="469"/>
      <c r="AY221" s="469"/>
      <c r="AZ221" s="469"/>
      <c r="BA221" s="469"/>
      <c r="BB221" s="469"/>
      <c r="BC221" s="469"/>
    </row>
    <row r="222" spans="2:55" outlineLevel="1">
      <c r="H222" s="529" t="s">
        <v>476</v>
      </c>
      <c r="I222" s="530">
        <v>542390.26201012218</v>
      </c>
      <c r="J222" s="530">
        <v>655846.97546145576</v>
      </c>
      <c r="K222" s="530">
        <v>3117.0713951897342</v>
      </c>
      <c r="L222" s="530">
        <v>-45141.600982438773</v>
      </c>
      <c r="M222" s="530">
        <v>27619.480278791394</v>
      </c>
      <c r="N222" s="530">
        <v>-21771.919592227321</v>
      </c>
      <c r="O222" s="530">
        <v>-365.95273950300179</v>
      </c>
    </row>
    <row r="223" spans="2:55" outlineLevel="1">
      <c r="H223" s="489" t="s">
        <v>477</v>
      </c>
      <c r="I223" s="473"/>
      <c r="J223" s="473"/>
      <c r="K223" s="473"/>
      <c r="L223" s="473"/>
      <c r="M223" s="473"/>
      <c r="N223" s="473"/>
      <c r="O223" s="473"/>
    </row>
    <row r="224" spans="2:55" outlineLevel="1">
      <c r="H224" s="510" t="s">
        <v>452</v>
      </c>
      <c r="I224" s="484">
        <v>55.887128664668673</v>
      </c>
      <c r="J224" s="484">
        <v>55.887128664668673</v>
      </c>
      <c r="K224" s="484">
        <v>55.887128664668673</v>
      </c>
      <c r="L224" s="484">
        <v>55.887128664668673</v>
      </c>
      <c r="M224" s="484">
        <v>55.887128664668673</v>
      </c>
      <c r="N224" s="484">
        <v>55.887128664668673</v>
      </c>
      <c r="O224" s="484">
        <v>55.887128664668673</v>
      </c>
    </row>
    <row r="225" spans="8:15" outlineLevel="1">
      <c r="H225" s="510" t="s">
        <v>453</v>
      </c>
      <c r="I225" s="484">
        <v>148.73235015008399</v>
      </c>
      <c r="J225" s="484">
        <v>58.829828702914796</v>
      </c>
      <c r="K225" s="484">
        <v>58.829828702914796</v>
      </c>
      <c r="L225" s="484">
        <v>58.829828702914796</v>
      </c>
      <c r="M225" s="484">
        <v>58.829828702914796</v>
      </c>
      <c r="N225" s="484">
        <v>58.829828702914796</v>
      </c>
      <c r="O225" s="484">
        <v>58.829828702914796</v>
      </c>
    </row>
    <row r="226" spans="8:15" outlineLevel="1">
      <c r="H226" s="510" t="s">
        <v>454</v>
      </c>
      <c r="I226" s="484">
        <v>1.1859471707728659</v>
      </c>
      <c r="J226" s="484">
        <v>1.1859471707728659</v>
      </c>
      <c r="K226" s="484">
        <v>1.1859471707728659</v>
      </c>
      <c r="L226" s="484">
        <v>1.1859471707728659</v>
      </c>
      <c r="M226" s="484">
        <v>1.1859471707728659</v>
      </c>
      <c r="N226" s="484">
        <v>1.1859471707728659</v>
      </c>
      <c r="O226" s="484">
        <v>1.1859471707728659</v>
      </c>
    </row>
    <row r="227" spans="8:15" outlineLevel="1">
      <c r="H227" s="510" t="s">
        <v>459</v>
      </c>
      <c r="I227" s="484">
        <v>84.530849911678928</v>
      </c>
      <c r="J227" s="484">
        <v>84.530849911678928</v>
      </c>
      <c r="K227" s="484">
        <v>84.530849911678928</v>
      </c>
      <c r="L227" s="484">
        <v>84.530849911678928</v>
      </c>
      <c r="M227" s="484">
        <v>84.530849911678928</v>
      </c>
      <c r="N227" s="484">
        <v>84.530849911678928</v>
      </c>
      <c r="O227" s="484">
        <v>84.530849911678928</v>
      </c>
    </row>
    <row r="228" spans="8:15" outlineLevel="1">
      <c r="H228" s="510" t="s">
        <v>460</v>
      </c>
      <c r="I228" s="484">
        <v>0.81906060904960565</v>
      </c>
      <c r="J228" s="484">
        <v>0.81906060904960565</v>
      </c>
      <c r="K228" s="484">
        <v>0.81906060904960565</v>
      </c>
      <c r="L228" s="484">
        <v>0.81906060904960565</v>
      </c>
      <c r="M228" s="484">
        <v>0.81906060904960565</v>
      </c>
      <c r="N228" s="484">
        <v>0.81906060904960565</v>
      </c>
      <c r="O228" s="484">
        <v>0.81906060904960565</v>
      </c>
    </row>
    <row r="229" spans="8:15" outlineLevel="1">
      <c r="H229" s="510" t="s">
        <v>461</v>
      </c>
      <c r="I229" s="484">
        <v>39.489889644939403</v>
      </c>
      <c r="J229" s="484">
        <v>39.489889644939403</v>
      </c>
      <c r="K229" s="484">
        <v>39.489889644939403</v>
      </c>
      <c r="L229" s="484">
        <v>39.489889644939403</v>
      </c>
      <c r="M229" s="484">
        <v>39.489889644939403</v>
      </c>
      <c r="N229" s="484">
        <v>39.489889644939403</v>
      </c>
      <c r="O229" s="484">
        <v>39.489889644939403</v>
      </c>
    </row>
    <row r="230" spans="8:15" outlineLevel="1">
      <c r="H230" s="544" t="s">
        <v>462</v>
      </c>
      <c r="I230" s="545">
        <v>21.39509448269057</v>
      </c>
      <c r="J230" s="545">
        <v>21.39509448269057</v>
      </c>
      <c r="K230" s="545">
        <v>21.39509448269057</v>
      </c>
      <c r="L230" s="545">
        <v>21.39509448269057</v>
      </c>
      <c r="M230" s="545">
        <v>21.39509448269057</v>
      </c>
      <c r="N230" s="545">
        <v>21.39509448269057</v>
      </c>
      <c r="O230" s="545">
        <v>21.39509448269057</v>
      </c>
    </row>
    <row r="231" spans="8:15" outlineLevel="1">
      <c r="H231" s="469" t="s">
        <v>141</v>
      </c>
      <c r="I231" s="528" t="b">
        <v>1</v>
      </c>
      <c r="J231" s="528" t="b">
        <v>1</v>
      </c>
      <c r="K231" s="528" t="b">
        <v>1</v>
      </c>
      <c r="L231" s="528" t="b">
        <v>1</v>
      </c>
      <c r="M231" s="528" t="b">
        <v>1</v>
      </c>
      <c r="N231" s="528" t="b">
        <v>1</v>
      </c>
      <c r="O231" s="528" t="b">
        <v>1</v>
      </c>
    </row>
    <row r="232" spans="8:15" outlineLevel="1">
      <c r="H232" s="469" t="s">
        <v>476</v>
      </c>
      <c r="I232" s="512"/>
      <c r="J232" s="512" t="b">
        <v>1</v>
      </c>
      <c r="K232" s="512" t="b">
        <v>1</v>
      </c>
      <c r="L232" s="512" t="b">
        <v>1</v>
      </c>
      <c r="M232" s="512" t="b">
        <v>1</v>
      </c>
      <c r="N232" s="512" t="b">
        <v>1</v>
      </c>
      <c r="O232" s="512" t="b">
        <v>1</v>
      </c>
    </row>
    <row r="233" spans="8:15" outlineLevel="1">
      <c r="H233" s="469" t="s">
        <v>850</v>
      </c>
      <c r="I233" s="512" t="b">
        <v>1</v>
      </c>
      <c r="J233" s="512" t="b">
        <v>1</v>
      </c>
      <c r="K233" s="512" t="b">
        <v>1</v>
      </c>
      <c r="L233" s="512" t="b">
        <v>1</v>
      </c>
      <c r="M233" s="512" t="b">
        <v>1</v>
      </c>
      <c r="N233" s="512" t="b">
        <v>1</v>
      </c>
      <c r="O233" s="512" t="b">
        <v>1</v>
      </c>
    </row>
  </sheetData>
  <phoneticPr fontId="2" type="noConversion"/>
  <conditionalFormatting sqref="C25">
    <cfRule type="cellIs" dxfId="175" priority="173" operator="equal">
      <formula>FALSE</formula>
    </cfRule>
    <cfRule type="cellIs" dxfId="174" priority="174" operator="equal">
      <formula>TRUE</formula>
    </cfRule>
    <cfRule type="cellIs" dxfId="173" priority="175" operator="between">
      <formula>1</formula>
      <formula>1</formula>
    </cfRule>
  </conditionalFormatting>
  <conditionalFormatting sqref="J27:P27">
    <cfRule type="cellIs" dxfId="172" priority="179" operator="equal">
      <formula>FALSE</formula>
    </cfRule>
    <cfRule type="cellIs" dxfId="171" priority="180" operator="equal">
      <formula>TRUE</formula>
    </cfRule>
    <cfRule type="cellIs" dxfId="170" priority="181" operator="between">
      <formula>1</formula>
      <formula>1</formula>
    </cfRule>
  </conditionalFormatting>
  <conditionalFormatting sqref="Q24">
    <cfRule type="cellIs" dxfId="169" priority="176" operator="equal">
      <formula>FALSE</formula>
    </cfRule>
    <cfRule type="cellIs" dxfId="168" priority="177" operator="equal">
      <formula>TRUE</formula>
    </cfRule>
    <cfRule type="cellIs" dxfId="167" priority="178" operator="between">
      <formula>1</formula>
      <formula>1</formula>
    </cfRule>
  </conditionalFormatting>
  <conditionalFormatting sqref="C40">
    <cfRule type="cellIs" dxfId="166" priority="170" operator="equal">
      <formula>FALSE</formula>
    </cfRule>
    <cfRule type="cellIs" dxfId="165" priority="171" operator="equal">
      <formula>TRUE</formula>
    </cfRule>
    <cfRule type="cellIs" dxfId="164" priority="172" operator="between">
      <formula>1</formula>
      <formula>1</formula>
    </cfRule>
  </conditionalFormatting>
  <conditionalFormatting sqref="O27">
    <cfRule type="cellIs" dxfId="163" priority="169" operator="equal">
      <formula>FALSE</formula>
    </cfRule>
  </conditionalFormatting>
  <conditionalFormatting sqref="F14">
    <cfRule type="cellIs" dxfId="162" priority="166" operator="equal">
      <formula>FALSE</formula>
    </cfRule>
    <cfRule type="cellIs" dxfId="161" priority="167" operator="equal">
      <formula>TRUE</formula>
    </cfRule>
    <cfRule type="cellIs" dxfId="160" priority="168" operator="between">
      <formula>1</formula>
      <formula>1</formula>
    </cfRule>
  </conditionalFormatting>
  <conditionalFormatting sqref="C26">
    <cfRule type="cellIs" dxfId="159" priority="163" operator="equal">
      <formula>FALSE</formula>
    </cfRule>
    <cfRule type="cellIs" dxfId="158" priority="164" operator="equal">
      <formula>TRUE</formula>
    </cfRule>
    <cfRule type="cellIs" dxfId="157" priority="165" operator="between">
      <formula>1</formula>
      <formula>1</formula>
    </cfRule>
  </conditionalFormatting>
  <conditionalFormatting sqref="C41">
    <cfRule type="cellIs" dxfId="156" priority="160" operator="equal">
      <formula>FALSE</formula>
    </cfRule>
    <cfRule type="cellIs" dxfId="155" priority="161" operator="equal">
      <formula>TRUE</formula>
    </cfRule>
    <cfRule type="cellIs" dxfId="154" priority="162" operator="between">
      <formula>1</formula>
      <formula>1</formula>
    </cfRule>
  </conditionalFormatting>
  <conditionalFormatting sqref="I169:N170">
    <cfRule type="cellIs" dxfId="153" priority="152" operator="equal">
      <formula>FALSE</formula>
    </cfRule>
    <cfRule type="cellIs" dxfId="152" priority="153" operator="equal">
      <formula>TRUE</formula>
    </cfRule>
    <cfRule type="cellIs" dxfId="151" priority="154" operator="between">
      <formula>1</formula>
      <formula>1</formula>
    </cfRule>
  </conditionalFormatting>
  <conditionalFormatting sqref="C103:F103">
    <cfRule type="cellIs" dxfId="150" priority="149" operator="equal">
      <formula>FALSE</formula>
    </cfRule>
    <cfRule type="cellIs" dxfId="149" priority="150" operator="equal">
      <formula>TRUE</formula>
    </cfRule>
    <cfRule type="cellIs" dxfId="148" priority="151" operator="between">
      <formula>1</formula>
      <formula>1</formula>
    </cfRule>
  </conditionalFormatting>
  <conditionalFormatting sqref="I103:N103">
    <cfRule type="cellIs" dxfId="147" priority="143" operator="equal">
      <formula>FALSE</formula>
    </cfRule>
    <cfRule type="cellIs" dxfId="146" priority="144" operator="equal">
      <formula>TRUE</formula>
    </cfRule>
    <cfRule type="cellIs" dxfId="145" priority="145" operator="between">
      <formula>1</formula>
      <formula>1</formula>
    </cfRule>
  </conditionalFormatting>
  <conditionalFormatting sqref="C104:F104">
    <cfRule type="cellIs" dxfId="144" priority="146" operator="equal">
      <formula>FALSE</formula>
    </cfRule>
    <cfRule type="cellIs" dxfId="143" priority="147" operator="equal">
      <formula>TRUE</formula>
    </cfRule>
    <cfRule type="cellIs" dxfId="142" priority="148" operator="between">
      <formula>1</formula>
      <formula>1</formula>
    </cfRule>
  </conditionalFormatting>
  <conditionalFormatting sqref="I104:N104">
    <cfRule type="cellIs" dxfId="141" priority="140" operator="equal">
      <formula>FALSE</formula>
    </cfRule>
    <cfRule type="cellIs" dxfId="140" priority="141" operator="equal">
      <formula>TRUE</formula>
    </cfRule>
    <cfRule type="cellIs" dxfId="139" priority="142" operator="between">
      <formula>1</formula>
      <formula>1</formula>
    </cfRule>
  </conditionalFormatting>
  <conditionalFormatting sqref="L231">
    <cfRule type="cellIs" dxfId="138" priority="139" operator="equal">
      <formula>FALSE</formula>
    </cfRule>
  </conditionalFormatting>
  <conditionalFormatting sqref="M232:O233">
    <cfRule type="cellIs" dxfId="137" priority="138" operator="equal">
      <formula>FALSE</formula>
    </cfRule>
  </conditionalFormatting>
  <conditionalFormatting sqref="I232:O233">
    <cfRule type="cellIs" dxfId="136" priority="135" operator="equal">
      <formula>FALSE</formula>
    </cfRule>
    <cfRule type="cellIs" dxfId="135" priority="136" operator="equal">
      <formula>TRUE</formula>
    </cfRule>
    <cfRule type="cellIs" dxfId="134" priority="137" operator="between">
      <formula>1</formula>
      <formula>1</formula>
    </cfRule>
  </conditionalFormatting>
  <conditionalFormatting sqref="I231:O231">
    <cfRule type="cellIs" dxfId="133" priority="132" operator="equal">
      <formula>FALSE</formula>
    </cfRule>
    <cfRule type="cellIs" dxfId="132" priority="133" operator="equal">
      <formula>TRUE</formula>
    </cfRule>
    <cfRule type="cellIs" dxfId="131" priority="134" operator="between">
      <formula>1</formula>
      <formula>1</formula>
    </cfRule>
  </conditionalFormatting>
  <conditionalFormatting sqref="L232:L233">
    <cfRule type="cellIs" dxfId="130" priority="129" operator="equal">
      <formula>FALSE</formula>
    </cfRule>
    <cfRule type="cellIs" dxfId="129" priority="130" operator="equal">
      <formula>TRUE</formula>
    </cfRule>
    <cfRule type="cellIs" dxfId="128" priority="131" operator="between">
      <formula>1</formula>
      <formula>1</formula>
    </cfRule>
  </conditionalFormatting>
  <conditionalFormatting sqref="M231:O231">
    <cfRule type="cellIs" dxfId="127" priority="126" operator="equal">
      <formula>FALSE</formula>
    </cfRule>
    <cfRule type="cellIs" dxfId="126" priority="127" operator="equal">
      <formula>TRUE</formula>
    </cfRule>
    <cfRule type="cellIs" dxfId="125" priority="128" operator="between">
      <formula>1</formula>
      <formula>1</formula>
    </cfRule>
  </conditionalFormatting>
  <conditionalFormatting sqref="I188:N188">
    <cfRule type="cellIs" dxfId="124" priority="123" operator="equal">
      <formula>FALSE</formula>
    </cfRule>
    <cfRule type="cellIs" dxfId="123" priority="124" operator="equal">
      <formula>TRUE</formula>
    </cfRule>
    <cfRule type="cellIs" dxfId="122" priority="125" operator="between">
      <formula>1</formula>
      <formula>1</formula>
    </cfRule>
  </conditionalFormatting>
  <conditionalFormatting sqref="I189:N189">
    <cfRule type="cellIs" dxfId="121" priority="120" operator="equal">
      <formula>FALSE</formula>
    </cfRule>
    <cfRule type="cellIs" dxfId="120" priority="121" operator="equal">
      <formula>TRUE</formula>
    </cfRule>
    <cfRule type="cellIs" dxfId="119" priority="122" operator="between">
      <formula>1</formula>
      <formula>1</formula>
    </cfRule>
  </conditionalFormatting>
  <conditionalFormatting sqref="I203:N203">
    <cfRule type="cellIs" dxfId="118" priority="117" operator="equal">
      <formula>FALSE</formula>
    </cfRule>
    <cfRule type="cellIs" dxfId="117" priority="118" operator="equal">
      <formula>TRUE</formula>
    </cfRule>
    <cfRule type="cellIs" dxfId="116" priority="119" operator="between">
      <formula>1</formula>
      <formula>1</formula>
    </cfRule>
  </conditionalFormatting>
  <conditionalFormatting sqref="I205:N205">
    <cfRule type="cellIs" dxfId="115" priority="114" operator="equal">
      <formula>FALSE</formula>
    </cfRule>
    <cfRule type="cellIs" dxfId="114" priority="115" operator="equal">
      <formula>TRUE</formula>
    </cfRule>
    <cfRule type="cellIs" dxfId="113" priority="116" operator="between">
      <formula>1</formula>
      <formula>1</formula>
    </cfRule>
  </conditionalFormatting>
  <conditionalFormatting sqref="I204:N204">
    <cfRule type="cellIs" dxfId="112" priority="111" operator="equal">
      <formula>FALSE</formula>
    </cfRule>
    <cfRule type="cellIs" dxfId="111" priority="112" operator="equal">
      <formula>TRUE</formula>
    </cfRule>
    <cfRule type="cellIs" dxfId="110" priority="113" operator="between">
      <formula>1</formula>
      <formula>1</formula>
    </cfRule>
  </conditionalFormatting>
  <conditionalFormatting sqref="I143:N143">
    <cfRule type="cellIs" dxfId="109" priority="108" operator="equal">
      <formula>FALSE</formula>
    </cfRule>
    <cfRule type="cellIs" dxfId="108" priority="109" operator="equal">
      <formula>TRUE</formula>
    </cfRule>
    <cfRule type="cellIs" dxfId="107" priority="110" operator="between">
      <formula>1</formula>
      <formula>1</formula>
    </cfRule>
  </conditionalFormatting>
  <conditionalFormatting sqref="C143:F143">
    <cfRule type="cellIs" dxfId="106" priority="105" operator="equal">
      <formula>FALSE</formula>
    </cfRule>
    <cfRule type="cellIs" dxfId="105" priority="106" operator="equal">
      <formula>TRUE</formula>
    </cfRule>
    <cfRule type="cellIs" dxfId="104" priority="107" operator="between">
      <formula>1</formula>
      <formula>1</formula>
    </cfRule>
  </conditionalFormatting>
  <conditionalFormatting sqref="C169:F170">
    <cfRule type="cellIs" dxfId="103" priority="102" operator="equal">
      <formula>FALSE</formula>
    </cfRule>
    <cfRule type="cellIs" dxfId="102" priority="103" operator="equal">
      <formula>TRUE</formula>
    </cfRule>
    <cfRule type="cellIs" dxfId="101" priority="104" operator="between">
      <formula>1</formula>
      <formula>1</formula>
    </cfRule>
  </conditionalFormatting>
  <conditionalFormatting sqref="I144:N144">
    <cfRule type="cellIs" dxfId="100" priority="99" operator="equal">
      <formula>FALSE</formula>
    </cfRule>
    <cfRule type="cellIs" dxfId="99" priority="100" operator="equal">
      <formula>TRUE</formula>
    </cfRule>
    <cfRule type="cellIs" dxfId="98" priority="101" operator="between">
      <formula>1</formula>
      <formula>1</formula>
    </cfRule>
  </conditionalFormatting>
  <conditionalFormatting sqref="C144:F144">
    <cfRule type="cellIs" dxfId="97" priority="96" operator="equal">
      <formula>FALSE</formula>
    </cfRule>
    <cfRule type="cellIs" dxfId="96" priority="97" operator="equal">
      <formula>TRUE</formula>
    </cfRule>
    <cfRule type="cellIs" dxfId="95" priority="98" operator="between">
      <formula>1</formula>
      <formula>1</formula>
    </cfRule>
  </conditionalFormatting>
  <conditionalFormatting sqref="L52">
    <cfRule type="cellIs" dxfId="94" priority="95" operator="equal">
      <formula>FALSE</formula>
    </cfRule>
  </conditionalFormatting>
  <conditionalFormatting sqref="I52:N52">
    <cfRule type="cellIs" dxfId="93" priority="92" operator="equal">
      <formula>FALSE</formula>
    </cfRule>
    <cfRule type="cellIs" dxfId="92" priority="93" operator="equal">
      <formula>TRUE</formula>
    </cfRule>
    <cfRule type="cellIs" dxfId="91" priority="94" operator="between">
      <formula>1</formula>
      <formula>1</formula>
    </cfRule>
  </conditionalFormatting>
  <conditionalFormatting sqref="M52:N52">
    <cfRule type="cellIs" dxfId="90" priority="89" operator="equal">
      <formula>FALSE</formula>
    </cfRule>
    <cfRule type="cellIs" dxfId="89" priority="90" operator="equal">
      <formula>TRUE</formula>
    </cfRule>
    <cfRule type="cellIs" dxfId="88" priority="91" operator="between">
      <formula>1</formula>
      <formula>1</formula>
    </cfRule>
  </conditionalFormatting>
  <conditionalFormatting sqref="L65">
    <cfRule type="cellIs" dxfId="87" priority="87" operator="equal">
      <formula>TRUE</formula>
    </cfRule>
    <cfRule type="cellIs" dxfId="86" priority="88" operator="between">
      <formula>1</formula>
      <formula>1</formula>
    </cfRule>
  </conditionalFormatting>
  <conditionalFormatting sqref="I65:N65">
    <cfRule type="cellIs" dxfId="85" priority="84" operator="equal">
      <formula>FALSE</formula>
    </cfRule>
    <cfRule type="cellIs" dxfId="84" priority="85" operator="equal">
      <formula>TRUE</formula>
    </cfRule>
    <cfRule type="cellIs" dxfId="83" priority="86" operator="between">
      <formula>1</formula>
      <formula>1</formula>
    </cfRule>
  </conditionalFormatting>
  <conditionalFormatting sqref="M65:N65">
    <cfRule type="cellIs" dxfId="82" priority="81" operator="equal">
      <formula>FALSE</formula>
    </cfRule>
    <cfRule type="cellIs" dxfId="81" priority="82" operator="equal">
      <formula>TRUE</formula>
    </cfRule>
    <cfRule type="cellIs" dxfId="80" priority="83" operator="between">
      <formula>1</formula>
      <formula>1</formula>
    </cfRule>
  </conditionalFormatting>
  <conditionalFormatting sqref="L64">
    <cfRule type="cellIs" dxfId="79" priority="79" operator="equal">
      <formula>TRUE</formula>
    </cfRule>
    <cfRule type="cellIs" dxfId="78" priority="80" operator="between">
      <formula>1</formula>
      <formula>1</formula>
    </cfRule>
  </conditionalFormatting>
  <conditionalFormatting sqref="I64:N64">
    <cfRule type="cellIs" dxfId="77" priority="76" operator="equal">
      <formula>FALSE</formula>
    </cfRule>
    <cfRule type="cellIs" dxfId="76" priority="77" operator="equal">
      <formula>TRUE</formula>
    </cfRule>
    <cfRule type="cellIs" dxfId="75" priority="78" operator="between">
      <formula>1</formula>
      <formula>1</formula>
    </cfRule>
  </conditionalFormatting>
  <conditionalFormatting sqref="M64:N64">
    <cfRule type="cellIs" dxfId="74" priority="73" operator="equal">
      <formula>FALSE</formula>
    </cfRule>
    <cfRule type="cellIs" dxfId="73" priority="74" operator="equal">
      <formula>TRUE</formula>
    </cfRule>
    <cfRule type="cellIs" dxfId="72" priority="75" operator="between">
      <formula>1</formula>
      <formula>1</formula>
    </cfRule>
  </conditionalFormatting>
  <conditionalFormatting sqref="F64">
    <cfRule type="cellIs" dxfId="71" priority="71" operator="equal">
      <formula>FALSE</formula>
    </cfRule>
    <cfRule type="cellIs" dxfId="70" priority="72" operator="between">
      <formula>1</formula>
      <formula>1</formula>
    </cfRule>
  </conditionalFormatting>
  <conditionalFormatting sqref="C64:F64">
    <cfRule type="cellIs" dxfId="69" priority="68" operator="equal">
      <formula>FALSE</formula>
    </cfRule>
    <cfRule type="cellIs" dxfId="68" priority="69" operator="equal">
      <formula>TRUE</formula>
    </cfRule>
    <cfRule type="cellIs" dxfId="67" priority="70" operator="between">
      <formula>1</formula>
      <formula>1</formula>
    </cfRule>
  </conditionalFormatting>
  <conditionalFormatting sqref="L70">
    <cfRule type="cellIs" dxfId="66" priority="66" operator="equal">
      <formula>TRUE</formula>
    </cfRule>
    <cfRule type="cellIs" dxfId="65" priority="67" operator="equal">
      <formula>FALSE</formula>
    </cfRule>
  </conditionalFormatting>
  <conditionalFormatting sqref="I70:N70">
    <cfRule type="cellIs" dxfId="64" priority="63" operator="equal">
      <formula>FALSE</formula>
    </cfRule>
    <cfRule type="cellIs" dxfId="63" priority="64" operator="equal">
      <formula>TRUE</formula>
    </cfRule>
    <cfRule type="cellIs" dxfId="62" priority="65" operator="between">
      <formula>1</formula>
      <formula>1</formula>
    </cfRule>
  </conditionalFormatting>
  <conditionalFormatting sqref="M70:N70">
    <cfRule type="cellIs" dxfId="61" priority="60" operator="equal">
      <formula>FALSE</formula>
    </cfRule>
    <cfRule type="cellIs" dxfId="60" priority="61" operator="equal">
      <formula>TRUE</formula>
    </cfRule>
    <cfRule type="cellIs" dxfId="59" priority="62" operator="between">
      <formula>1</formula>
      <formula>1</formula>
    </cfRule>
  </conditionalFormatting>
  <conditionalFormatting sqref="F70">
    <cfRule type="cellIs" dxfId="58" priority="58" operator="equal">
      <formula>FALSE</formula>
    </cfRule>
    <cfRule type="cellIs" dxfId="57" priority="59" operator="between">
      <formula>1</formula>
      <formula>1</formula>
    </cfRule>
  </conditionalFormatting>
  <conditionalFormatting sqref="C70:F70">
    <cfRule type="cellIs" dxfId="56" priority="55" operator="equal">
      <formula>FALSE</formula>
    </cfRule>
    <cfRule type="cellIs" dxfId="55" priority="56" operator="equal">
      <formula>TRUE</formula>
    </cfRule>
    <cfRule type="cellIs" dxfId="54" priority="57" operator="between">
      <formula>1</formula>
      <formula>1</formula>
    </cfRule>
  </conditionalFormatting>
  <conditionalFormatting sqref="F86">
    <cfRule type="cellIs" dxfId="53" priority="53" operator="equal">
      <formula>FALSE</formula>
    </cfRule>
    <cfRule type="cellIs" dxfId="52" priority="54" operator="between">
      <formula>1</formula>
      <formula>1</formula>
    </cfRule>
  </conditionalFormatting>
  <conditionalFormatting sqref="C86:F86">
    <cfRule type="cellIs" dxfId="51" priority="50" operator="equal">
      <formula>FALSE</formula>
    </cfRule>
    <cfRule type="cellIs" dxfId="50" priority="51" operator="equal">
      <formula>TRUE</formula>
    </cfRule>
    <cfRule type="cellIs" dxfId="49" priority="52" operator="between">
      <formula>1</formula>
      <formula>1</formula>
    </cfRule>
  </conditionalFormatting>
  <conditionalFormatting sqref="I86:N86">
    <cfRule type="cellIs" dxfId="48" priority="48" operator="equal">
      <formula>TRUE</formula>
    </cfRule>
    <cfRule type="cellIs" dxfId="47" priority="49" operator="between">
      <formula>1</formula>
      <formula>1</formula>
    </cfRule>
  </conditionalFormatting>
  <conditionalFormatting sqref="I86:N86">
    <cfRule type="cellIs" dxfId="46" priority="45" operator="equal">
      <formula>FALSE</formula>
    </cfRule>
    <cfRule type="cellIs" dxfId="45" priority="46" operator="equal">
      <formula>TRUE</formula>
    </cfRule>
    <cfRule type="cellIs" dxfId="44" priority="47" operator="between">
      <formula>1</formula>
      <formula>1</formula>
    </cfRule>
  </conditionalFormatting>
  <conditionalFormatting sqref="F87">
    <cfRule type="cellIs" dxfId="43" priority="43" operator="equal">
      <formula>FALSE</formula>
    </cfRule>
    <cfRule type="cellIs" dxfId="42" priority="44" operator="equal">
      <formula>TRUE</formula>
    </cfRule>
  </conditionalFormatting>
  <conditionalFormatting sqref="C87:F87">
    <cfRule type="cellIs" dxfId="41" priority="40" operator="equal">
      <formula>FALSE</formula>
    </cfRule>
    <cfRule type="cellIs" dxfId="40" priority="41" operator="equal">
      <formula>TRUE</formula>
    </cfRule>
    <cfRule type="cellIs" dxfId="39" priority="42" operator="between">
      <formula>1</formula>
      <formula>1</formula>
    </cfRule>
  </conditionalFormatting>
  <conditionalFormatting sqref="I87:N87">
    <cfRule type="cellIs" dxfId="38" priority="38" operator="equal">
      <formula>TRUE</formula>
    </cfRule>
    <cfRule type="cellIs" dxfId="37" priority="39" operator="between">
      <formula>1</formula>
      <formula>1</formula>
    </cfRule>
  </conditionalFormatting>
  <conditionalFormatting sqref="I87:N87">
    <cfRule type="cellIs" dxfId="36" priority="35" operator="equal">
      <formula>FALSE</formula>
    </cfRule>
    <cfRule type="cellIs" dxfId="35" priority="36" operator="equal">
      <formula>TRUE</formula>
    </cfRule>
    <cfRule type="cellIs" dxfId="34" priority="37" operator="between">
      <formula>1</formula>
      <formula>1</formula>
    </cfRule>
  </conditionalFormatting>
  <conditionalFormatting sqref="C130:F130">
    <cfRule type="cellIs" dxfId="33" priority="32" operator="equal">
      <formula>FALSE</formula>
    </cfRule>
    <cfRule type="cellIs" dxfId="32" priority="33" operator="equal">
      <formula>TRUE</formula>
    </cfRule>
    <cfRule type="cellIs" dxfId="31" priority="34" operator="between">
      <formula>1</formula>
      <formula>1</formula>
    </cfRule>
  </conditionalFormatting>
  <conditionalFormatting sqref="I131:N131">
    <cfRule type="cellIs" dxfId="30" priority="29" operator="equal">
      <formula>FALSE</formula>
    </cfRule>
    <cfRule type="cellIs" dxfId="29" priority="30" operator="equal">
      <formula>TRUE</formula>
    </cfRule>
    <cfRule type="cellIs" dxfId="28" priority="31" operator="between">
      <formula>1</formula>
      <formula>1</formula>
    </cfRule>
  </conditionalFormatting>
  <conditionalFormatting sqref="I130:N130">
    <cfRule type="cellIs" dxfId="27" priority="26" operator="equal">
      <formula>FALSE</formula>
    </cfRule>
    <cfRule type="cellIs" dxfId="26" priority="27" operator="equal">
      <formula>TRUE</formula>
    </cfRule>
    <cfRule type="cellIs" dxfId="25" priority="28" operator="between">
      <formula>1</formula>
      <formula>1</formula>
    </cfRule>
  </conditionalFormatting>
  <conditionalFormatting sqref="I175:N175">
    <cfRule type="cellIs" dxfId="24" priority="23" operator="equal">
      <formula>FALSE</formula>
    </cfRule>
    <cfRule type="cellIs" dxfId="23" priority="24" operator="equal">
      <formula>TRUE</formula>
    </cfRule>
    <cfRule type="cellIs" dxfId="22" priority="25" operator="between">
      <formula>1</formula>
      <formula>1</formula>
    </cfRule>
  </conditionalFormatting>
  <conditionalFormatting sqref="C175:F175">
    <cfRule type="cellIs" dxfId="21" priority="20" operator="equal">
      <formula>FALSE</formula>
    </cfRule>
    <cfRule type="cellIs" dxfId="20" priority="21" operator="equal">
      <formula>TRUE</formula>
    </cfRule>
    <cfRule type="cellIs" dxfId="19" priority="22" operator="between">
      <formula>1</formula>
      <formula>1</formula>
    </cfRule>
  </conditionalFormatting>
  <conditionalFormatting sqref="L75">
    <cfRule type="cellIs" dxfId="18" priority="18" operator="equal">
      <formula>TRUE</formula>
    </cfRule>
    <cfRule type="cellIs" dxfId="17" priority="19" operator="equal">
      <formula>FALSE</formula>
    </cfRule>
  </conditionalFormatting>
  <conditionalFormatting sqref="I75:N75">
    <cfRule type="cellIs" dxfId="16" priority="15" operator="equal">
      <formula>FALSE</formula>
    </cfRule>
    <cfRule type="cellIs" dxfId="15" priority="16" operator="equal">
      <formula>TRUE</formula>
    </cfRule>
    <cfRule type="cellIs" dxfId="14" priority="17" operator="between">
      <formula>1</formula>
      <formula>1</formula>
    </cfRule>
  </conditionalFormatting>
  <conditionalFormatting sqref="M75:N75">
    <cfRule type="cellIs" dxfId="13" priority="12" operator="equal">
      <formula>FALSE</formula>
    </cfRule>
    <cfRule type="cellIs" dxfId="12" priority="13" operator="equal">
      <formula>TRUE</formula>
    </cfRule>
    <cfRule type="cellIs" dxfId="11" priority="14" operator="between">
      <formula>1</formula>
      <formula>1</formula>
    </cfRule>
  </conditionalFormatting>
  <conditionalFormatting sqref="F75">
    <cfRule type="cellIs" dxfId="10" priority="10" operator="equal">
      <formula>FALSE</formula>
    </cfRule>
    <cfRule type="cellIs" dxfId="9" priority="11" operator="between">
      <formula>1</formula>
      <formula>1</formula>
    </cfRule>
  </conditionalFormatting>
  <conditionalFormatting sqref="C75:F75">
    <cfRule type="cellIs" dxfId="8" priority="7" operator="equal">
      <formula>FALSE</formula>
    </cfRule>
    <cfRule type="cellIs" dxfId="7" priority="8" operator="equal">
      <formula>TRUE</formula>
    </cfRule>
    <cfRule type="cellIs" dxfId="6" priority="9" operator="between">
      <formula>1</formula>
      <formula>1</formula>
    </cfRule>
  </conditionalFormatting>
  <conditionalFormatting sqref="C135:F135">
    <cfRule type="cellIs" dxfId="5" priority="4" operator="equal">
      <formula>FALSE</formula>
    </cfRule>
    <cfRule type="cellIs" dxfId="4" priority="5" operator="equal">
      <formula>TRUE</formula>
    </cfRule>
    <cfRule type="cellIs" dxfId="3" priority="6" operator="between">
      <formula>1</formula>
      <formula>1</formula>
    </cfRule>
  </conditionalFormatting>
  <conditionalFormatting sqref="I135:N135">
    <cfRule type="cellIs" dxfId="2" priority="1" operator="equal">
      <formula>FALSE</formula>
    </cfRule>
    <cfRule type="cellIs" dxfId="1" priority="2" operator="equal">
      <formula>TRUE</formula>
    </cfRule>
    <cfRule type="cellIs" dxfId="0" priority="3" operator="between">
      <formula>1</formula>
      <formula>1</formula>
    </cfRule>
  </conditionalFormatting>
  <pageMargins left="0.7" right="0.7" top="0.75" bottom="0.75" header="0.3" footer="0.3"/>
  <pageSetup paperSize="9" orientation="portrait" horizontalDpi="300" verticalDpi="0" r:id="rId1"/>
  <customProperties>
    <customPr name="EpmWorksheetKeyString_GU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N6"/>
  <sheetViews>
    <sheetView workbookViewId="0"/>
  </sheetViews>
  <sheetFormatPr defaultRowHeight="16.5"/>
  <cols>
    <col min="1" max="1" width="1.75" customWidth="1"/>
    <col min="2" max="2" width="19.625" bestFit="1" customWidth="1"/>
  </cols>
  <sheetData>
    <row r="1" spans="1:14">
      <c r="A1" s="148"/>
      <c r="B1" s="148"/>
      <c r="C1" s="148"/>
      <c r="D1" s="148"/>
      <c r="E1" s="148"/>
      <c r="F1" s="148"/>
      <c r="G1" s="148"/>
      <c r="H1" s="148"/>
      <c r="I1" s="148"/>
    </row>
    <row r="2" spans="1:14">
      <c r="A2" s="148"/>
    </row>
    <row r="3" spans="1:14">
      <c r="A3" s="148"/>
      <c r="B3" s="149" t="s">
        <v>890</v>
      </c>
      <c r="C3" s="150"/>
      <c r="D3" s="151"/>
      <c r="E3" s="152"/>
      <c r="F3" s="152"/>
      <c r="G3" s="152"/>
      <c r="H3" s="152"/>
      <c r="I3" s="152"/>
      <c r="J3" s="152"/>
      <c r="K3" s="152"/>
      <c r="L3" s="152"/>
      <c r="M3" s="152"/>
      <c r="N3" s="152"/>
    </row>
    <row r="4" spans="1:14">
      <c r="A4" s="148"/>
      <c r="B4" s="153" t="s">
        <v>891</v>
      </c>
      <c r="C4" s="154" t="s">
        <v>892</v>
      </c>
      <c r="D4" s="155" t="s">
        <v>893</v>
      </c>
      <c r="E4" s="155" t="s">
        <v>894</v>
      </c>
      <c r="F4" s="155" t="s">
        <v>895</v>
      </c>
      <c r="G4" s="155" t="s">
        <v>896</v>
      </c>
      <c r="H4" s="155" t="s">
        <v>152</v>
      </c>
      <c r="I4" s="156" t="s">
        <v>392</v>
      </c>
      <c r="J4" s="156" t="s">
        <v>155</v>
      </c>
      <c r="K4" s="156" t="s">
        <v>156</v>
      </c>
      <c r="L4" s="156" t="s">
        <v>157</v>
      </c>
      <c r="M4" s="156" t="s">
        <v>162</v>
      </c>
      <c r="N4" s="156" t="s">
        <v>159</v>
      </c>
    </row>
    <row r="5" spans="1:14">
      <c r="A5" s="148"/>
      <c r="B5" s="157" t="s">
        <v>897</v>
      </c>
      <c r="C5" s="158"/>
      <c r="D5" s="159"/>
      <c r="E5" s="159"/>
      <c r="F5" s="159"/>
      <c r="G5" s="159"/>
      <c r="H5" s="159"/>
      <c r="I5" s="159"/>
      <c r="J5" s="159"/>
      <c r="K5" s="159"/>
      <c r="L5" s="159"/>
      <c r="M5" s="159"/>
      <c r="N5" s="159"/>
    </row>
    <row r="6" spans="1:14">
      <c r="A6" s="148"/>
      <c r="B6" s="160" t="s">
        <v>898</v>
      </c>
      <c r="C6" s="161" t="s">
        <v>899</v>
      </c>
      <c r="D6" s="162">
        <v>1.9450000000000002E-2</v>
      </c>
      <c r="E6" s="162">
        <v>1.478E-2</v>
      </c>
      <c r="F6" s="162">
        <v>3.8500000000000001E-3</v>
      </c>
      <c r="G6" s="162">
        <v>5.3900000000000007E-3</v>
      </c>
      <c r="H6" s="162">
        <v>2.5000000000000001E-2</v>
      </c>
      <c r="I6" s="162">
        <v>5.0999999999999997E-2</v>
      </c>
      <c r="J6" s="162">
        <v>2.1000000000000001E-2</v>
      </c>
      <c r="K6" s="162">
        <v>4.0000000000000001E-3</v>
      </c>
      <c r="L6" s="162">
        <v>0.01</v>
      </c>
      <c r="M6" s="162">
        <v>1.2E-2</v>
      </c>
      <c r="N6" s="162">
        <v>1.3000000000000001E-2</v>
      </c>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B1:V13"/>
  <sheetViews>
    <sheetView topLeftCell="A244" zoomScale="70" zoomScaleNormal="70" workbookViewId="0"/>
  </sheetViews>
  <sheetFormatPr defaultRowHeight="16.5"/>
  <cols>
    <col min="6" max="6" width="12.25" bestFit="1" customWidth="1"/>
    <col min="7" max="7" width="11" bestFit="1" customWidth="1"/>
    <col min="8" max="8" width="13.25" bestFit="1" customWidth="1"/>
    <col min="9" max="9" width="16.75" bestFit="1" customWidth="1"/>
    <col min="10" max="10" width="17.125" bestFit="1" customWidth="1"/>
    <col min="15" max="15" width="15.125" bestFit="1" customWidth="1"/>
    <col min="16" max="16" width="13" bestFit="1" customWidth="1"/>
    <col min="22" max="22" width="12.25" bestFit="1" customWidth="1"/>
  </cols>
  <sheetData>
    <row r="1" spans="2:22">
      <c r="Q1" s="203"/>
      <c r="R1" s="203"/>
    </row>
    <row r="2" spans="2:22" ht="25.5">
      <c r="B2" s="163"/>
      <c r="C2" s="164" t="s">
        <v>900</v>
      </c>
      <c r="D2" s="165" t="s">
        <v>901</v>
      </c>
      <c r="E2" s="166" t="s">
        <v>902</v>
      </c>
      <c r="F2" s="167"/>
      <c r="G2" s="167"/>
      <c r="H2" s="167"/>
      <c r="I2" s="167"/>
      <c r="J2" s="167"/>
      <c r="K2" s="168"/>
      <c r="L2" s="168" t="s">
        <v>903</v>
      </c>
      <c r="M2" s="169" t="s">
        <v>904</v>
      </c>
      <c r="N2" s="169" t="s">
        <v>905</v>
      </c>
      <c r="O2" s="170"/>
      <c r="P2" s="170"/>
      <c r="Q2" s="799" t="s">
        <v>906</v>
      </c>
      <c r="R2" s="799"/>
    </row>
    <row r="3" spans="2:22" ht="17.25" thickBot="1">
      <c r="B3" s="171"/>
      <c r="C3" s="172"/>
      <c r="D3" s="173" t="s">
        <v>907</v>
      </c>
      <c r="E3" s="174">
        <v>1.1353448333333334</v>
      </c>
      <c r="F3" s="172"/>
      <c r="G3" s="172"/>
      <c r="H3" s="172"/>
      <c r="I3" s="172"/>
      <c r="J3" s="172"/>
      <c r="K3" s="172"/>
      <c r="L3" s="175">
        <v>0.45195935646157276</v>
      </c>
      <c r="M3" s="175">
        <v>1.0744642120433345</v>
      </c>
      <c r="N3" s="175">
        <v>0.67627755961303482</v>
      </c>
      <c r="O3" s="172"/>
      <c r="P3" s="172"/>
      <c r="Q3" s="174">
        <v>0.685385258222031</v>
      </c>
      <c r="R3" s="174">
        <v>0.86399360313100926</v>
      </c>
    </row>
    <row r="4" spans="2:22">
      <c r="B4" s="163"/>
      <c r="C4" s="163"/>
      <c r="D4" s="163"/>
      <c r="E4" s="163"/>
      <c r="F4" s="176">
        <v>25</v>
      </c>
      <c r="G4" s="176"/>
      <c r="H4" s="177">
        <v>12</v>
      </c>
      <c r="I4" s="176">
        <v>19</v>
      </c>
      <c r="J4" s="176">
        <v>20</v>
      </c>
      <c r="K4" s="168"/>
      <c r="L4" s="168"/>
      <c r="M4" s="170"/>
      <c r="N4" s="170"/>
      <c r="O4" s="170" t="s">
        <v>908</v>
      </c>
      <c r="P4" s="170" t="s">
        <v>909</v>
      </c>
      <c r="Q4" s="170" t="s">
        <v>908</v>
      </c>
      <c r="R4" s="170" t="s">
        <v>909</v>
      </c>
    </row>
    <row r="5" spans="2:22">
      <c r="B5" s="163"/>
      <c r="C5" s="163"/>
      <c r="D5" s="163"/>
      <c r="E5" s="163"/>
      <c r="F5" s="176"/>
      <c r="G5" s="176"/>
      <c r="H5" s="177"/>
      <c r="I5" s="176"/>
      <c r="J5" s="176"/>
      <c r="K5" s="168"/>
      <c r="L5" s="168"/>
      <c r="M5" s="170"/>
      <c r="N5" s="170"/>
      <c r="O5" s="170"/>
      <c r="P5" s="170"/>
      <c r="Q5" s="170"/>
      <c r="R5" s="170"/>
    </row>
    <row r="6" spans="2:22" ht="25.5">
      <c r="B6" s="178" t="s">
        <v>910</v>
      </c>
      <c r="C6" s="178" t="s">
        <v>911</v>
      </c>
      <c r="D6" s="178" t="s">
        <v>912</v>
      </c>
      <c r="E6" s="179" t="s">
        <v>902</v>
      </c>
      <c r="F6" s="180" t="s">
        <v>913</v>
      </c>
      <c r="G6" s="180" t="s">
        <v>914</v>
      </c>
      <c r="H6" s="180" t="s">
        <v>915</v>
      </c>
      <c r="I6" s="180" t="s">
        <v>916</v>
      </c>
      <c r="J6" s="180" t="s">
        <v>917</v>
      </c>
      <c r="K6" s="181" t="s">
        <v>918</v>
      </c>
      <c r="L6" s="181" t="s">
        <v>903</v>
      </c>
      <c r="M6" s="182" t="s">
        <v>919</v>
      </c>
      <c r="N6" s="182" t="s">
        <v>920</v>
      </c>
      <c r="O6" s="182" t="s">
        <v>921</v>
      </c>
      <c r="P6" s="182" t="s">
        <v>922</v>
      </c>
      <c r="Q6" s="182"/>
      <c r="R6" s="182"/>
    </row>
    <row r="7" spans="2:22">
      <c r="B7" s="183" t="s">
        <v>923</v>
      </c>
      <c r="C7" s="183" t="s">
        <v>924</v>
      </c>
      <c r="D7" s="184"/>
      <c r="E7" s="185">
        <v>1.1397280000000001</v>
      </c>
      <c r="F7" s="186">
        <v>15384562</v>
      </c>
      <c r="G7" s="187">
        <v>13539906</v>
      </c>
      <c r="H7" s="186">
        <v>4293788.4000000004</v>
      </c>
      <c r="I7" s="188">
        <v>0</v>
      </c>
      <c r="J7" s="187">
        <v>1777361</v>
      </c>
      <c r="K7" s="202">
        <v>0.26400000000000001</v>
      </c>
      <c r="L7" s="189">
        <v>0.71703807499946148</v>
      </c>
      <c r="M7" s="190">
        <v>2.5340443771652201</v>
      </c>
      <c r="N7" s="191">
        <v>2.2302047121423167</v>
      </c>
      <c r="O7" s="192">
        <v>2.8650566615936022</v>
      </c>
      <c r="P7" s="193">
        <v>2.6414306681367452</v>
      </c>
      <c r="Q7" s="192">
        <v>0.39780295282748801</v>
      </c>
      <c r="R7" s="193">
        <v>0.43148132326485017</v>
      </c>
      <c r="U7" s="204"/>
      <c r="V7" s="205"/>
    </row>
    <row r="8" spans="2:22">
      <c r="B8" s="183" t="s">
        <v>925</v>
      </c>
      <c r="C8" s="183" t="s">
        <v>926</v>
      </c>
      <c r="D8" s="194"/>
      <c r="E8" s="185">
        <v>1.1144369999999999</v>
      </c>
      <c r="F8" s="186">
        <v>160183.8358</v>
      </c>
      <c r="G8" s="187">
        <v>67349.083299999998</v>
      </c>
      <c r="H8" s="186">
        <v>124760.59570000001</v>
      </c>
      <c r="I8" s="188">
        <v>8108.3909000000003</v>
      </c>
      <c r="J8" s="187">
        <v>69482.982099999994</v>
      </c>
      <c r="K8" s="195">
        <v>0.25</v>
      </c>
      <c r="L8" s="189">
        <v>0.44184280231554346</v>
      </c>
      <c r="M8" s="196">
        <v>0.79160996964394748</v>
      </c>
      <c r="N8" s="197">
        <v>0.33283137165741844</v>
      </c>
      <c r="O8" s="198">
        <v>1.5937074772329605</v>
      </c>
      <c r="P8" s="199">
        <v>1.2496235287430637</v>
      </c>
      <c r="Q8" s="198">
        <v>0.69927324551110004</v>
      </c>
      <c r="R8" s="199">
        <v>0.89181819513350435</v>
      </c>
      <c r="U8" s="204"/>
      <c r="V8" s="205"/>
    </row>
    <row r="9" spans="2:22">
      <c r="B9" s="200" t="s">
        <v>927</v>
      </c>
      <c r="C9" s="200" t="s">
        <v>928</v>
      </c>
      <c r="D9" s="201"/>
      <c r="E9" s="185">
        <v>1.209446</v>
      </c>
      <c r="F9" s="186">
        <v>36830.842799999999</v>
      </c>
      <c r="G9" s="187">
        <v>28761.5962</v>
      </c>
      <c r="H9" s="186">
        <v>20915.4326</v>
      </c>
      <c r="I9" s="188">
        <v>0</v>
      </c>
      <c r="J9" s="187">
        <v>71.743799999999993</v>
      </c>
      <c r="K9" s="195">
        <v>0.25</v>
      </c>
      <c r="L9" s="189">
        <v>0.63701322372524316</v>
      </c>
      <c r="M9" s="196">
        <v>1.7549212956536639</v>
      </c>
      <c r="N9" s="197">
        <v>1.3704366729390047</v>
      </c>
      <c r="O9" s="198">
        <v>2.316190971740248</v>
      </c>
      <c r="P9" s="199">
        <v>2.0278275047042538</v>
      </c>
      <c r="Q9" s="198">
        <v>0.52217024189991312</v>
      </c>
      <c r="R9" s="199">
        <v>0.59642449724854196</v>
      </c>
      <c r="U9" s="204"/>
      <c r="V9" s="205"/>
    </row>
    <row r="10" spans="2:22">
      <c r="B10" s="200" t="s">
        <v>929</v>
      </c>
      <c r="C10" s="200" t="s">
        <v>930</v>
      </c>
      <c r="D10" s="201"/>
      <c r="E10" s="185">
        <v>1.092827</v>
      </c>
      <c r="F10" s="186">
        <v>77137.264999999999</v>
      </c>
      <c r="G10" s="187">
        <v>-3476.1380000000063</v>
      </c>
      <c r="H10" s="186">
        <v>112469.334</v>
      </c>
      <c r="I10" s="188">
        <v>0</v>
      </c>
      <c r="J10" s="187">
        <v>6129.2240000000002</v>
      </c>
      <c r="K10" s="195">
        <v>0.2</v>
      </c>
      <c r="L10" s="189">
        <v>0.39408864365109092</v>
      </c>
      <c r="M10" s="196">
        <v>0.65040643242896756</v>
      </c>
      <c r="N10" s="197">
        <v>0</v>
      </c>
      <c r="O10" s="198">
        <v>1.5203251459431741</v>
      </c>
      <c r="P10" s="199">
        <v>1</v>
      </c>
      <c r="Q10" s="198">
        <v>0.71881136934167833</v>
      </c>
      <c r="R10" s="199">
        <v>1.092827</v>
      </c>
      <c r="U10" s="204"/>
      <c r="V10" s="205"/>
    </row>
    <row r="11" spans="2:22">
      <c r="B11" s="200" t="s">
        <v>931</v>
      </c>
      <c r="C11" s="200" t="s">
        <v>932</v>
      </c>
      <c r="D11" s="201"/>
      <c r="E11" s="185">
        <v>1.1939770000000001</v>
      </c>
      <c r="F11" s="186">
        <v>48291.351000000002</v>
      </c>
      <c r="G11" s="187">
        <v>-61874.253999999994</v>
      </c>
      <c r="H11" s="186">
        <v>109303.0153</v>
      </c>
      <c r="I11" s="188">
        <v>0</v>
      </c>
      <c r="J11" s="187">
        <v>521.57399999999996</v>
      </c>
      <c r="K11" s="195">
        <v>0.2</v>
      </c>
      <c r="L11" s="189">
        <v>0.30541734696941247</v>
      </c>
      <c r="M11" s="196">
        <v>0.43971346770153602</v>
      </c>
      <c r="N11" s="197">
        <v>0</v>
      </c>
      <c r="O11" s="198">
        <v>1.3517707741612288</v>
      </c>
      <c r="P11" s="199">
        <v>1</v>
      </c>
      <c r="Q11" s="198">
        <v>0.88326883730776062</v>
      </c>
      <c r="R11" s="199">
        <v>1.1939770000000001</v>
      </c>
      <c r="U11" s="204"/>
      <c r="V11" s="205"/>
    </row>
    <row r="12" spans="2:22">
      <c r="B12" s="200" t="s">
        <v>933</v>
      </c>
      <c r="C12" s="200" t="s">
        <v>934</v>
      </c>
      <c r="D12" s="201"/>
      <c r="E12" s="185">
        <v>1.0616540000000001</v>
      </c>
      <c r="F12" s="186">
        <v>86680</v>
      </c>
      <c r="G12" s="187">
        <v>38991</v>
      </c>
      <c r="H12" s="186">
        <v>123655.9016</v>
      </c>
      <c r="I12" s="188">
        <v>190300</v>
      </c>
      <c r="J12" s="187">
        <v>0</v>
      </c>
      <c r="K12" s="195">
        <v>0.30620000000000003</v>
      </c>
      <c r="L12" s="189">
        <v>0.21635604710868478</v>
      </c>
      <c r="M12" s="196">
        <v>0.27608972966667111</v>
      </c>
      <c r="N12" s="197">
        <v>0.12419260093946902</v>
      </c>
      <c r="O12" s="198">
        <v>1.1915510544427363</v>
      </c>
      <c r="P12" s="199">
        <v>1.0861648265318036</v>
      </c>
      <c r="Q12" s="198">
        <v>0.89098490244424622</v>
      </c>
      <c r="R12" s="199">
        <v>0.97743360313915872</v>
      </c>
      <c r="U12" s="204"/>
      <c r="V12" s="205"/>
    </row>
    <row r="13" spans="2:22">
      <c r="V13" s="206"/>
    </row>
  </sheetData>
  <mergeCells count="1">
    <mergeCell ref="Q2:R2"/>
  </mergeCells>
  <phoneticPr fontId="2" type="noConversion"/>
  <pageMargins left="0.7" right="0.7" top="0.75" bottom="0.75" header="0.3" footer="0.3"/>
  <pageSetup paperSize="9" orientation="portrait" horizontalDpi="300" verticalDpi="0" r:id="rId1"/>
  <customProperties>
    <customPr name="EpmWorksheetKeyString_GUID" r:id="rId2"/>
  </customProperties>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B2:H18"/>
  <sheetViews>
    <sheetView workbookViewId="0">
      <selection activeCell="H6" sqref="H6"/>
    </sheetView>
  </sheetViews>
  <sheetFormatPr defaultRowHeight="16.5"/>
  <cols>
    <col min="2" max="2" width="32.25" bestFit="1" customWidth="1"/>
  </cols>
  <sheetData>
    <row r="2" spans="2:8">
      <c r="C2" s="216" t="s">
        <v>154</v>
      </c>
      <c r="D2" s="156" t="s">
        <v>155</v>
      </c>
      <c r="E2" s="156" t="s">
        <v>156</v>
      </c>
      <c r="F2" s="156" t="s">
        <v>157</v>
      </c>
      <c r="G2" s="156" t="s">
        <v>158</v>
      </c>
      <c r="H2" s="156" t="s">
        <v>159</v>
      </c>
    </row>
    <row r="3" spans="2:8">
      <c r="B3" s="207" t="s">
        <v>935</v>
      </c>
      <c r="C3" s="208">
        <v>1180757.4482061206</v>
      </c>
      <c r="D3" s="208">
        <v>4406712.7811096413</v>
      </c>
      <c r="E3" s="208">
        <v>5158977.8006248809</v>
      </c>
      <c r="F3" s="208">
        <v>5480023.5751169156</v>
      </c>
      <c r="G3" s="208">
        <v>5870644.8515683534</v>
      </c>
      <c r="H3" s="208">
        <v>6001100.0908212615</v>
      </c>
    </row>
    <row r="4" spans="2:8">
      <c r="B4" s="209" t="s">
        <v>936</v>
      </c>
      <c r="C4" s="210" t="s">
        <v>937</v>
      </c>
      <c r="D4" s="210">
        <v>4.7507214139323128E-2</v>
      </c>
      <c r="E4" s="210">
        <v>0.17070888366947612</v>
      </c>
      <c r="F4" s="210">
        <v>6.2230501254172399E-2</v>
      </c>
      <c r="G4" s="210">
        <v>7.1280948174224479E-2</v>
      </c>
      <c r="H4" s="210">
        <v>2.222162003515793E-2</v>
      </c>
    </row>
    <row r="5" spans="2:8">
      <c r="B5" s="211" t="s">
        <v>938</v>
      </c>
      <c r="C5" s="212">
        <v>1828.0410000000002</v>
      </c>
      <c r="D5" s="212">
        <v>6624.4390000000012</v>
      </c>
      <c r="E5" s="212">
        <v>8102.2746541243632</v>
      </c>
      <c r="F5" s="212">
        <v>9105.0720702858562</v>
      </c>
      <c r="G5" s="212">
        <v>10304.653598668881</v>
      </c>
      <c r="H5" s="212">
        <v>10506.403330355924</v>
      </c>
    </row>
    <row r="6" spans="2:8">
      <c r="B6" s="213" t="s">
        <v>939</v>
      </c>
      <c r="C6" s="210" t="s">
        <v>937</v>
      </c>
      <c r="D6" s="210">
        <v>3.7672665731925292E-2</v>
      </c>
      <c r="E6" s="210">
        <v>0.22308842365736359</v>
      </c>
      <c r="F6" s="210">
        <v>0.12376739359866451</v>
      </c>
      <c r="G6" s="210">
        <v>0.1317487131483368</v>
      </c>
      <c r="H6" s="210">
        <v>1.9578506910033822E-2</v>
      </c>
    </row>
    <row r="7" spans="2:8">
      <c r="B7" s="213"/>
      <c r="C7" s="210"/>
      <c r="D7" s="210"/>
      <c r="E7" s="210"/>
      <c r="F7" s="210"/>
      <c r="G7" s="210"/>
      <c r="H7" s="210"/>
    </row>
    <row r="8" spans="2:8">
      <c r="B8" s="211" t="s">
        <v>940</v>
      </c>
      <c r="C8" s="212">
        <v>645.91409503732166</v>
      </c>
      <c r="D8" s="212">
        <v>665.22052374693772</v>
      </c>
      <c r="E8" s="212">
        <v>636.73203154113844</v>
      </c>
      <c r="F8" s="212">
        <v>601.86493119596673</v>
      </c>
      <c r="G8" s="212">
        <v>569.70812219507332</v>
      </c>
      <c r="H8" s="212">
        <v>571.18500995315992</v>
      </c>
    </row>
    <row r="9" spans="2:8">
      <c r="B9" s="215" t="s">
        <v>941</v>
      </c>
      <c r="C9" s="214">
        <v>478.99765943461705</v>
      </c>
      <c r="D9" s="214">
        <v>511.70809518995208</v>
      </c>
      <c r="E9" s="214">
        <v>509.38562523291074</v>
      </c>
      <c r="F9" s="214">
        <v>501.55410932997233</v>
      </c>
      <c r="G9" s="214">
        <v>474.75676849589439</v>
      </c>
      <c r="H9" s="214">
        <v>475.98750829429997</v>
      </c>
    </row>
    <row r="10" spans="2:8">
      <c r="B10" s="213" t="s">
        <v>939</v>
      </c>
      <c r="C10" s="210" t="s">
        <v>937</v>
      </c>
      <c r="D10" s="210">
        <v>1.2661306887573609E-4</v>
      </c>
      <c r="E10" s="210">
        <v>-4.5386617465553725E-3</v>
      </c>
      <c r="F10" s="210">
        <v>-1.5374434446118412E-2</v>
      </c>
      <c r="G10" s="210">
        <v>-5.3428613853601092E-2</v>
      </c>
      <c r="H10" s="210">
        <v>2.5923586140852439E-3</v>
      </c>
    </row>
    <row r="13" spans="2:8">
      <c r="B13" s="207" t="s">
        <v>86</v>
      </c>
      <c r="C13" s="208">
        <v>533865.74310781783</v>
      </c>
      <c r="D13" s="208">
        <v>1682498.7693013665</v>
      </c>
      <c r="E13" s="208">
        <v>1961701.3156757522</v>
      </c>
      <c r="F13" s="208">
        <v>1973670.9041098766</v>
      </c>
      <c r="G13" s="208">
        <v>2146734.9433161924</v>
      </c>
      <c r="H13" s="208">
        <v>2089326.2412192975</v>
      </c>
    </row>
    <row r="14" spans="2:8">
      <c r="B14" s="217" t="s">
        <v>942</v>
      </c>
      <c r="C14" s="218"/>
      <c r="D14" s="218"/>
      <c r="E14" s="218"/>
      <c r="F14" s="218"/>
      <c r="G14" s="218"/>
      <c r="H14" s="218"/>
    </row>
    <row r="15" spans="2:8">
      <c r="B15" s="211" t="s">
        <v>938</v>
      </c>
      <c r="C15" s="212">
        <v>1828.0410000000002</v>
      </c>
      <c r="D15" s="212">
        <v>6624.4390000000012</v>
      </c>
      <c r="E15" s="212">
        <v>8102.2746541243632</v>
      </c>
      <c r="F15" s="212">
        <v>9105.0720702858562</v>
      </c>
      <c r="G15" s="212">
        <v>10304.653598668881</v>
      </c>
      <c r="H15" s="212">
        <v>10506.403330355924</v>
      </c>
    </row>
    <row r="16" spans="2:8">
      <c r="B16" s="213"/>
      <c r="C16" s="210"/>
      <c r="D16" s="210"/>
      <c r="E16" s="210"/>
      <c r="F16" s="210"/>
      <c r="G16" s="210"/>
      <c r="H16" s="210"/>
    </row>
    <row r="17" spans="2:8">
      <c r="B17" s="211" t="s">
        <v>943</v>
      </c>
      <c r="C17" s="212">
        <v>292.04254341550205</v>
      </c>
      <c r="D17" s="212">
        <v>253.98358552344828</v>
      </c>
      <c r="E17" s="212">
        <v>242.1173558560092</v>
      </c>
      <c r="F17" s="212">
        <v>216.76609354371786</v>
      </c>
      <c r="G17" s="212">
        <v>208.32674507307067</v>
      </c>
      <c r="H17" s="212">
        <v>198.86217723839445</v>
      </c>
    </row>
    <row r="18" spans="2:8">
      <c r="B18" s="213"/>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B2:T15"/>
  <sheetViews>
    <sheetView zoomScaleNormal="100" workbookViewId="0">
      <selection activeCell="G6" sqref="G6"/>
    </sheetView>
  </sheetViews>
  <sheetFormatPr defaultRowHeight="16.5"/>
  <cols>
    <col min="1" max="1" width="1.75" customWidth="1"/>
    <col min="2" max="2" width="29.5" bestFit="1" customWidth="1"/>
    <col min="3" max="13" width="11.75" bestFit="1" customWidth="1"/>
    <col min="15" max="15" width="46.25" bestFit="1" customWidth="1"/>
    <col min="16" max="16" width="10.5" bestFit="1" customWidth="1"/>
    <col min="17" max="17" width="24.75" bestFit="1" customWidth="1"/>
  </cols>
  <sheetData>
    <row r="2" spans="2:20">
      <c r="B2" s="219"/>
      <c r="C2" s="219">
        <v>43465</v>
      </c>
      <c r="D2" s="219">
        <v>43830</v>
      </c>
      <c r="E2" s="219">
        <v>44196</v>
      </c>
      <c r="F2" s="219">
        <v>44561</v>
      </c>
      <c r="G2" s="219">
        <v>44926</v>
      </c>
      <c r="H2" s="219">
        <v>45291</v>
      </c>
      <c r="I2" s="219">
        <v>45657</v>
      </c>
      <c r="J2" s="219">
        <v>46022</v>
      </c>
      <c r="K2" s="219">
        <v>46387</v>
      </c>
      <c r="L2" s="219">
        <v>46752</v>
      </c>
      <c r="M2" s="219" t="s">
        <v>944</v>
      </c>
      <c r="N2" s="241"/>
      <c r="O2" s="219" t="s">
        <v>233</v>
      </c>
      <c r="P2" s="219"/>
      <c r="Q2" s="219" t="s">
        <v>945</v>
      </c>
    </row>
    <row r="3" spans="2:20">
      <c r="B3" s="223" t="s">
        <v>946</v>
      </c>
      <c r="C3" s="245">
        <v>3120061.6296668854</v>
      </c>
      <c r="D3" s="245">
        <v>4464954.0513816038</v>
      </c>
      <c r="E3" s="245">
        <v>888118.73544017109</v>
      </c>
      <c r="F3" s="245">
        <v>587900.57406891126</v>
      </c>
      <c r="G3" s="245">
        <v>316720.04162235459</v>
      </c>
      <c r="H3" s="245">
        <v>286924.7347644589</v>
      </c>
      <c r="I3" s="245">
        <v>288431.77735366556</v>
      </c>
      <c r="J3" s="245">
        <v>485087.23223425756</v>
      </c>
      <c r="K3" s="245">
        <v>339165.15085047128</v>
      </c>
      <c r="L3" s="245">
        <v>284633.38125686016</v>
      </c>
      <c r="M3" s="245">
        <v>1106199.7308639637</v>
      </c>
      <c r="N3" s="241"/>
      <c r="O3" s="221"/>
      <c r="P3" s="222"/>
      <c r="Q3" s="220" t="s">
        <v>947</v>
      </c>
    </row>
    <row r="4" spans="2:20">
      <c r="N4" s="241"/>
      <c r="O4" s="246" t="s">
        <v>948</v>
      </c>
      <c r="P4" s="222">
        <v>495937.91072581173</v>
      </c>
      <c r="Q4" s="224">
        <v>1106199.7308639637</v>
      </c>
    </row>
    <row r="5" spans="2:20">
      <c r="C5">
        <v>31200.616296668853</v>
      </c>
      <c r="D5">
        <v>44649.540513816035</v>
      </c>
      <c r="E5">
        <v>8881.1873544017108</v>
      </c>
      <c r="F5">
        <v>5879.0057406891128</v>
      </c>
      <c r="G5">
        <v>2889.9673520153729</v>
      </c>
      <c r="N5" s="241"/>
      <c r="O5" s="225" t="s">
        <v>949</v>
      </c>
      <c r="P5" s="226">
        <v>1106199.7308639637</v>
      </c>
      <c r="Q5" s="227"/>
    </row>
    <row r="6" spans="2:20">
      <c r="N6" s="241"/>
      <c r="O6" s="228" t="s">
        <v>364</v>
      </c>
      <c r="P6" s="229"/>
      <c r="Q6" s="230">
        <v>-610261.82013815199</v>
      </c>
    </row>
    <row r="7" spans="2:20">
      <c r="C7" s="576">
        <f>C5*100</f>
        <v>3120061.6296668854</v>
      </c>
      <c r="D7" s="576">
        <f t="shared" ref="D7:G7" si="0">D5*100</f>
        <v>4464954.0513816038</v>
      </c>
      <c r="E7" s="576">
        <f t="shared" si="0"/>
        <v>888118.73544017109</v>
      </c>
      <c r="F7" s="576">
        <f t="shared" si="0"/>
        <v>587900.57406891126</v>
      </c>
      <c r="G7" s="576">
        <f t="shared" si="0"/>
        <v>288996.73520153726</v>
      </c>
      <c r="N7" s="241"/>
      <c r="O7" s="225" t="s">
        <v>950</v>
      </c>
      <c r="P7" s="220"/>
      <c r="Q7" s="231">
        <v>0.88432656265949572</v>
      </c>
      <c r="R7" s="220" t="s">
        <v>951</v>
      </c>
      <c r="S7" s="220"/>
      <c r="T7" s="241">
        <v>434228.78008385043</v>
      </c>
    </row>
    <row r="8" spans="2:20">
      <c r="N8" s="241"/>
      <c r="O8" s="232" t="s">
        <v>952</v>
      </c>
      <c r="P8" s="233"/>
      <c r="Q8" s="234">
        <v>0.11567343734050428</v>
      </c>
      <c r="R8" s="220" t="s">
        <v>953</v>
      </c>
      <c r="S8" s="220"/>
      <c r="T8" s="241">
        <v>56798.854298141378</v>
      </c>
    </row>
    <row r="9" spans="2:20">
      <c r="N9" s="241"/>
      <c r="O9" s="225"/>
      <c r="P9" s="220"/>
      <c r="Q9" s="231"/>
    </row>
    <row r="10" spans="2:20">
      <c r="B10" s="220"/>
      <c r="C10" s="243"/>
      <c r="D10" s="242"/>
      <c r="E10" s="242"/>
      <c r="F10" s="242"/>
      <c r="G10" s="242"/>
      <c r="H10" s="242"/>
      <c r="I10" s="242"/>
      <c r="J10" s="242"/>
      <c r="K10" s="242"/>
      <c r="L10" s="242"/>
      <c r="N10" s="241"/>
      <c r="O10" s="235" t="s">
        <v>954</v>
      </c>
      <c r="P10" s="236"/>
      <c r="Q10" s="237">
        <v>-539670.73772509932</v>
      </c>
    </row>
    <row r="11" spans="2:20">
      <c r="B11" s="220"/>
      <c r="C11" s="220"/>
      <c r="D11" s="220"/>
      <c r="E11" s="220"/>
      <c r="F11" s="220"/>
      <c r="G11" s="220"/>
      <c r="H11" s="220"/>
      <c r="I11" s="220"/>
      <c r="J11" s="220"/>
      <c r="K11" s="220"/>
      <c r="L11" s="220"/>
      <c r="M11" s="220"/>
      <c r="N11" s="241"/>
      <c r="O11" s="238" t="s">
        <v>955</v>
      </c>
      <c r="P11" s="239"/>
      <c r="Q11" s="240">
        <v>-70591.082413052616</v>
      </c>
    </row>
    <row r="12" spans="2:20">
      <c r="B12" s="220"/>
      <c r="C12" s="220"/>
      <c r="D12" s="220"/>
      <c r="E12" s="242"/>
      <c r="F12" s="242"/>
      <c r="G12" s="242"/>
      <c r="H12" s="242"/>
      <c r="I12" s="242"/>
      <c r="J12" s="242"/>
      <c r="K12" s="242"/>
      <c r="L12" s="242"/>
      <c r="M12" s="220"/>
    </row>
    <row r="13" spans="2:20">
      <c r="B13" s="220"/>
      <c r="C13" s="220"/>
      <c r="D13" s="220"/>
      <c r="E13" s="220"/>
      <c r="F13" s="220"/>
      <c r="G13" s="220"/>
      <c r="H13" s="220"/>
      <c r="I13" s="220"/>
      <c r="J13" s="220"/>
      <c r="K13" s="220"/>
      <c r="L13" s="220"/>
      <c r="M13" s="220"/>
    </row>
    <row r="14" spans="2:20">
      <c r="B14" s="220"/>
      <c r="C14" s="244"/>
      <c r="D14" s="220"/>
      <c r="E14" s="220"/>
      <c r="F14" s="220"/>
      <c r="G14" s="220"/>
      <c r="H14" s="220"/>
      <c r="I14" s="220"/>
      <c r="J14" s="220"/>
      <c r="K14" s="220"/>
      <c r="L14" s="220"/>
      <c r="M14" s="220"/>
    </row>
    <row r="15" spans="2:20">
      <c r="B15" s="220"/>
      <c r="C15" s="244"/>
      <c r="D15" s="220"/>
      <c r="E15" s="220"/>
      <c r="F15" s="220"/>
      <c r="G15" s="220"/>
      <c r="H15" s="220"/>
      <c r="I15" s="220"/>
      <c r="J15" s="220"/>
      <c r="K15" s="220"/>
      <c r="L15" s="220"/>
      <c r="M15" s="220"/>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2:AI48"/>
  <sheetViews>
    <sheetView workbookViewId="0">
      <selection activeCell="A2" sqref="A2"/>
    </sheetView>
  </sheetViews>
  <sheetFormatPr defaultRowHeight="16.5"/>
  <cols>
    <col min="3" max="7" width="8.25" bestFit="1" customWidth="1"/>
    <col min="8" max="8" width="8.75" bestFit="1" customWidth="1"/>
    <col min="9" max="9" width="11.125" bestFit="1" customWidth="1"/>
    <col min="10" max="14" width="8.25" bestFit="1" customWidth="1"/>
  </cols>
  <sheetData>
    <row r="2" spans="1:16" s="248" customFormat="1" ht="11.25">
      <c r="A2" s="247" t="s">
        <v>956</v>
      </c>
      <c r="B2" s="247"/>
    </row>
    <row r="3" spans="1:16" s="220" customFormat="1" ht="13.9" customHeight="1">
      <c r="F3"/>
      <c r="G3"/>
      <c r="H3"/>
      <c r="I3"/>
      <c r="J3"/>
      <c r="K3"/>
      <c r="L3"/>
      <c r="M3"/>
      <c r="N3"/>
    </row>
    <row r="4" spans="1:16" s="220" customFormat="1" ht="13.9" customHeight="1">
      <c r="F4"/>
      <c r="G4"/>
      <c r="H4"/>
      <c r="I4"/>
      <c r="J4"/>
      <c r="K4"/>
      <c r="L4"/>
      <c r="M4"/>
      <c r="N4"/>
    </row>
    <row r="5" spans="1:16" s="220" customFormat="1" ht="13.9" customHeight="1">
      <c r="F5"/>
      <c r="G5"/>
      <c r="H5"/>
      <c r="I5"/>
      <c r="J5"/>
      <c r="K5"/>
      <c r="L5"/>
      <c r="M5"/>
      <c r="N5"/>
      <c r="P5"/>
    </row>
    <row r="6" spans="1:16" s="220" customFormat="1">
      <c r="B6" s="249" t="s">
        <v>957</v>
      </c>
      <c r="C6" s="249">
        <v>2017</v>
      </c>
      <c r="D6" s="249">
        <v>2018</v>
      </c>
      <c r="E6" s="249">
        <v>2019</v>
      </c>
      <c r="F6" s="249">
        <v>2020</v>
      </c>
      <c r="G6" s="249">
        <v>2021</v>
      </c>
      <c r="H6" s="250">
        <v>44805</v>
      </c>
      <c r="I6" s="250" t="s">
        <v>958</v>
      </c>
      <c r="J6" s="249">
        <v>2023</v>
      </c>
      <c r="K6" s="249">
        <v>2024</v>
      </c>
      <c r="L6" s="249">
        <v>2025</v>
      </c>
      <c r="M6" s="249">
        <v>2026</v>
      </c>
      <c r="N6" s="249">
        <v>2027</v>
      </c>
      <c r="P6"/>
    </row>
    <row r="7" spans="1:16" s="220" customFormat="1">
      <c r="B7" s="251" t="s">
        <v>959</v>
      </c>
      <c r="C7" s="252">
        <v>33227.276243771368</v>
      </c>
      <c r="D7" s="252">
        <v>33420.247035109991</v>
      </c>
      <c r="E7" s="252">
        <v>31877.529213559999</v>
      </c>
      <c r="F7" s="252">
        <v>29746</v>
      </c>
      <c r="G7" s="252">
        <v>39507.15645076002</v>
      </c>
      <c r="H7" s="252">
        <v>28681.037302095392</v>
      </c>
      <c r="I7" s="252">
        <v>38706.373549712531</v>
      </c>
      <c r="J7" s="252">
        <v>41738.36106582456</v>
      </c>
      <c r="K7" s="252">
        <v>42464.858267326053</v>
      </c>
      <c r="L7" s="252">
        <v>46241.553721030206</v>
      </c>
      <c r="M7" s="252">
        <v>47635.377763824188</v>
      </c>
      <c r="N7" s="252">
        <v>50215.085703013661</v>
      </c>
      <c r="P7"/>
    </row>
    <row r="8" spans="1:16" s="220" customFormat="1">
      <c r="A8" s="243"/>
      <c r="B8" s="251" t="s">
        <v>960</v>
      </c>
      <c r="C8" s="252">
        <v>28054.352790109999</v>
      </c>
      <c r="D8" s="252">
        <v>27605.113260779995</v>
      </c>
      <c r="E8" s="252">
        <v>25233.253202739998</v>
      </c>
      <c r="F8" s="252">
        <v>22406</v>
      </c>
      <c r="G8" s="252">
        <v>29821.662331320018</v>
      </c>
      <c r="H8" s="252">
        <v>20689.114100669998</v>
      </c>
      <c r="I8" s="252">
        <v>27833.135700393206</v>
      </c>
      <c r="J8" s="252">
        <v>30347.766215806521</v>
      </c>
      <c r="K8" s="252">
        <v>31585.418884224207</v>
      </c>
      <c r="L8" s="252">
        <v>34473.871457243869</v>
      </c>
      <c r="M8" s="252">
        <v>35187.464969591085</v>
      </c>
      <c r="N8" s="252">
        <v>36796.520753279867</v>
      </c>
      <c r="P8"/>
    </row>
    <row r="9" spans="1:16" s="220" customFormat="1" ht="12" customHeight="1">
      <c r="B9" s="253" t="s">
        <v>961</v>
      </c>
      <c r="C9" s="254"/>
      <c r="D9" s="254"/>
      <c r="E9" s="254"/>
      <c r="F9" s="254"/>
      <c r="G9" s="254">
        <v>15031.560964910048</v>
      </c>
      <c r="H9" s="254">
        <v>10352.00807901</v>
      </c>
      <c r="I9" s="254">
        <v>13922.41070929737</v>
      </c>
      <c r="J9" s="254">
        <v>15656.450805230272</v>
      </c>
      <c r="K9" s="254">
        <v>15760.774337560722</v>
      </c>
      <c r="L9" s="254">
        <v>16922.714443321602</v>
      </c>
      <c r="M9" s="254">
        <v>17024.871590580868</v>
      </c>
      <c r="N9" s="254">
        <v>17549.273373912612</v>
      </c>
      <c r="P9"/>
    </row>
    <row r="10" spans="1:16" s="220" customFormat="1" ht="12" customHeight="1">
      <c r="B10" s="253" t="s">
        <v>962</v>
      </c>
      <c r="C10" s="254"/>
      <c r="D10" s="254"/>
      <c r="E10" s="254"/>
      <c r="F10" s="254"/>
      <c r="G10" s="254">
        <v>14790.10136640997</v>
      </c>
      <c r="H10" s="254">
        <v>10337.10602166</v>
      </c>
      <c r="I10" s="254">
        <v>13910.724991095836</v>
      </c>
      <c r="J10" s="254">
        <v>14691.315410576251</v>
      </c>
      <c r="K10" s="254">
        <v>15824.644546663485</v>
      </c>
      <c r="L10" s="254">
        <v>17551.157013922268</v>
      </c>
      <c r="M10" s="254">
        <v>18162.593379010217</v>
      </c>
      <c r="N10" s="254">
        <v>19247.247379367251</v>
      </c>
      <c r="O10"/>
      <c r="P10"/>
    </row>
    <row r="11" spans="1:16" s="220" customFormat="1" ht="12" customHeight="1">
      <c r="B11" s="251" t="s">
        <v>963</v>
      </c>
      <c r="C11" s="252">
        <v>5172.9234536613676</v>
      </c>
      <c r="D11" s="252">
        <v>5815.1337743299991</v>
      </c>
      <c r="E11" s="252">
        <v>6644.2760108200009</v>
      </c>
      <c r="F11" s="252">
        <v>7340</v>
      </c>
      <c r="G11" s="252">
        <v>9685.4941194399998</v>
      </c>
      <c r="H11" s="252">
        <v>7991.9232014253939</v>
      </c>
      <c r="I11" s="252">
        <v>10873.237849319328</v>
      </c>
      <c r="J11" s="252">
        <v>11390.59485001804</v>
      </c>
      <c r="K11" s="252">
        <v>10879.43938310185</v>
      </c>
      <c r="L11" s="252">
        <v>11767.682263786339</v>
      </c>
      <c r="M11" s="252">
        <v>12447.9127942331</v>
      </c>
      <c r="N11" s="252">
        <v>13418.564949733796</v>
      </c>
      <c r="O11"/>
      <c r="P11"/>
    </row>
    <row r="12" spans="1:16" s="220" customFormat="1" ht="12" customHeight="1">
      <c r="B12" s="251" t="s">
        <v>964</v>
      </c>
      <c r="C12" s="252">
        <v>4453.6821812439357</v>
      </c>
      <c r="D12" s="252">
        <v>5193.0227628199991</v>
      </c>
      <c r="E12" s="252">
        <v>6042.6760135700006</v>
      </c>
      <c r="F12" s="252">
        <v>6753</v>
      </c>
      <c r="G12" s="252">
        <v>8986.0752122100002</v>
      </c>
      <c r="H12" s="252">
        <v>7508.1454763369647</v>
      </c>
      <c r="I12" s="252">
        <v>10204.070466072935</v>
      </c>
      <c r="J12" s="252">
        <v>10497.215940937969</v>
      </c>
      <c r="K12" s="252">
        <v>9945.5537275956376</v>
      </c>
      <c r="L12" s="252">
        <v>10754.814309031735</v>
      </c>
      <c r="M12" s="252">
        <v>11387.73244988543</v>
      </c>
      <c r="N12" s="252">
        <v>12288.044976072884</v>
      </c>
      <c r="O12"/>
      <c r="P12"/>
    </row>
    <row r="13" spans="1:16" s="220" customFormat="1" ht="12" customHeight="1">
      <c r="B13" s="253" t="s">
        <v>965</v>
      </c>
      <c r="C13" s="254">
        <v>1522.6179278365748</v>
      </c>
      <c r="D13" s="254">
        <v>1675.0523330399999</v>
      </c>
      <c r="E13" s="254">
        <v>1760.3681158700001</v>
      </c>
      <c r="F13" s="254">
        <v>1730</v>
      </c>
      <c r="G13" s="254">
        <v>2172.8378160299999</v>
      </c>
      <c r="H13" s="254">
        <v>1843.4753073613058</v>
      </c>
      <c r="I13" s="254">
        <v>2528.7822612413056</v>
      </c>
      <c r="J13" s="254">
        <v>2418.4411440900012</v>
      </c>
      <c r="K13" s="254">
        <v>2188.6795835041853</v>
      </c>
      <c r="L13" s="254">
        <v>2361.6464948052667</v>
      </c>
      <c r="M13" s="254">
        <v>2503.7980412901311</v>
      </c>
      <c r="N13" s="254">
        <v>2826.7747844324836</v>
      </c>
      <c r="O13"/>
      <c r="P13"/>
    </row>
    <row r="14" spans="1:16" s="220" customFormat="1" ht="12" customHeight="1">
      <c r="B14" s="253" t="s">
        <v>966</v>
      </c>
      <c r="C14" s="254">
        <v>151.34169516997704</v>
      </c>
      <c r="D14" s="254">
        <v>165.50408790999998</v>
      </c>
      <c r="E14" s="254">
        <v>45.811135899999996</v>
      </c>
      <c r="F14" s="254">
        <v>1</v>
      </c>
      <c r="G14" s="254">
        <v>0</v>
      </c>
      <c r="H14" s="254">
        <v>0</v>
      </c>
      <c r="I14" s="254">
        <v>0</v>
      </c>
      <c r="J14" s="254">
        <v>0</v>
      </c>
      <c r="K14" s="254">
        <v>0</v>
      </c>
      <c r="L14" s="254">
        <v>0</v>
      </c>
      <c r="M14" s="254">
        <v>0</v>
      </c>
      <c r="N14" s="254">
        <v>0</v>
      </c>
      <c r="O14"/>
      <c r="P14"/>
    </row>
    <row r="15" spans="1:16" s="220" customFormat="1" ht="12" customHeight="1">
      <c r="B15" s="253" t="s">
        <v>967</v>
      </c>
      <c r="C15" s="254">
        <v>576.64833997185997</v>
      </c>
      <c r="D15" s="254">
        <v>780.01062108000008</v>
      </c>
      <c r="E15" s="254">
        <v>1134.1802874499999</v>
      </c>
      <c r="F15" s="254">
        <v>1129</v>
      </c>
      <c r="G15" s="254">
        <v>1438.2017816500002</v>
      </c>
      <c r="H15" s="254">
        <v>1238.832706128858</v>
      </c>
      <c r="I15" s="254">
        <v>1629.6834181148649</v>
      </c>
      <c r="J15" s="254">
        <v>1359.0174387739983</v>
      </c>
      <c r="K15" s="254">
        <v>1028.428233328895</v>
      </c>
      <c r="L15" s="254">
        <v>1003.0080112554266</v>
      </c>
      <c r="M15" s="254">
        <v>1027.8323413889618</v>
      </c>
      <c r="N15" s="254">
        <v>1071.9312549971689</v>
      </c>
      <c r="O15"/>
      <c r="P15"/>
    </row>
    <row r="16" spans="1:16" s="220" customFormat="1" ht="12" customHeight="1">
      <c r="B16" s="253" t="s">
        <v>968</v>
      </c>
      <c r="C16" s="254">
        <v>201.51855556658026</v>
      </c>
      <c r="D16" s="254">
        <v>705.85567567999988</v>
      </c>
      <c r="E16" s="254">
        <v>1172.6204336599999</v>
      </c>
      <c r="F16" s="254">
        <v>1590</v>
      </c>
      <c r="G16" s="254">
        <v>2197.7103892</v>
      </c>
      <c r="H16" s="254">
        <v>1965.7430601206588</v>
      </c>
      <c r="I16" s="254">
        <v>2728.2207504592457</v>
      </c>
      <c r="J16" s="254">
        <v>3370.1276901492424</v>
      </c>
      <c r="K16" s="254">
        <v>3435.224701527643</v>
      </c>
      <c r="L16" s="254">
        <v>3777.2227387763005</v>
      </c>
      <c r="M16" s="254">
        <v>4195.3515346807417</v>
      </c>
      <c r="N16" s="254">
        <v>4620.3532852160306</v>
      </c>
      <c r="O16"/>
      <c r="P16"/>
    </row>
    <row r="17" spans="1:35" s="220" customFormat="1" ht="12" customHeight="1">
      <c r="B17" s="253" t="s">
        <v>969</v>
      </c>
      <c r="C17" s="254">
        <v>140.59330979000003</v>
      </c>
      <c r="D17" s="254">
        <v>156.20590333999999</v>
      </c>
      <c r="E17" s="254">
        <v>141.63340907</v>
      </c>
      <c r="F17" s="254">
        <v>137</v>
      </c>
      <c r="G17" s="254">
        <v>159.46156489999998</v>
      </c>
      <c r="H17" s="254">
        <v>160.14755225469401</v>
      </c>
      <c r="I17" s="254">
        <v>209.18476244063174</v>
      </c>
      <c r="J17" s="254">
        <v>251.78526892373259</v>
      </c>
      <c r="K17" s="254">
        <v>291.02609763235165</v>
      </c>
      <c r="L17" s="254">
        <v>338.10782489147061</v>
      </c>
      <c r="M17" s="254">
        <v>365.00518905853534</v>
      </c>
      <c r="N17" s="254">
        <v>401.41143446603087</v>
      </c>
      <c r="O17"/>
      <c r="P17"/>
    </row>
    <row r="18" spans="1:35" s="220" customFormat="1" ht="12" customHeight="1">
      <c r="B18" s="253" t="s">
        <v>970</v>
      </c>
      <c r="C18" s="254"/>
      <c r="D18" s="254"/>
      <c r="E18" s="254"/>
      <c r="F18" s="254"/>
      <c r="G18" s="254"/>
      <c r="H18" s="254"/>
      <c r="I18" s="254"/>
      <c r="J18" s="254"/>
      <c r="K18" s="254"/>
      <c r="L18" s="254"/>
      <c r="M18" s="254"/>
      <c r="N18" s="254"/>
      <c r="O18"/>
      <c r="P18"/>
    </row>
    <row r="19" spans="1:35" s="220" customFormat="1" ht="12" customHeight="1">
      <c r="B19" s="253" t="s">
        <v>971</v>
      </c>
      <c r="C19" s="254"/>
      <c r="D19" s="254"/>
      <c r="E19" s="254">
        <v>307.73053547999996</v>
      </c>
      <c r="F19" s="254">
        <v>312</v>
      </c>
      <c r="G19" s="254">
        <v>338.21858401999998</v>
      </c>
      <c r="H19" s="254">
        <v>247.88556980144199</v>
      </c>
      <c r="I19" s="254">
        <v>332.74895212892318</v>
      </c>
      <c r="J19" s="254">
        <v>197.56308900987207</v>
      </c>
      <c r="K19" s="254">
        <v>231.32444833857363</v>
      </c>
      <c r="L19" s="254">
        <v>242.31484383382593</v>
      </c>
      <c r="M19" s="254">
        <v>251.6823346624399</v>
      </c>
      <c r="N19" s="254">
        <v>269.30563080319445</v>
      </c>
      <c r="O19"/>
      <c r="P19"/>
    </row>
    <row r="20" spans="1:35" s="220" customFormat="1" ht="12" customHeight="1">
      <c r="B20" s="253" t="s">
        <v>972</v>
      </c>
      <c r="C20" s="254">
        <v>875.95432020747648</v>
      </c>
      <c r="D20" s="254">
        <v>723.87206116999994</v>
      </c>
      <c r="E20" s="254">
        <v>558.10746086999995</v>
      </c>
      <c r="F20" s="254">
        <v>522</v>
      </c>
      <c r="G20" s="254">
        <v>724.96709639999995</v>
      </c>
      <c r="H20" s="254">
        <v>591.90386007077029</v>
      </c>
      <c r="I20" s="254">
        <v>772.90201563295625</v>
      </c>
      <c r="J20" s="254">
        <v>900.16024152083446</v>
      </c>
      <c r="K20" s="254">
        <v>880.02537498985112</v>
      </c>
      <c r="L20" s="254">
        <v>943.98565616189558</v>
      </c>
      <c r="M20" s="254">
        <v>978.5127852865885</v>
      </c>
      <c r="N20" s="254">
        <v>1022.8474645315612</v>
      </c>
      <c r="O20"/>
      <c r="P20"/>
    </row>
    <row r="21" spans="1:35" s="220" customFormat="1" ht="12" customHeight="1">
      <c r="B21" s="253" t="s">
        <v>973</v>
      </c>
      <c r="C21" s="254">
        <v>985.0080327014673</v>
      </c>
      <c r="D21" s="254">
        <v>955.96830022000006</v>
      </c>
      <c r="E21" s="254">
        <v>792.56958137000015</v>
      </c>
      <c r="F21" s="254">
        <v>709</v>
      </c>
      <c r="G21" s="254">
        <v>760.51872916000002</v>
      </c>
      <c r="H21" s="254">
        <v>599.24184250984581</v>
      </c>
      <c r="I21" s="254">
        <v>816.80617448200621</v>
      </c>
      <c r="J21" s="254">
        <v>679.70035788787072</v>
      </c>
      <c r="K21" s="254">
        <v>634.48147641772971</v>
      </c>
      <c r="L21" s="254">
        <v>814.2738147319244</v>
      </c>
      <c r="M21" s="254">
        <v>826.57839541933822</v>
      </c>
      <c r="N21" s="254">
        <v>840.62784653104222</v>
      </c>
      <c r="O21"/>
      <c r="P21"/>
    </row>
    <row r="22" spans="1:35" s="220" customFormat="1" ht="12" customHeight="1">
      <c r="B22" s="253" t="s">
        <v>974</v>
      </c>
      <c r="C22" s="254"/>
      <c r="D22" s="254">
        <v>30.553780379999996</v>
      </c>
      <c r="E22" s="254">
        <v>129.65505390000001</v>
      </c>
      <c r="F22" s="254">
        <v>623</v>
      </c>
      <c r="G22" s="254">
        <v>1194.1592508499998</v>
      </c>
      <c r="H22" s="254">
        <v>860.9155780893899</v>
      </c>
      <c r="I22" s="254">
        <v>1185.7421315730012</v>
      </c>
      <c r="J22" s="254">
        <v>1320.4207105824191</v>
      </c>
      <c r="K22" s="254">
        <v>1256.3638118564077</v>
      </c>
      <c r="L22" s="254">
        <v>1274.2549245756236</v>
      </c>
      <c r="M22" s="254">
        <v>1238.9718280986938</v>
      </c>
      <c r="N22" s="254">
        <v>1234.7932750953739</v>
      </c>
      <c r="O22"/>
      <c r="P22"/>
    </row>
    <row r="23" spans="1:35" s="220" customFormat="1" ht="12" customHeight="1">
      <c r="B23" s="255" t="s">
        <v>975</v>
      </c>
      <c r="C23" s="252">
        <v>719.24127241743213</v>
      </c>
      <c r="D23" s="252">
        <v>622.11101151000003</v>
      </c>
      <c r="E23" s="252">
        <v>601.59999725</v>
      </c>
      <c r="F23" s="252">
        <v>587</v>
      </c>
      <c r="G23" s="252">
        <v>699.41890722999995</v>
      </c>
      <c r="H23" s="252">
        <v>483.77772508842901</v>
      </c>
      <c r="I23" s="252">
        <v>669.16738324639311</v>
      </c>
      <c r="J23" s="252">
        <v>893.37890908007103</v>
      </c>
      <c r="K23" s="252">
        <v>933.88565550621206</v>
      </c>
      <c r="L23" s="252">
        <v>1012.8679547546039</v>
      </c>
      <c r="M23" s="252">
        <v>1060.1803443476688</v>
      </c>
      <c r="N23" s="252">
        <v>1130.519973660912</v>
      </c>
      <c r="O23"/>
      <c r="P23"/>
    </row>
    <row r="24" spans="1:35" s="220" customFormat="1">
      <c r="P24"/>
      <c r="Q24"/>
      <c r="R24"/>
      <c r="S24"/>
      <c r="T24"/>
      <c r="U24"/>
      <c r="V24"/>
      <c r="W24"/>
      <c r="X24"/>
      <c r="Y24"/>
      <c r="Z24"/>
      <c r="AA24"/>
      <c r="AB24"/>
      <c r="AC24"/>
      <c r="AD24"/>
      <c r="AE24"/>
      <c r="AF24"/>
      <c r="AG24"/>
      <c r="AH24"/>
    </row>
    <row r="25" spans="1:35" s="220" customFormat="1">
      <c r="P25"/>
      <c r="Q25"/>
      <c r="R25"/>
      <c r="S25"/>
      <c r="T25"/>
      <c r="U25"/>
      <c r="V25"/>
      <c r="W25"/>
      <c r="X25"/>
      <c r="Y25"/>
      <c r="Z25"/>
      <c r="AA25"/>
      <c r="AB25"/>
      <c r="AC25"/>
      <c r="AD25"/>
      <c r="AE25"/>
      <c r="AF25"/>
      <c r="AG25"/>
      <c r="AH25"/>
    </row>
    <row r="26" spans="1:35" s="220" customFormat="1">
      <c r="P26"/>
      <c r="Q26"/>
      <c r="R26"/>
      <c r="S26"/>
      <c r="T26"/>
      <c r="U26"/>
      <c r="V26"/>
      <c r="W26"/>
      <c r="X26"/>
      <c r="Y26"/>
      <c r="Z26"/>
      <c r="AA26"/>
      <c r="AB26"/>
      <c r="AC26"/>
      <c r="AD26"/>
      <c r="AE26"/>
      <c r="AF26"/>
      <c r="AG26"/>
      <c r="AH26"/>
    </row>
    <row r="27" spans="1:35" s="248" customFormat="1" ht="12">
      <c r="A27" s="258" t="s">
        <v>976</v>
      </c>
    </row>
    <row r="28" spans="1:35" s="220" customFormat="1">
      <c r="X28"/>
      <c r="AH28"/>
    </row>
    <row r="29" spans="1:35" s="220" customFormat="1">
      <c r="B29" s="249" t="s">
        <v>977</v>
      </c>
      <c r="C29" s="249">
        <v>2017</v>
      </c>
      <c r="D29" s="249">
        <v>2018</v>
      </c>
      <c r="E29" s="249">
        <v>2019</v>
      </c>
      <c r="F29" s="249">
        <v>2020</v>
      </c>
      <c r="G29" s="249">
        <v>2021</v>
      </c>
      <c r="H29" s="250">
        <v>44805</v>
      </c>
      <c r="I29" s="250" t="s">
        <v>958</v>
      </c>
      <c r="J29" s="249">
        <v>2023</v>
      </c>
      <c r="K29" s="249">
        <v>2024</v>
      </c>
      <c r="L29" s="249">
        <v>2025</v>
      </c>
      <c r="M29" s="249">
        <v>2026</v>
      </c>
      <c r="N29" s="249">
        <v>2027</v>
      </c>
      <c r="Y29"/>
      <c r="AI29"/>
    </row>
    <row r="30" spans="1:35" s="220" customFormat="1">
      <c r="B30" s="251" t="s">
        <v>959</v>
      </c>
      <c r="C30" s="252">
        <v>53448.916666666664</v>
      </c>
      <c r="D30" s="252">
        <v>58241.333333333328</v>
      </c>
      <c r="E30" s="252">
        <v>60574.5</v>
      </c>
      <c r="F30" s="252">
        <v>61894.5</v>
      </c>
      <c r="G30" s="252">
        <v>68414.5</v>
      </c>
      <c r="H30" s="252">
        <v>74799.888888888876</v>
      </c>
      <c r="I30" s="252">
        <v>74410.75</v>
      </c>
      <c r="J30" s="252">
        <v>70731.083333333343</v>
      </c>
      <c r="K30" s="252">
        <v>67240</v>
      </c>
      <c r="L30" s="252">
        <v>72331</v>
      </c>
      <c r="M30" s="252">
        <v>72759</v>
      </c>
      <c r="N30" s="252">
        <v>74258</v>
      </c>
      <c r="Y30"/>
      <c r="AI30"/>
    </row>
    <row r="31" spans="1:35" s="220" customFormat="1" ht="13.5">
      <c r="A31" s="243"/>
      <c r="B31" s="251" t="s">
        <v>960</v>
      </c>
      <c r="C31" s="252">
        <v>32732.833333333332</v>
      </c>
      <c r="D31" s="252">
        <v>32372.166666666664</v>
      </c>
      <c r="E31" s="252">
        <v>28189</v>
      </c>
      <c r="F31" s="252">
        <v>26324.5</v>
      </c>
      <c r="G31" s="252">
        <v>27361.083333333336</v>
      </c>
      <c r="H31" s="252">
        <v>29944.777777777781</v>
      </c>
      <c r="I31" s="252">
        <v>30002.666666666668</v>
      </c>
      <c r="J31" s="252">
        <v>29157.916666666672</v>
      </c>
      <c r="K31" s="252">
        <v>28032</v>
      </c>
      <c r="L31" s="252">
        <v>29032</v>
      </c>
      <c r="M31" s="252">
        <v>28053</v>
      </c>
      <c r="N31" s="252">
        <v>27769</v>
      </c>
    </row>
    <row r="32" spans="1:35" s="220" customFormat="1" ht="11.25">
      <c r="B32" s="253" t="s">
        <v>961</v>
      </c>
      <c r="C32" s="254">
        <v>11751.5</v>
      </c>
      <c r="D32" s="254">
        <v>12212.166666666666</v>
      </c>
      <c r="E32" s="254">
        <v>11797</v>
      </c>
      <c r="F32" s="254">
        <v>11333.5</v>
      </c>
      <c r="G32" s="254">
        <v>11429.083333333334</v>
      </c>
      <c r="H32" s="254">
        <v>12759.444444444445</v>
      </c>
      <c r="I32" s="254">
        <v>12809.5</v>
      </c>
      <c r="J32" s="254">
        <v>12472.833333333334</v>
      </c>
      <c r="K32" s="254">
        <v>11944</v>
      </c>
      <c r="L32" s="254">
        <v>12111</v>
      </c>
      <c r="M32" s="254">
        <v>11486</v>
      </c>
      <c r="N32" s="254">
        <v>11158</v>
      </c>
    </row>
    <row r="33" spans="1:25" s="220" customFormat="1" ht="11.25">
      <c r="B33" s="254" t="s">
        <v>978</v>
      </c>
      <c r="C33" s="254">
        <v>1452.6666666666667</v>
      </c>
      <c r="D33" s="254">
        <v>1548.5</v>
      </c>
      <c r="E33" s="254">
        <v>1551.5</v>
      </c>
      <c r="F33" s="254">
        <v>1499.5</v>
      </c>
      <c r="G33" s="254"/>
      <c r="H33" s="254"/>
      <c r="I33" s="254"/>
      <c r="J33" s="254"/>
      <c r="K33" s="254"/>
      <c r="L33" s="254"/>
      <c r="M33" s="254"/>
      <c r="N33" s="254"/>
    </row>
    <row r="34" spans="1:25" s="220" customFormat="1" ht="11.25">
      <c r="B34" s="254" t="s">
        <v>979</v>
      </c>
      <c r="C34" s="254">
        <v>3336.8333333333335</v>
      </c>
      <c r="D34" s="254">
        <v>3431.0833333333335</v>
      </c>
      <c r="E34" s="254">
        <v>3394.5</v>
      </c>
      <c r="F34" s="254">
        <v>3264</v>
      </c>
      <c r="G34" s="254"/>
      <c r="H34" s="254"/>
      <c r="I34" s="254"/>
      <c r="J34" s="254"/>
      <c r="K34" s="254"/>
      <c r="L34" s="254"/>
      <c r="M34" s="254"/>
      <c r="N34" s="254"/>
    </row>
    <row r="35" spans="1:25" s="220" customFormat="1" ht="13.5">
      <c r="A35" s="243"/>
      <c r="B35" s="253" t="s">
        <v>962</v>
      </c>
      <c r="C35" s="254">
        <v>20981.333333333332</v>
      </c>
      <c r="D35" s="254">
        <v>20160</v>
      </c>
      <c r="E35" s="254">
        <v>16392</v>
      </c>
      <c r="F35" s="254">
        <v>14991</v>
      </c>
      <c r="G35" s="254">
        <v>15932</v>
      </c>
      <c r="H35" s="254">
        <v>17185.333333333336</v>
      </c>
      <c r="I35" s="254">
        <v>17193.166666666668</v>
      </c>
      <c r="J35" s="254">
        <v>16685.083333333336</v>
      </c>
      <c r="K35" s="254">
        <v>16088</v>
      </c>
      <c r="L35" s="254">
        <v>16921</v>
      </c>
      <c r="M35" s="254">
        <v>16567</v>
      </c>
      <c r="N35" s="254">
        <v>16611</v>
      </c>
      <c r="Y35" s="256" t="s">
        <v>980</v>
      </c>
    </row>
    <row r="36" spans="1:25" s="220" customFormat="1" ht="13.5">
      <c r="B36" s="251" t="s">
        <v>963</v>
      </c>
      <c r="C36" s="252">
        <v>20716.083333333332</v>
      </c>
      <c r="D36" s="252">
        <v>25869.166666666668</v>
      </c>
      <c r="E36" s="252">
        <v>32385.5</v>
      </c>
      <c r="F36" s="252">
        <v>35570</v>
      </c>
      <c r="G36" s="252">
        <v>41053.416666666664</v>
      </c>
      <c r="H36" s="252">
        <v>44855.111111111102</v>
      </c>
      <c r="I36" s="252">
        <v>44408.083333333328</v>
      </c>
      <c r="J36" s="252">
        <v>41573.166666666672</v>
      </c>
      <c r="K36" s="252">
        <v>39208</v>
      </c>
      <c r="L36" s="252">
        <v>43299</v>
      </c>
      <c r="M36" s="252">
        <v>44706</v>
      </c>
      <c r="N36" s="252">
        <v>46489</v>
      </c>
      <c r="Y36" s="256" t="s">
        <v>981</v>
      </c>
    </row>
    <row r="37" spans="1:25" s="220" customFormat="1" ht="13.5">
      <c r="B37" s="251" t="s">
        <v>964</v>
      </c>
      <c r="C37" s="252">
        <v>20126.25</v>
      </c>
      <c r="D37" s="252">
        <v>25286</v>
      </c>
      <c r="E37" s="252">
        <v>31792.5</v>
      </c>
      <c r="F37" s="252">
        <v>34981.5</v>
      </c>
      <c r="G37" s="252">
        <v>40472.5</v>
      </c>
      <c r="H37" s="252">
        <v>44257.999999999993</v>
      </c>
      <c r="I37" s="252">
        <v>43806.749999999993</v>
      </c>
      <c r="J37" s="252">
        <v>40942.833333333336</v>
      </c>
      <c r="K37" s="252">
        <v>38572</v>
      </c>
      <c r="L37" s="252">
        <v>42623</v>
      </c>
      <c r="M37" s="252">
        <v>44037</v>
      </c>
      <c r="N37" s="252">
        <v>45811</v>
      </c>
      <c r="Y37" s="257"/>
    </row>
    <row r="38" spans="1:25" s="220" customFormat="1" ht="13.5">
      <c r="B38" s="253" t="s">
        <v>965</v>
      </c>
      <c r="C38" s="254">
        <v>6122.75</v>
      </c>
      <c r="D38" s="254">
        <v>6937.916666666667</v>
      </c>
      <c r="E38" s="254">
        <v>7594</v>
      </c>
      <c r="F38" s="254">
        <v>8006.5</v>
      </c>
      <c r="G38" s="254">
        <v>8145.833333333333</v>
      </c>
      <c r="H38" s="254">
        <v>8419</v>
      </c>
      <c r="I38" s="254">
        <v>8392.5</v>
      </c>
      <c r="J38" s="254">
        <v>7596.75</v>
      </c>
      <c r="K38" s="254">
        <v>6822</v>
      </c>
      <c r="L38" s="254">
        <v>7208</v>
      </c>
      <c r="M38" s="254">
        <v>7216</v>
      </c>
      <c r="N38" s="254">
        <v>7757</v>
      </c>
      <c r="Y38" s="257"/>
    </row>
    <row r="39" spans="1:25" s="220" customFormat="1" ht="13.5">
      <c r="B39" s="253" t="s">
        <v>966</v>
      </c>
      <c r="C39" s="254">
        <v>660</v>
      </c>
      <c r="D39" s="254">
        <v>603.08333333333337</v>
      </c>
      <c r="E39" s="254">
        <v>285</v>
      </c>
      <c r="F39" s="254">
        <v>2</v>
      </c>
      <c r="G39" s="254">
        <v>0</v>
      </c>
      <c r="H39" s="254">
        <v>0</v>
      </c>
      <c r="I39" s="254">
        <v>0</v>
      </c>
      <c r="J39" s="254">
        <v>0</v>
      </c>
      <c r="K39" s="254">
        <v>0</v>
      </c>
      <c r="L39" s="254">
        <v>0</v>
      </c>
      <c r="M39" s="254">
        <v>0</v>
      </c>
      <c r="N39" s="254">
        <v>0</v>
      </c>
      <c r="Y39" s="257"/>
    </row>
    <row r="40" spans="1:25" s="220" customFormat="1" ht="13.5">
      <c r="B40" s="253" t="s">
        <v>967</v>
      </c>
      <c r="C40" s="254">
        <v>2328.9166666666665</v>
      </c>
      <c r="D40" s="254">
        <v>3268.25</v>
      </c>
      <c r="E40" s="254">
        <v>4204</v>
      </c>
      <c r="F40" s="254">
        <v>4963</v>
      </c>
      <c r="G40" s="254">
        <v>5309.083333333333</v>
      </c>
      <c r="H40" s="254">
        <v>5559.8888888888887</v>
      </c>
      <c r="I40" s="254">
        <v>5388.666666666667</v>
      </c>
      <c r="J40" s="254">
        <v>3881.1666666666665</v>
      </c>
      <c r="K40" s="254">
        <v>3009</v>
      </c>
      <c r="L40" s="254">
        <v>3125</v>
      </c>
      <c r="M40" s="254">
        <v>2994</v>
      </c>
      <c r="N40" s="254">
        <v>2938</v>
      </c>
      <c r="Y40" s="256" t="s">
        <v>982</v>
      </c>
    </row>
    <row r="41" spans="1:25" s="220" customFormat="1" ht="13.5">
      <c r="B41" s="253" t="s">
        <v>968</v>
      </c>
      <c r="C41" s="254">
        <v>2395.25</v>
      </c>
      <c r="D41" s="254">
        <v>6460.75</v>
      </c>
      <c r="E41" s="254">
        <v>10041.5</v>
      </c>
      <c r="F41" s="254">
        <v>12626</v>
      </c>
      <c r="G41" s="254">
        <v>17109.916666666668</v>
      </c>
      <c r="H41" s="254">
        <v>20221.222222222223</v>
      </c>
      <c r="I41" s="254">
        <v>20176.333333333332</v>
      </c>
      <c r="J41" s="254">
        <v>20723</v>
      </c>
      <c r="K41" s="254">
        <v>20016</v>
      </c>
      <c r="L41" s="254">
        <v>22499</v>
      </c>
      <c r="M41" s="254">
        <v>24333</v>
      </c>
      <c r="N41" s="254">
        <v>25714</v>
      </c>
      <c r="Y41" s="256" t="s">
        <v>982</v>
      </c>
    </row>
    <row r="42" spans="1:25" s="220" customFormat="1" ht="13.5">
      <c r="B42" s="253" t="s">
        <v>969</v>
      </c>
      <c r="C42" s="254">
        <v>679.91666666666663</v>
      </c>
      <c r="D42" s="254">
        <v>629.16666666666663</v>
      </c>
      <c r="E42" s="254">
        <v>523.5</v>
      </c>
      <c r="F42" s="254">
        <v>515</v>
      </c>
      <c r="G42" s="254">
        <v>497.75</v>
      </c>
      <c r="H42" s="254">
        <v>656.22222222222217</v>
      </c>
      <c r="I42" s="254">
        <v>635.25</v>
      </c>
      <c r="J42" s="254">
        <v>840.08333333333337</v>
      </c>
      <c r="K42" s="254">
        <v>910</v>
      </c>
      <c r="L42" s="254">
        <v>1049</v>
      </c>
      <c r="M42" s="254">
        <v>1069</v>
      </c>
      <c r="N42" s="254">
        <v>1116</v>
      </c>
      <c r="Y42" s="257"/>
    </row>
    <row r="43" spans="1:25" s="220" customFormat="1" ht="13.5">
      <c r="B43" s="253" t="s">
        <v>970</v>
      </c>
      <c r="C43" s="254"/>
      <c r="D43" s="254"/>
      <c r="E43" s="254"/>
      <c r="F43" s="254"/>
      <c r="G43" s="254"/>
      <c r="H43" s="254"/>
      <c r="I43" s="254"/>
      <c r="J43" s="254"/>
      <c r="K43" s="254"/>
      <c r="L43" s="254"/>
      <c r="M43" s="254"/>
      <c r="N43" s="254"/>
      <c r="Y43" s="257"/>
    </row>
    <row r="44" spans="1:25" s="220" customFormat="1" ht="13.5">
      <c r="B44" s="253" t="s">
        <v>983</v>
      </c>
      <c r="C44" s="254"/>
      <c r="D44" s="254"/>
      <c r="E44" s="254">
        <v>1763</v>
      </c>
      <c r="F44" s="254">
        <v>1774.5</v>
      </c>
      <c r="G44" s="254">
        <v>1680.1666666666667</v>
      </c>
      <c r="H44" s="254">
        <v>1542</v>
      </c>
      <c r="I44" s="254">
        <v>1496.4166666666667</v>
      </c>
      <c r="J44" s="254">
        <v>837</v>
      </c>
      <c r="K44" s="254">
        <v>984</v>
      </c>
      <c r="L44" s="254">
        <v>1013</v>
      </c>
      <c r="M44" s="254">
        <v>992</v>
      </c>
      <c r="N44" s="254">
        <v>1005</v>
      </c>
      <c r="Y44" s="256" t="s">
        <v>984</v>
      </c>
    </row>
    <row r="45" spans="1:25" s="220" customFormat="1" ht="13.5">
      <c r="B45" s="253" t="s">
        <v>972</v>
      </c>
      <c r="C45" s="254">
        <v>5310.5</v>
      </c>
      <c r="D45" s="254">
        <v>4056.8333333333335</v>
      </c>
      <c r="E45" s="254">
        <v>3201</v>
      </c>
      <c r="F45" s="254">
        <v>2616</v>
      </c>
      <c r="G45" s="254">
        <v>2999.25</v>
      </c>
      <c r="H45" s="254">
        <v>2930.5555555555557</v>
      </c>
      <c r="I45" s="254">
        <v>2838.75</v>
      </c>
      <c r="J45" s="254">
        <v>3085.3333333333335</v>
      </c>
      <c r="K45" s="254">
        <v>2956</v>
      </c>
      <c r="L45" s="254">
        <v>3144</v>
      </c>
      <c r="M45" s="254">
        <v>3098</v>
      </c>
      <c r="N45" s="254">
        <v>3082</v>
      </c>
      <c r="Y45" s="256" t="s">
        <v>985</v>
      </c>
    </row>
    <row r="46" spans="1:25" s="220" customFormat="1" ht="13.5">
      <c r="B46" s="253" t="s">
        <v>973</v>
      </c>
      <c r="C46" s="254">
        <v>2628.9166666666665</v>
      </c>
      <c r="D46" s="254">
        <v>2929.6666666666665</v>
      </c>
      <c r="E46" s="254">
        <v>2594</v>
      </c>
      <c r="F46" s="254">
        <v>2345</v>
      </c>
      <c r="G46" s="254">
        <v>2182.4166666666665</v>
      </c>
      <c r="H46" s="254">
        <v>2226.2222222222222</v>
      </c>
      <c r="I46" s="254">
        <v>2197.4166666666665</v>
      </c>
      <c r="J46" s="254">
        <v>1358.9166666666667</v>
      </c>
      <c r="K46" s="254">
        <v>1365</v>
      </c>
      <c r="L46" s="254">
        <v>2012</v>
      </c>
      <c r="M46" s="254">
        <v>1912</v>
      </c>
      <c r="N46" s="254">
        <v>1854</v>
      </c>
      <c r="Y46" s="256" t="s">
        <v>986</v>
      </c>
    </row>
    <row r="47" spans="1:25" s="220" customFormat="1" ht="13.5">
      <c r="B47" s="253" t="s">
        <v>974</v>
      </c>
      <c r="C47" s="254">
        <v>0</v>
      </c>
      <c r="D47" s="254">
        <v>400.33333333333331</v>
      </c>
      <c r="E47" s="254">
        <v>1586.5</v>
      </c>
      <c r="F47" s="254">
        <v>2133.5</v>
      </c>
      <c r="G47" s="254">
        <v>2548.0833333333335</v>
      </c>
      <c r="H47" s="254">
        <v>2702.8888888888887</v>
      </c>
      <c r="I47" s="254">
        <v>2681.4166666666665</v>
      </c>
      <c r="J47" s="254">
        <v>2620.5833333333335</v>
      </c>
      <c r="K47" s="254">
        <v>2510</v>
      </c>
      <c r="L47" s="254">
        <v>2573</v>
      </c>
      <c r="M47" s="254">
        <v>2423</v>
      </c>
      <c r="N47" s="254">
        <v>2345</v>
      </c>
      <c r="Y47" s="256"/>
    </row>
    <row r="48" spans="1:25" s="220" customFormat="1" ht="13.5">
      <c r="B48" s="255" t="s">
        <v>975</v>
      </c>
      <c r="C48" s="252">
        <v>589.83333333333337</v>
      </c>
      <c r="D48" s="252">
        <v>583.16666666666663</v>
      </c>
      <c r="E48" s="252">
        <v>593</v>
      </c>
      <c r="F48" s="252">
        <v>588.5</v>
      </c>
      <c r="G48" s="252">
        <v>580.91666666666663</v>
      </c>
      <c r="H48" s="252">
        <v>597.11111111111109</v>
      </c>
      <c r="I48" s="252">
        <v>601.33333333333337</v>
      </c>
      <c r="J48" s="252">
        <v>630.33333333333337</v>
      </c>
      <c r="K48" s="252">
        <v>636</v>
      </c>
      <c r="L48" s="252">
        <v>676</v>
      </c>
      <c r="M48" s="252">
        <v>669</v>
      </c>
      <c r="N48" s="252">
        <v>678</v>
      </c>
      <c r="Y48" s="256" t="s">
        <v>987</v>
      </c>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2:H158"/>
  <sheetViews>
    <sheetView workbookViewId="0">
      <selection activeCell="L18" sqref="L18"/>
    </sheetView>
  </sheetViews>
  <sheetFormatPr defaultRowHeight="16.5"/>
  <cols>
    <col min="8" max="8" width="16.5" bestFit="1" customWidth="1"/>
  </cols>
  <sheetData>
    <row r="2" spans="1:8" s="248" customFormat="1" ht="12">
      <c r="A2" s="258" t="s">
        <v>988</v>
      </c>
    </row>
    <row r="4" spans="1:8">
      <c r="B4" s="259"/>
      <c r="C4" s="260" t="s">
        <v>989</v>
      </c>
      <c r="D4" s="260" t="s">
        <v>249</v>
      </c>
      <c r="E4" s="260" t="s">
        <v>250</v>
      </c>
      <c r="F4" s="260" t="s">
        <v>251</v>
      </c>
      <c r="G4" s="260" t="s">
        <v>990</v>
      </c>
      <c r="H4" s="260" t="s">
        <v>991</v>
      </c>
    </row>
    <row r="5" spans="1:8">
      <c r="B5" s="261" t="s">
        <v>992</v>
      </c>
      <c r="C5" s="262">
        <v>715772.99750751362</v>
      </c>
      <c r="D5" s="262">
        <v>2918799.7032523397</v>
      </c>
      <c r="E5" s="262">
        <v>2981609.1621317011</v>
      </c>
      <c r="F5" s="262">
        <v>3325325.0154733206</v>
      </c>
      <c r="G5" s="262">
        <v>3464930.0352723086</v>
      </c>
      <c r="H5" s="262">
        <v>3676741.2349998448</v>
      </c>
    </row>
    <row r="6" spans="1:8">
      <c r="B6" s="263" t="s">
        <v>993</v>
      </c>
      <c r="C6" s="264">
        <v>86888.871228167962</v>
      </c>
      <c r="D6" s="264">
        <v>231670.24514046189</v>
      </c>
      <c r="E6" s="264">
        <v>80477.558968870435</v>
      </c>
      <c r="F6" s="264">
        <v>51090.024754331185</v>
      </c>
      <c r="G6" s="264">
        <v>23258.926055254986</v>
      </c>
      <c r="H6" s="264">
        <v>20796.225323464467</v>
      </c>
    </row>
    <row r="7" spans="1:8">
      <c r="B7" s="263" t="s">
        <v>994</v>
      </c>
      <c r="C7" s="264">
        <v>125727.07988700019</v>
      </c>
      <c r="D7" s="264">
        <v>536270.08537099941</v>
      </c>
      <c r="E7" s="264">
        <v>513650.81385463034</v>
      </c>
      <c r="F7" s="264">
        <v>717840.9722994077</v>
      </c>
      <c r="G7" s="264">
        <v>804170.45572772366</v>
      </c>
      <c r="H7" s="264">
        <v>852645.72480292874</v>
      </c>
    </row>
    <row r="8" spans="1:8">
      <c r="B8" s="263" t="s">
        <v>995</v>
      </c>
      <c r="C8" s="264">
        <v>87.536677999999995</v>
      </c>
      <c r="D8" s="264">
        <v>0</v>
      </c>
      <c r="E8" s="264">
        <v>0</v>
      </c>
      <c r="F8" s="264">
        <v>0</v>
      </c>
      <c r="G8" s="264">
        <v>0</v>
      </c>
      <c r="H8" s="264">
        <v>0</v>
      </c>
    </row>
    <row r="9" spans="1:8">
      <c r="B9" s="263" t="s">
        <v>996</v>
      </c>
      <c r="C9" s="264">
        <v>108457.24849700928</v>
      </c>
      <c r="D9" s="264">
        <v>388072.75921089784</v>
      </c>
      <c r="E9" s="264">
        <v>366470.86225743417</v>
      </c>
      <c r="F9" s="264">
        <v>357139.10209426464</v>
      </c>
      <c r="G9" s="264">
        <v>265108.14562975528</v>
      </c>
      <c r="H9" s="264">
        <v>274153.15663444746</v>
      </c>
    </row>
    <row r="10" spans="1:8">
      <c r="B10" s="263" t="s">
        <v>997</v>
      </c>
      <c r="C10" s="264">
        <v>9504.4160646247947</v>
      </c>
      <c r="D10" s="264">
        <v>98261.367622796155</v>
      </c>
      <c r="E10" s="264">
        <v>103297.45125685997</v>
      </c>
      <c r="F10" s="264">
        <v>110647.90325839155</v>
      </c>
      <c r="G10" s="264">
        <v>117260.80193097386</v>
      </c>
      <c r="H10" s="264">
        <v>123052.99765340218</v>
      </c>
    </row>
    <row r="11" spans="1:8">
      <c r="B11" s="263" t="s">
        <v>998</v>
      </c>
      <c r="C11" s="264">
        <v>26104.095211485423</v>
      </c>
      <c r="D11" s="264">
        <v>84688.800104135211</v>
      </c>
      <c r="E11" s="264">
        <v>96115.947545178453</v>
      </c>
      <c r="F11" s="264">
        <v>113712.05813861699</v>
      </c>
      <c r="G11" s="264">
        <v>149028.27490240661</v>
      </c>
      <c r="H11" s="264">
        <v>156297.3258744287</v>
      </c>
    </row>
    <row r="12" spans="1:8">
      <c r="B12" s="263" t="s">
        <v>999</v>
      </c>
      <c r="C12" s="264">
        <v>34778.245611165898</v>
      </c>
      <c r="D12" s="264">
        <v>155795.06768715743</v>
      </c>
      <c r="E12" s="264">
        <v>127054.46308712913</v>
      </c>
      <c r="F12" s="264">
        <v>130252.27660724078</v>
      </c>
      <c r="G12" s="264">
        <v>134688.54975780021</v>
      </c>
      <c r="H12" s="264">
        <v>138884.13382007726</v>
      </c>
    </row>
    <row r="13" spans="1:8">
      <c r="B13" s="263" t="s">
        <v>1000</v>
      </c>
      <c r="C13" s="264">
        <v>0</v>
      </c>
      <c r="D13" s="264">
        <v>0</v>
      </c>
      <c r="E13" s="264">
        <v>0</v>
      </c>
      <c r="F13" s="264">
        <v>0</v>
      </c>
      <c r="G13" s="264">
        <v>0</v>
      </c>
      <c r="H13" s="264">
        <v>0</v>
      </c>
    </row>
    <row r="14" spans="1:8">
      <c r="B14" s="263" t="s">
        <v>1001</v>
      </c>
      <c r="C14" s="264">
        <v>56681.940998269463</v>
      </c>
      <c r="D14" s="264">
        <v>174169.84134867889</v>
      </c>
      <c r="E14" s="264">
        <v>92699.7175420985</v>
      </c>
      <c r="F14" s="264">
        <v>93090.905013228272</v>
      </c>
      <c r="G14" s="264">
        <v>95869.704052876172</v>
      </c>
      <c r="H14" s="264">
        <v>96831.578460064644</v>
      </c>
    </row>
    <row r="15" spans="1:8">
      <c r="B15" s="263" t="s">
        <v>1002</v>
      </c>
      <c r="C15" s="264">
        <v>7892.0479447905491</v>
      </c>
      <c r="D15" s="264">
        <v>21868.776253212782</v>
      </c>
      <c r="E15" s="264">
        <v>19096.77075224054</v>
      </c>
      <c r="F15" s="264">
        <v>21595.344314289752</v>
      </c>
      <c r="G15" s="264">
        <v>17473.596849346188</v>
      </c>
      <c r="H15" s="264">
        <v>18386.25871912923</v>
      </c>
    </row>
    <row r="16" spans="1:8">
      <c r="B16" s="263" t="s">
        <v>1003</v>
      </c>
      <c r="C16" s="264">
        <v>0</v>
      </c>
      <c r="D16" s="264">
        <v>0</v>
      </c>
      <c r="E16" s="264">
        <v>0</v>
      </c>
      <c r="F16" s="264">
        <v>0</v>
      </c>
      <c r="G16" s="264">
        <v>0</v>
      </c>
      <c r="H16" s="264">
        <v>0</v>
      </c>
    </row>
    <row r="17" spans="2:8">
      <c r="B17" s="263" t="s">
        <v>1004</v>
      </c>
      <c r="C17" s="264">
        <v>0</v>
      </c>
      <c r="D17" s="264">
        <v>0</v>
      </c>
      <c r="E17" s="264">
        <v>0</v>
      </c>
      <c r="F17" s="264">
        <v>0</v>
      </c>
      <c r="G17" s="264">
        <v>0</v>
      </c>
      <c r="H17" s="264">
        <v>0</v>
      </c>
    </row>
    <row r="18" spans="2:8">
      <c r="B18" s="263" t="s">
        <v>1005</v>
      </c>
      <c r="C18" s="264">
        <v>1.0498140000000002</v>
      </c>
      <c r="D18" s="264">
        <v>62.778613875481717</v>
      </c>
      <c r="E18" s="264">
        <v>0</v>
      </c>
      <c r="F18" s="264">
        <v>0</v>
      </c>
      <c r="G18" s="264">
        <v>0</v>
      </c>
      <c r="H18" s="264">
        <v>0</v>
      </c>
    </row>
    <row r="19" spans="2:8">
      <c r="B19" s="263" t="s">
        <v>1006</v>
      </c>
      <c r="C19" s="264">
        <v>9133.8887730000006</v>
      </c>
      <c r="D19" s="264">
        <v>58145.344076999994</v>
      </c>
      <c r="E19" s="264">
        <v>34618.271641841471</v>
      </c>
      <c r="F19" s="264">
        <v>35546.575743723748</v>
      </c>
      <c r="G19" s="264">
        <v>36629.82121387517</v>
      </c>
      <c r="H19" s="264">
        <v>37593.446850068758</v>
      </c>
    </row>
    <row r="20" spans="2:8">
      <c r="B20" s="263" t="s">
        <v>1007</v>
      </c>
      <c r="C20" s="264">
        <v>41021.632702999996</v>
      </c>
      <c r="D20" s="264">
        <v>188717.98283589384</v>
      </c>
      <c r="E20" s="264">
        <v>234399.85620650655</v>
      </c>
      <c r="F20" s="264">
        <v>220797.93362075096</v>
      </c>
      <c r="G20" s="264">
        <v>180219.96783402178</v>
      </c>
      <c r="H20" s="264">
        <v>164774.33416369723</v>
      </c>
    </row>
    <row r="21" spans="2:8">
      <c r="B21" s="263" t="s">
        <v>1008</v>
      </c>
      <c r="C21" s="264">
        <v>131230.31233300001</v>
      </c>
      <c r="D21" s="264">
        <v>551911.79453957616</v>
      </c>
      <c r="E21" s="264">
        <v>659928.50984240323</v>
      </c>
      <c r="F21" s="264">
        <v>683924.68498472567</v>
      </c>
      <c r="G21" s="264">
        <v>706560.80317524332</v>
      </c>
      <c r="H21" s="264">
        <v>726367.56227367383</v>
      </c>
    </row>
    <row r="22" spans="2:8">
      <c r="B22" s="263" t="s">
        <v>1009</v>
      </c>
      <c r="C22" s="264">
        <v>5647.152341</v>
      </c>
      <c r="D22" s="264">
        <v>9974.5998756301833</v>
      </c>
      <c r="E22" s="264">
        <v>11751.680785859384</v>
      </c>
      <c r="F22" s="264">
        <v>11318.603437860342</v>
      </c>
      <c r="G22" s="264">
        <v>10783.334558452108</v>
      </c>
      <c r="H22" s="264">
        <v>11560.022327205435</v>
      </c>
    </row>
    <row r="23" spans="2:8">
      <c r="B23" s="263" t="s">
        <v>1010</v>
      </c>
      <c r="C23" s="264">
        <v>18161.155871000003</v>
      </c>
      <c r="D23" s="264">
        <v>72100.542899529377</v>
      </c>
      <c r="E23" s="264">
        <v>99546.722317013046</v>
      </c>
      <c r="F23" s="264">
        <v>145243.37142001247</v>
      </c>
      <c r="G23" s="264">
        <v>203443.72563499963</v>
      </c>
      <c r="H23" s="264">
        <v>260380.65952119586</v>
      </c>
    </row>
    <row r="24" spans="2:8">
      <c r="B24" s="263" t="s">
        <v>1011</v>
      </c>
      <c r="C24" s="264">
        <v>54456.323552000002</v>
      </c>
      <c r="D24" s="264">
        <v>287916.21759849467</v>
      </c>
      <c r="E24" s="264">
        <v>345417.27423646097</v>
      </c>
      <c r="F24" s="264">
        <v>356453.78855642362</v>
      </c>
      <c r="G24" s="264">
        <v>355943.84398506355</v>
      </c>
      <c r="H24" s="264">
        <v>373999.37869145686</v>
      </c>
    </row>
    <row r="25" spans="2:8">
      <c r="B25" s="263" t="s">
        <v>1012</v>
      </c>
      <c r="C25" s="264">
        <v>0</v>
      </c>
      <c r="D25" s="264">
        <v>59173.500073999981</v>
      </c>
      <c r="E25" s="264">
        <v>153619.69004773098</v>
      </c>
      <c r="F25" s="264">
        <v>161247.33384096748</v>
      </c>
      <c r="G25" s="264">
        <v>169306.12616219622</v>
      </c>
      <c r="H25" s="264">
        <v>177824.02658851931</v>
      </c>
    </row>
    <row r="26" spans="2:8">
      <c r="B26" s="263" t="s">
        <v>267</v>
      </c>
      <c r="C26" s="264">
        <v>0</v>
      </c>
      <c r="D26" s="264">
        <v>0</v>
      </c>
      <c r="E26" s="264">
        <v>43463.571789443988</v>
      </c>
      <c r="F26" s="264">
        <v>115424.13738908508</v>
      </c>
      <c r="G26" s="264">
        <v>195183.95780232057</v>
      </c>
      <c r="H26" s="264">
        <v>243194.40329608499</v>
      </c>
    </row>
    <row r="27" spans="2:8">
      <c r="B27" s="261" t="s">
        <v>1013</v>
      </c>
      <c r="C27" s="262">
        <v>54608.788637951882</v>
      </c>
      <c r="D27" s="262">
        <v>250121.65184453293</v>
      </c>
      <c r="E27" s="262">
        <v>261459.58661617246</v>
      </c>
      <c r="F27" s="262">
        <v>261661.00165349446</v>
      </c>
      <c r="G27" s="262">
        <v>261778.04378383586</v>
      </c>
      <c r="H27" s="262">
        <v>277668.56365259568</v>
      </c>
    </row>
    <row r="28" spans="2:8">
      <c r="B28" s="263" t="s">
        <v>993</v>
      </c>
      <c r="C28" s="264">
        <v>9899.5894148837415</v>
      </c>
      <c r="D28" s="264">
        <v>28819.628617656992</v>
      </c>
      <c r="E28" s="264">
        <v>25361.264843842229</v>
      </c>
      <c r="F28" s="264">
        <v>17083.380665183497</v>
      </c>
      <c r="G28" s="264">
        <v>371.65300521509914</v>
      </c>
      <c r="H28" s="264">
        <v>3376.4259230653624</v>
      </c>
    </row>
    <row r="29" spans="2:8">
      <c r="B29" s="263" t="s">
        <v>994</v>
      </c>
      <c r="C29" s="264">
        <v>12074.443914180052</v>
      </c>
      <c r="D29" s="264">
        <v>66787.193233649959</v>
      </c>
      <c r="E29" s="264">
        <v>57598.417881980662</v>
      </c>
      <c r="F29" s="264">
        <v>57593.495315098648</v>
      </c>
      <c r="G29" s="264">
        <v>59669.583715822686</v>
      </c>
      <c r="H29" s="264">
        <v>61326.408762617175</v>
      </c>
    </row>
    <row r="30" spans="2:8">
      <c r="B30" s="263" t="s">
        <v>995</v>
      </c>
      <c r="C30" s="264">
        <v>133.25564115999998</v>
      </c>
      <c r="D30" s="264">
        <v>207.85478710999999</v>
      </c>
      <c r="E30" s="264">
        <v>0</v>
      </c>
      <c r="F30" s="264">
        <v>0</v>
      </c>
      <c r="G30" s="264">
        <v>0</v>
      </c>
      <c r="H30" s="264">
        <v>0</v>
      </c>
    </row>
    <row r="31" spans="2:8">
      <c r="B31" s="263" t="s">
        <v>996</v>
      </c>
      <c r="C31" s="264">
        <v>6048.58712654807</v>
      </c>
      <c r="D31" s="264">
        <v>22609.940762625876</v>
      </c>
      <c r="E31" s="264">
        <v>25984.68773351084</v>
      </c>
      <c r="F31" s="264">
        <v>26530.388996769198</v>
      </c>
      <c r="G31" s="264">
        <v>27365.149528635779</v>
      </c>
      <c r="H31" s="264">
        <v>28069.920305090171</v>
      </c>
    </row>
    <row r="32" spans="2:8">
      <c r="B32" s="263" t="s">
        <v>997</v>
      </c>
      <c r="C32" s="264">
        <v>433.5536090899999</v>
      </c>
      <c r="D32" s="264">
        <v>3262.8926386900011</v>
      </c>
      <c r="E32" s="264">
        <v>3504.5958816830193</v>
      </c>
      <c r="F32" s="264">
        <v>3591.999441622781</v>
      </c>
      <c r="G32" s="264">
        <v>3722.77738499508</v>
      </c>
      <c r="H32" s="264">
        <v>3809.3414763777291</v>
      </c>
    </row>
    <row r="33" spans="2:8">
      <c r="B33" s="263" t="s">
        <v>998</v>
      </c>
      <c r="C33" s="264">
        <v>3486.2157331900171</v>
      </c>
      <c r="D33" s="264">
        <v>11789.622805780014</v>
      </c>
      <c r="E33" s="264">
        <v>14730.471890732057</v>
      </c>
      <c r="F33" s="264">
        <v>15428.722920295733</v>
      </c>
      <c r="G33" s="264">
        <v>16848.734952512539</v>
      </c>
      <c r="H33" s="264">
        <v>17298.281150878436</v>
      </c>
    </row>
    <row r="34" spans="2:8">
      <c r="B34" s="263" t="s">
        <v>999</v>
      </c>
      <c r="C34" s="264">
        <v>1870.4061757600027</v>
      </c>
      <c r="D34" s="264">
        <v>11787.569311469999</v>
      </c>
      <c r="E34" s="264">
        <v>12473.842693234639</v>
      </c>
      <c r="F34" s="264">
        <v>12817.248921375329</v>
      </c>
      <c r="G34" s="264">
        <v>13111.795345631723</v>
      </c>
      <c r="H34" s="264">
        <v>13395.537333410912</v>
      </c>
    </row>
    <row r="35" spans="2:8">
      <c r="B35" s="263" t="s">
        <v>1000</v>
      </c>
      <c r="C35" s="264">
        <v>0</v>
      </c>
      <c r="D35" s="264">
        <v>0</v>
      </c>
      <c r="E35" s="264">
        <v>0</v>
      </c>
      <c r="F35" s="264">
        <v>0</v>
      </c>
      <c r="G35" s="264">
        <v>0</v>
      </c>
      <c r="H35" s="264">
        <v>0</v>
      </c>
    </row>
    <row r="36" spans="2:8">
      <c r="B36" s="263" t="s">
        <v>1001</v>
      </c>
      <c r="C36" s="264">
        <v>3141.2752000600003</v>
      </c>
      <c r="D36" s="264">
        <v>16870.319667950011</v>
      </c>
      <c r="E36" s="264">
        <v>16995.463837842402</v>
      </c>
      <c r="F36" s="264">
        <v>17398.075454616221</v>
      </c>
      <c r="G36" s="264">
        <v>17880.828842504459</v>
      </c>
      <c r="H36" s="264">
        <v>18308.484945328873</v>
      </c>
    </row>
    <row r="37" spans="2:8">
      <c r="B37" s="263" t="s">
        <v>1002</v>
      </c>
      <c r="C37" s="264">
        <v>726.61014733999684</v>
      </c>
      <c r="D37" s="264">
        <v>3958.9812511199966</v>
      </c>
      <c r="E37" s="264">
        <v>3769.2553576820428</v>
      </c>
      <c r="F37" s="264">
        <v>3879.050593795605</v>
      </c>
      <c r="G37" s="264">
        <v>4001.2158570452521</v>
      </c>
      <c r="H37" s="264">
        <v>4113.3336211011219</v>
      </c>
    </row>
    <row r="38" spans="2:8">
      <c r="B38" s="263" t="s">
        <v>1003</v>
      </c>
      <c r="C38" s="264">
        <v>0</v>
      </c>
      <c r="D38" s="264">
        <v>0</v>
      </c>
      <c r="E38" s="264">
        <v>0</v>
      </c>
      <c r="F38" s="264">
        <v>0</v>
      </c>
      <c r="G38" s="264">
        <v>0</v>
      </c>
      <c r="H38" s="264">
        <v>0</v>
      </c>
    </row>
    <row r="39" spans="2:8">
      <c r="B39" s="263" t="s">
        <v>1004</v>
      </c>
      <c r="C39" s="264">
        <v>0</v>
      </c>
      <c r="D39" s="264">
        <v>0</v>
      </c>
      <c r="E39" s="264">
        <v>0</v>
      </c>
      <c r="F39" s="264">
        <v>0</v>
      </c>
      <c r="G39" s="264">
        <v>0</v>
      </c>
      <c r="H39" s="264">
        <v>0</v>
      </c>
    </row>
    <row r="40" spans="2:8">
      <c r="B40" s="263" t="s">
        <v>1005</v>
      </c>
      <c r="C40" s="264">
        <v>5.2332803599999975</v>
      </c>
      <c r="D40" s="264">
        <v>17.298329800000001</v>
      </c>
      <c r="E40" s="264">
        <v>0</v>
      </c>
      <c r="F40" s="264">
        <v>0</v>
      </c>
      <c r="G40" s="264">
        <v>0</v>
      </c>
      <c r="H40" s="264">
        <v>0</v>
      </c>
    </row>
    <row r="41" spans="2:8">
      <c r="B41" s="263" t="s">
        <v>1006</v>
      </c>
      <c r="C41" s="264">
        <v>385.090869</v>
      </c>
      <c r="D41" s="264">
        <v>763.37230699999998</v>
      </c>
      <c r="E41" s="264">
        <v>216.75112165949747</v>
      </c>
      <c r="F41" s="264">
        <v>222.56339782989127</v>
      </c>
      <c r="G41" s="264">
        <v>229.34578931139148</v>
      </c>
      <c r="H41" s="264">
        <v>235.37921985540402</v>
      </c>
    </row>
    <row r="42" spans="2:8">
      <c r="B42" s="263" t="s">
        <v>1007</v>
      </c>
      <c r="C42" s="264">
        <v>2502.6703695399992</v>
      </c>
      <c r="D42" s="264">
        <v>12157.285041650006</v>
      </c>
      <c r="E42" s="264">
        <v>13527.248633439362</v>
      </c>
      <c r="F42" s="264">
        <v>13609.236430182473</v>
      </c>
      <c r="G42" s="264">
        <v>13700.157773678009</v>
      </c>
      <c r="H42" s="264">
        <v>13939.979063854727</v>
      </c>
    </row>
    <row r="43" spans="2:8">
      <c r="B43" s="263" t="s">
        <v>1008</v>
      </c>
      <c r="C43" s="264">
        <v>5117.9962197299819</v>
      </c>
      <c r="D43" s="264">
        <v>30671.739950550007</v>
      </c>
      <c r="E43" s="264">
        <v>32225.698184286619</v>
      </c>
      <c r="F43" s="264">
        <v>32696.881717907712</v>
      </c>
      <c r="G43" s="264">
        <v>33296.776200745291</v>
      </c>
      <c r="H43" s="264">
        <v>33893.486384277858</v>
      </c>
    </row>
    <row r="44" spans="2:8">
      <c r="B44" s="263" t="s">
        <v>1009</v>
      </c>
      <c r="C44" s="264">
        <v>1928.1236822200003</v>
      </c>
      <c r="D44" s="264">
        <v>2628.9419930699987</v>
      </c>
      <c r="E44" s="264">
        <v>2575.6812735914068</v>
      </c>
      <c r="F44" s="264">
        <v>2646.539010544433</v>
      </c>
      <c r="G44" s="264">
        <v>2750.1419375680407</v>
      </c>
      <c r="H44" s="264">
        <v>2834.4341022877875</v>
      </c>
    </row>
    <row r="45" spans="2:8">
      <c r="B45" s="263" t="s">
        <v>1010</v>
      </c>
      <c r="C45" s="264">
        <v>884.12201317000131</v>
      </c>
      <c r="D45" s="264">
        <v>6868.6750219300029</v>
      </c>
      <c r="E45" s="264">
        <v>7929.5846003096431</v>
      </c>
      <c r="F45" s="264">
        <v>8270.1439852398707</v>
      </c>
      <c r="G45" s="264">
        <v>8663.132977399755</v>
      </c>
      <c r="H45" s="264">
        <v>9055.6568637113196</v>
      </c>
    </row>
    <row r="46" spans="2:8">
      <c r="B46" s="263" t="s">
        <v>1011</v>
      </c>
      <c r="C46" s="264">
        <v>5971.6152417200137</v>
      </c>
      <c r="D46" s="264">
        <v>30920.336124480018</v>
      </c>
      <c r="E46" s="264">
        <v>32639.814888787485</v>
      </c>
      <c r="F46" s="264">
        <v>33516.446817527736</v>
      </c>
      <c r="G46" s="264">
        <v>34476.039781589381</v>
      </c>
      <c r="H46" s="264">
        <v>35416.456157850589</v>
      </c>
    </row>
    <row r="47" spans="2:8">
      <c r="B47" s="263" t="s">
        <v>1014</v>
      </c>
      <c r="C47" s="264">
        <v>0</v>
      </c>
      <c r="D47" s="264">
        <v>0</v>
      </c>
      <c r="E47" s="264">
        <v>10410.041476445427</v>
      </c>
      <c r="F47" s="264">
        <v>10476.067572762726</v>
      </c>
      <c r="G47" s="264">
        <v>10858.560112406485</v>
      </c>
      <c r="H47" s="264">
        <v>11103.800206225038</v>
      </c>
    </row>
    <row r="48" spans="2:8">
      <c r="B48" s="263" t="s">
        <v>267</v>
      </c>
      <c r="C48" s="264">
        <v>0</v>
      </c>
      <c r="D48" s="264">
        <v>0</v>
      </c>
      <c r="E48" s="264">
        <v>1516.7663171450795</v>
      </c>
      <c r="F48" s="264">
        <v>5900.7604127426366</v>
      </c>
      <c r="G48" s="264">
        <v>14832.150578774932</v>
      </c>
      <c r="H48" s="264">
        <v>21491.63813666319</v>
      </c>
    </row>
    <row r="49" spans="2:8">
      <c r="B49" s="261" t="s">
        <v>1015</v>
      </c>
      <c r="C49" s="262">
        <v>74137.184102903091</v>
      </c>
      <c r="D49" s="262">
        <v>272249.79725401691</v>
      </c>
      <c r="E49" s="262">
        <v>275044.45407116151</v>
      </c>
      <c r="F49" s="262">
        <v>279932.98405980162</v>
      </c>
      <c r="G49" s="262">
        <v>288908.73337301804</v>
      </c>
      <c r="H49" s="262">
        <v>297147.51357095048</v>
      </c>
    </row>
    <row r="50" spans="2:8">
      <c r="B50" s="263" t="s">
        <v>993</v>
      </c>
      <c r="C50" s="264">
        <v>7771.1896537892671</v>
      </c>
      <c r="D50" s="264">
        <v>15560.417359618896</v>
      </c>
      <c r="E50" s="264">
        <v>14369.780367834492</v>
      </c>
      <c r="F50" s="264">
        <v>11165.985923147646</v>
      </c>
      <c r="G50" s="264">
        <v>12199.292905637516</v>
      </c>
      <c r="H50" s="264">
        <v>13154.535920039405</v>
      </c>
    </row>
    <row r="51" spans="2:8">
      <c r="B51" s="263" t="s">
        <v>994</v>
      </c>
      <c r="C51" s="264">
        <v>16580.097476074687</v>
      </c>
      <c r="D51" s="264">
        <v>55864.835910215581</v>
      </c>
      <c r="E51" s="264">
        <v>58960.813993243675</v>
      </c>
      <c r="F51" s="264">
        <v>62506.208170940969</v>
      </c>
      <c r="G51" s="264">
        <v>64463.824827109864</v>
      </c>
      <c r="H51" s="264">
        <v>65895.081650004489</v>
      </c>
    </row>
    <row r="52" spans="2:8">
      <c r="B52" s="263" t="s">
        <v>995</v>
      </c>
      <c r="C52" s="264">
        <v>0</v>
      </c>
      <c r="D52" s="264">
        <v>0</v>
      </c>
      <c r="E52" s="264">
        <v>0</v>
      </c>
      <c r="F52" s="264">
        <v>0</v>
      </c>
      <c r="G52" s="264">
        <v>0</v>
      </c>
      <c r="H52" s="264">
        <v>0</v>
      </c>
    </row>
    <row r="53" spans="2:8">
      <c r="B53" s="263" t="s">
        <v>996</v>
      </c>
      <c r="C53" s="264">
        <v>8650.5794745938056</v>
      </c>
      <c r="D53" s="264">
        <v>32630.053916607441</v>
      </c>
      <c r="E53" s="264">
        <v>35569.844619611438</v>
      </c>
      <c r="F53" s="264">
        <v>35425.422922128448</v>
      </c>
      <c r="G53" s="264">
        <v>36708.877192330321</v>
      </c>
      <c r="H53" s="264">
        <v>37314.289360765193</v>
      </c>
    </row>
    <row r="54" spans="2:8">
      <c r="B54" s="263" t="s">
        <v>997</v>
      </c>
      <c r="C54" s="264">
        <v>763.03754374400273</v>
      </c>
      <c r="D54" s="264">
        <v>4071.7610820599712</v>
      </c>
      <c r="E54" s="264">
        <v>3855.8012076935256</v>
      </c>
      <c r="F54" s="264">
        <v>3875.905421072312</v>
      </c>
      <c r="G54" s="264">
        <v>4264.0923078304177</v>
      </c>
      <c r="H54" s="264">
        <v>4232.1880708186964</v>
      </c>
    </row>
    <row r="55" spans="2:8">
      <c r="B55" s="263" t="s">
        <v>998</v>
      </c>
      <c r="C55" s="264">
        <v>2895.5825772926087</v>
      </c>
      <c r="D55" s="264">
        <v>8819.2312463585968</v>
      </c>
      <c r="E55" s="264">
        <v>12174.502866467277</v>
      </c>
      <c r="F55" s="264">
        <v>14238.374400027871</v>
      </c>
      <c r="G55" s="264">
        <v>16234.621051626376</v>
      </c>
      <c r="H55" s="264">
        <v>17835.565665538012</v>
      </c>
    </row>
    <row r="56" spans="2:8">
      <c r="B56" s="263" t="s">
        <v>999</v>
      </c>
      <c r="C56" s="264">
        <v>3771.3961765386957</v>
      </c>
      <c r="D56" s="264">
        <v>16689.837001906599</v>
      </c>
      <c r="E56" s="264">
        <v>15915.133118843596</v>
      </c>
      <c r="F56" s="264">
        <v>16372.833832877794</v>
      </c>
      <c r="G56" s="264">
        <v>15665.610937356587</v>
      </c>
      <c r="H56" s="264">
        <v>15316.97512445445</v>
      </c>
    </row>
    <row r="57" spans="2:8">
      <c r="B57" s="263" t="s">
        <v>1000</v>
      </c>
      <c r="C57" s="264">
        <v>0</v>
      </c>
      <c r="D57" s="264">
        <v>0</v>
      </c>
      <c r="E57" s="264">
        <v>0</v>
      </c>
      <c r="F57" s="264">
        <v>0</v>
      </c>
      <c r="G57" s="264">
        <v>0</v>
      </c>
      <c r="H57" s="264">
        <v>0</v>
      </c>
    </row>
    <row r="58" spans="2:8">
      <c r="B58" s="263" t="s">
        <v>1001</v>
      </c>
      <c r="C58" s="264">
        <v>6717.8519843359591</v>
      </c>
      <c r="D58" s="264">
        <v>24820.589965379841</v>
      </c>
      <c r="E58" s="264">
        <v>20306.865974837659</v>
      </c>
      <c r="F58" s="264">
        <v>20051.819965089555</v>
      </c>
      <c r="G58" s="264">
        <v>20078.451202681124</v>
      </c>
      <c r="H58" s="264">
        <v>20087.612054831228</v>
      </c>
    </row>
    <row r="59" spans="2:8">
      <c r="B59" s="263" t="s">
        <v>1002</v>
      </c>
      <c r="C59" s="264">
        <v>345.63577139491724</v>
      </c>
      <c r="D59" s="264">
        <v>1581.4798180241328</v>
      </c>
      <c r="E59" s="264">
        <v>1913.4813586589128</v>
      </c>
      <c r="F59" s="264">
        <v>2075.7746803797963</v>
      </c>
      <c r="G59" s="264">
        <v>2188.465199281371</v>
      </c>
      <c r="H59" s="264">
        <v>2332.1678025846686</v>
      </c>
    </row>
    <row r="60" spans="2:8">
      <c r="B60" s="263" t="s">
        <v>1003</v>
      </c>
      <c r="C60" s="264">
        <v>0</v>
      </c>
      <c r="D60" s="264">
        <v>0</v>
      </c>
      <c r="E60" s="264">
        <v>0</v>
      </c>
      <c r="F60" s="264">
        <v>0</v>
      </c>
      <c r="G60" s="264">
        <v>0</v>
      </c>
      <c r="H60" s="264">
        <v>0</v>
      </c>
    </row>
    <row r="61" spans="2:8">
      <c r="B61" s="263" t="s">
        <v>1004</v>
      </c>
      <c r="C61" s="264">
        <v>0</v>
      </c>
      <c r="D61" s="264">
        <v>0</v>
      </c>
      <c r="E61" s="264">
        <v>0</v>
      </c>
      <c r="F61" s="264">
        <v>0</v>
      </c>
      <c r="G61" s="264">
        <v>0</v>
      </c>
      <c r="H61" s="264">
        <v>0</v>
      </c>
    </row>
    <row r="62" spans="2:8">
      <c r="B62" s="263" t="s">
        <v>1005</v>
      </c>
      <c r="C62" s="264">
        <v>17.860852721182294</v>
      </c>
      <c r="D62" s="264">
        <v>93.583993354832899</v>
      </c>
      <c r="E62" s="264">
        <v>47.863930210612118</v>
      </c>
      <c r="F62" s="264">
        <v>47.700640935366224</v>
      </c>
      <c r="G62" s="264">
        <v>49.344115695491652</v>
      </c>
      <c r="H62" s="264">
        <v>50.899109583800815</v>
      </c>
    </row>
    <row r="63" spans="2:8">
      <c r="B63" s="263" t="s">
        <v>1006</v>
      </c>
      <c r="C63" s="264">
        <v>0</v>
      </c>
      <c r="D63" s="264">
        <v>0</v>
      </c>
      <c r="E63" s="264">
        <v>0</v>
      </c>
      <c r="F63" s="264">
        <v>0</v>
      </c>
      <c r="G63" s="264">
        <v>0</v>
      </c>
      <c r="H63" s="264">
        <v>0</v>
      </c>
    </row>
    <row r="64" spans="2:8">
      <c r="B64" s="263" t="s">
        <v>1007</v>
      </c>
      <c r="C64" s="264">
        <v>7139.2120480222748</v>
      </c>
      <c r="D64" s="264">
        <v>32588.343701295711</v>
      </c>
      <c r="E64" s="264">
        <v>25663.271756264647</v>
      </c>
      <c r="F64" s="264">
        <v>23081.091477532485</v>
      </c>
      <c r="G64" s="264">
        <v>19658.073608077353</v>
      </c>
      <c r="H64" s="264">
        <v>18602.497500384423</v>
      </c>
    </row>
    <row r="65" spans="2:8">
      <c r="B65" s="263" t="s">
        <v>1008</v>
      </c>
      <c r="C65" s="264">
        <v>15443.41307479311</v>
      </c>
      <c r="D65" s="264">
        <v>58663.037063050804</v>
      </c>
      <c r="E65" s="264">
        <v>47704.792096325808</v>
      </c>
      <c r="F65" s="264">
        <v>44696.291804334527</v>
      </c>
      <c r="G65" s="264">
        <v>41044.279164631429</v>
      </c>
      <c r="H65" s="264">
        <v>38507.43258895399</v>
      </c>
    </row>
    <row r="66" spans="2:8">
      <c r="B66" s="263" t="s">
        <v>1009</v>
      </c>
      <c r="C66" s="264">
        <v>722.07558885315655</v>
      </c>
      <c r="D66" s="264">
        <v>1816.7290389058851</v>
      </c>
      <c r="E66" s="264">
        <v>-450.23764791942648</v>
      </c>
      <c r="F66" s="264">
        <v>-447.6586973136362</v>
      </c>
      <c r="G66" s="264">
        <v>-169.4348396228051</v>
      </c>
      <c r="H66" s="264">
        <v>-21.136004116123175</v>
      </c>
    </row>
    <row r="67" spans="2:8">
      <c r="B67" s="263" t="s">
        <v>1010</v>
      </c>
      <c r="C67" s="264">
        <v>699.33989517874068</v>
      </c>
      <c r="D67" s="264">
        <v>4807.6531175333066</v>
      </c>
      <c r="E67" s="264">
        <v>6017.8515758679896</v>
      </c>
      <c r="F67" s="264">
        <v>7874.7086835226501</v>
      </c>
      <c r="G67" s="264">
        <v>9901.8048636416497</v>
      </c>
      <c r="H67" s="264">
        <v>12239.602062966427</v>
      </c>
    </row>
    <row r="68" spans="2:8">
      <c r="B68" s="263" t="s">
        <v>1011</v>
      </c>
      <c r="C68" s="264">
        <v>2619.9119855706763</v>
      </c>
      <c r="D68" s="264">
        <v>14242.244039705332</v>
      </c>
      <c r="E68" s="264">
        <v>17120.901672266569</v>
      </c>
      <c r="F68" s="264">
        <v>17550.442117837843</v>
      </c>
      <c r="G68" s="264">
        <v>17310.196385752872</v>
      </c>
      <c r="H68" s="264">
        <v>18198.463445030604</v>
      </c>
    </row>
    <row r="69" spans="2:8">
      <c r="B69" s="263" t="s">
        <v>1014</v>
      </c>
      <c r="C69" s="264">
        <v>0</v>
      </c>
      <c r="D69" s="264">
        <v>0</v>
      </c>
      <c r="E69" s="264">
        <v>13742.276670122474</v>
      </c>
      <c r="F69" s="264">
        <v>13842.122832263996</v>
      </c>
      <c r="G69" s="264">
        <v>13797.845967654794</v>
      </c>
      <c r="H69" s="264">
        <v>14043.201949150058</v>
      </c>
    </row>
    <row r="70" spans="2:8">
      <c r="B70" s="263" t="s">
        <v>267</v>
      </c>
      <c r="C70" s="264">
        <v>0</v>
      </c>
      <c r="D70" s="264">
        <v>0</v>
      </c>
      <c r="E70" s="264">
        <v>2131.5105108322459</v>
      </c>
      <c r="F70" s="264">
        <v>7575.9598850239418</v>
      </c>
      <c r="G70" s="264">
        <v>15513.388483333616</v>
      </c>
      <c r="H70" s="264">
        <v>19358.137269961124</v>
      </c>
    </row>
    <row r="71" spans="2:8">
      <c r="B71" s="261" t="s">
        <v>1016</v>
      </c>
      <c r="C71" s="262">
        <v>63289.421347784424</v>
      </c>
      <c r="D71" s="262">
        <v>291804.87020659971</v>
      </c>
      <c r="E71" s="262">
        <v>303641.45191093569</v>
      </c>
      <c r="F71" s="262">
        <v>303673.84858371649</v>
      </c>
      <c r="G71" s="262">
        <v>296828.55343388376</v>
      </c>
      <c r="H71" s="262">
        <v>303286.76589239179</v>
      </c>
    </row>
    <row r="72" spans="2:8">
      <c r="B72" s="263" t="s">
        <v>993</v>
      </c>
      <c r="C72" s="264">
        <v>6462.0375489571461</v>
      </c>
      <c r="D72" s="264">
        <v>14154.934601260824</v>
      </c>
      <c r="E72" s="264">
        <v>13415.896579718004</v>
      </c>
      <c r="F72" s="264">
        <v>9320.4964431758035</v>
      </c>
      <c r="G72" s="264">
        <v>183.09606411118324</v>
      </c>
      <c r="H72" s="264">
        <v>1617.6155138459937</v>
      </c>
    </row>
    <row r="73" spans="2:8">
      <c r="B73" s="263" t="s">
        <v>994</v>
      </c>
      <c r="C73" s="264">
        <v>12012.772721010057</v>
      </c>
      <c r="D73" s="264">
        <v>53275.99406652007</v>
      </c>
      <c r="E73" s="264">
        <v>50167.28630204768</v>
      </c>
      <c r="F73" s="264">
        <v>51121.51090869194</v>
      </c>
      <c r="G73" s="264">
        <v>53891.960160320043</v>
      </c>
      <c r="H73" s="264">
        <v>56180.870869549966</v>
      </c>
    </row>
    <row r="74" spans="2:8">
      <c r="B74" s="263" t="s">
        <v>995</v>
      </c>
      <c r="C74" s="264">
        <v>0</v>
      </c>
      <c r="D74" s="264">
        <v>0</v>
      </c>
      <c r="E74" s="264">
        <v>0</v>
      </c>
      <c r="F74" s="264">
        <v>0</v>
      </c>
      <c r="G74" s="264">
        <v>0</v>
      </c>
      <c r="H74" s="264">
        <v>0</v>
      </c>
    </row>
    <row r="75" spans="2:8">
      <c r="B75" s="263" t="s">
        <v>996</v>
      </c>
      <c r="C75" s="264">
        <v>6774.4737407872808</v>
      </c>
      <c r="D75" s="264">
        <v>28598.926473488838</v>
      </c>
      <c r="E75" s="264">
        <v>35596.661819111076</v>
      </c>
      <c r="F75" s="264">
        <v>35467.259119738279</v>
      </c>
      <c r="G75" s="264">
        <v>36734.061253209074</v>
      </c>
      <c r="H75" s="264">
        <v>36817.294932041143</v>
      </c>
    </row>
    <row r="76" spans="2:8">
      <c r="B76" s="263" t="s">
        <v>997</v>
      </c>
      <c r="C76" s="264">
        <v>1008.5573175599981</v>
      </c>
      <c r="D76" s="264">
        <v>7083.443205759997</v>
      </c>
      <c r="E76" s="264">
        <v>5707.4485246433014</v>
      </c>
      <c r="F76" s="264">
        <v>5709.6414337444248</v>
      </c>
      <c r="G76" s="264">
        <v>6372.7877838958593</v>
      </c>
      <c r="H76" s="264">
        <v>6279.4818549546326</v>
      </c>
    </row>
    <row r="77" spans="2:8">
      <c r="B77" s="263" t="s">
        <v>998</v>
      </c>
      <c r="C77" s="264">
        <v>3136.5805066400194</v>
      </c>
      <c r="D77" s="264">
        <v>13887.912129099985</v>
      </c>
      <c r="E77" s="264">
        <v>17038.684528892383</v>
      </c>
      <c r="F77" s="264">
        <v>20533.276682351338</v>
      </c>
      <c r="G77" s="264">
        <v>23249.002240628659</v>
      </c>
      <c r="H77" s="264">
        <v>25932.787535420743</v>
      </c>
    </row>
    <row r="78" spans="2:8">
      <c r="B78" s="263" t="s">
        <v>999</v>
      </c>
      <c r="C78" s="264">
        <v>4299.1104740699975</v>
      </c>
      <c r="D78" s="264">
        <v>24669.606655589985</v>
      </c>
      <c r="E78" s="264">
        <v>19589.89155445476</v>
      </c>
      <c r="F78" s="264">
        <v>20319.778831922733</v>
      </c>
      <c r="G78" s="264">
        <v>18734.91868748967</v>
      </c>
      <c r="H78" s="264">
        <v>17823.539952362091</v>
      </c>
    </row>
    <row r="79" spans="2:8">
      <c r="B79" s="263" t="s">
        <v>1000</v>
      </c>
      <c r="C79" s="264">
        <v>0</v>
      </c>
      <c r="D79" s="264">
        <v>0</v>
      </c>
      <c r="E79" s="264">
        <v>0</v>
      </c>
      <c r="F79" s="264">
        <v>0</v>
      </c>
      <c r="G79" s="264">
        <v>0</v>
      </c>
      <c r="H79" s="264">
        <v>0</v>
      </c>
    </row>
    <row r="80" spans="2:8">
      <c r="B80" s="263" t="s">
        <v>1001</v>
      </c>
      <c r="C80" s="264">
        <v>7292.8160883099936</v>
      </c>
      <c r="D80" s="264">
        <v>34954.692875689994</v>
      </c>
      <c r="E80" s="264">
        <v>23108.797578037495</v>
      </c>
      <c r="F80" s="264">
        <v>22509.251310241911</v>
      </c>
      <c r="G80" s="264">
        <v>22106.647041858112</v>
      </c>
      <c r="H80" s="264">
        <v>21707.466470276639</v>
      </c>
    </row>
    <row r="81" spans="2:8">
      <c r="B81" s="263" t="s">
        <v>1002</v>
      </c>
      <c r="C81" s="264">
        <v>412.82111632999749</v>
      </c>
      <c r="D81" s="264">
        <v>2595.8388168700012</v>
      </c>
      <c r="E81" s="264">
        <v>2867.6592357779436</v>
      </c>
      <c r="F81" s="264">
        <v>3148.8034144541907</v>
      </c>
      <c r="G81" s="264">
        <v>3332.8179026292055</v>
      </c>
      <c r="H81" s="264">
        <v>3574.7812973966929</v>
      </c>
    </row>
    <row r="82" spans="2:8">
      <c r="B82" s="263" t="s">
        <v>1003</v>
      </c>
      <c r="C82" s="264">
        <v>0</v>
      </c>
      <c r="D82" s="264">
        <v>0</v>
      </c>
      <c r="E82" s="264">
        <v>0</v>
      </c>
      <c r="F82" s="264">
        <v>0</v>
      </c>
      <c r="G82" s="264">
        <v>0</v>
      </c>
      <c r="H82" s="264">
        <v>0</v>
      </c>
    </row>
    <row r="83" spans="2:8">
      <c r="B83" s="263" t="s">
        <v>1004</v>
      </c>
      <c r="C83" s="264">
        <v>0</v>
      </c>
      <c r="D83" s="264">
        <v>0</v>
      </c>
      <c r="E83" s="264">
        <v>0</v>
      </c>
      <c r="F83" s="264">
        <v>0</v>
      </c>
      <c r="G83" s="264">
        <v>0</v>
      </c>
      <c r="H83" s="264">
        <v>0</v>
      </c>
    </row>
    <row r="84" spans="2:8">
      <c r="B84" s="263" t="s">
        <v>1005</v>
      </c>
      <c r="C84" s="264">
        <v>11.528983649999992</v>
      </c>
      <c r="D84" s="264">
        <v>39.580312789999965</v>
      </c>
      <c r="E84" s="264">
        <v>0</v>
      </c>
      <c r="F84" s="264">
        <v>0</v>
      </c>
      <c r="G84" s="264">
        <v>0</v>
      </c>
      <c r="H84" s="264">
        <v>0</v>
      </c>
    </row>
    <row r="85" spans="2:8">
      <c r="B85" s="263" t="s">
        <v>1006</v>
      </c>
      <c r="C85" s="264">
        <v>0</v>
      </c>
      <c r="D85" s="264">
        <v>0</v>
      </c>
      <c r="E85" s="264">
        <v>0</v>
      </c>
      <c r="F85" s="264">
        <v>0</v>
      </c>
      <c r="G85" s="264">
        <v>0</v>
      </c>
      <c r="H85" s="264">
        <v>0</v>
      </c>
    </row>
    <row r="86" spans="2:8">
      <c r="B86" s="263" t="s">
        <v>1007</v>
      </c>
      <c r="C86" s="264">
        <v>4598.5618010799881</v>
      </c>
      <c r="D86" s="264">
        <v>20798.880035999991</v>
      </c>
      <c r="E86" s="264">
        <v>20582.177597373615</v>
      </c>
      <c r="F86" s="264">
        <v>16236.850946333296</v>
      </c>
      <c r="G86" s="264">
        <v>9139.4601976144768</v>
      </c>
      <c r="H86" s="264">
        <v>6356.2873198806992</v>
      </c>
    </row>
    <row r="87" spans="2:8">
      <c r="B87" s="263" t="s">
        <v>1008</v>
      </c>
      <c r="C87" s="264">
        <v>13729.019293939948</v>
      </c>
      <c r="D87" s="264">
        <v>64617.666589379995</v>
      </c>
      <c r="E87" s="264">
        <v>68443.32143931165</v>
      </c>
      <c r="F87" s="264">
        <v>63309.244153068677</v>
      </c>
      <c r="G87" s="264">
        <v>56168.394605966307</v>
      </c>
      <c r="H87" s="264">
        <v>51005.073731108343</v>
      </c>
    </row>
    <row r="88" spans="2:8">
      <c r="B88" s="263" t="s">
        <v>1009</v>
      </c>
      <c r="C88" s="264">
        <v>597.48687821999704</v>
      </c>
      <c r="D88" s="264">
        <v>2366.3272850000048</v>
      </c>
      <c r="E88" s="264">
        <v>770.46679287643349</v>
      </c>
      <c r="F88" s="264">
        <v>832.19795992466197</v>
      </c>
      <c r="G88" s="264">
        <v>1384.273609047701</v>
      </c>
      <c r="H88" s="264">
        <v>1694.7787642657956</v>
      </c>
    </row>
    <row r="89" spans="2:8">
      <c r="B89" s="263" t="s">
        <v>1010</v>
      </c>
      <c r="C89" s="264">
        <v>655.01810001000024</v>
      </c>
      <c r="D89" s="264">
        <v>6113.3861562099983</v>
      </c>
      <c r="E89" s="264">
        <v>7491.3739803604485</v>
      </c>
      <c r="F89" s="264">
        <v>10848.190401564003</v>
      </c>
      <c r="G89" s="264">
        <v>14416.789684796649</v>
      </c>
      <c r="H89" s="264">
        <v>18548.757724485851</v>
      </c>
    </row>
    <row r="90" spans="2:8">
      <c r="B90" s="263" t="s">
        <v>1011</v>
      </c>
      <c r="C90" s="264">
        <v>2298.6367772199987</v>
      </c>
      <c r="D90" s="264">
        <v>18647.681002940008</v>
      </c>
      <c r="E90" s="264">
        <v>21113.682095942899</v>
      </c>
      <c r="F90" s="264">
        <v>21743.985495820649</v>
      </c>
      <c r="G90" s="264">
        <v>20989.184648612751</v>
      </c>
      <c r="H90" s="264">
        <v>22305.28887347865</v>
      </c>
    </row>
    <row r="91" spans="2:8">
      <c r="B91" s="263" t="s">
        <v>1014</v>
      </c>
      <c r="C91" s="264">
        <v>0</v>
      </c>
      <c r="D91" s="264">
        <v>0</v>
      </c>
      <c r="E91" s="264">
        <v>15834.602319888039</v>
      </c>
      <c r="F91" s="264">
        <v>15957.86405945857</v>
      </c>
      <c r="G91" s="264">
        <v>16417.567341942846</v>
      </c>
      <c r="H91" s="264">
        <v>16663.939346620093</v>
      </c>
    </row>
    <row r="92" spans="2:8" ht="17.25" thickBot="1">
      <c r="B92" s="263" t="s">
        <v>267</v>
      </c>
      <c r="C92" s="264">
        <v>0</v>
      </c>
      <c r="D92" s="264">
        <v>0</v>
      </c>
      <c r="E92" s="264">
        <v>1913.5015625000001</v>
      </c>
      <c r="F92" s="264">
        <v>6615.497423226001</v>
      </c>
      <c r="G92" s="264">
        <v>13707.592211761192</v>
      </c>
      <c r="H92" s="264">
        <v>16778.801706704522</v>
      </c>
    </row>
    <row r="93" spans="2:8">
      <c r="B93" s="265" t="s">
        <v>1017</v>
      </c>
      <c r="C93" s="266">
        <v>94709.469859930017</v>
      </c>
      <c r="D93" s="266">
        <v>440861.48043277004</v>
      </c>
      <c r="E93" s="266">
        <v>424731.17200263514</v>
      </c>
      <c r="F93" s="266">
        <v>453562.52233268745</v>
      </c>
      <c r="G93" s="266">
        <v>451092.41051937209</v>
      </c>
      <c r="H93" s="267">
        <v>466664.49218558427</v>
      </c>
    </row>
    <row r="94" spans="2:8">
      <c r="B94" s="268" t="s">
        <v>993</v>
      </c>
      <c r="C94" s="269">
        <v>10302.93884603</v>
      </c>
      <c r="D94" s="269">
        <v>40557.627546980002</v>
      </c>
      <c r="E94" s="269">
        <v>3630.8304435074774</v>
      </c>
      <c r="F94" s="269">
        <v>2082.7903714463878</v>
      </c>
      <c r="G94" s="269">
        <v>-7737.4892404582361</v>
      </c>
      <c r="H94" s="270">
        <v>-8059.0451608411886</v>
      </c>
    </row>
    <row r="95" spans="2:8">
      <c r="B95" s="268" t="s">
        <v>994</v>
      </c>
      <c r="C95" s="269">
        <v>19780.098647970011</v>
      </c>
      <c r="D95" s="269">
        <v>101353.55372902002</v>
      </c>
      <c r="E95" s="269">
        <v>51337.28342119656</v>
      </c>
      <c r="F95" s="269">
        <v>51253.187893075941</v>
      </c>
      <c r="G95" s="269">
        <v>54728.998743741424</v>
      </c>
      <c r="H95" s="270">
        <v>58173.947909564682</v>
      </c>
    </row>
    <row r="96" spans="2:8">
      <c r="B96" s="268" t="s">
        <v>995</v>
      </c>
      <c r="C96" s="269">
        <v>0</v>
      </c>
      <c r="D96" s="269">
        <v>0</v>
      </c>
      <c r="E96" s="269">
        <v>0</v>
      </c>
      <c r="F96" s="269">
        <v>0</v>
      </c>
      <c r="G96" s="269">
        <v>0</v>
      </c>
      <c r="H96" s="270">
        <v>0</v>
      </c>
    </row>
    <row r="97" spans="2:8">
      <c r="B97" s="268" t="s">
        <v>996</v>
      </c>
      <c r="C97" s="269">
        <v>7767.3852193100074</v>
      </c>
      <c r="D97" s="269">
        <v>36352.230638959998</v>
      </c>
      <c r="E97" s="269">
        <v>48324.232501729457</v>
      </c>
      <c r="F97" s="269">
        <v>47953.553052860974</v>
      </c>
      <c r="G97" s="269">
        <v>49196.956630301138</v>
      </c>
      <c r="H97" s="270">
        <v>49624.980964758681</v>
      </c>
    </row>
    <row r="98" spans="2:8">
      <c r="B98" s="268" t="s">
        <v>997</v>
      </c>
      <c r="C98" s="269">
        <v>1531.4398702099998</v>
      </c>
      <c r="D98" s="269">
        <v>8596.7825568400003</v>
      </c>
      <c r="E98" s="269">
        <v>9397.0419190579196</v>
      </c>
      <c r="F98" s="269">
        <v>9101.2630057214137</v>
      </c>
      <c r="G98" s="269">
        <v>10256.005556359101</v>
      </c>
      <c r="H98" s="270">
        <v>9860.3722626905801</v>
      </c>
    </row>
    <row r="99" spans="2:8">
      <c r="B99" s="268" t="s">
        <v>998</v>
      </c>
      <c r="C99" s="269">
        <v>8231.1076292799953</v>
      </c>
      <c r="D99" s="269">
        <v>36708.276451540005</v>
      </c>
      <c r="E99" s="269">
        <v>40765.75137604199</v>
      </c>
      <c r="F99" s="269">
        <v>51285.932035279067</v>
      </c>
      <c r="G99" s="269">
        <v>65679.47062236855</v>
      </c>
      <c r="H99" s="270">
        <v>61266.961276399503</v>
      </c>
    </row>
    <row r="100" spans="2:8">
      <c r="B100" s="268" t="s">
        <v>999</v>
      </c>
      <c r="C100" s="269">
        <v>4040.4098965199937</v>
      </c>
      <c r="D100" s="269">
        <v>21712.715200700004</v>
      </c>
      <c r="E100" s="269">
        <v>24382.366923111123</v>
      </c>
      <c r="F100" s="269">
        <v>24764.344327954466</v>
      </c>
      <c r="G100" s="269">
        <v>23072.018412590878</v>
      </c>
      <c r="H100" s="270">
        <v>21507.698306634335</v>
      </c>
    </row>
    <row r="101" spans="2:8">
      <c r="B101" s="268" t="s">
        <v>1000</v>
      </c>
      <c r="C101" s="269">
        <v>0</v>
      </c>
      <c r="D101" s="269">
        <v>0</v>
      </c>
      <c r="E101" s="269">
        <v>0</v>
      </c>
      <c r="F101" s="269">
        <v>0</v>
      </c>
      <c r="G101" s="269">
        <v>0</v>
      </c>
      <c r="H101" s="270">
        <v>0</v>
      </c>
    </row>
    <row r="102" spans="2:8">
      <c r="B102" s="268" t="s">
        <v>1001</v>
      </c>
      <c r="C102" s="269">
        <v>6219.6892055500048</v>
      </c>
      <c r="D102" s="269">
        <v>30921.079240750019</v>
      </c>
      <c r="E102" s="269">
        <v>27121.072314853824</v>
      </c>
      <c r="F102" s="269">
        <v>26200.838298935727</v>
      </c>
      <c r="G102" s="269">
        <v>26247.90328529723</v>
      </c>
      <c r="H102" s="270">
        <v>25264.532006551162</v>
      </c>
    </row>
    <row r="103" spans="2:8">
      <c r="B103" s="268" t="s">
        <v>1002</v>
      </c>
      <c r="C103" s="269">
        <v>433.30639636999979</v>
      </c>
      <c r="D103" s="269">
        <v>2659.9211596800005</v>
      </c>
      <c r="E103" s="269">
        <v>2252.9962503443426</v>
      </c>
      <c r="F103" s="269">
        <v>2416.2183542020325</v>
      </c>
      <c r="G103" s="269">
        <v>2591.4014806981659</v>
      </c>
      <c r="H103" s="270">
        <v>2728.5874190411905</v>
      </c>
    </row>
    <row r="104" spans="2:8">
      <c r="B104" s="268" t="s">
        <v>1003</v>
      </c>
      <c r="C104" s="269">
        <v>0</v>
      </c>
      <c r="D104" s="269">
        <v>0</v>
      </c>
      <c r="E104" s="269">
        <v>0</v>
      </c>
      <c r="F104" s="269">
        <v>0</v>
      </c>
      <c r="G104" s="269">
        <v>0</v>
      </c>
      <c r="H104" s="270">
        <v>0</v>
      </c>
    </row>
    <row r="105" spans="2:8">
      <c r="B105" s="268" t="s">
        <v>1004</v>
      </c>
      <c r="C105" s="269">
        <v>0</v>
      </c>
      <c r="D105" s="269">
        <v>0</v>
      </c>
      <c r="E105" s="269">
        <v>0</v>
      </c>
      <c r="F105" s="269">
        <v>0</v>
      </c>
      <c r="G105" s="269">
        <v>0</v>
      </c>
      <c r="H105" s="270">
        <v>0</v>
      </c>
    </row>
    <row r="106" spans="2:8">
      <c r="B106" s="268" t="s">
        <v>1005</v>
      </c>
      <c r="C106" s="269">
        <v>0.26358152000000001</v>
      </c>
      <c r="D106" s="269">
        <v>0.35844746999999999</v>
      </c>
      <c r="E106" s="269">
        <v>0</v>
      </c>
      <c r="F106" s="269">
        <v>0</v>
      </c>
      <c r="G106" s="269">
        <v>0</v>
      </c>
      <c r="H106" s="270">
        <v>0</v>
      </c>
    </row>
    <row r="107" spans="2:8">
      <c r="B107" s="268" t="s">
        <v>1006</v>
      </c>
      <c r="C107" s="269">
        <v>1493.3591429999999</v>
      </c>
      <c r="D107" s="269">
        <v>0</v>
      </c>
      <c r="E107" s="269">
        <v>0</v>
      </c>
      <c r="F107" s="269">
        <v>0</v>
      </c>
      <c r="G107" s="269">
        <v>0</v>
      </c>
      <c r="H107" s="270">
        <v>0</v>
      </c>
    </row>
    <row r="108" spans="2:8">
      <c r="B108" s="268" t="s">
        <v>1007</v>
      </c>
      <c r="C108" s="269">
        <v>9043.7996055899985</v>
      </c>
      <c r="D108" s="269">
        <v>46763.620194040006</v>
      </c>
      <c r="E108" s="269">
        <v>62295.919711005052</v>
      </c>
      <c r="F108" s="269">
        <v>60004.233550363344</v>
      </c>
      <c r="G108" s="269">
        <v>58027.971062529323</v>
      </c>
      <c r="H108" s="270">
        <v>68117.619726540041</v>
      </c>
    </row>
    <row r="109" spans="2:8">
      <c r="B109" s="268" t="s">
        <v>1008</v>
      </c>
      <c r="C109" s="269">
        <v>14856.937115660008</v>
      </c>
      <c r="D109" s="269">
        <v>66251.906731590003</v>
      </c>
      <c r="E109" s="269">
        <v>32261.619836604375</v>
      </c>
      <c r="F109" s="269">
        <v>33059.233339241611</v>
      </c>
      <c r="G109" s="269">
        <v>30235.995411433887</v>
      </c>
      <c r="H109" s="270">
        <v>27533.214759393319</v>
      </c>
    </row>
    <row r="110" spans="2:8">
      <c r="B110" s="268" t="s">
        <v>1009</v>
      </c>
      <c r="C110" s="269">
        <v>109.49416567000002</v>
      </c>
      <c r="D110" s="269">
        <v>83.018913249999997</v>
      </c>
      <c r="E110" s="269">
        <v>0</v>
      </c>
      <c r="F110" s="269">
        <v>0</v>
      </c>
      <c r="G110" s="269">
        <v>0</v>
      </c>
      <c r="H110" s="270">
        <v>0</v>
      </c>
    </row>
    <row r="111" spans="2:8">
      <c r="B111" s="268" t="s">
        <v>1010</v>
      </c>
      <c r="C111" s="269">
        <v>5281.3223014500009</v>
      </c>
      <c r="D111" s="269">
        <v>23686.838601449999</v>
      </c>
      <c r="E111" s="269">
        <v>31201.278835009198</v>
      </c>
      <c r="F111" s="269">
        <v>27090.049487607474</v>
      </c>
      <c r="G111" s="269">
        <v>27780.996050456197</v>
      </c>
      <c r="H111" s="270">
        <v>28509.944674261602</v>
      </c>
    </row>
    <row r="112" spans="2:8">
      <c r="B112" s="268" t="s">
        <v>1011</v>
      </c>
      <c r="C112" s="269">
        <v>5617.918235799998</v>
      </c>
      <c r="D112" s="269">
        <v>25213.551020499999</v>
      </c>
      <c r="E112" s="269">
        <v>27454.916416210475</v>
      </c>
      <c r="F112" s="269">
        <v>25539.869641588168</v>
      </c>
      <c r="G112" s="269">
        <v>22998.357856283586</v>
      </c>
      <c r="H112" s="270">
        <v>23835.298868800899</v>
      </c>
    </row>
    <row r="113" spans="2:8">
      <c r="B113" s="268" t="s">
        <v>1014</v>
      </c>
      <c r="C113" s="269">
        <v>0</v>
      </c>
      <c r="D113" s="269">
        <v>0</v>
      </c>
      <c r="E113" s="269">
        <v>45510.037351047773</v>
      </c>
      <c r="F113" s="269">
        <v>46415.083708375845</v>
      </c>
      <c r="G113" s="269">
        <v>23650.112949248462</v>
      </c>
      <c r="H113" s="270">
        <v>24699.676221048609</v>
      </c>
    </row>
    <row r="114" spans="2:8" ht="17.25" thickBot="1">
      <c r="B114" s="271" t="s">
        <v>267</v>
      </c>
      <c r="C114" s="272">
        <v>0</v>
      </c>
      <c r="D114" s="272">
        <v>0</v>
      </c>
      <c r="E114" s="272">
        <v>18795.824702915619</v>
      </c>
      <c r="F114" s="272">
        <v>46395.925266035054</v>
      </c>
      <c r="G114" s="272">
        <v>64363.711698522427</v>
      </c>
      <c r="H114" s="273">
        <v>73600.702950740873</v>
      </c>
    </row>
    <row r="115" spans="2:8">
      <c r="B115" s="274" t="s">
        <v>1018</v>
      </c>
      <c r="C115" s="275">
        <v>-40431.080882854047</v>
      </c>
      <c r="D115" s="275">
        <v>-174907.61274922843</v>
      </c>
      <c r="E115" s="275">
        <v>-164890.16804235222</v>
      </c>
      <c r="F115" s="275">
        <v>-157814.0665293778</v>
      </c>
      <c r="G115" s="275">
        <v>-151510.37319335519</v>
      </c>
      <c r="H115" s="275">
        <v>-161949.4797489859</v>
      </c>
    </row>
    <row r="116" spans="2:8">
      <c r="B116" s="263" t="s">
        <v>993</v>
      </c>
      <c r="C116" s="269">
        <v>-2594.0112674209981</v>
      </c>
      <c r="D116" s="269">
        <v>-10116.04035923186</v>
      </c>
      <c r="E116" s="269">
        <v>-5300.3123145119544</v>
      </c>
      <c r="F116" s="269">
        <v>-4065.0393108132912</v>
      </c>
      <c r="G116" s="269">
        <v>-4410.8929471328256</v>
      </c>
      <c r="H116" s="269">
        <v>-4661.890603758281</v>
      </c>
    </row>
    <row r="117" spans="2:8">
      <c r="B117" s="263" t="s">
        <v>994</v>
      </c>
      <c r="C117" s="269">
        <v>-8405.3180124875762</v>
      </c>
      <c r="D117" s="269">
        <v>-30720.259702983109</v>
      </c>
      <c r="E117" s="269">
        <v>-33583.088488187495</v>
      </c>
      <c r="F117" s="269">
        <v>-35903.722973838012</v>
      </c>
      <c r="G117" s="269">
        <v>-36936.442724378612</v>
      </c>
      <c r="H117" s="269">
        <v>-37025.277720184269</v>
      </c>
    </row>
    <row r="118" spans="2:8">
      <c r="B118" s="263" t="s">
        <v>995</v>
      </c>
      <c r="C118" s="269">
        <v>0</v>
      </c>
      <c r="D118" s="269">
        <v>0</v>
      </c>
      <c r="E118" s="269">
        <v>0</v>
      </c>
      <c r="F118" s="269">
        <v>0</v>
      </c>
      <c r="G118" s="269">
        <v>0</v>
      </c>
      <c r="H118" s="269">
        <v>0</v>
      </c>
    </row>
    <row r="119" spans="2:8">
      <c r="B119" s="263" t="s">
        <v>996</v>
      </c>
      <c r="C119" s="269">
        <v>-3195.9366412481236</v>
      </c>
      <c r="D119" s="269">
        <v>-12911.602984187895</v>
      </c>
      <c r="E119" s="269">
        <v>-13893.165806941799</v>
      </c>
      <c r="F119" s="269">
        <v>-13768.568128911844</v>
      </c>
      <c r="G119" s="269">
        <v>-14145.557647735819</v>
      </c>
      <c r="H119" s="269">
        <v>-14238.497032725028</v>
      </c>
    </row>
    <row r="120" spans="2:8">
      <c r="B120" s="263" t="s">
        <v>997</v>
      </c>
      <c r="C120" s="269">
        <v>-780.69285906083564</v>
      </c>
      <c r="D120" s="269">
        <v>-4788.5056238377929</v>
      </c>
      <c r="E120" s="269">
        <v>-5388.2241730579435</v>
      </c>
      <c r="F120" s="269">
        <v>-5218.6257925837235</v>
      </c>
      <c r="G120" s="269">
        <v>-5880.7502971457216</v>
      </c>
      <c r="H120" s="269">
        <v>-5653.8958364576347</v>
      </c>
    </row>
    <row r="121" spans="2:8">
      <c r="B121" s="263" t="s">
        <v>998</v>
      </c>
      <c r="C121" s="269">
        <v>-5799.850677934437</v>
      </c>
      <c r="D121" s="269">
        <v>-14058.346135881835</v>
      </c>
      <c r="E121" s="269">
        <v>-7711.735109659644</v>
      </c>
      <c r="F121" s="269">
        <v>-9123.3196398999826</v>
      </c>
      <c r="G121" s="269">
        <v>-9811.2650662175656</v>
      </c>
      <c r="H121" s="269">
        <v>-11043.82093198133</v>
      </c>
    </row>
    <row r="122" spans="2:8">
      <c r="B122" s="263" t="s">
        <v>999</v>
      </c>
      <c r="C122" s="269">
        <v>-1274.4529067396493</v>
      </c>
      <c r="D122" s="269">
        <v>-8820.0410397308351</v>
      </c>
      <c r="E122" s="269">
        <v>-11317.5969620996</v>
      </c>
      <c r="F122" s="269">
        <v>-11494.899942170332</v>
      </c>
      <c r="G122" s="269">
        <v>-10709.370682480332</v>
      </c>
      <c r="H122" s="269">
        <v>-9983.2580563044139</v>
      </c>
    </row>
    <row r="123" spans="2:8">
      <c r="B123" s="263" t="s">
        <v>1000</v>
      </c>
      <c r="C123" s="269">
        <v>0</v>
      </c>
      <c r="D123" s="269">
        <v>0</v>
      </c>
      <c r="E123" s="269">
        <v>0</v>
      </c>
      <c r="F123" s="269">
        <v>0</v>
      </c>
      <c r="G123" s="269">
        <v>0</v>
      </c>
      <c r="H123" s="269">
        <v>0</v>
      </c>
    </row>
    <row r="124" spans="2:8">
      <c r="B124" s="263" t="s">
        <v>1001</v>
      </c>
      <c r="C124" s="269">
        <v>-2817.6434263921537</v>
      </c>
      <c r="D124" s="269">
        <v>-11617.117612052711</v>
      </c>
      <c r="E124" s="269">
        <v>-11253.550645580191</v>
      </c>
      <c r="F124" s="269">
        <v>-10871.711019783092</v>
      </c>
      <c r="G124" s="269">
        <v>-10891.240048779575</v>
      </c>
      <c r="H124" s="269">
        <v>-10483.202403353695</v>
      </c>
    </row>
    <row r="125" spans="2:8">
      <c r="B125" s="263" t="s">
        <v>1002</v>
      </c>
      <c r="C125" s="269">
        <v>-360.32041915340568</v>
      </c>
      <c r="D125" s="269">
        <v>-947.08016842523875</v>
      </c>
      <c r="E125" s="269">
        <v>-694.41743384101733</v>
      </c>
      <c r="F125" s="269">
        <v>-744.72567314220055</v>
      </c>
      <c r="G125" s="269">
        <v>-798.72053315809944</v>
      </c>
      <c r="H125" s="269">
        <v>-841.00391789461412</v>
      </c>
    </row>
    <row r="126" spans="2:8">
      <c r="B126" s="263" t="s">
        <v>1003</v>
      </c>
      <c r="C126" s="269">
        <v>0</v>
      </c>
      <c r="D126" s="269">
        <v>0</v>
      </c>
      <c r="E126" s="269">
        <v>0</v>
      </c>
      <c r="F126" s="269">
        <v>0</v>
      </c>
      <c r="G126" s="269">
        <v>0</v>
      </c>
      <c r="H126" s="269">
        <v>0</v>
      </c>
    </row>
    <row r="127" spans="2:8">
      <c r="B127" s="263" t="s">
        <v>1004</v>
      </c>
      <c r="C127" s="269">
        <v>0</v>
      </c>
      <c r="D127" s="269">
        <v>0</v>
      </c>
      <c r="E127" s="269">
        <v>0</v>
      </c>
      <c r="F127" s="269">
        <v>0</v>
      </c>
      <c r="G127" s="269">
        <v>0</v>
      </c>
      <c r="H127" s="269">
        <v>0</v>
      </c>
    </row>
    <row r="128" spans="2:8">
      <c r="B128" s="263" t="s">
        <v>1005</v>
      </c>
      <c r="C128" s="269">
        <v>0</v>
      </c>
      <c r="D128" s="269">
        <v>0</v>
      </c>
      <c r="E128" s="269">
        <v>0</v>
      </c>
      <c r="F128" s="269">
        <v>0</v>
      </c>
      <c r="G128" s="269">
        <v>0</v>
      </c>
      <c r="H128" s="269">
        <v>0</v>
      </c>
    </row>
    <row r="129" spans="2:8">
      <c r="B129" s="263" t="s">
        <v>1006</v>
      </c>
      <c r="C129" s="269">
        <v>0</v>
      </c>
      <c r="D129" s="269">
        <v>0</v>
      </c>
      <c r="E129" s="269">
        <v>0</v>
      </c>
      <c r="F129" s="269">
        <v>0</v>
      </c>
      <c r="G129" s="269">
        <v>0</v>
      </c>
      <c r="H129" s="269">
        <v>0</v>
      </c>
    </row>
    <row r="130" spans="2:8">
      <c r="B130" s="263" t="s">
        <v>1007</v>
      </c>
      <c r="C130" s="269">
        <v>-4362.4399263515143</v>
      </c>
      <c r="D130" s="269">
        <v>-27430.275823998509</v>
      </c>
      <c r="E130" s="269">
        <v>-19670</v>
      </c>
      <c r="F130" s="269">
        <v>-15455.000000000002</v>
      </c>
      <c r="G130" s="269">
        <v>-12645</v>
      </c>
      <c r="H130" s="269">
        <v>-25289.999999999996</v>
      </c>
    </row>
    <row r="131" spans="2:8">
      <c r="B131" s="263" t="s">
        <v>1008</v>
      </c>
      <c r="C131" s="269">
        <v>-5554.494263054602</v>
      </c>
      <c r="D131" s="269">
        <v>-29717.146547062046</v>
      </c>
      <c r="E131" s="269">
        <v>-22972.5</v>
      </c>
      <c r="F131" s="269">
        <v>-25524.999999999996</v>
      </c>
      <c r="G131" s="269">
        <v>-22972.5</v>
      </c>
      <c r="H131" s="269">
        <v>-20420</v>
      </c>
    </row>
    <row r="132" spans="2:8">
      <c r="B132" s="263" t="s">
        <v>1009</v>
      </c>
      <c r="C132" s="269">
        <v>0</v>
      </c>
      <c r="D132" s="269">
        <v>0</v>
      </c>
      <c r="E132" s="269">
        <v>0</v>
      </c>
      <c r="F132" s="269">
        <v>0</v>
      </c>
      <c r="G132" s="269">
        <v>0</v>
      </c>
      <c r="H132" s="269">
        <v>0</v>
      </c>
    </row>
    <row r="133" spans="2:8">
      <c r="B133" s="263" t="s">
        <v>1010</v>
      </c>
      <c r="C133" s="269">
        <v>-3267.4136347147842</v>
      </c>
      <c r="D133" s="269">
        <v>-10789.52173504617</v>
      </c>
      <c r="E133" s="269">
        <v>-19307.025561661412</v>
      </c>
      <c r="F133" s="269">
        <v>-14527.384708539736</v>
      </c>
      <c r="G133" s="269">
        <v>-14527.384708539734</v>
      </c>
      <c r="H133" s="269">
        <v>-14527.384708539734</v>
      </c>
    </row>
    <row r="134" spans="2:8">
      <c r="B134" s="263" t="s">
        <v>1011</v>
      </c>
      <c r="C134" s="269">
        <v>-2018.506848295965</v>
      </c>
      <c r="D134" s="269">
        <v>-12991.67501679045</v>
      </c>
      <c r="E134" s="269">
        <v>-13798.551546811163</v>
      </c>
      <c r="F134" s="269">
        <v>-11116.069339695576</v>
      </c>
      <c r="G134" s="269">
        <v>-7781.2485377869034</v>
      </c>
      <c r="H134" s="269">
        <v>-7781.2485377869034</v>
      </c>
    </row>
    <row r="135" spans="2:8">
      <c r="B135" s="263" t="s">
        <v>1014</v>
      </c>
      <c r="C135" s="269">
        <v>0</v>
      </c>
      <c r="D135" s="269">
        <v>0</v>
      </c>
      <c r="E135" s="269">
        <v>0</v>
      </c>
      <c r="F135" s="269">
        <v>0</v>
      </c>
      <c r="G135" s="269">
        <v>0</v>
      </c>
      <c r="H135" s="269">
        <v>0</v>
      </c>
    </row>
    <row r="136" spans="2:8">
      <c r="B136" s="263" t="s">
        <v>267</v>
      </c>
      <c r="C136" s="275">
        <v>0</v>
      </c>
      <c r="D136" s="275">
        <v>0</v>
      </c>
      <c r="E136" s="275">
        <v>0</v>
      </c>
      <c r="F136" s="275">
        <v>0</v>
      </c>
      <c r="G136" s="275">
        <v>0</v>
      </c>
      <c r="H136" s="275">
        <v>0</v>
      </c>
    </row>
    <row r="137" spans="2:8">
      <c r="B137" s="276" t="s">
        <v>1019</v>
      </c>
      <c r="C137" s="277">
        <v>962086.78057322896</v>
      </c>
      <c r="D137" s="277">
        <v>3998929.8902410315</v>
      </c>
      <c r="E137" s="277">
        <v>4081595.6586902533</v>
      </c>
      <c r="F137" s="277">
        <v>4466341.3055736432</v>
      </c>
      <c r="G137" s="277">
        <v>4612027.4031890631</v>
      </c>
      <c r="H137" s="277">
        <v>4859559.0905523812</v>
      </c>
    </row>
    <row r="138" spans="2:8">
      <c r="B138" s="263" t="s">
        <v>993</v>
      </c>
      <c r="C138" s="264">
        <v>118730.61542440711</v>
      </c>
      <c r="D138" s="264">
        <v>320646.81290674669</v>
      </c>
      <c r="E138" s="264">
        <v>131955.01888926068</v>
      </c>
      <c r="F138" s="264">
        <v>86677.638846471236</v>
      </c>
      <c r="G138" s="264">
        <v>23864.585842627723</v>
      </c>
      <c r="H138" s="264">
        <v>26223.866915815754</v>
      </c>
    </row>
    <row r="139" spans="2:8">
      <c r="B139" s="263" t="s">
        <v>994</v>
      </c>
      <c r="C139" s="264">
        <v>177769.1746337474</v>
      </c>
      <c r="D139" s="264">
        <v>782831.40260742209</v>
      </c>
      <c r="E139" s="264">
        <v>698131.52696491126</v>
      </c>
      <c r="F139" s="264">
        <v>904411.65161337727</v>
      </c>
      <c r="G139" s="264">
        <v>999988.38045033894</v>
      </c>
      <c r="H139" s="264">
        <v>1057196.7562744806</v>
      </c>
    </row>
    <row r="140" spans="2:8">
      <c r="B140" s="263" t="s">
        <v>995</v>
      </c>
      <c r="C140" s="264">
        <v>220.79231915999998</v>
      </c>
      <c r="D140" s="264">
        <v>207.85478710999999</v>
      </c>
      <c r="E140" s="264">
        <v>0</v>
      </c>
      <c r="F140" s="264">
        <v>0</v>
      </c>
      <c r="G140" s="264">
        <v>0</v>
      </c>
      <c r="H140" s="264">
        <v>0</v>
      </c>
    </row>
    <row r="141" spans="2:8">
      <c r="B141" s="263" t="s">
        <v>996</v>
      </c>
      <c r="C141" s="264">
        <v>134502.33741700032</v>
      </c>
      <c r="D141" s="264">
        <v>495352.30801839218</v>
      </c>
      <c r="E141" s="264">
        <v>498053.12312445522</v>
      </c>
      <c r="F141" s="264">
        <v>488747.15805684973</v>
      </c>
      <c r="G141" s="264">
        <v>400967.63258649578</v>
      </c>
      <c r="H141" s="264">
        <v>411741.14516437764</v>
      </c>
    </row>
    <row r="142" spans="2:8">
      <c r="B142" s="263" t="s">
        <v>997</v>
      </c>
      <c r="C142" s="264">
        <v>12460.311546167961</v>
      </c>
      <c r="D142" s="264">
        <v>116487.74148230832</v>
      </c>
      <c r="E142" s="264">
        <v>120374.11461687982</v>
      </c>
      <c r="F142" s="264">
        <v>127708.08676796877</v>
      </c>
      <c r="G142" s="264">
        <v>135995.71466690861</v>
      </c>
      <c r="H142" s="264">
        <v>141580.48548178616</v>
      </c>
    </row>
    <row r="143" spans="2:8">
      <c r="B143" s="263" t="s">
        <v>998</v>
      </c>
      <c r="C143" s="264">
        <v>38053.730979953623</v>
      </c>
      <c r="D143" s="264">
        <v>141835.49660103198</v>
      </c>
      <c r="E143" s="264">
        <v>173113.62309765251</v>
      </c>
      <c r="F143" s="264">
        <v>206075.04453667105</v>
      </c>
      <c r="G143" s="264">
        <v>261228.83870332519</v>
      </c>
      <c r="H143" s="264">
        <v>267587.10057068407</v>
      </c>
    </row>
    <row r="144" spans="2:8">
      <c r="B144" s="263" t="s">
        <v>999</v>
      </c>
      <c r="C144" s="264">
        <v>47485.11542731493</v>
      </c>
      <c r="D144" s="264">
        <v>221834.75481709317</v>
      </c>
      <c r="E144" s="264">
        <v>188098.10041467362</v>
      </c>
      <c r="F144" s="264">
        <v>193031.58257920077</v>
      </c>
      <c r="G144" s="264">
        <v>194563.52245838873</v>
      </c>
      <c r="H144" s="264">
        <v>196944.62648063462</v>
      </c>
    </row>
    <row r="145" spans="2:8">
      <c r="B145" s="263" t="s">
        <v>1000</v>
      </c>
      <c r="C145" s="264">
        <v>0</v>
      </c>
      <c r="D145" s="264">
        <v>0</v>
      </c>
      <c r="E145" s="264">
        <v>0</v>
      </c>
      <c r="F145" s="264">
        <v>0</v>
      </c>
      <c r="G145" s="264">
        <v>0</v>
      </c>
      <c r="H145" s="264">
        <v>0</v>
      </c>
    </row>
    <row r="146" spans="2:8">
      <c r="B146" s="263" t="s">
        <v>1001</v>
      </c>
      <c r="C146" s="264">
        <v>77235.930050133262</v>
      </c>
      <c r="D146" s="264">
        <v>270119.40548639605</v>
      </c>
      <c r="E146" s="264">
        <v>168978.36660208969</v>
      </c>
      <c r="F146" s="264">
        <v>168379.17902232858</v>
      </c>
      <c r="G146" s="264">
        <v>171292.29437643749</v>
      </c>
      <c r="H146" s="264">
        <v>171716.47153369884</v>
      </c>
    </row>
    <row r="147" spans="2:8">
      <c r="B147" s="263" t="s">
        <v>1002</v>
      </c>
      <c r="C147" s="264">
        <v>9450.1009570720562</v>
      </c>
      <c r="D147" s="264">
        <v>31717.917130481674</v>
      </c>
      <c r="E147" s="264">
        <v>29205.745520862765</v>
      </c>
      <c r="F147" s="264">
        <v>32370.465683979179</v>
      </c>
      <c r="G147" s="264">
        <v>28788.776755842082</v>
      </c>
      <c r="H147" s="264">
        <v>30294.124941358295</v>
      </c>
    </row>
    <row r="148" spans="2:8">
      <c r="B148" s="263" t="s">
        <v>1003</v>
      </c>
      <c r="C148" s="264">
        <v>0</v>
      </c>
      <c r="D148" s="264">
        <v>0</v>
      </c>
      <c r="E148" s="264">
        <v>0</v>
      </c>
      <c r="F148" s="264">
        <v>0</v>
      </c>
      <c r="G148" s="264">
        <v>0</v>
      </c>
      <c r="H148" s="264">
        <v>0</v>
      </c>
    </row>
    <row r="149" spans="2:8">
      <c r="B149" s="263" t="s">
        <v>1004</v>
      </c>
      <c r="C149" s="264">
        <v>0</v>
      </c>
      <c r="D149" s="264">
        <v>0</v>
      </c>
      <c r="E149" s="264">
        <v>0</v>
      </c>
      <c r="F149" s="264">
        <v>0</v>
      </c>
      <c r="G149" s="264">
        <v>0</v>
      </c>
      <c r="H149" s="264">
        <v>0</v>
      </c>
    </row>
    <row r="150" spans="2:8">
      <c r="B150" s="263" t="s">
        <v>1005</v>
      </c>
      <c r="C150" s="264">
        <v>35.936512251182286</v>
      </c>
      <c r="D150" s="264">
        <v>213.59969729031457</v>
      </c>
      <c r="E150" s="264">
        <v>47.863930210612118</v>
      </c>
      <c r="F150" s="264">
        <v>47.700640935366224</v>
      </c>
      <c r="G150" s="264">
        <v>49.344115695491652</v>
      </c>
      <c r="H150" s="264">
        <v>50.899109583800815</v>
      </c>
    </row>
    <row r="151" spans="2:8">
      <c r="B151" s="263" t="s">
        <v>1006</v>
      </c>
      <c r="C151" s="264">
        <v>11012.338785</v>
      </c>
      <c r="D151" s="264">
        <v>58908.716383999992</v>
      </c>
      <c r="E151" s="264">
        <v>34835.022763500965</v>
      </c>
      <c r="F151" s="264">
        <v>35769.139141553642</v>
      </c>
      <c r="G151" s="264">
        <v>36859.167003186558</v>
      </c>
      <c r="H151" s="264">
        <v>37828.826069924165</v>
      </c>
    </row>
    <row r="152" spans="2:8">
      <c r="B152" s="263" t="s">
        <v>1007</v>
      </c>
      <c r="C152" s="264">
        <v>59943.436600880741</v>
      </c>
      <c r="D152" s="264">
        <v>273595.83598488104</v>
      </c>
      <c r="E152" s="264">
        <v>336798.47390458925</v>
      </c>
      <c r="F152" s="264">
        <v>318274.34602516255</v>
      </c>
      <c r="G152" s="264">
        <v>268100.63047592097</v>
      </c>
      <c r="H152" s="264">
        <v>246500.71777435712</v>
      </c>
    </row>
    <row r="153" spans="2:8">
      <c r="B153" s="263" t="s">
        <v>1008</v>
      </c>
      <c r="C153" s="264">
        <v>174823.18377406846</v>
      </c>
      <c r="D153" s="264">
        <v>742398.99832708493</v>
      </c>
      <c r="E153" s="264">
        <v>817591.44139893155</v>
      </c>
      <c r="F153" s="264">
        <v>832161.33599927812</v>
      </c>
      <c r="G153" s="264">
        <v>844333.7485580201</v>
      </c>
      <c r="H153" s="264">
        <v>856886.76973740733</v>
      </c>
    </row>
    <row r="154" spans="2:8">
      <c r="B154" s="263" t="s">
        <v>1009</v>
      </c>
      <c r="C154" s="264">
        <v>9004.3326559631532</v>
      </c>
      <c r="D154" s="264">
        <v>16869.617105856072</v>
      </c>
      <c r="E154" s="264">
        <v>14647.591204407798</v>
      </c>
      <c r="F154" s="264">
        <v>14349.681711015801</v>
      </c>
      <c r="G154" s="264">
        <v>14748.315265445046</v>
      </c>
      <c r="H154" s="264">
        <v>16068.099189642895</v>
      </c>
    </row>
    <row r="155" spans="2:8">
      <c r="B155" s="278" t="s">
        <v>1010</v>
      </c>
      <c r="C155" s="264">
        <v>22413.544546093966</v>
      </c>
      <c r="D155" s="264">
        <v>102787.5740616065</v>
      </c>
      <c r="E155" s="264">
        <v>132879.78574689891</v>
      </c>
      <c r="F155" s="264">
        <v>184799.07926940673</v>
      </c>
      <c r="G155" s="264">
        <v>249679.06450275416</v>
      </c>
      <c r="H155" s="264">
        <v>314207.23613808129</v>
      </c>
    </row>
    <row r="156" spans="2:8">
      <c r="B156" s="278" t="s">
        <v>1011</v>
      </c>
      <c r="C156" s="264">
        <v>68945.898944014727</v>
      </c>
      <c r="D156" s="264">
        <v>363948.35476932954</v>
      </c>
      <c r="E156" s="264">
        <v>429948.03776285722</v>
      </c>
      <c r="F156" s="264">
        <v>443688.46328950248</v>
      </c>
      <c r="G156" s="264">
        <v>443936.37411951524</v>
      </c>
      <c r="H156" s="264">
        <v>465973.63749883074</v>
      </c>
    </row>
    <row r="157" spans="2:8">
      <c r="B157" s="278" t="s">
        <v>1014</v>
      </c>
      <c r="C157" s="264">
        <v>0</v>
      </c>
      <c r="D157" s="264">
        <v>59173.500073999981</v>
      </c>
      <c r="E157" s="264">
        <v>239116.64786523467</v>
      </c>
      <c r="F157" s="264">
        <v>247938.47201382861</v>
      </c>
      <c r="G157" s="264">
        <v>234030.21253344879</v>
      </c>
      <c r="H157" s="264">
        <v>244334.64431156311</v>
      </c>
    </row>
    <row r="158" spans="2:8">
      <c r="B158" s="278" t="s">
        <v>267</v>
      </c>
      <c r="C158" s="264">
        <v>0</v>
      </c>
      <c r="D158" s="264">
        <v>0</v>
      </c>
      <c r="E158" s="264">
        <v>67821.174882836931</v>
      </c>
      <c r="F158" s="264">
        <v>181912.2803761127</v>
      </c>
      <c r="G158" s="264">
        <v>303600.8007747127</v>
      </c>
      <c r="H158" s="264">
        <v>374423.68336015474</v>
      </c>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5EB8"/>
  </sheetPr>
  <dimension ref="B1:K445"/>
  <sheetViews>
    <sheetView showGridLines="0" tabSelected="1" zoomScale="85" zoomScaleNormal="85" workbookViewId="0">
      <pane xSplit="4" ySplit="9" topLeftCell="E15" activePane="bottomRight" state="frozen"/>
      <selection pane="topRight" activeCell="F18" sqref="F18"/>
      <selection pane="bottomLeft" activeCell="F18" sqref="F18"/>
      <selection pane="bottomRight" activeCell="G16" sqref="A16:XFD19"/>
    </sheetView>
  </sheetViews>
  <sheetFormatPr defaultColWidth="12.625" defaultRowHeight="13.5"/>
  <cols>
    <col min="1" max="1" width="2.625" style="3" customWidth="1"/>
    <col min="2" max="2" width="3.625" style="3" customWidth="1"/>
    <col min="3" max="3" width="12.625" style="3" customWidth="1"/>
    <col min="4" max="5" width="15.625" style="3" customWidth="1"/>
    <col min="6" max="6" width="15.625" style="30" customWidth="1"/>
    <col min="7" max="7" width="73.125" style="3" customWidth="1"/>
    <col min="8" max="8" width="74.75" style="3" customWidth="1"/>
    <col min="9" max="9" width="41.75" style="3" customWidth="1"/>
    <col min="10" max="10" width="43.125" style="3" customWidth="1"/>
    <col min="11" max="11" width="73.125" style="3" customWidth="1"/>
    <col min="12" max="16384" width="12.625" style="3"/>
  </cols>
  <sheetData>
    <row r="1" spans="2:11">
      <c r="F1" s="3"/>
    </row>
    <row r="2" spans="2:11" ht="23.25">
      <c r="B2" s="1" t="s">
        <v>37</v>
      </c>
      <c r="C2" s="1"/>
      <c r="D2" s="2"/>
      <c r="E2" s="2"/>
      <c r="F2" s="2"/>
      <c r="G2" s="2"/>
      <c r="H2" s="2"/>
      <c r="I2" s="2"/>
      <c r="K2" s="2"/>
    </row>
    <row r="3" spans="2:11">
      <c r="F3" s="3"/>
    </row>
    <row r="4" spans="2:11">
      <c r="F4" s="3"/>
    </row>
    <row r="5" spans="2:11">
      <c r="B5" s="3" t="s">
        <v>1</v>
      </c>
      <c r="F5" s="3"/>
    </row>
    <row r="6" spans="2:11">
      <c r="B6" s="3" t="s">
        <v>2</v>
      </c>
      <c r="F6" s="3"/>
    </row>
    <row r="7" spans="2:11">
      <c r="B7" s="3" t="s">
        <v>38</v>
      </c>
      <c r="F7" s="3"/>
    </row>
    <row r="8" spans="2:11">
      <c r="F8" s="3"/>
    </row>
    <row r="9" spans="2:11" ht="16.5">
      <c r="B9" s="4" t="s">
        <v>4</v>
      </c>
      <c r="C9" s="5" t="s">
        <v>5</v>
      </c>
      <c r="D9" s="5" t="s">
        <v>6</v>
      </c>
      <c r="E9" s="5" t="s">
        <v>7</v>
      </c>
      <c r="F9" s="5" t="s">
        <v>8</v>
      </c>
      <c r="G9" s="5" t="s">
        <v>9</v>
      </c>
      <c r="H9" s="6" t="s">
        <v>10</v>
      </c>
      <c r="I9" s="5" t="s">
        <v>11</v>
      </c>
      <c r="J9"/>
      <c r="K9"/>
    </row>
    <row r="10" spans="2:11" ht="16.5">
      <c r="B10" s="550">
        <v>1</v>
      </c>
      <c r="C10" s="551" t="s">
        <v>22</v>
      </c>
      <c r="D10" s="552">
        <v>44945</v>
      </c>
      <c r="E10" s="552" t="s">
        <v>13</v>
      </c>
      <c r="F10" s="553" t="s">
        <v>14</v>
      </c>
      <c r="G10" s="554" t="s">
        <v>39</v>
      </c>
      <c r="H10" s="555" t="s">
        <v>40</v>
      </c>
      <c r="I10" s="554" t="s">
        <v>17</v>
      </c>
      <c r="J10"/>
      <c r="K10"/>
    </row>
    <row r="11" spans="2:11" ht="202.5">
      <c r="B11" s="556">
        <f>B10+1</f>
        <v>2</v>
      </c>
      <c r="C11" s="557" t="s">
        <v>12</v>
      </c>
      <c r="D11" s="558">
        <v>44945</v>
      </c>
      <c r="E11" s="558" t="s">
        <v>13</v>
      </c>
      <c r="F11" s="559" t="s">
        <v>18</v>
      </c>
      <c r="G11" s="560" t="s">
        <v>41</v>
      </c>
      <c r="H11" s="561" t="s">
        <v>42</v>
      </c>
      <c r="I11" s="560" t="s">
        <v>21</v>
      </c>
      <c r="J11"/>
      <c r="K11"/>
    </row>
    <row r="12" spans="2:11" ht="81">
      <c r="B12" s="556">
        <f t="shared" ref="B12:B39" si="0">B11+1</f>
        <v>3</v>
      </c>
      <c r="C12" s="557" t="s">
        <v>43</v>
      </c>
      <c r="D12" s="558">
        <v>44945</v>
      </c>
      <c r="E12" s="558" t="s">
        <v>13</v>
      </c>
      <c r="F12" s="559">
        <v>23</v>
      </c>
      <c r="G12" s="560" t="s">
        <v>44</v>
      </c>
      <c r="H12" s="561" t="s">
        <v>45</v>
      </c>
      <c r="I12" s="560" t="s">
        <v>21</v>
      </c>
      <c r="J12"/>
      <c r="K12"/>
    </row>
    <row r="13" spans="2:11" ht="40.5">
      <c r="B13" s="556">
        <f t="shared" si="0"/>
        <v>4</v>
      </c>
      <c r="C13" s="557" t="s">
        <v>46</v>
      </c>
      <c r="D13" s="558">
        <v>44945</v>
      </c>
      <c r="E13" s="558" t="s">
        <v>47</v>
      </c>
      <c r="F13" s="559">
        <v>25</v>
      </c>
      <c r="G13" s="560" t="s">
        <v>48</v>
      </c>
      <c r="H13" s="561" t="s">
        <v>49</v>
      </c>
      <c r="I13" s="560" t="s">
        <v>21</v>
      </c>
      <c r="J13"/>
      <c r="K13"/>
    </row>
    <row r="14" spans="2:11" ht="337.5">
      <c r="B14" s="556">
        <f t="shared" si="0"/>
        <v>5</v>
      </c>
      <c r="C14" s="557" t="s">
        <v>22</v>
      </c>
      <c r="D14" s="558">
        <v>44945</v>
      </c>
      <c r="E14" s="558" t="s">
        <v>50</v>
      </c>
      <c r="F14" s="559" t="s">
        <v>14</v>
      </c>
      <c r="G14" s="560" t="s">
        <v>51</v>
      </c>
      <c r="H14" s="566" t="s">
        <v>52</v>
      </c>
      <c r="I14" s="560" t="s">
        <v>21</v>
      </c>
      <c r="J14"/>
      <c r="K14"/>
    </row>
    <row r="15" spans="2:11" ht="54">
      <c r="B15" s="556">
        <f t="shared" si="0"/>
        <v>6</v>
      </c>
      <c r="C15" s="557" t="s">
        <v>12</v>
      </c>
      <c r="D15" s="558">
        <v>44945</v>
      </c>
      <c r="E15" s="558" t="s">
        <v>53</v>
      </c>
      <c r="F15" s="559">
        <v>25</v>
      </c>
      <c r="G15" s="560" t="s">
        <v>54</v>
      </c>
      <c r="H15" s="566" t="s">
        <v>55</v>
      </c>
      <c r="I15" s="560" t="s">
        <v>21</v>
      </c>
      <c r="J15"/>
      <c r="K15"/>
    </row>
    <row r="16" spans="2:11" ht="40.5">
      <c r="B16" s="556">
        <f t="shared" si="0"/>
        <v>7</v>
      </c>
      <c r="C16" s="557" t="s">
        <v>56</v>
      </c>
      <c r="D16" s="558">
        <v>44945</v>
      </c>
      <c r="E16" s="558" t="s">
        <v>57</v>
      </c>
      <c r="F16" s="559">
        <v>24</v>
      </c>
      <c r="G16" s="582" t="s">
        <v>58</v>
      </c>
      <c r="H16" s="561" t="s">
        <v>59</v>
      </c>
      <c r="I16" s="560" t="s">
        <v>21</v>
      </c>
      <c r="J16"/>
      <c r="K16"/>
    </row>
    <row r="17" spans="2:11" ht="121.5">
      <c r="B17" s="556">
        <f t="shared" si="0"/>
        <v>8</v>
      </c>
      <c r="C17" s="557" t="s">
        <v>60</v>
      </c>
      <c r="D17" s="558">
        <v>44945</v>
      </c>
      <c r="E17" s="558" t="s">
        <v>57</v>
      </c>
      <c r="F17" s="559">
        <v>24</v>
      </c>
      <c r="G17" s="582" t="s">
        <v>61</v>
      </c>
      <c r="H17" s="561" t="s">
        <v>62</v>
      </c>
      <c r="I17" s="560" t="s">
        <v>21</v>
      </c>
      <c r="J17"/>
      <c r="K17"/>
    </row>
    <row r="18" spans="2:11" ht="40.5">
      <c r="B18" s="556">
        <f t="shared" si="0"/>
        <v>9</v>
      </c>
      <c r="C18" s="557" t="s">
        <v>60</v>
      </c>
      <c r="D18" s="558">
        <v>44945</v>
      </c>
      <c r="E18" s="558" t="s">
        <v>57</v>
      </c>
      <c r="F18" s="559">
        <v>24</v>
      </c>
      <c r="G18" s="560" t="s">
        <v>63</v>
      </c>
      <c r="H18" s="561" t="s">
        <v>64</v>
      </c>
      <c r="I18" s="560" t="s">
        <v>21</v>
      </c>
      <c r="J18"/>
      <c r="K18"/>
    </row>
    <row r="19" spans="2:11" ht="256.5">
      <c r="B19" s="556">
        <f t="shared" si="0"/>
        <v>10</v>
      </c>
      <c r="C19" s="557" t="s">
        <v>60</v>
      </c>
      <c r="D19" s="558">
        <v>44945</v>
      </c>
      <c r="E19" s="558" t="s">
        <v>65</v>
      </c>
      <c r="F19" s="559">
        <v>24</v>
      </c>
      <c r="G19" s="560" t="s">
        <v>66</v>
      </c>
      <c r="H19" s="561" t="s">
        <v>67</v>
      </c>
      <c r="I19" s="560" t="s">
        <v>21</v>
      </c>
      <c r="J19"/>
      <c r="K19"/>
    </row>
    <row r="20" spans="2:11" ht="94.5">
      <c r="B20" s="556">
        <f t="shared" si="0"/>
        <v>11</v>
      </c>
      <c r="C20" s="557" t="s">
        <v>22</v>
      </c>
      <c r="D20" s="558">
        <v>44945</v>
      </c>
      <c r="E20" s="558" t="s">
        <v>68</v>
      </c>
      <c r="F20" s="559" t="s">
        <v>14</v>
      </c>
      <c r="G20" s="560" t="s">
        <v>69</v>
      </c>
      <c r="H20" s="561" t="s">
        <v>70</v>
      </c>
      <c r="I20" s="560" t="s">
        <v>21</v>
      </c>
      <c r="J20"/>
      <c r="K20"/>
    </row>
    <row r="21" spans="2:11" ht="27">
      <c r="B21" s="556">
        <f t="shared" si="0"/>
        <v>12</v>
      </c>
      <c r="C21" s="557" t="s">
        <v>71</v>
      </c>
      <c r="D21" s="558">
        <v>44945</v>
      </c>
      <c r="E21" s="558" t="s">
        <v>68</v>
      </c>
      <c r="F21" s="569" t="s">
        <v>72</v>
      </c>
      <c r="G21" s="570" t="s">
        <v>73</v>
      </c>
      <c r="H21" s="561" t="s">
        <v>74</v>
      </c>
      <c r="I21" s="560" t="s">
        <v>21</v>
      </c>
      <c r="J21"/>
      <c r="K21"/>
    </row>
    <row r="22" spans="2:11" ht="27">
      <c r="B22" s="556">
        <f t="shared" si="0"/>
        <v>13</v>
      </c>
      <c r="C22" s="557" t="s">
        <v>75</v>
      </c>
      <c r="D22" s="558">
        <v>44945</v>
      </c>
      <c r="E22" s="558" t="s">
        <v>68</v>
      </c>
      <c r="F22" s="569" t="s">
        <v>76</v>
      </c>
      <c r="G22" s="570" t="s">
        <v>77</v>
      </c>
      <c r="H22" s="561" t="s">
        <v>78</v>
      </c>
      <c r="I22" s="560" t="s">
        <v>21</v>
      </c>
      <c r="J22"/>
      <c r="K22"/>
    </row>
    <row r="23" spans="2:11" ht="16.5">
      <c r="B23" s="556">
        <f t="shared" si="0"/>
        <v>14</v>
      </c>
      <c r="C23" s="557" t="s">
        <v>43</v>
      </c>
      <c r="D23" s="558">
        <v>44945</v>
      </c>
      <c r="E23" s="558" t="s">
        <v>68</v>
      </c>
      <c r="F23" s="569" t="s">
        <v>76</v>
      </c>
      <c r="G23" s="570" t="s">
        <v>79</v>
      </c>
      <c r="H23" s="561" t="s">
        <v>80</v>
      </c>
      <c r="I23" s="560" t="s">
        <v>21</v>
      </c>
      <c r="J23"/>
      <c r="K23"/>
    </row>
    <row r="24" spans="2:11" ht="256.5">
      <c r="B24" s="10">
        <f t="shared" si="0"/>
        <v>15</v>
      </c>
      <c r="C24" s="13" t="s">
        <v>46</v>
      </c>
      <c r="D24" s="11">
        <v>44945</v>
      </c>
      <c r="E24" s="11" t="s">
        <v>81</v>
      </c>
      <c r="F24" s="27">
        <v>29</v>
      </c>
      <c r="G24" s="547" t="s">
        <v>82</v>
      </c>
      <c r="H24" s="549" t="s">
        <v>83</v>
      </c>
      <c r="I24" s="12" t="s">
        <v>84</v>
      </c>
      <c r="J24"/>
      <c r="K24"/>
    </row>
    <row r="25" spans="2:11" ht="175.5">
      <c r="B25" s="10">
        <f t="shared" si="0"/>
        <v>16</v>
      </c>
      <c r="C25" s="13" t="s">
        <v>85</v>
      </c>
      <c r="D25" s="11">
        <v>44945</v>
      </c>
      <c r="E25" s="11" t="s">
        <v>86</v>
      </c>
      <c r="F25" s="27">
        <v>31</v>
      </c>
      <c r="G25" s="548" t="s">
        <v>87</v>
      </c>
      <c r="H25" s="549" t="s">
        <v>88</v>
      </c>
      <c r="I25" s="12" t="s">
        <v>89</v>
      </c>
      <c r="J25"/>
      <c r="K25"/>
    </row>
    <row r="26" spans="2:11" ht="27">
      <c r="B26" s="556">
        <f t="shared" si="0"/>
        <v>17</v>
      </c>
      <c r="C26" s="557" t="s">
        <v>90</v>
      </c>
      <c r="D26" s="558">
        <v>44945</v>
      </c>
      <c r="E26" s="558" t="s">
        <v>91</v>
      </c>
      <c r="F26" s="571">
        <v>31</v>
      </c>
      <c r="G26" s="572" t="s">
        <v>92</v>
      </c>
      <c r="H26" s="561" t="s">
        <v>93</v>
      </c>
      <c r="I26" s="560" t="s">
        <v>17</v>
      </c>
      <c r="J26"/>
      <c r="K26"/>
    </row>
    <row r="27" spans="2:11" ht="216">
      <c r="B27" s="556">
        <f t="shared" si="0"/>
        <v>18</v>
      </c>
      <c r="C27" s="557" t="s">
        <v>90</v>
      </c>
      <c r="D27" s="558">
        <v>44945</v>
      </c>
      <c r="E27" s="558" t="s">
        <v>94</v>
      </c>
      <c r="F27" s="569">
        <v>32</v>
      </c>
      <c r="G27" s="573" t="s">
        <v>95</v>
      </c>
      <c r="H27" s="561" t="s">
        <v>96</v>
      </c>
      <c r="I27" s="560" t="s">
        <v>17</v>
      </c>
      <c r="J27"/>
      <c r="K27"/>
    </row>
    <row r="28" spans="2:11" ht="108">
      <c r="B28" s="556">
        <f t="shared" si="0"/>
        <v>19</v>
      </c>
      <c r="C28" s="557" t="s">
        <v>90</v>
      </c>
      <c r="D28" s="558">
        <v>44945</v>
      </c>
      <c r="E28" s="558" t="s">
        <v>97</v>
      </c>
      <c r="F28" s="559">
        <v>33</v>
      </c>
      <c r="G28" s="554" t="s">
        <v>98</v>
      </c>
      <c r="H28" s="561" t="s">
        <v>99</v>
      </c>
      <c r="I28" s="560" t="s">
        <v>21</v>
      </c>
      <c r="J28"/>
      <c r="K28"/>
    </row>
    <row r="29" spans="2:11" ht="27">
      <c r="B29" s="556">
        <f t="shared" si="0"/>
        <v>20</v>
      </c>
      <c r="C29" s="557" t="s">
        <v>90</v>
      </c>
      <c r="D29" s="558">
        <v>44945</v>
      </c>
      <c r="E29" s="558" t="s">
        <v>100</v>
      </c>
      <c r="F29" s="559">
        <v>30</v>
      </c>
      <c r="G29" s="560" t="s">
        <v>101</v>
      </c>
      <c r="H29" s="561" t="s">
        <v>102</v>
      </c>
      <c r="I29" s="560" t="s">
        <v>21</v>
      </c>
      <c r="J29"/>
      <c r="K29"/>
    </row>
    <row r="30" spans="2:11" ht="16.5">
      <c r="B30" s="556">
        <f t="shared" si="0"/>
        <v>21</v>
      </c>
      <c r="C30" s="557" t="s">
        <v>103</v>
      </c>
      <c r="D30" s="558">
        <v>44945</v>
      </c>
      <c r="E30" s="558" t="s">
        <v>104</v>
      </c>
      <c r="F30" s="559">
        <v>35</v>
      </c>
      <c r="G30" s="560" t="s">
        <v>105</v>
      </c>
      <c r="H30" s="561" t="s">
        <v>106</v>
      </c>
      <c r="I30" s="560" t="s">
        <v>17</v>
      </c>
      <c r="J30"/>
      <c r="K30"/>
    </row>
    <row r="31" spans="2:11" ht="108">
      <c r="B31" s="556">
        <f t="shared" si="0"/>
        <v>22</v>
      </c>
      <c r="C31" s="557" t="s">
        <v>103</v>
      </c>
      <c r="D31" s="558">
        <v>44945</v>
      </c>
      <c r="E31" s="558" t="s">
        <v>107</v>
      </c>
      <c r="F31" s="559">
        <v>35</v>
      </c>
      <c r="G31" s="560" t="s">
        <v>108</v>
      </c>
      <c r="H31" s="561" t="s">
        <v>109</v>
      </c>
      <c r="I31" s="560" t="s">
        <v>21</v>
      </c>
      <c r="J31"/>
      <c r="K31"/>
    </row>
    <row r="32" spans="2:11" ht="54">
      <c r="B32" s="556">
        <f t="shared" si="0"/>
        <v>23</v>
      </c>
      <c r="C32" s="557" t="s">
        <v>103</v>
      </c>
      <c r="D32" s="558">
        <v>44945</v>
      </c>
      <c r="E32" s="558" t="s">
        <v>110</v>
      </c>
      <c r="F32" s="559">
        <v>36</v>
      </c>
      <c r="G32" s="560" t="s">
        <v>111</v>
      </c>
      <c r="H32" s="561" t="s">
        <v>112</v>
      </c>
      <c r="I32" s="560" t="s">
        <v>21</v>
      </c>
      <c r="J32"/>
      <c r="K32"/>
    </row>
    <row r="33" spans="2:11" ht="148.5">
      <c r="B33" s="556">
        <f t="shared" si="0"/>
        <v>24</v>
      </c>
      <c r="C33" s="557" t="s">
        <v>103</v>
      </c>
      <c r="D33" s="558">
        <v>44945</v>
      </c>
      <c r="E33" s="558" t="s">
        <v>113</v>
      </c>
      <c r="F33" s="559">
        <v>37</v>
      </c>
      <c r="G33" s="560" t="s">
        <v>114</v>
      </c>
      <c r="H33" s="561" t="s">
        <v>115</v>
      </c>
      <c r="I33" s="560" t="s">
        <v>21</v>
      </c>
      <c r="J33"/>
      <c r="K33"/>
    </row>
    <row r="34" spans="2:11" ht="351">
      <c r="B34" s="10">
        <f t="shared" si="0"/>
        <v>25</v>
      </c>
      <c r="C34" s="13" t="s">
        <v>116</v>
      </c>
      <c r="D34" s="11">
        <v>44945</v>
      </c>
      <c r="E34" s="11" t="s">
        <v>117</v>
      </c>
      <c r="F34" s="26" t="s">
        <v>118</v>
      </c>
      <c r="G34" s="12" t="s">
        <v>119</v>
      </c>
      <c r="H34" s="549" t="s">
        <v>120</v>
      </c>
      <c r="I34" s="12" t="s">
        <v>121</v>
      </c>
      <c r="J34"/>
      <c r="K34"/>
    </row>
    <row r="35" spans="2:11" ht="229.5">
      <c r="B35" s="10">
        <f t="shared" si="0"/>
        <v>26</v>
      </c>
      <c r="C35" s="13" t="s">
        <v>122</v>
      </c>
      <c r="D35" s="11">
        <v>44945</v>
      </c>
      <c r="E35" s="11" t="s">
        <v>123</v>
      </c>
      <c r="F35" s="26">
        <v>40</v>
      </c>
      <c r="G35" s="12" t="s">
        <v>124</v>
      </c>
      <c r="H35" s="549" t="s">
        <v>125</v>
      </c>
      <c r="I35" s="12" t="s">
        <v>126</v>
      </c>
      <c r="J35"/>
      <c r="K35"/>
    </row>
    <row r="36" spans="2:11" ht="54">
      <c r="B36" s="10">
        <f t="shared" si="0"/>
        <v>27</v>
      </c>
      <c r="C36" s="13" t="s">
        <v>46</v>
      </c>
      <c r="D36" s="11">
        <v>44964</v>
      </c>
      <c r="E36" s="11" t="s">
        <v>127</v>
      </c>
      <c r="F36" s="26" t="s">
        <v>128</v>
      </c>
      <c r="G36" s="12" t="s">
        <v>129</v>
      </c>
      <c r="H36" s="549" t="s">
        <v>130</v>
      </c>
      <c r="I36" s="12"/>
      <c r="J36" t="s">
        <v>131</v>
      </c>
      <c r="K36"/>
    </row>
    <row r="37" spans="2:11" ht="40.5">
      <c r="B37" s="10">
        <f t="shared" si="0"/>
        <v>28</v>
      </c>
      <c r="C37" s="13" t="s">
        <v>90</v>
      </c>
      <c r="D37" s="11">
        <v>44964</v>
      </c>
      <c r="E37" s="11" t="s">
        <v>132</v>
      </c>
      <c r="F37" s="26" t="s">
        <v>133</v>
      </c>
      <c r="G37" s="12" t="s">
        <v>134</v>
      </c>
      <c r="H37" s="549" t="s">
        <v>135</v>
      </c>
      <c r="I37" s="12"/>
      <c r="J37" t="s">
        <v>131</v>
      </c>
      <c r="K37"/>
    </row>
    <row r="38" spans="2:11" ht="406.5" customHeight="1">
      <c r="B38" s="10">
        <f t="shared" si="0"/>
        <v>29</v>
      </c>
      <c r="C38" s="13" t="s">
        <v>116</v>
      </c>
      <c r="D38" s="11">
        <v>44964</v>
      </c>
      <c r="E38" s="13" t="s">
        <v>136</v>
      </c>
      <c r="F38" s="26" t="s">
        <v>137</v>
      </c>
      <c r="G38" s="12" t="s">
        <v>138</v>
      </c>
      <c r="H38" s="549" t="s">
        <v>139</v>
      </c>
      <c r="I38" s="12"/>
      <c r="J38" t="s">
        <v>140</v>
      </c>
      <c r="K38"/>
    </row>
    <row r="39" spans="2:11" ht="40.5">
      <c r="B39" s="10">
        <f t="shared" si="0"/>
        <v>30</v>
      </c>
      <c r="C39" s="13" t="s">
        <v>122</v>
      </c>
      <c r="D39" s="11">
        <v>44964</v>
      </c>
      <c r="E39" s="13" t="s">
        <v>141</v>
      </c>
      <c r="F39" s="26" t="s">
        <v>142</v>
      </c>
      <c r="G39" s="12" t="s">
        <v>143</v>
      </c>
      <c r="H39" s="549" t="s">
        <v>144</v>
      </c>
      <c r="I39" s="12"/>
      <c r="J39"/>
      <c r="K39"/>
    </row>
    <row r="40" spans="2:11" ht="16.5">
      <c r="B40" s="10"/>
      <c r="C40" s="13"/>
      <c r="D40" s="11">
        <v>44964</v>
      </c>
      <c r="E40" s="13"/>
      <c r="F40" s="26"/>
      <c r="G40" s="12"/>
      <c r="H40" s="12"/>
      <c r="I40" s="12"/>
      <c r="J40"/>
      <c r="K40"/>
    </row>
    <row r="41" spans="2:11" ht="16.5">
      <c r="B41" s="10"/>
      <c r="C41" s="13"/>
      <c r="D41" s="11">
        <v>44964</v>
      </c>
      <c r="E41" s="13"/>
      <c r="F41" s="26"/>
      <c r="G41" s="12"/>
      <c r="H41" s="12"/>
      <c r="I41" s="12"/>
      <c r="J41"/>
      <c r="K41"/>
    </row>
    <row r="42" spans="2:11" ht="16.5">
      <c r="B42" s="10"/>
      <c r="C42" s="13"/>
      <c r="D42" s="11">
        <v>44964</v>
      </c>
      <c r="E42" s="13"/>
      <c r="F42" s="26"/>
      <c r="G42" s="12"/>
      <c r="H42" s="12"/>
      <c r="I42" s="12"/>
      <c r="J42"/>
      <c r="K42"/>
    </row>
    <row r="43" spans="2:11" ht="16.5">
      <c r="B43" s="10"/>
      <c r="C43" s="13"/>
      <c r="D43" s="11">
        <v>44964</v>
      </c>
      <c r="E43" s="13"/>
      <c r="F43" s="26"/>
      <c r="G43" s="12"/>
      <c r="H43" s="12"/>
      <c r="I43" s="12"/>
      <c r="J43"/>
      <c r="K43"/>
    </row>
    <row r="44" spans="2:11" ht="16.5">
      <c r="B44" s="10"/>
      <c r="C44" s="13"/>
      <c r="D44" s="11">
        <v>44964</v>
      </c>
      <c r="E44" s="13"/>
      <c r="F44" s="26"/>
      <c r="G44" s="12"/>
      <c r="H44" s="12"/>
      <c r="I44" s="12"/>
      <c r="J44"/>
      <c r="K44"/>
    </row>
    <row r="45" spans="2:11" ht="16.5">
      <c r="B45" s="10"/>
      <c r="C45" s="13"/>
      <c r="D45" s="11">
        <v>44964</v>
      </c>
      <c r="E45" s="13"/>
      <c r="F45" s="26"/>
      <c r="G45" s="12"/>
      <c r="H45" s="12"/>
      <c r="I45" s="12"/>
      <c r="J45"/>
      <c r="K45"/>
    </row>
    <row r="46" spans="2:11" ht="16.5">
      <c r="B46" s="10"/>
      <c r="C46" s="13"/>
      <c r="D46" s="11">
        <v>44964</v>
      </c>
      <c r="E46" s="13"/>
      <c r="F46" s="26"/>
      <c r="G46" s="12"/>
      <c r="H46" s="12"/>
      <c r="I46" s="12"/>
      <c r="J46"/>
      <c r="K46"/>
    </row>
    <row r="47" spans="2:11" ht="16.5">
      <c r="B47" s="10"/>
      <c r="C47" s="13"/>
      <c r="D47" s="11">
        <v>44964</v>
      </c>
      <c r="E47" s="13"/>
      <c r="F47" s="26"/>
      <c r="G47" s="12"/>
      <c r="H47" s="12"/>
      <c r="I47" s="12"/>
      <c r="J47"/>
      <c r="K47"/>
    </row>
    <row r="48" spans="2:11" ht="16.5">
      <c r="B48" s="10"/>
      <c r="C48" s="13"/>
      <c r="D48" s="11">
        <v>44964</v>
      </c>
      <c r="E48" s="13"/>
      <c r="F48" s="26"/>
      <c r="G48" s="12"/>
      <c r="H48" s="12"/>
      <c r="I48" s="12"/>
      <c r="J48"/>
      <c r="K48"/>
    </row>
    <row r="49" spans="2:11" ht="16.5">
      <c r="B49" s="10"/>
      <c r="C49" s="13"/>
      <c r="D49" s="11">
        <v>44964</v>
      </c>
      <c r="E49" s="13"/>
      <c r="F49" s="26"/>
      <c r="G49" s="12"/>
      <c r="H49" s="12"/>
      <c r="I49" s="12"/>
      <c r="J49"/>
      <c r="K49"/>
    </row>
    <row r="50" spans="2:11" ht="16.5">
      <c r="B50" s="10"/>
      <c r="C50" s="13"/>
      <c r="D50" s="11">
        <v>44964</v>
      </c>
      <c r="E50" s="13"/>
      <c r="F50" s="26"/>
      <c r="G50" s="12"/>
      <c r="H50" s="12"/>
      <c r="I50" s="12"/>
      <c r="J50"/>
      <c r="K50"/>
    </row>
    <row r="51" spans="2:11" ht="16.5">
      <c r="B51" s="10"/>
      <c r="C51" s="13"/>
      <c r="D51" s="11">
        <v>44964</v>
      </c>
      <c r="E51" s="13"/>
      <c r="F51" s="26"/>
      <c r="G51" s="12"/>
      <c r="H51" s="12"/>
      <c r="I51" s="12"/>
      <c r="J51"/>
      <c r="K51"/>
    </row>
    <row r="52" spans="2:11" ht="16.5">
      <c r="B52" s="10"/>
      <c r="C52" s="13"/>
      <c r="D52" s="13"/>
      <c r="E52" s="13"/>
      <c r="F52" s="26"/>
      <c r="G52" s="12"/>
      <c r="H52" s="12"/>
      <c r="I52" s="12"/>
      <c r="J52"/>
      <c r="K52"/>
    </row>
    <row r="53" spans="2:11" ht="16.5">
      <c r="B53" s="10"/>
      <c r="C53" s="13"/>
      <c r="D53" s="13"/>
      <c r="E53" s="13"/>
      <c r="F53" s="26"/>
      <c r="G53" s="12"/>
      <c r="H53" s="12"/>
      <c r="I53" s="12"/>
      <c r="J53"/>
      <c r="K53"/>
    </row>
    <row r="54" spans="2:11" ht="16.5">
      <c r="B54" s="10"/>
      <c r="C54" s="13"/>
      <c r="D54" s="13"/>
      <c r="E54" s="13"/>
      <c r="F54" s="26"/>
      <c r="G54" s="12"/>
      <c r="H54" s="12"/>
      <c r="I54" s="12"/>
      <c r="J54"/>
      <c r="K54"/>
    </row>
    <row r="55" spans="2:11" ht="16.5">
      <c r="B55" s="10"/>
      <c r="C55" s="13"/>
      <c r="D55" s="13"/>
      <c r="E55" s="13"/>
      <c r="F55" s="26"/>
      <c r="G55" s="12"/>
      <c r="H55" s="12"/>
      <c r="I55" s="12"/>
      <c r="J55"/>
      <c r="K55"/>
    </row>
    <row r="56" spans="2:11" ht="16.5">
      <c r="B56" s="10"/>
      <c r="C56" s="13"/>
      <c r="D56" s="13"/>
      <c r="E56" s="13"/>
      <c r="F56" s="26"/>
      <c r="G56" s="12"/>
      <c r="H56" s="12"/>
      <c r="I56" s="12"/>
      <c r="J56"/>
      <c r="K56"/>
    </row>
    <row r="57" spans="2:11" ht="16.5">
      <c r="B57" s="10"/>
      <c r="C57" s="13"/>
      <c r="D57" s="13"/>
      <c r="E57" s="13"/>
      <c r="F57" s="26"/>
      <c r="G57" s="12"/>
      <c r="H57" s="12"/>
      <c r="I57" s="12"/>
      <c r="J57"/>
      <c r="K57"/>
    </row>
    <row r="58" spans="2:11" ht="16.5">
      <c r="B58" s="10"/>
      <c r="C58" s="13"/>
      <c r="D58" s="13"/>
      <c r="E58" s="13"/>
      <c r="F58" s="26"/>
      <c r="G58" s="12"/>
      <c r="H58" s="12"/>
      <c r="I58" s="12"/>
      <c r="J58"/>
      <c r="K58"/>
    </row>
    <row r="59" spans="2:11" ht="16.5">
      <c r="B59" s="10"/>
      <c r="C59" s="13"/>
      <c r="D59" s="13"/>
      <c r="E59" s="13"/>
      <c r="F59" s="26"/>
      <c r="G59" s="12"/>
      <c r="H59" s="12"/>
      <c r="I59" s="12"/>
      <c r="J59"/>
      <c r="K59"/>
    </row>
    <row r="60" spans="2:11" ht="16.5">
      <c r="B60" s="10"/>
      <c r="C60" s="13"/>
      <c r="D60" s="13"/>
      <c r="E60" s="13"/>
      <c r="F60" s="26"/>
      <c r="G60" s="12"/>
      <c r="H60" s="12"/>
      <c r="I60" s="12"/>
      <c r="J60"/>
      <c r="K60"/>
    </row>
    <row r="61" spans="2:11" ht="16.5">
      <c r="B61" s="10"/>
      <c r="C61" s="13"/>
      <c r="D61" s="13"/>
      <c r="E61" s="13"/>
      <c r="F61" s="26"/>
      <c r="G61" s="12"/>
      <c r="H61" s="12"/>
      <c r="I61" s="12"/>
      <c r="J61"/>
      <c r="K61"/>
    </row>
    <row r="62" spans="2:11" ht="16.5">
      <c r="B62" s="10"/>
      <c r="C62" s="13"/>
      <c r="D62" s="13"/>
      <c r="E62" s="13"/>
      <c r="F62" s="26"/>
      <c r="G62" s="12"/>
      <c r="H62" s="12"/>
      <c r="I62" s="12"/>
      <c r="J62"/>
      <c r="K62"/>
    </row>
    <row r="63" spans="2:11" ht="16.5">
      <c r="B63" s="10"/>
      <c r="C63" s="13"/>
      <c r="D63" s="13"/>
      <c r="E63" s="13"/>
      <c r="F63" s="26"/>
      <c r="G63" s="12"/>
      <c r="H63" s="12"/>
      <c r="I63" s="12"/>
      <c r="J63"/>
      <c r="K63"/>
    </row>
    <row r="64" spans="2:11" ht="16.5">
      <c r="B64" s="10"/>
      <c r="C64" s="13"/>
      <c r="D64" s="13"/>
      <c r="E64" s="13"/>
      <c r="F64" s="26"/>
      <c r="G64" s="12"/>
      <c r="H64" s="12"/>
      <c r="I64" s="12"/>
      <c r="J64"/>
      <c r="K64"/>
    </row>
    <row r="65" spans="2:11" ht="16.5">
      <c r="B65" s="10"/>
      <c r="C65" s="13"/>
      <c r="D65" s="13"/>
      <c r="E65" s="13"/>
      <c r="F65" s="26"/>
      <c r="G65" s="12"/>
      <c r="H65" s="12"/>
      <c r="I65" s="12"/>
      <c r="J65"/>
      <c r="K65"/>
    </row>
    <row r="66" spans="2:11" ht="16.5">
      <c r="B66" s="10"/>
      <c r="C66" s="13"/>
      <c r="D66" s="13"/>
      <c r="E66" s="13"/>
      <c r="F66" s="26"/>
      <c r="G66" s="12"/>
      <c r="H66" s="12"/>
      <c r="I66" s="12"/>
      <c r="J66"/>
      <c r="K66"/>
    </row>
    <row r="67" spans="2:11" ht="16.5">
      <c r="B67" s="10"/>
      <c r="C67" s="13"/>
      <c r="D67" s="13"/>
      <c r="E67" s="13"/>
      <c r="F67" s="26"/>
      <c r="G67" s="12"/>
      <c r="H67" s="12"/>
      <c r="I67" s="12"/>
      <c r="J67"/>
      <c r="K67"/>
    </row>
    <row r="68" spans="2:11" ht="16.5">
      <c r="B68" s="10"/>
      <c r="C68" s="13"/>
      <c r="D68" s="13"/>
      <c r="E68" s="13"/>
      <c r="F68" s="26"/>
      <c r="G68" s="12"/>
      <c r="H68" s="12"/>
      <c r="I68" s="12"/>
      <c r="J68"/>
      <c r="K68"/>
    </row>
    <row r="69" spans="2:11" ht="16.5">
      <c r="B69" s="10"/>
      <c r="C69" s="13"/>
      <c r="D69" s="13"/>
      <c r="E69" s="13"/>
      <c r="F69" s="26"/>
      <c r="G69" s="12"/>
      <c r="H69" s="12"/>
      <c r="I69" s="12"/>
      <c r="J69"/>
      <c r="K69"/>
    </row>
    <row r="70" spans="2:11" ht="16.5">
      <c r="B70" s="10"/>
      <c r="C70" s="13"/>
      <c r="D70" s="13"/>
      <c r="E70" s="13"/>
      <c r="F70" s="26"/>
      <c r="G70" s="12"/>
      <c r="H70" s="12"/>
      <c r="I70" s="12"/>
      <c r="J70"/>
      <c r="K70"/>
    </row>
    <row r="71" spans="2:11" ht="16.5">
      <c r="B71" s="10"/>
      <c r="C71" s="13"/>
      <c r="D71" s="13"/>
      <c r="E71" s="13"/>
      <c r="F71" s="26"/>
      <c r="G71" s="12"/>
      <c r="H71" s="12"/>
      <c r="I71" s="12"/>
      <c r="J71"/>
      <c r="K71"/>
    </row>
    <row r="72" spans="2:11" ht="16.5">
      <c r="B72" s="10"/>
      <c r="C72" s="13"/>
      <c r="D72" s="13"/>
      <c r="E72" s="13"/>
      <c r="F72" s="26"/>
      <c r="G72" s="12"/>
      <c r="H72" s="12"/>
      <c r="I72" s="12"/>
      <c r="J72"/>
      <c r="K72"/>
    </row>
    <row r="73" spans="2:11" ht="16.5">
      <c r="B73" s="10"/>
      <c r="C73" s="13"/>
      <c r="D73" s="13"/>
      <c r="E73" s="13"/>
      <c r="F73" s="26"/>
      <c r="G73" s="12"/>
      <c r="H73" s="12"/>
      <c r="I73" s="12"/>
      <c r="J73"/>
      <c r="K73"/>
    </row>
    <row r="74" spans="2:11" ht="16.5">
      <c r="B74" s="10"/>
      <c r="C74" s="13"/>
      <c r="D74" s="13"/>
      <c r="E74" s="13"/>
      <c r="F74" s="26"/>
      <c r="G74" s="12"/>
      <c r="H74" s="12"/>
      <c r="I74" s="12"/>
      <c r="J74"/>
      <c r="K74"/>
    </row>
    <row r="75" spans="2:11" ht="16.5">
      <c r="B75" s="10"/>
      <c r="C75" s="13"/>
      <c r="D75" s="13"/>
      <c r="E75" s="13"/>
      <c r="F75" s="26"/>
      <c r="G75" s="12"/>
      <c r="H75" s="12"/>
      <c r="I75" s="12"/>
      <c r="J75"/>
      <c r="K75"/>
    </row>
    <row r="76" spans="2:11" ht="16.5">
      <c r="B76" s="10"/>
      <c r="C76" s="13"/>
      <c r="D76" s="13"/>
      <c r="E76" s="13"/>
      <c r="F76" s="26"/>
      <c r="G76" s="12"/>
      <c r="H76" s="12"/>
      <c r="I76" s="12"/>
      <c r="J76"/>
      <c r="K76"/>
    </row>
    <row r="77" spans="2:11" ht="16.5">
      <c r="B77" s="10"/>
      <c r="C77" s="13"/>
      <c r="D77" s="13"/>
      <c r="E77" s="13"/>
      <c r="F77" s="26"/>
      <c r="G77" s="12"/>
      <c r="H77" s="12"/>
      <c r="I77" s="12"/>
      <c r="J77"/>
      <c r="K77"/>
    </row>
    <row r="78" spans="2:11" ht="16.5">
      <c r="B78" s="10"/>
      <c r="C78" s="13"/>
      <c r="D78" s="13"/>
      <c r="E78" s="13"/>
      <c r="F78" s="26"/>
      <c r="G78" s="12"/>
      <c r="H78" s="12"/>
      <c r="I78" s="12"/>
      <c r="J78"/>
      <c r="K78"/>
    </row>
    <row r="79" spans="2:11" ht="16.5">
      <c r="B79" s="10"/>
      <c r="C79" s="13"/>
      <c r="D79" s="13"/>
      <c r="E79" s="13"/>
      <c r="F79" s="26"/>
      <c r="G79" s="12"/>
      <c r="H79" s="12"/>
      <c r="I79" s="12"/>
      <c r="J79"/>
      <c r="K79"/>
    </row>
    <row r="80" spans="2:11" ht="16.5">
      <c r="B80" s="10"/>
      <c r="C80" s="13"/>
      <c r="D80" s="13"/>
      <c r="E80" s="13"/>
      <c r="F80" s="26"/>
      <c r="G80" s="12"/>
      <c r="H80" s="12"/>
      <c r="I80" s="12"/>
      <c r="J80"/>
      <c r="K80"/>
    </row>
    <row r="81" spans="2:11" ht="16.5">
      <c r="B81" s="10"/>
      <c r="C81" s="13"/>
      <c r="D81" s="13"/>
      <c r="E81" s="13"/>
      <c r="F81" s="26"/>
      <c r="G81" s="12"/>
      <c r="H81" s="12"/>
      <c r="I81" s="12"/>
      <c r="J81"/>
      <c r="K81"/>
    </row>
    <row r="82" spans="2:11" ht="16.5">
      <c r="B82" s="10"/>
      <c r="C82" s="13"/>
      <c r="D82" s="13"/>
      <c r="E82" s="13"/>
      <c r="F82" s="26"/>
      <c r="G82" s="12"/>
      <c r="H82" s="12"/>
      <c r="I82" s="12"/>
      <c r="J82"/>
      <c r="K82"/>
    </row>
    <row r="83" spans="2:11" ht="16.5">
      <c r="B83" s="10"/>
      <c r="C83" s="13"/>
      <c r="D83" s="13"/>
      <c r="E83" s="13"/>
      <c r="F83" s="26"/>
      <c r="G83" s="12"/>
      <c r="H83" s="12"/>
      <c r="I83" s="12"/>
      <c r="J83"/>
      <c r="K83"/>
    </row>
    <row r="84" spans="2:11" ht="16.5">
      <c r="B84" s="10"/>
      <c r="C84" s="13"/>
      <c r="D84" s="13"/>
      <c r="E84" s="13"/>
      <c r="F84" s="26"/>
      <c r="G84" s="12"/>
      <c r="H84" s="12"/>
      <c r="I84" s="12"/>
      <c r="J84"/>
      <c r="K84"/>
    </row>
    <row r="85" spans="2:11" ht="16.5">
      <c r="B85" s="10"/>
      <c r="C85" s="13"/>
      <c r="D85" s="13"/>
      <c r="E85" s="13"/>
      <c r="F85" s="26"/>
      <c r="G85" s="12"/>
      <c r="H85" s="12"/>
      <c r="I85" s="12"/>
      <c r="J85"/>
      <c r="K85"/>
    </row>
    <row r="86" spans="2:11" ht="16.5">
      <c r="B86" s="10"/>
      <c r="C86" s="13"/>
      <c r="D86" s="13"/>
      <c r="E86" s="13"/>
      <c r="F86" s="26"/>
      <c r="G86" s="12"/>
      <c r="H86" s="12"/>
      <c r="I86" s="12"/>
      <c r="J86"/>
      <c r="K86"/>
    </row>
    <row r="87" spans="2:11" ht="16.5">
      <c r="B87" s="10"/>
      <c r="C87" s="13"/>
      <c r="D87" s="13"/>
      <c r="E87" s="13"/>
      <c r="F87" s="26"/>
      <c r="G87" s="12"/>
      <c r="H87" s="12"/>
      <c r="I87" s="12"/>
      <c r="J87"/>
      <c r="K87"/>
    </row>
    <row r="88" spans="2:11" ht="16.5">
      <c r="B88" s="10"/>
      <c r="C88" s="13"/>
      <c r="D88" s="13"/>
      <c r="E88" s="13"/>
      <c r="F88" s="26"/>
      <c r="G88" s="12"/>
      <c r="H88" s="12"/>
      <c r="I88" s="12"/>
      <c r="J88"/>
      <c r="K88"/>
    </row>
    <row r="89" spans="2:11" ht="16.5">
      <c r="B89" s="10"/>
      <c r="C89" s="13"/>
      <c r="D89" s="13"/>
      <c r="E89" s="13"/>
      <c r="F89" s="26"/>
      <c r="G89" s="12"/>
      <c r="H89" s="12"/>
      <c r="I89" s="12"/>
      <c r="J89"/>
      <c r="K89"/>
    </row>
    <row r="90" spans="2:11" ht="16.5">
      <c r="B90" s="10"/>
      <c r="C90" s="13"/>
      <c r="D90" s="13"/>
      <c r="E90" s="13"/>
      <c r="F90" s="26"/>
      <c r="G90" s="12"/>
      <c r="H90" s="12"/>
      <c r="I90" s="12"/>
      <c r="J90"/>
      <c r="K90"/>
    </row>
    <row r="91" spans="2:11" ht="16.5">
      <c r="B91" s="10"/>
      <c r="C91" s="13"/>
      <c r="D91" s="13"/>
      <c r="E91" s="13"/>
      <c r="F91" s="26"/>
      <c r="G91" s="12"/>
      <c r="H91" s="12"/>
      <c r="I91" s="12"/>
      <c r="J91"/>
      <c r="K91"/>
    </row>
    <row r="92" spans="2:11" ht="16.5">
      <c r="B92" s="10"/>
      <c r="C92" s="13"/>
      <c r="D92" s="13"/>
      <c r="E92" s="13"/>
      <c r="F92" s="26"/>
      <c r="G92" s="12"/>
      <c r="H92" s="12"/>
      <c r="I92" s="12"/>
      <c r="J92"/>
      <c r="K92"/>
    </row>
    <row r="93" spans="2:11" ht="16.5">
      <c r="B93" s="10"/>
      <c r="C93" s="13"/>
      <c r="D93" s="13"/>
      <c r="E93" s="13"/>
      <c r="F93" s="26"/>
      <c r="G93" s="12"/>
      <c r="H93" s="12"/>
      <c r="I93" s="12"/>
      <c r="J93"/>
      <c r="K93"/>
    </row>
    <row r="94" spans="2:11" ht="16.5">
      <c r="B94" s="10"/>
      <c r="C94" s="13"/>
      <c r="D94" s="13"/>
      <c r="E94" s="13"/>
      <c r="F94" s="26"/>
      <c r="G94" s="12"/>
      <c r="H94" s="12"/>
      <c r="I94" s="12"/>
      <c r="J94"/>
      <c r="K94"/>
    </row>
    <row r="95" spans="2:11" ht="16.5">
      <c r="B95" s="10"/>
      <c r="C95" s="13"/>
      <c r="D95" s="13"/>
      <c r="E95" s="13"/>
      <c r="F95" s="26"/>
      <c r="G95" s="12"/>
      <c r="H95" s="12"/>
      <c r="I95" s="12"/>
      <c r="J95"/>
      <c r="K95"/>
    </row>
    <row r="96" spans="2:11" ht="16.5">
      <c r="B96" s="10"/>
      <c r="C96" s="13"/>
      <c r="D96" s="13"/>
      <c r="E96" s="13"/>
      <c r="F96" s="26"/>
      <c r="G96" s="12"/>
      <c r="H96" s="12"/>
      <c r="I96" s="12"/>
      <c r="J96"/>
      <c r="K96"/>
    </row>
    <row r="97" spans="2:11" ht="16.5">
      <c r="B97" s="10"/>
      <c r="C97" s="13"/>
      <c r="D97" s="13"/>
      <c r="E97" s="13"/>
      <c r="F97" s="26"/>
      <c r="G97" s="12"/>
      <c r="H97" s="12"/>
      <c r="I97" s="12"/>
      <c r="J97"/>
      <c r="K97"/>
    </row>
    <row r="98" spans="2:11" ht="16.5">
      <c r="B98" s="10"/>
      <c r="C98" s="13"/>
      <c r="D98" s="13"/>
      <c r="E98" s="13"/>
      <c r="F98" s="26"/>
      <c r="G98" s="12"/>
      <c r="H98" s="12"/>
      <c r="I98" s="12"/>
      <c r="J98"/>
      <c r="K98"/>
    </row>
    <row r="99" spans="2:11" ht="16.5">
      <c r="B99" s="10"/>
      <c r="C99" s="13"/>
      <c r="D99" s="13"/>
      <c r="E99" s="13"/>
      <c r="F99" s="26"/>
      <c r="G99" s="12"/>
      <c r="H99" s="12"/>
      <c r="I99" s="12"/>
      <c r="J99"/>
      <c r="K99"/>
    </row>
    <row r="100" spans="2:11" ht="16.5">
      <c r="B100" s="10"/>
      <c r="C100" s="13"/>
      <c r="D100" s="13"/>
      <c r="E100" s="13"/>
      <c r="F100" s="26"/>
      <c r="G100" s="12"/>
      <c r="H100" s="12"/>
      <c r="I100" s="12"/>
      <c r="J100"/>
      <c r="K100"/>
    </row>
    <row r="101" spans="2:11" ht="16.5">
      <c r="B101" s="10"/>
      <c r="C101" s="13"/>
      <c r="D101" s="13"/>
      <c r="E101" s="13"/>
      <c r="F101" s="26"/>
      <c r="G101" s="12"/>
      <c r="H101" s="12"/>
      <c r="I101" s="12"/>
      <c r="J101"/>
      <c r="K101"/>
    </row>
    <row r="102" spans="2:11" ht="16.5">
      <c r="B102" s="10"/>
      <c r="C102" s="13"/>
      <c r="D102" s="13"/>
      <c r="E102" s="13"/>
      <c r="F102" s="26"/>
      <c r="G102" s="12"/>
      <c r="H102" s="12"/>
      <c r="I102" s="12"/>
      <c r="J102"/>
      <c r="K102"/>
    </row>
    <row r="103" spans="2:11" ht="16.5">
      <c r="B103" s="10"/>
      <c r="C103" s="13"/>
      <c r="D103" s="13"/>
      <c r="E103" s="13"/>
      <c r="F103" s="26"/>
      <c r="G103" s="12"/>
      <c r="H103" s="12"/>
      <c r="I103" s="12"/>
      <c r="J103"/>
      <c r="K103"/>
    </row>
    <row r="104" spans="2:11" ht="16.5">
      <c r="B104" s="10"/>
      <c r="C104" s="13"/>
      <c r="D104" s="13"/>
      <c r="E104" s="13"/>
      <c r="F104" s="26"/>
      <c r="G104" s="12"/>
      <c r="H104" s="12"/>
      <c r="I104" s="12"/>
      <c r="J104"/>
      <c r="K104"/>
    </row>
    <row r="105" spans="2:11" ht="16.5">
      <c r="B105" s="10"/>
      <c r="C105" s="13"/>
      <c r="D105" s="13"/>
      <c r="E105" s="13"/>
      <c r="F105" s="26"/>
      <c r="G105" s="12"/>
      <c r="H105" s="12"/>
      <c r="I105" s="12"/>
      <c r="J105"/>
      <c r="K105"/>
    </row>
    <row r="106" spans="2:11" ht="16.5">
      <c r="B106" s="10"/>
      <c r="C106" s="13"/>
      <c r="D106" s="13"/>
      <c r="E106" s="13"/>
      <c r="F106" s="26"/>
      <c r="G106" s="12"/>
      <c r="H106" s="12"/>
      <c r="I106" s="12"/>
      <c r="J106"/>
      <c r="K106"/>
    </row>
    <row r="107" spans="2:11" ht="16.5">
      <c r="B107" s="10"/>
      <c r="C107" s="13"/>
      <c r="D107" s="13"/>
      <c r="E107" s="13"/>
      <c r="F107" s="26"/>
      <c r="G107" s="12"/>
      <c r="H107" s="12"/>
      <c r="I107" s="12"/>
      <c r="J107"/>
      <c r="K107"/>
    </row>
    <row r="108" spans="2:11" ht="16.5">
      <c r="B108" s="10"/>
      <c r="C108" s="13"/>
      <c r="D108" s="13"/>
      <c r="E108" s="13"/>
      <c r="F108" s="26"/>
      <c r="G108" s="12"/>
      <c r="H108" s="12"/>
      <c r="I108" s="12"/>
      <c r="J108"/>
      <c r="K108"/>
    </row>
    <row r="109" spans="2:11" ht="16.5">
      <c r="B109" s="10"/>
      <c r="C109" s="13"/>
      <c r="D109" s="13"/>
      <c r="E109" s="13"/>
      <c r="F109" s="26"/>
      <c r="G109" s="12"/>
      <c r="H109" s="12"/>
      <c r="I109" s="12"/>
      <c r="J109"/>
      <c r="K109"/>
    </row>
    <row r="110" spans="2:11" ht="16.5">
      <c r="B110" s="10"/>
      <c r="C110" s="13"/>
      <c r="D110" s="13"/>
      <c r="E110" s="13"/>
      <c r="F110" s="26"/>
      <c r="G110" s="12"/>
      <c r="H110" s="12"/>
      <c r="I110" s="12"/>
      <c r="J110"/>
      <c r="K110"/>
    </row>
    <row r="111" spans="2:11" ht="16.5">
      <c r="B111" s="10"/>
      <c r="C111" s="13"/>
      <c r="D111" s="13"/>
      <c r="E111" s="13"/>
      <c r="F111" s="26"/>
      <c r="G111" s="12"/>
      <c r="H111" s="12"/>
      <c r="I111" s="12"/>
      <c r="J111"/>
      <c r="K111"/>
    </row>
    <row r="112" spans="2:11" ht="16.5">
      <c r="B112" s="10"/>
      <c r="C112" s="13"/>
      <c r="D112" s="13"/>
      <c r="E112" s="13"/>
      <c r="F112" s="26"/>
      <c r="G112" s="12"/>
      <c r="H112" s="12"/>
      <c r="I112" s="12"/>
      <c r="J112"/>
      <c r="K112"/>
    </row>
    <row r="113" spans="2:11" ht="16.5">
      <c r="B113" s="10"/>
      <c r="C113" s="13"/>
      <c r="D113" s="13"/>
      <c r="E113" s="13"/>
      <c r="F113" s="26"/>
      <c r="G113" s="12"/>
      <c r="H113" s="12"/>
      <c r="I113" s="12"/>
      <c r="J113"/>
      <c r="K113"/>
    </row>
    <row r="114" spans="2:11" ht="16.5">
      <c r="B114" s="10"/>
      <c r="C114" s="13"/>
      <c r="D114" s="13"/>
      <c r="E114" s="13"/>
      <c r="F114" s="26"/>
      <c r="G114" s="12"/>
      <c r="H114" s="12"/>
      <c r="I114" s="12"/>
      <c r="J114"/>
      <c r="K114"/>
    </row>
    <row r="115" spans="2:11" ht="16.5">
      <c r="B115" s="10"/>
      <c r="C115" s="13"/>
      <c r="D115" s="13"/>
      <c r="E115" s="13"/>
      <c r="F115" s="26"/>
      <c r="G115" s="12"/>
      <c r="H115" s="12"/>
      <c r="I115" s="12"/>
      <c r="J115"/>
      <c r="K115"/>
    </row>
    <row r="116" spans="2:11" ht="16.5">
      <c r="B116" s="10"/>
      <c r="C116" s="13"/>
      <c r="D116" s="13"/>
      <c r="E116" s="13"/>
      <c r="F116" s="26"/>
      <c r="G116" s="12"/>
      <c r="H116" s="12"/>
      <c r="I116" s="12"/>
      <c r="J116"/>
      <c r="K116"/>
    </row>
    <row r="117" spans="2:11" ht="16.5">
      <c r="B117" s="10"/>
      <c r="C117" s="13"/>
      <c r="D117" s="13"/>
      <c r="E117" s="13"/>
      <c r="F117" s="26"/>
      <c r="G117" s="12"/>
      <c r="H117" s="12"/>
      <c r="I117" s="12"/>
      <c r="J117"/>
      <c r="K117"/>
    </row>
    <row r="118" spans="2:11" ht="16.5">
      <c r="B118" s="10"/>
      <c r="C118" s="13"/>
      <c r="D118" s="13"/>
      <c r="E118" s="13"/>
      <c r="F118" s="26"/>
      <c r="G118" s="12"/>
      <c r="H118" s="12"/>
      <c r="I118" s="12"/>
      <c r="J118"/>
      <c r="K118"/>
    </row>
    <row r="119" spans="2:11" ht="16.5">
      <c r="B119" s="10"/>
      <c r="C119" s="13"/>
      <c r="D119" s="13"/>
      <c r="E119" s="13"/>
      <c r="F119" s="26"/>
      <c r="G119" s="12"/>
      <c r="H119" s="12"/>
      <c r="I119" s="12"/>
      <c r="J119"/>
      <c r="K119"/>
    </row>
    <row r="120" spans="2:11" ht="16.5">
      <c r="B120" s="10"/>
      <c r="C120" s="13"/>
      <c r="D120" s="13"/>
      <c r="E120" s="13"/>
      <c r="F120" s="26"/>
      <c r="G120" s="12"/>
      <c r="H120" s="12"/>
      <c r="I120" s="12"/>
      <c r="J120"/>
      <c r="K120"/>
    </row>
    <row r="121" spans="2:11" ht="16.5">
      <c r="B121" s="10"/>
      <c r="C121" s="13"/>
      <c r="D121" s="13"/>
      <c r="E121" s="13"/>
      <c r="F121" s="26"/>
      <c r="G121" s="12"/>
      <c r="H121" s="12"/>
      <c r="I121" s="12"/>
      <c r="J121"/>
      <c r="K121"/>
    </row>
    <row r="122" spans="2:11" ht="16.5">
      <c r="B122" s="10"/>
      <c r="C122" s="13"/>
      <c r="D122" s="13"/>
      <c r="E122" s="13"/>
      <c r="F122" s="26"/>
      <c r="G122" s="12"/>
      <c r="H122" s="12"/>
      <c r="I122" s="12"/>
      <c r="J122"/>
      <c r="K122"/>
    </row>
    <row r="123" spans="2:11" ht="16.5">
      <c r="B123" s="10"/>
      <c r="C123" s="13"/>
      <c r="D123" s="13"/>
      <c r="E123" s="13"/>
      <c r="F123" s="26"/>
      <c r="G123" s="12"/>
      <c r="H123" s="12"/>
      <c r="I123" s="12"/>
      <c r="J123"/>
      <c r="K123"/>
    </row>
    <row r="124" spans="2:11" ht="16.5">
      <c r="B124" s="10"/>
      <c r="C124" s="13"/>
      <c r="D124" s="13"/>
      <c r="E124" s="13"/>
      <c r="F124" s="26"/>
      <c r="G124" s="12"/>
      <c r="H124" s="12"/>
      <c r="I124" s="12"/>
      <c r="J124"/>
      <c r="K124"/>
    </row>
    <row r="125" spans="2:11" ht="16.5">
      <c r="B125" s="10"/>
      <c r="C125" s="13"/>
      <c r="D125" s="13"/>
      <c r="E125" s="13"/>
      <c r="F125" s="26"/>
      <c r="G125" s="12"/>
      <c r="H125" s="12"/>
      <c r="I125" s="12"/>
      <c r="J125"/>
      <c r="K125"/>
    </row>
    <row r="126" spans="2:11" ht="16.5">
      <c r="B126" s="10"/>
      <c r="C126" s="13"/>
      <c r="D126" s="13"/>
      <c r="E126" s="13"/>
      <c r="F126" s="26"/>
      <c r="G126" s="12"/>
      <c r="H126" s="12"/>
      <c r="I126" s="12"/>
      <c r="J126"/>
      <c r="K126"/>
    </row>
    <row r="127" spans="2:11" ht="16.5">
      <c r="B127" s="10"/>
      <c r="C127" s="13"/>
      <c r="D127" s="13"/>
      <c r="E127" s="13"/>
      <c r="F127" s="26"/>
      <c r="G127" s="12"/>
      <c r="H127" s="12"/>
      <c r="I127" s="12"/>
      <c r="J127"/>
      <c r="K127"/>
    </row>
    <row r="128" spans="2:11" ht="16.5">
      <c r="B128" s="10"/>
      <c r="C128" s="13"/>
      <c r="D128" s="13"/>
      <c r="E128" s="13"/>
      <c r="F128" s="26"/>
      <c r="G128" s="12"/>
      <c r="H128" s="12"/>
      <c r="I128" s="12"/>
      <c r="J128"/>
      <c r="K128"/>
    </row>
    <row r="129" spans="2:11" ht="16.5">
      <c r="B129" s="10"/>
      <c r="C129" s="13"/>
      <c r="D129" s="13"/>
      <c r="E129" s="13"/>
      <c r="F129" s="26"/>
      <c r="G129" s="12"/>
      <c r="H129" s="12"/>
      <c r="I129" s="12"/>
      <c r="J129"/>
      <c r="K129"/>
    </row>
    <row r="130" spans="2:11" ht="16.5">
      <c r="B130" s="14"/>
      <c r="C130" s="15"/>
      <c r="D130" s="15"/>
      <c r="E130" s="15"/>
      <c r="F130" s="29"/>
      <c r="G130" s="16"/>
      <c r="H130" s="16"/>
      <c r="I130" s="16"/>
      <c r="J130"/>
      <c r="K130"/>
    </row>
    <row r="131" spans="2:11">
      <c r="G131" s="17"/>
      <c r="H131" s="17"/>
      <c r="I131" s="17"/>
      <c r="K131" s="17"/>
    </row>
    <row r="132" spans="2:11">
      <c r="G132" s="17"/>
      <c r="H132" s="17"/>
      <c r="I132" s="17"/>
      <c r="K132" s="17"/>
    </row>
    <row r="133" spans="2:11">
      <c r="G133" s="17"/>
      <c r="H133" s="17"/>
      <c r="I133" s="17"/>
      <c r="K133" s="17"/>
    </row>
    <row r="134" spans="2:11">
      <c r="G134" s="17"/>
      <c r="H134" s="17"/>
      <c r="I134" s="17"/>
      <c r="K134" s="17"/>
    </row>
    <row r="135" spans="2:11">
      <c r="G135" s="17"/>
      <c r="H135" s="17"/>
      <c r="I135" s="17"/>
      <c r="K135" s="17"/>
    </row>
    <row r="136" spans="2:11">
      <c r="G136" s="17"/>
      <c r="H136" s="17"/>
      <c r="I136" s="17"/>
      <c r="K136" s="17"/>
    </row>
    <row r="137" spans="2:11">
      <c r="G137" s="17"/>
      <c r="H137" s="17"/>
      <c r="I137" s="17"/>
      <c r="K137" s="17"/>
    </row>
    <row r="138" spans="2:11">
      <c r="G138" s="17"/>
      <c r="H138" s="17"/>
      <c r="I138" s="17"/>
      <c r="K138" s="17"/>
    </row>
    <row r="139" spans="2:11">
      <c r="G139" s="17"/>
      <c r="H139" s="17"/>
      <c r="I139" s="17"/>
      <c r="K139" s="17"/>
    </row>
    <row r="140" spans="2:11">
      <c r="G140" s="17"/>
      <c r="H140" s="17"/>
      <c r="I140" s="17"/>
      <c r="K140" s="17"/>
    </row>
    <row r="141" spans="2:11">
      <c r="G141" s="17"/>
      <c r="H141" s="17"/>
      <c r="I141" s="17"/>
      <c r="K141" s="17"/>
    </row>
    <row r="142" spans="2:11">
      <c r="G142" s="17"/>
      <c r="H142" s="17"/>
      <c r="I142" s="17"/>
      <c r="K142" s="17"/>
    </row>
    <row r="143" spans="2:11">
      <c r="G143" s="17"/>
      <c r="H143" s="17"/>
      <c r="I143" s="17"/>
      <c r="K143" s="17"/>
    </row>
    <row r="144" spans="2:11">
      <c r="G144" s="17"/>
      <c r="H144" s="17"/>
      <c r="I144" s="17"/>
      <c r="K144" s="17"/>
    </row>
    <row r="145" spans="7:11">
      <c r="G145" s="17"/>
      <c r="H145" s="17"/>
      <c r="I145" s="17"/>
      <c r="K145" s="17"/>
    </row>
    <row r="146" spans="7:11">
      <c r="G146" s="17"/>
      <c r="H146" s="17"/>
      <c r="I146" s="17"/>
      <c r="K146" s="17"/>
    </row>
    <row r="147" spans="7:11">
      <c r="G147" s="17"/>
      <c r="H147" s="17"/>
      <c r="I147" s="17"/>
      <c r="K147" s="17"/>
    </row>
    <row r="148" spans="7:11">
      <c r="G148" s="17"/>
      <c r="H148" s="17"/>
      <c r="I148" s="17"/>
      <c r="K148" s="17"/>
    </row>
    <row r="149" spans="7:11">
      <c r="G149" s="17"/>
      <c r="H149" s="17"/>
      <c r="I149" s="17"/>
      <c r="K149" s="17"/>
    </row>
    <row r="150" spans="7:11">
      <c r="G150" s="17"/>
      <c r="H150" s="17"/>
      <c r="I150" s="17"/>
      <c r="K150" s="17"/>
    </row>
    <row r="151" spans="7:11">
      <c r="G151" s="17"/>
      <c r="H151" s="17"/>
      <c r="I151" s="17"/>
      <c r="K151" s="17"/>
    </row>
    <row r="152" spans="7:11">
      <c r="G152" s="17"/>
      <c r="H152" s="17"/>
      <c r="I152" s="17"/>
      <c r="K152" s="17"/>
    </row>
    <row r="153" spans="7:11">
      <c r="G153" s="17"/>
      <c r="H153" s="17"/>
      <c r="I153" s="17"/>
      <c r="K153" s="17"/>
    </row>
    <row r="154" spans="7:11">
      <c r="G154" s="17"/>
      <c r="H154" s="17"/>
      <c r="I154" s="17"/>
      <c r="K154" s="17"/>
    </row>
    <row r="155" spans="7:11">
      <c r="G155" s="17"/>
      <c r="H155" s="17"/>
      <c r="I155" s="17"/>
      <c r="K155" s="17"/>
    </row>
    <row r="156" spans="7:11">
      <c r="G156" s="17"/>
      <c r="H156" s="17"/>
      <c r="I156" s="17"/>
      <c r="K156" s="17"/>
    </row>
    <row r="157" spans="7:11">
      <c r="G157" s="17"/>
      <c r="H157" s="17"/>
      <c r="I157" s="17"/>
      <c r="K157" s="17"/>
    </row>
    <row r="158" spans="7:11">
      <c r="G158" s="17"/>
      <c r="H158" s="17"/>
      <c r="I158" s="17"/>
      <c r="K158" s="17"/>
    </row>
    <row r="159" spans="7:11">
      <c r="G159" s="17"/>
      <c r="H159" s="17"/>
      <c r="I159" s="17"/>
      <c r="K159" s="17"/>
    </row>
    <row r="160" spans="7:11">
      <c r="G160" s="17"/>
      <c r="H160" s="17"/>
      <c r="I160" s="17"/>
      <c r="K160" s="17"/>
    </row>
    <row r="161" spans="7:11">
      <c r="G161" s="17"/>
      <c r="H161" s="17"/>
      <c r="I161" s="17"/>
      <c r="K161" s="17"/>
    </row>
    <row r="162" spans="7:11">
      <c r="G162" s="17"/>
      <c r="H162" s="17"/>
      <c r="I162" s="17"/>
      <c r="K162" s="17"/>
    </row>
    <row r="163" spans="7:11">
      <c r="G163" s="17"/>
      <c r="H163" s="17"/>
      <c r="I163" s="17"/>
      <c r="K163" s="17"/>
    </row>
    <row r="164" spans="7:11">
      <c r="G164" s="17"/>
      <c r="H164" s="17"/>
      <c r="I164" s="17"/>
      <c r="K164" s="17"/>
    </row>
    <row r="165" spans="7:11">
      <c r="G165" s="17"/>
      <c r="H165" s="17"/>
      <c r="I165" s="17"/>
      <c r="K165" s="17"/>
    </row>
    <row r="166" spans="7:11">
      <c r="G166" s="17"/>
      <c r="H166" s="17"/>
      <c r="I166" s="17"/>
      <c r="K166" s="17"/>
    </row>
    <row r="167" spans="7:11">
      <c r="G167" s="17"/>
      <c r="H167" s="17"/>
      <c r="I167" s="17"/>
      <c r="K167" s="17"/>
    </row>
    <row r="168" spans="7:11">
      <c r="G168" s="17"/>
      <c r="H168" s="17"/>
      <c r="I168" s="17"/>
      <c r="K168" s="17"/>
    </row>
    <row r="169" spans="7:11">
      <c r="G169" s="17"/>
      <c r="H169" s="17"/>
      <c r="I169" s="17"/>
      <c r="K169" s="17"/>
    </row>
    <row r="170" spans="7:11">
      <c r="G170" s="17"/>
      <c r="H170" s="17"/>
      <c r="I170" s="17"/>
      <c r="K170" s="17"/>
    </row>
    <row r="171" spans="7:11">
      <c r="G171" s="17"/>
      <c r="H171" s="17"/>
      <c r="I171" s="17"/>
      <c r="K171" s="17"/>
    </row>
    <row r="172" spans="7:11">
      <c r="G172" s="17"/>
      <c r="H172" s="17"/>
      <c r="I172" s="17"/>
      <c r="K172" s="17"/>
    </row>
    <row r="173" spans="7:11">
      <c r="G173" s="17"/>
      <c r="H173" s="17"/>
      <c r="I173" s="17"/>
      <c r="K173" s="17"/>
    </row>
    <row r="174" spans="7:11">
      <c r="G174" s="17"/>
      <c r="H174" s="17"/>
      <c r="I174" s="17"/>
      <c r="K174" s="17"/>
    </row>
    <row r="175" spans="7:11">
      <c r="G175" s="17"/>
      <c r="H175" s="17"/>
      <c r="I175" s="17"/>
      <c r="K175" s="17"/>
    </row>
    <row r="176" spans="7:11">
      <c r="G176" s="17"/>
      <c r="H176" s="17"/>
      <c r="I176" s="17"/>
      <c r="K176" s="17"/>
    </row>
    <row r="177" spans="7:11">
      <c r="G177" s="17"/>
      <c r="H177" s="17"/>
      <c r="I177" s="17"/>
      <c r="K177" s="17"/>
    </row>
    <row r="178" spans="7:11">
      <c r="G178" s="17"/>
      <c r="H178" s="17"/>
      <c r="I178" s="17"/>
      <c r="K178" s="17"/>
    </row>
    <row r="179" spans="7:11">
      <c r="G179" s="17"/>
      <c r="H179" s="17"/>
      <c r="I179" s="17"/>
      <c r="K179" s="17"/>
    </row>
    <row r="180" spans="7:11">
      <c r="G180" s="17"/>
      <c r="H180" s="17"/>
      <c r="I180" s="17"/>
      <c r="K180" s="17"/>
    </row>
    <row r="181" spans="7:11">
      <c r="G181" s="17"/>
      <c r="H181" s="17"/>
      <c r="I181" s="17"/>
      <c r="K181" s="17"/>
    </row>
    <row r="182" spans="7:11">
      <c r="G182" s="17"/>
      <c r="H182" s="17"/>
      <c r="I182" s="17"/>
      <c r="K182" s="17"/>
    </row>
    <row r="183" spans="7:11">
      <c r="G183" s="17"/>
      <c r="H183" s="17"/>
      <c r="I183" s="17"/>
      <c r="K183" s="17"/>
    </row>
    <row r="184" spans="7:11">
      <c r="G184" s="17"/>
      <c r="H184" s="17"/>
      <c r="I184" s="17"/>
      <c r="K184" s="17"/>
    </row>
    <row r="185" spans="7:11">
      <c r="G185" s="17"/>
      <c r="H185" s="17"/>
      <c r="I185" s="17"/>
      <c r="K185" s="17"/>
    </row>
    <row r="186" spans="7:11">
      <c r="G186" s="17"/>
      <c r="H186" s="17"/>
      <c r="I186" s="17"/>
      <c r="K186" s="17"/>
    </row>
    <row r="187" spans="7:11">
      <c r="G187" s="17"/>
      <c r="H187" s="17"/>
      <c r="I187" s="17"/>
      <c r="K187" s="17"/>
    </row>
    <row r="188" spans="7:11">
      <c r="G188" s="17"/>
      <c r="H188" s="17"/>
      <c r="I188" s="17"/>
      <c r="K188" s="17"/>
    </row>
    <row r="189" spans="7:11">
      <c r="G189" s="17"/>
      <c r="H189" s="17"/>
      <c r="I189" s="17"/>
      <c r="K189" s="17"/>
    </row>
    <row r="190" spans="7:11">
      <c r="G190" s="17"/>
      <c r="H190" s="17"/>
      <c r="I190" s="17"/>
      <c r="K190" s="17"/>
    </row>
    <row r="191" spans="7:11">
      <c r="G191" s="17"/>
      <c r="H191" s="17"/>
      <c r="I191" s="17"/>
      <c r="K191" s="17"/>
    </row>
    <row r="192" spans="7:11">
      <c r="G192" s="17"/>
      <c r="H192" s="17"/>
      <c r="I192" s="17"/>
      <c r="K192" s="17"/>
    </row>
    <row r="193" spans="7:11">
      <c r="G193" s="17"/>
      <c r="H193" s="17"/>
      <c r="I193" s="17"/>
      <c r="K193" s="17"/>
    </row>
    <row r="194" spans="7:11">
      <c r="G194" s="17"/>
      <c r="H194" s="17"/>
      <c r="I194" s="17"/>
      <c r="K194" s="17"/>
    </row>
    <row r="195" spans="7:11">
      <c r="G195" s="17"/>
      <c r="H195" s="17"/>
      <c r="I195" s="17"/>
      <c r="K195" s="17"/>
    </row>
    <row r="196" spans="7:11">
      <c r="G196" s="17"/>
      <c r="H196" s="17"/>
      <c r="I196" s="17"/>
      <c r="K196" s="17"/>
    </row>
    <row r="197" spans="7:11">
      <c r="G197" s="17"/>
      <c r="H197" s="17"/>
      <c r="I197" s="17"/>
      <c r="K197" s="17"/>
    </row>
    <row r="198" spans="7:11">
      <c r="G198" s="17"/>
      <c r="H198" s="17"/>
      <c r="I198" s="17"/>
      <c r="K198" s="17"/>
    </row>
    <row r="199" spans="7:11">
      <c r="G199" s="17"/>
      <c r="H199" s="17"/>
      <c r="I199" s="17"/>
      <c r="K199" s="17"/>
    </row>
    <row r="200" spans="7:11">
      <c r="G200" s="17"/>
      <c r="H200" s="17"/>
      <c r="I200" s="17"/>
      <c r="K200" s="17"/>
    </row>
    <row r="201" spans="7:11">
      <c r="G201" s="17"/>
      <c r="H201" s="17"/>
      <c r="I201" s="17"/>
      <c r="K201" s="17"/>
    </row>
    <row r="202" spans="7:11">
      <c r="G202" s="17"/>
      <c r="H202" s="17"/>
      <c r="I202" s="17"/>
      <c r="K202" s="17"/>
    </row>
    <row r="203" spans="7:11">
      <c r="G203" s="17"/>
      <c r="H203" s="17"/>
      <c r="I203" s="17"/>
      <c r="K203" s="17"/>
    </row>
    <row r="204" spans="7:11">
      <c r="G204" s="17"/>
      <c r="H204" s="17"/>
      <c r="I204" s="17"/>
      <c r="K204" s="17"/>
    </row>
    <row r="205" spans="7:11">
      <c r="G205" s="17"/>
      <c r="H205" s="17"/>
      <c r="I205" s="17"/>
      <c r="K205" s="17"/>
    </row>
    <row r="206" spans="7:11">
      <c r="G206" s="17"/>
      <c r="H206" s="17"/>
      <c r="I206" s="17"/>
      <c r="K206" s="17"/>
    </row>
    <row r="207" spans="7:11">
      <c r="G207" s="17"/>
      <c r="H207" s="17"/>
      <c r="I207" s="17"/>
      <c r="K207" s="17"/>
    </row>
    <row r="208" spans="7:11">
      <c r="G208" s="17"/>
      <c r="H208" s="17"/>
      <c r="I208" s="17"/>
      <c r="K208" s="17"/>
    </row>
    <row r="209" spans="7:11">
      <c r="G209" s="17"/>
      <c r="H209" s="17"/>
      <c r="I209" s="17"/>
      <c r="K209" s="17"/>
    </row>
    <row r="210" spans="7:11">
      <c r="G210" s="17"/>
      <c r="H210" s="17"/>
      <c r="I210" s="17"/>
      <c r="K210" s="17"/>
    </row>
    <row r="211" spans="7:11">
      <c r="G211" s="17"/>
      <c r="H211" s="17"/>
      <c r="I211" s="17"/>
      <c r="K211" s="17"/>
    </row>
    <row r="212" spans="7:11">
      <c r="G212" s="17"/>
      <c r="H212" s="17"/>
      <c r="I212" s="17"/>
      <c r="K212" s="17"/>
    </row>
    <row r="213" spans="7:11">
      <c r="G213" s="17"/>
      <c r="H213" s="17"/>
      <c r="I213" s="17"/>
      <c r="K213" s="17"/>
    </row>
    <row r="214" spans="7:11">
      <c r="G214" s="17"/>
      <c r="H214" s="17"/>
      <c r="I214" s="17"/>
      <c r="K214" s="17"/>
    </row>
    <row r="215" spans="7:11">
      <c r="G215" s="17"/>
      <c r="H215" s="17"/>
      <c r="I215" s="17"/>
      <c r="K215" s="17"/>
    </row>
    <row r="216" spans="7:11">
      <c r="G216" s="17"/>
      <c r="H216" s="17"/>
      <c r="I216" s="17"/>
      <c r="K216" s="17"/>
    </row>
    <row r="217" spans="7:11">
      <c r="G217" s="17"/>
      <c r="H217" s="17"/>
      <c r="I217" s="17"/>
      <c r="K217" s="17"/>
    </row>
    <row r="218" spans="7:11">
      <c r="G218" s="17"/>
      <c r="H218" s="17"/>
      <c r="I218" s="17"/>
      <c r="K218" s="17"/>
    </row>
    <row r="219" spans="7:11">
      <c r="G219" s="17"/>
      <c r="H219" s="17"/>
      <c r="I219" s="17"/>
      <c r="K219" s="17"/>
    </row>
    <row r="220" spans="7:11">
      <c r="G220" s="17"/>
      <c r="H220" s="17"/>
      <c r="I220" s="17"/>
      <c r="K220" s="17"/>
    </row>
    <row r="221" spans="7:11">
      <c r="G221" s="17"/>
      <c r="H221" s="17"/>
      <c r="I221" s="17"/>
      <c r="K221" s="17"/>
    </row>
    <row r="222" spans="7:11">
      <c r="G222" s="17"/>
      <c r="H222" s="17"/>
      <c r="I222" s="17"/>
      <c r="K222" s="17"/>
    </row>
    <row r="223" spans="7:11">
      <c r="G223" s="17"/>
      <c r="H223" s="17"/>
      <c r="I223" s="17"/>
      <c r="K223" s="17"/>
    </row>
    <row r="224" spans="7:11">
      <c r="G224" s="17"/>
      <c r="H224" s="17"/>
      <c r="I224" s="17"/>
      <c r="K224" s="17"/>
    </row>
    <row r="225" spans="7:11">
      <c r="G225" s="17"/>
      <c r="H225" s="17"/>
      <c r="I225" s="17"/>
      <c r="K225" s="17"/>
    </row>
    <row r="226" spans="7:11">
      <c r="G226" s="17"/>
      <c r="H226" s="17"/>
      <c r="I226" s="17"/>
      <c r="K226" s="17"/>
    </row>
    <row r="227" spans="7:11">
      <c r="G227" s="17"/>
      <c r="H227" s="17"/>
      <c r="I227" s="17"/>
      <c r="K227" s="17"/>
    </row>
    <row r="228" spans="7:11">
      <c r="G228" s="17"/>
      <c r="H228" s="17"/>
      <c r="I228" s="17"/>
      <c r="K228" s="17"/>
    </row>
    <row r="229" spans="7:11">
      <c r="G229" s="17"/>
      <c r="H229" s="17"/>
      <c r="I229" s="17"/>
      <c r="K229" s="17"/>
    </row>
    <row r="230" spans="7:11">
      <c r="G230" s="17"/>
      <c r="H230" s="17"/>
      <c r="I230" s="17"/>
      <c r="K230" s="17"/>
    </row>
    <row r="231" spans="7:11">
      <c r="G231" s="17"/>
      <c r="H231" s="17"/>
      <c r="I231" s="17"/>
      <c r="K231" s="17"/>
    </row>
    <row r="232" spans="7:11">
      <c r="G232" s="17"/>
      <c r="H232" s="17"/>
      <c r="I232" s="17"/>
      <c r="K232" s="17"/>
    </row>
    <row r="233" spans="7:11">
      <c r="G233" s="17"/>
      <c r="H233" s="17"/>
      <c r="I233" s="17"/>
      <c r="K233" s="17"/>
    </row>
    <row r="234" spans="7:11">
      <c r="G234" s="17"/>
      <c r="H234" s="17"/>
      <c r="I234" s="17"/>
      <c r="K234" s="17"/>
    </row>
    <row r="235" spans="7:11">
      <c r="G235" s="17"/>
      <c r="H235" s="17"/>
      <c r="I235" s="17"/>
      <c r="K235" s="17"/>
    </row>
    <row r="236" spans="7:11">
      <c r="G236" s="17"/>
      <c r="H236" s="17"/>
      <c r="I236" s="17"/>
      <c r="K236" s="17"/>
    </row>
    <row r="237" spans="7:11">
      <c r="G237" s="17"/>
      <c r="H237" s="17"/>
      <c r="I237" s="17"/>
      <c r="K237" s="17"/>
    </row>
    <row r="238" spans="7:11">
      <c r="G238" s="17"/>
      <c r="H238" s="17"/>
      <c r="I238" s="17"/>
      <c r="K238" s="17"/>
    </row>
    <row r="239" spans="7:11">
      <c r="G239" s="17"/>
      <c r="H239" s="17"/>
      <c r="I239" s="17"/>
      <c r="K239" s="17"/>
    </row>
    <row r="240" spans="7:11">
      <c r="G240" s="17"/>
      <c r="H240" s="17"/>
      <c r="I240" s="17"/>
      <c r="K240" s="17"/>
    </row>
    <row r="241" spans="7:11">
      <c r="G241" s="17"/>
      <c r="H241" s="17"/>
      <c r="I241" s="17"/>
      <c r="K241" s="17"/>
    </row>
    <row r="242" spans="7:11">
      <c r="G242" s="17"/>
      <c r="H242" s="17"/>
      <c r="I242" s="17"/>
      <c r="K242" s="17"/>
    </row>
    <row r="243" spans="7:11">
      <c r="G243" s="17"/>
      <c r="H243" s="17"/>
      <c r="I243" s="17"/>
      <c r="K243" s="17"/>
    </row>
    <row r="244" spans="7:11">
      <c r="G244" s="17"/>
      <c r="H244" s="17"/>
      <c r="I244" s="17"/>
      <c r="K244" s="17"/>
    </row>
    <row r="245" spans="7:11">
      <c r="G245" s="17"/>
      <c r="H245" s="17"/>
      <c r="I245" s="17"/>
      <c r="K245" s="17"/>
    </row>
    <row r="246" spans="7:11">
      <c r="G246" s="17"/>
      <c r="H246" s="17"/>
      <c r="I246" s="17"/>
      <c r="K246" s="17"/>
    </row>
    <row r="247" spans="7:11">
      <c r="G247" s="17"/>
      <c r="H247" s="17"/>
      <c r="I247" s="17"/>
      <c r="K247" s="17"/>
    </row>
    <row r="248" spans="7:11">
      <c r="G248" s="17"/>
      <c r="H248" s="17"/>
      <c r="I248" s="17"/>
      <c r="K248" s="17"/>
    </row>
    <row r="249" spans="7:11">
      <c r="G249" s="17"/>
      <c r="H249" s="17"/>
      <c r="I249" s="17"/>
      <c r="K249" s="17"/>
    </row>
    <row r="250" spans="7:11">
      <c r="G250" s="17"/>
      <c r="H250" s="17"/>
      <c r="I250" s="17"/>
      <c r="K250" s="17"/>
    </row>
    <row r="251" spans="7:11">
      <c r="G251" s="17"/>
      <c r="H251" s="17"/>
      <c r="I251" s="17"/>
      <c r="K251" s="17"/>
    </row>
    <row r="252" spans="7:11">
      <c r="G252" s="17"/>
      <c r="H252" s="17"/>
      <c r="I252" s="17"/>
      <c r="K252" s="17"/>
    </row>
    <row r="253" spans="7:11">
      <c r="G253" s="17"/>
      <c r="H253" s="17"/>
      <c r="I253" s="17"/>
      <c r="K253" s="17"/>
    </row>
    <row r="254" spans="7:11">
      <c r="G254" s="17"/>
      <c r="H254" s="17"/>
      <c r="I254" s="17"/>
      <c r="K254" s="17"/>
    </row>
    <row r="255" spans="7:11">
      <c r="G255" s="17"/>
      <c r="H255" s="17"/>
      <c r="I255" s="17"/>
      <c r="K255" s="17"/>
    </row>
    <row r="256" spans="7:11">
      <c r="G256" s="17"/>
      <c r="H256" s="17"/>
      <c r="I256" s="17"/>
      <c r="K256" s="17"/>
    </row>
    <row r="257" spans="7:11">
      <c r="G257" s="17"/>
      <c r="H257" s="17"/>
      <c r="I257" s="17"/>
      <c r="K257" s="17"/>
    </row>
    <row r="258" spans="7:11">
      <c r="G258" s="17"/>
      <c r="H258" s="17"/>
      <c r="I258" s="17"/>
      <c r="K258" s="17"/>
    </row>
    <row r="259" spans="7:11">
      <c r="G259" s="17"/>
      <c r="H259" s="17"/>
      <c r="I259" s="17"/>
      <c r="K259" s="17"/>
    </row>
    <row r="260" spans="7:11">
      <c r="G260" s="17"/>
      <c r="H260" s="17"/>
      <c r="I260" s="17"/>
      <c r="K260" s="17"/>
    </row>
    <row r="261" spans="7:11">
      <c r="G261" s="17"/>
      <c r="H261" s="17"/>
      <c r="I261" s="17"/>
      <c r="K261" s="17"/>
    </row>
    <row r="262" spans="7:11">
      <c r="G262" s="17"/>
      <c r="H262" s="17"/>
      <c r="I262" s="17"/>
      <c r="K262" s="17"/>
    </row>
    <row r="263" spans="7:11">
      <c r="G263" s="17"/>
      <c r="H263" s="17"/>
      <c r="I263" s="17"/>
      <c r="K263" s="17"/>
    </row>
    <row r="264" spans="7:11">
      <c r="G264" s="17"/>
      <c r="H264" s="17"/>
      <c r="I264" s="17"/>
      <c r="K264" s="17"/>
    </row>
    <row r="265" spans="7:11">
      <c r="G265" s="17"/>
      <c r="H265" s="17"/>
      <c r="I265" s="17"/>
      <c r="K265" s="17"/>
    </row>
    <row r="266" spans="7:11">
      <c r="G266" s="17"/>
      <c r="H266" s="17"/>
      <c r="I266" s="17"/>
      <c r="K266" s="17"/>
    </row>
    <row r="267" spans="7:11">
      <c r="G267" s="17"/>
      <c r="H267" s="17"/>
      <c r="I267" s="17"/>
      <c r="K267" s="17"/>
    </row>
    <row r="268" spans="7:11">
      <c r="G268" s="17"/>
      <c r="H268" s="17"/>
      <c r="I268" s="17"/>
      <c r="K268" s="17"/>
    </row>
    <row r="269" spans="7:11">
      <c r="G269" s="17"/>
      <c r="H269" s="17"/>
      <c r="I269" s="17"/>
      <c r="K269" s="17"/>
    </row>
    <row r="270" spans="7:11">
      <c r="G270" s="17"/>
      <c r="H270" s="17"/>
      <c r="I270" s="17"/>
      <c r="K270" s="17"/>
    </row>
    <row r="271" spans="7:11">
      <c r="G271" s="17"/>
      <c r="H271" s="17"/>
      <c r="I271" s="17"/>
      <c r="K271" s="17"/>
    </row>
    <row r="272" spans="7:11">
      <c r="G272" s="17"/>
      <c r="H272" s="17"/>
      <c r="I272" s="17"/>
      <c r="K272" s="17"/>
    </row>
    <row r="273" spans="7:11">
      <c r="G273" s="17"/>
      <c r="H273" s="17"/>
      <c r="I273" s="17"/>
      <c r="K273" s="17"/>
    </row>
    <row r="274" spans="7:11">
      <c r="G274" s="17"/>
      <c r="H274" s="17"/>
      <c r="I274" s="17"/>
      <c r="K274" s="17"/>
    </row>
    <row r="275" spans="7:11">
      <c r="G275" s="17"/>
      <c r="H275" s="17"/>
      <c r="I275" s="17"/>
      <c r="K275" s="17"/>
    </row>
    <row r="276" spans="7:11">
      <c r="G276" s="17"/>
      <c r="H276" s="17"/>
      <c r="I276" s="17"/>
      <c r="K276" s="17"/>
    </row>
    <row r="277" spans="7:11">
      <c r="G277" s="17"/>
      <c r="H277" s="17"/>
      <c r="I277" s="17"/>
      <c r="K277" s="17"/>
    </row>
    <row r="278" spans="7:11">
      <c r="G278" s="17"/>
      <c r="H278" s="17"/>
      <c r="I278" s="17"/>
      <c r="K278" s="17"/>
    </row>
    <row r="279" spans="7:11">
      <c r="G279" s="17"/>
      <c r="H279" s="17"/>
      <c r="I279" s="17"/>
      <c r="K279" s="17"/>
    </row>
    <row r="280" spans="7:11">
      <c r="G280" s="17"/>
      <c r="H280" s="17"/>
      <c r="I280" s="17"/>
      <c r="K280" s="17"/>
    </row>
    <row r="281" spans="7:11">
      <c r="G281" s="17"/>
      <c r="H281" s="17"/>
      <c r="I281" s="17"/>
      <c r="K281" s="17"/>
    </row>
    <row r="282" spans="7:11">
      <c r="G282" s="17"/>
      <c r="H282" s="17"/>
      <c r="I282" s="17"/>
      <c r="K282" s="17"/>
    </row>
    <row r="283" spans="7:11">
      <c r="G283" s="17"/>
      <c r="H283" s="17"/>
      <c r="I283" s="17"/>
      <c r="K283" s="17"/>
    </row>
    <row r="284" spans="7:11">
      <c r="G284" s="17"/>
      <c r="H284" s="17"/>
      <c r="I284" s="17"/>
      <c r="K284" s="17"/>
    </row>
    <row r="285" spans="7:11">
      <c r="G285" s="17"/>
      <c r="H285" s="17"/>
      <c r="I285" s="17"/>
      <c r="K285" s="17"/>
    </row>
    <row r="286" spans="7:11">
      <c r="G286" s="17"/>
      <c r="H286" s="17"/>
      <c r="I286" s="17"/>
      <c r="K286" s="17"/>
    </row>
    <row r="287" spans="7:11">
      <c r="G287" s="17"/>
      <c r="H287" s="17"/>
      <c r="I287" s="17"/>
      <c r="K287" s="17"/>
    </row>
    <row r="288" spans="7:11">
      <c r="G288" s="17"/>
      <c r="H288" s="17"/>
      <c r="I288" s="17"/>
      <c r="K288" s="17"/>
    </row>
    <row r="289" spans="7:11">
      <c r="G289" s="17"/>
      <c r="H289" s="17"/>
      <c r="I289" s="17"/>
      <c r="K289" s="17"/>
    </row>
    <row r="290" spans="7:11">
      <c r="G290" s="17"/>
      <c r="H290" s="17"/>
      <c r="I290" s="17"/>
      <c r="K290" s="17"/>
    </row>
    <row r="291" spans="7:11">
      <c r="G291" s="17"/>
      <c r="H291" s="17"/>
      <c r="I291" s="17"/>
      <c r="K291" s="17"/>
    </row>
    <row r="292" spans="7:11">
      <c r="G292" s="17"/>
      <c r="H292" s="17"/>
      <c r="I292" s="17"/>
      <c r="K292" s="17"/>
    </row>
    <row r="293" spans="7:11">
      <c r="G293" s="17"/>
      <c r="H293" s="17"/>
      <c r="I293" s="17"/>
      <c r="K293" s="17"/>
    </row>
    <row r="294" spans="7:11">
      <c r="G294" s="17"/>
      <c r="H294" s="17"/>
      <c r="I294" s="17"/>
      <c r="K294" s="17"/>
    </row>
    <row r="295" spans="7:11">
      <c r="G295" s="17"/>
      <c r="H295" s="17"/>
      <c r="I295" s="17"/>
      <c r="K295" s="17"/>
    </row>
    <row r="296" spans="7:11">
      <c r="G296" s="17"/>
      <c r="H296" s="17"/>
      <c r="I296" s="17"/>
      <c r="K296" s="17"/>
    </row>
    <row r="297" spans="7:11">
      <c r="G297" s="17"/>
      <c r="H297" s="17"/>
      <c r="I297" s="17"/>
      <c r="K297" s="17"/>
    </row>
    <row r="298" spans="7:11">
      <c r="G298" s="17"/>
      <c r="H298" s="17"/>
      <c r="I298" s="17"/>
      <c r="K298" s="17"/>
    </row>
    <row r="299" spans="7:11">
      <c r="G299" s="17"/>
      <c r="H299" s="17"/>
      <c r="I299" s="17"/>
      <c r="K299" s="17"/>
    </row>
    <row r="300" spans="7:11">
      <c r="G300" s="17"/>
      <c r="H300" s="17"/>
      <c r="I300" s="17"/>
      <c r="K300" s="17"/>
    </row>
    <row r="301" spans="7:11">
      <c r="G301" s="17"/>
      <c r="H301" s="17"/>
      <c r="I301" s="17"/>
      <c r="K301" s="17"/>
    </row>
    <row r="302" spans="7:11">
      <c r="G302" s="17"/>
      <c r="H302" s="17"/>
      <c r="I302" s="17"/>
      <c r="K302" s="17"/>
    </row>
    <row r="303" spans="7:11">
      <c r="G303" s="17"/>
      <c r="H303" s="17"/>
      <c r="I303" s="17"/>
      <c r="K303" s="17"/>
    </row>
    <row r="304" spans="7:11">
      <c r="G304" s="17"/>
      <c r="H304" s="17"/>
      <c r="I304" s="17"/>
      <c r="K304" s="17"/>
    </row>
    <row r="305" spans="7:11">
      <c r="G305" s="17"/>
      <c r="H305" s="17"/>
      <c r="I305" s="17"/>
      <c r="K305" s="17"/>
    </row>
    <row r="306" spans="7:11">
      <c r="G306" s="17"/>
      <c r="H306" s="17"/>
      <c r="I306" s="17"/>
      <c r="K306" s="17"/>
    </row>
    <row r="307" spans="7:11">
      <c r="G307" s="17"/>
      <c r="H307" s="17"/>
      <c r="I307" s="17"/>
      <c r="K307" s="17"/>
    </row>
    <row r="308" spans="7:11">
      <c r="G308" s="17"/>
      <c r="H308" s="17"/>
      <c r="I308" s="17"/>
      <c r="K308" s="17"/>
    </row>
    <row r="309" spans="7:11">
      <c r="G309" s="17"/>
      <c r="H309" s="17"/>
      <c r="I309" s="17"/>
      <c r="K309" s="17"/>
    </row>
    <row r="310" spans="7:11">
      <c r="G310" s="17"/>
      <c r="H310" s="17"/>
      <c r="I310" s="17"/>
      <c r="K310" s="17"/>
    </row>
    <row r="311" spans="7:11">
      <c r="G311" s="17"/>
      <c r="H311" s="17"/>
      <c r="I311" s="17"/>
      <c r="K311" s="17"/>
    </row>
    <row r="312" spans="7:11">
      <c r="G312" s="17"/>
      <c r="H312" s="17"/>
      <c r="I312" s="17"/>
      <c r="K312" s="17"/>
    </row>
    <row r="313" spans="7:11">
      <c r="G313" s="17"/>
      <c r="H313" s="17"/>
      <c r="I313" s="17"/>
      <c r="K313" s="17"/>
    </row>
    <row r="314" spans="7:11">
      <c r="G314" s="17"/>
      <c r="H314" s="17"/>
      <c r="I314" s="17"/>
      <c r="K314" s="17"/>
    </row>
    <row r="315" spans="7:11">
      <c r="G315" s="17"/>
      <c r="H315" s="17"/>
      <c r="I315" s="17"/>
      <c r="K315" s="17"/>
    </row>
    <row r="316" spans="7:11">
      <c r="G316" s="17"/>
      <c r="H316" s="17"/>
      <c r="I316" s="17"/>
      <c r="K316" s="17"/>
    </row>
    <row r="317" spans="7:11">
      <c r="G317" s="17"/>
      <c r="H317" s="17"/>
      <c r="I317" s="17"/>
      <c r="K317" s="17"/>
    </row>
    <row r="318" spans="7:11">
      <c r="G318" s="17"/>
      <c r="H318" s="17"/>
      <c r="I318" s="17"/>
      <c r="K318" s="17"/>
    </row>
    <row r="319" spans="7:11">
      <c r="G319" s="17"/>
      <c r="H319" s="17"/>
      <c r="I319" s="17"/>
      <c r="K319" s="17"/>
    </row>
    <row r="320" spans="7:11">
      <c r="G320" s="17"/>
      <c r="H320" s="17"/>
      <c r="I320" s="17"/>
      <c r="K320" s="17"/>
    </row>
    <row r="321" spans="7:11">
      <c r="G321" s="17"/>
      <c r="H321" s="17"/>
      <c r="I321" s="17"/>
      <c r="K321" s="17"/>
    </row>
    <row r="322" spans="7:11">
      <c r="G322" s="17"/>
      <c r="H322" s="17"/>
      <c r="I322" s="17"/>
      <c r="K322" s="17"/>
    </row>
    <row r="323" spans="7:11">
      <c r="G323" s="17"/>
      <c r="H323" s="17"/>
      <c r="I323" s="17"/>
      <c r="K323" s="17"/>
    </row>
    <row r="324" spans="7:11">
      <c r="G324" s="17"/>
      <c r="H324" s="17"/>
      <c r="I324" s="17"/>
      <c r="K324" s="17"/>
    </row>
    <row r="325" spans="7:11">
      <c r="G325" s="17"/>
      <c r="H325" s="17"/>
      <c r="I325" s="17"/>
      <c r="K325" s="17"/>
    </row>
    <row r="326" spans="7:11">
      <c r="G326" s="17"/>
      <c r="H326" s="17"/>
      <c r="I326" s="17"/>
      <c r="K326" s="17"/>
    </row>
    <row r="327" spans="7:11">
      <c r="G327" s="17"/>
      <c r="H327" s="17"/>
      <c r="I327" s="17"/>
      <c r="K327" s="17"/>
    </row>
    <row r="328" spans="7:11">
      <c r="G328" s="17"/>
      <c r="H328" s="17"/>
      <c r="I328" s="17"/>
      <c r="K328" s="17"/>
    </row>
    <row r="329" spans="7:11">
      <c r="G329" s="17"/>
      <c r="H329" s="17"/>
      <c r="I329" s="17"/>
      <c r="K329" s="17"/>
    </row>
    <row r="330" spans="7:11">
      <c r="G330" s="17"/>
      <c r="H330" s="17"/>
      <c r="I330" s="17"/>
      <c r="K330" s="17"/>
    </row>
    <row r="331" spans="7:11">
      <c r="G331" s="17"/>
      <c r="H331" s="17"/>
      <c r="I331" s="17"/>
      <c r="K331" s="17"/>
    </row>
    <row r="332" spans="7:11">
      <c r="G332" s="17"/>
      <c r="H332" s="17"/>
      <c r="I332" s="17"/>
      <c r="K332" s="17"/>
    </row>
    <row r="333" spans="7:11">
      <c r="G333" s="17"/>
      <c r="H333" s="17"/>
      <c r="I333" s="17"/>
      <c r="K333" s="17"/>
    </row>
    <row r="334" spans="7:11">
      <c r="G334" s="17"/>
      <c r="H334" s="17"/>
      <c r="I334" s="17"/>
      <c r="K334" s="17"/>
    </row>
    <row r="335" spans="7:11">
      <c r="G335" s="17"/>
      <c r="H335" s="17"/>
      <c r="I335" s="17"/>
      <c r="K335" s="17"/>
    </row>
    <row r="336" spans="7:11">
      <c r="G336" s="17"/>
      <c r="H336" s="17"/>
      <c r="I336" s="17"/>
      <c r="K336" s="17"/>
    </row>
    <row r="337" spans="7:11">
      <c r="G337" s="17"/>
      <c r="H337" s="17"/>
      <c r="I337" s="17"/>
      <c r="K337" s="17"/>
    </row>
    <row r="338" spans="7:11">
      <c r="G338" s="17"/>
      <c r="H338" s="17"/>
      <c r="I338" s="17"/>
      <c r="K338" s="17"/>
    </row>
    <row r="339" spans="7:11">
      <c r="G339" s="17"/>
      <c r="H339" s="17"/>
      <c r="I339" s="17"/>
      <c r="K339" s="17"/>
    </row>
    <row r="340" spans="7:11">
      <c r="G340" s="17"/>
      <c r="H340" s="17"/>
      <c r="I340" s="17"/>
      <c r="K340" s="17"/>
    </row>
    <row r="341" spans="7:11">
      <c r="G341" s="17"/>
      <c r="H341" s="17"/>
      <c r="I341" s="17"/>
      <c r="K341" s="17"/>
    </row>
    <row r="342" spans="7:11">
      <c r="G342" s="17"/>
      <c r="H342" s="17"/>
      <c r="I342" s="17"/>
      <c r="K342" s="17"/>
    </row>
    <row r="343" spans="7:11">
      <c r="G343" s="17"/>
      <c r="H343" s="17"/>
      <c r="I343" s="17"/>
      <c r="K343" s="17"/>
    </row>
    <row r="344" spans="7:11">
      <c r="G344" s="17"/>
      <c r="H344" s="17"/>
      <c r="I344" s="17"/>
      <c r="K344" s="17"/>
    </row>
    <row r="345" spans="7:11">
      <c r="G345" s="17"/>
      <c r="H345" s="17"/>
      <c r="I345" s="17"/>
      <c r="K345" s="17"/>
    </row>
    <row r="346" spans="7:11">
      <c r="G346" s="17"/>
      <c r="H346" s="17"/>
      <c r="I346" s="17"/>
      <c r="K346" s="17"/>
    </row>
    <row r="347" spans="7:11">
      <c r="G347" s="17"/>
      <c r="H347" s="17"/>
      <c r="I347" s="17"/>
      <c r="K347" s="17"/>
    </row>
    <row r="348" spans="7:11">
      <c r="G348" s="17"/>
      <c r="H348" s="17"/>
      <c r="I348" s="17"/>
      <c r="K348" s="17"/>
    </row>
    <row r="349" spans="7:11">
      <c r="G349" s="17"/>
      <c r="H349" s="17"/>
      <c r="I349" s="17"/>
      <c r="K349" s="17"/>
    </row>
    <row r="350" spans="7:11">
      <c r="G350" s="17"/>
      <c r="H350" s="17"/>
      <c r="I350" s="17"/>
      <c r="K350" s="17"/>
    </row>
    <row r="351" spans="7:11">
      <c r="G351" s="17"/>
      <c r="H351" s="17"/>
      <c r="I351" s="17"/>
      <c r="K351" s="17"/>
    </row>
    <row r="352" spans="7:11">
      <c r="G352" s="17"/>
      <c r="H352" s="17"/>
      <c r="I352" s="17"/>
      <c r="K352" s="17"/>
    </row>
    <row r="353" spans="7:11">
      <c r="G353" s="17"/>
      <c r="H353" s="17"/>
      <c r="I353" s="17"/>
      <c r="K353" s="17"/>
    </row>
    <row r="354" spans="7:11">
      <c r="G354" s="17"/>
      <c r="H354" s="17"/>
      <c r="I354" s="17"/>
      <c r="K354" s="17"/>
    </row>
    <row r="355" spans="7:11">
      <c r="G355" s="17"/>
      <c r="H355" s="17"/>
      <c r="I355" s="17"/>
      <c r="K355" s="17"/>
    </row>
    <row r="356" spans="7:11">
      <c r="G356" s="17"/>
      <c r="H356" s="17"/>
      <c r="I356" s="17"/>
      <c r="K356" s="17"/>
    </row>
    <row r="357" spans="7:11">
      <c r="G357" s="17"/>
      <c r="H357" s="17"/>
      <c r="I357" s="17"/>
      <c r="K357" s="17"/>
    </row>
    <row r="358" spans="7:11">
      <c r="G358" s="17"/>
      <c r="H358" s="17"/>
      <c r="I358" s="17"/>
      <c r="K358" s="17"/>
    </row>
    <row r="359" spans="7:11">
      <c r="G359" s="17"/>
      <c r="H359" s="17"/>
      <c r="I359" s="17"/>
      <c r="K359" s="17"/>
    </row>
    <row r="360" spans="7:11">
      <c r="G360" s="17"/>
      <c r="H360" s="17"/>
      <c r="I360" s="17"/>
      <c r="K360" s="17"/>
    </row>
    <row r="361" spans="7:11">
      <c r="G361" s="17"/>
      <c r="H361" s="17"/>
      <c r="I361" s="17"/>
      <c r="K361" s="17"/>
    </row>
    <row r="362" spans="7:11">
      <c r="G362" s="17"/>
      <c r="H362" s="17"/>
      <c r="I362" s="17"/>
      <c r="K362" s="17"/>
    </row>
    <row r="363" spans="7:11">
      <c r="G363" s="17"/>
      <c r="H363" s="17"/>
      <c r="I363" s="17"/>
      <c r="K363" s="17"/>
    </row>
    <row r="364" spans="7:11">
      <c r="G364" s="17"/>
      <c r="H364" s="17"/>
      <c r="I364" s="17"/>
      <c r="K364" s="17"/>
    </row>
    <row r="365" spans="7:11">
      <c r="G365" s="17"/>
      <c r="H365" s="17"/>
      <c r="I365" s="17"/>
      <c r="K365" s="17"/>
    </row>
    <row r="366" spans="7:11">
      <c r="G366" s="17"/>
      <c r="H366" s="17"/>
      <c r="I366" s="17"/>
      <c r="K366" s="17"/>
    </row>
    <row r="367" spans="7:11">
      <c r="G367" s="17"/>
      <c r="H367" s="17"/>
      <c r="I367" s="17"/>
      <c r="K367" s="17"/>
    </row>
    <row r="368" spans="7:11">
      <c r="G368" s="17"/>
      <c r="H368" s="17"/>
      <c r="I368" s="17"/>
      <c r="K368" s="17"/>
    </row>
    <row r="369" spans="7:11">
      <c r="G369" s="17"/>
      <c r="H369" s="17"/>
      <c r="I369" s="17"/>
      <c r="K369" s="17"/>
    </row>
    <row r="370" spans="7:11">
      <c r="G370" s="17"/>
      <c r="H370" s="17"/>
      <c r="I370" s="17"/>
      <c r="K370" s="17"/>
    </row>
    <row r="371" spans="7:11">
      <c r="G371" s="17"/>
      <c r="H371" s="17"/>
      <c r="I371" s="17"/>
      <c r="K371" s="17"/>
    </row>
    <row r="372" spans="7:11">
      <c r="G372" s="17"/>
      <c r="H372" s="17"/>
      <c r="I372" s="17"/>
      <c r="K372" s="17"/>
    </row>
    <row r="373" spans="7:11">
      <c r="G373" s="17"/>
      <c r="H373" s="17"/>
      <c r="I373" s="17"/>
      <c r="K373" s="17"/>
    </row>
    <row r="374" spans="7:11">
      <c r="G374" s="17"/>
      <c r="H374" s="17"/>
      <c r="I374" s="17"/>
      <c r="K374" s="17"/>
    </row>
    <row r="375" spans="7:11">
      <c r="G375" s="17"/>
      <c r="H375" s="17"/>
      <c r="I375" s="17"/>
      <c r="K375" s="17"/>
    </row>
    <row r="376" spans="7:11">
      <c r="G376" s="17"/>
      <c r="H376" s="17"/>
      <c r="I376" s="17"/>
      <c r="K376" s="17"/>
    </row>
    <row r="377" spans="7:11">
      <c r="G377" s="17"/>
      <c r="H377" s="17"/>
      <c r="I377" s="17"/>
      <c r="K377" s="17"/>
    </row>
    <row r="378" spans="7:11">
      <c r="G378" s="17"/>
      <c r="H378" s="17"/>
      <c r="I378" s="17"/>
      <c r="K378" s="17"/>
    </row>
    <row r="379" spans="7:11">
      <c r="G379" s="17"/>
      <c r="H379" s="17"/>
      <c r="I379" s="17"/>
      <c r="K379" s="17"/>
    </row>
    <row r="380" spans="7:11">
      <c r="G380" s="17"/>
      <c r="H380" s="17"/>
      <c r="I380" s="17"/>
      <c r="K380" s="17"/>
    </row>
    <row r="381" spans="7:11">
      <c r="G381" s="17"/>
      <c r="H381" s="17"/>
      <c r="I381" s="17"/>
      <c r="K381" s="17"/>
    </row>
    <row r="382" spans="7:11">
      <c r="G382" s="17"/>
      <c r="H382" s="17"/>
      <c r="I382" s="17"/>
      <c r="K382" s="17"/>
    </row>
    <row r="383" spans="7:11">
      <c r="G383" s="17"/>
      <c r="H383" s="17"/>
      <c r="I383" s="17"/>
      <c r="K383" s="17"/>
    </row>
    <row r="384" spans="7:11">
      <c r="G384" s="17"/>
      <c r="H384" s="17"/>
      <c r="I384" s="17"/>
      <c r="K384" s="17"/>
    </row>
    <row r="385" spans="7:11">
      <c r="G385" s="17"/>
      <c r="H385" s="17"/>
      <c r="I385" s="17"/>
      <c r="K385" s="17"/>
    </row>
    <row r="386" spans="7:11">
      <c r="G386" s="17"/>
      <c r="H386" s="17"/>
      <c r="I386" s="17"/>
      <c r="K386" s="17"/>
    </row>
    <row r="387" spans="7:11">
      <c r="G387" s="17"/>
      <c r="H387" s="17"/>
      <c r="I387" s="17"/>
      <c r="K387" s="17"/>
    </row>
    <row r="388" spans="7:11">
      <c r="G388" s="17"/>
      <c r="H388" s="17"/>
      <c r="I388" s="17"/>
      <c r="K388" s="17"/>
    </row>
    <row r="389" spans="7:11">
      <c r="G389" s="17"/>
      <c r="H389" s="17"/>
      <c r="I389" s="17"/>
      <c r="K389" s="17"/>
    </row>
    <row r="390" spans="7:11">
      <c r="G390" s="17"/>
      <c r="H390" s="17"/>
      <c r="I390" s="17"/>
      <c r="K390" s="17"/>
    </row>
    <row r="391" spans="7:11">
      <c r="G391" s="17"/>
      <c r="H391" s="17"/>
      <c r="I391" s="17"/>
      <c r="K391" s="17"/>
    </row>
    <row r="392" spans="7:11">
      <c r="G392" s="17"/>
      <c r="H392" s="17"/>
      <c r="I392" s="17"/>
      <c r="K392" s="17"/>
    </row>
    <row r="393" spans="7:11">
      <c r="G393" s="17"/>
      <c r="H393" s="17"/>
      <c r="I393" s="17"/>
      <c r="K393" s="17"/>
    </row>
    <row r="394" spans="7:11">
      <c r="G394" s="17"/>
      <c r="H394" s="17"/>
      <c r="I394" s="17"/>
      <c r="K394" s="17"/>
    </row>
    <row r="395" spans="7:11">
      <c r="G395" s="17"/>
      <c r="H395" s="17"/>
      <c r="I395" s="17"/>
      <c r="K395" s="17"/>
    </row>
    <row r="396" spans="7:11">
      <c r="G396" s="17"/>
      <c r="H396" s="17"/>
      <c r="I396" s="17"/>
      <c r="K396" s="17"/>
    </row>
    <row r="397" spans="7:11">
      <c r="G397" s="17"/>
      <c r="H397" s="17"/>
      <c r="I397" s="17"/>
      <c r="K397" s="17"/>
    </row>
    <row r="398" spans="7:11">
      <c r="G398" s="17"/>
      <c r="H398" s="17"/>
      <c r="I398" s="17"/>
      <c r="K398" s="17"/>
    </row>
    <row r="399" spans="7:11">
      <c r="G399" s="17"/>
      <c r="H399" s="17"/>
      <c r="I399" s="17"/>
      <c r="K399" s="17"/>
    </row>
    <row r="400" spans="7:11">
      <c r="G400" s="17"/>
      <c r="H400" s="17"/>
      <c r="I400" s="17"/>
      <c r="K400" s="17"/>
    </row>
    <row r="401" spans="7:11">
      <c r="G401" s="17"/>
      <c r="H401" s="17"/>
      <c r="I401" s="17"/>
      <c r="K401" s="17"/>
    </row>
    <row r="402" spans="7:11">
      <c r="G402" s="17"/>
      <c r="H402" s="17"/>
      <c r="I402" s="17"/>
      <c r="K402" s="17"/>
    </row>
    <row r="403" spans="7:11">
      <c r="G403" s="17"/>
      <c r="H403" s="17"/>
      <c r="I403" s="17"/>
      <c r="K403" s="17"/>
    </row>
    <row r="404" spans="7:11">
      <c r="G404" s="17"/>
      <c r="H404" s="17"/>
      <c r="I404" s="17"/>
      <c r="K404" s="17"/>
    </row>
    <row r="405" spans="7:11">
      <c r="G405" s="17"/>
      <c r="H405" s="17"/>
      <c r="I405" s="17"/>
      <c r="K405" s="17"/>
    </row>
    <row r="406" spans="7:11">
      <c r="G406" s="17"/>
      <c r="H406" s="17"/>
      <c r="I406" s="17"/>
      <c r="K406" s="17"/>
    </row>
    <row r="407" spans="7:11">
      <c r="G407" s="17"/>
      <c r="H407" s="17"/>
      <c r="I407" s="17"/>
      <c r="K407" s="17"/>
    </row>
    <row r="408" spans="7:11">
      <c r="G408" s="17"/>
      <c r="H408" s="17"/>
      <c r="I408" s="17"/>
      <c r="K408" s="17"/>
    </row>
    <row r="409" spans="7:11">
      <c r="G409" s="17"/>
      <c r="H409" s="17"/>
      <c r="I409" s="17"/>
      <c r="K409" s="17"/>
    </row>
    <row r="410" spans="7:11">
      <c r="G410" s="17"/>
      <c r="H410" s="17"/>
      <c r="I410" s="17"/>
      <c r="K410" s="17"/>
    </row>
    <row r="411" spans="7:11">
      <c r="G411" s="17"/>
      <c r="H411" s="17"/>
      <c r="I411" s="17"/>
      <c r="K411" s="17"/>
    </row>
    <row r="412" spans="7:11">
      <c r="G412" s="17"/>
      <c r="H412" s="17"/>
      <c r="I412" s="17"/>
      <c r="K412" s="17"/>
    </row>
    <row r="413" spans="7:11">
      <c r="G413" s="17"/>
      <c r="H413" s="17"/>
      <c r="I413" s="17"/>
      <c r="K413" s="17"/>
    </row>
    <row r="414" spans="7:11">
      <c r="G414" s="17"/>
      <c r="H414" s="17"/>
      <c r="I414" s="17"/>
      <c r="K414" s="17"/>
    </row>
    <row r="415" spans="7:11">
      <c r="G415" s="17"/>
      <c r="H415" s="17"/>
      <c r="I415" s="17"/>
      <c r="K415" s="17"/>
    </row>
    <row r="416" spans="7:11">
      <c r="G416" s="17"/>
      <c r="H416" s="17"/>
      <c r="I416" s="17"/>
      <c r="K416" s="17"/>
    </row>
    <row r="417" spans="7:11">
      <c r="G417" s="17"/>
      <c r="H417" s="17"/>
      <c r="I417" s="17"/>
      <c r="K417" s="17"/>
    </row>
    <row r="418" spans="7:11">
      <c r="G418" s="17"/>
      <c r="H418" s="17"/>
      <c r="I418" s="17"/>
      <c r="K418" s="17"/>
    </row>
    <row r="419" spans="7:11">
      <c r="G419" s="17"/>
      <c r="H419" s="17"/>
      <c r="I419" s="17"/>
      <c r="K419" s="17"/>
    </row>
    <row r="420" spans="7:11">
      <c r="G420" s="17"/>
      <c r="H420" s="17"/>
      <c r="I420" s="17"/>
      <c r="K420" s="17"/>
    </row>
    <row r="421" spans="7:11">
      <c r="G421" s="17"/>
      <c r="H421" s="17"/>
      <c r="I421" s="17"/>
      <c r="K421" s="17"/>
    </row>
    <row r="422" spans="7:11">
      <c r="G422" s="17"/>
      <c r="H422" s="17"/>
      <c r="I422" s="17"/>
      <c r="K422" s="17"/>
    </row>
    <row r="423" spans="7:11">
      <c r="G423" s="17"/>
      <c r="H423" s="17"/>
      <c r="I423" s="17"/>
      <c r="K423" s="17"/>
    </row>
    <row r="424" spans="7:11">
      <c r="G424" s="17"/>
      <c r="H424" s="17"/>
      <c r="I424" s="17"/>
      <c r="K424" s="17"/>
    </row>
    <row r="425" spans="7:11">
      <c r="G425" s="17"/>
      <c r="H425" s="17"/>
      <c r="I425" s="17"/>
      <c r="K425" s="17"/>
    </row>
    <row r="426" spans="7:11">
      <c r="G426" s="17"/>
      <c r="H426" s="17"/>
      <c r="I426" s="17"/>
      <c r="K426" s="17"/>
    </row>
    <row r="427" spans="7:11">
      <c r="G427" s="17"/>
      <c r="H427" s="17"/>
      <c r="I427" s="17"/>
      <c r="K427" s="17"/>
    </row>
    <row r="428" spans="7:11">
      <c r="G428" s="17"/>
      <c r="H428" s="17"/>
      <c r="I428" s="17"/>
      <c r="K428" s="17"/>
    </row>
    <row r="429" spans="7:11">
      <c r="G429" s="17"/>
      <c r="H429" s="17"/>
      <c r="I429" s="17"/>
      <c r="K429" s="17"/>
    </row>
    <row r="430" spans="7:11">
      <c r="G430" s="17"/>
      <c r="H430" s="17"/>
      <c r="I430" s="17"/>
      <c r="K430" s="17"/>
    </row>
    <row r="431" spans="7:11">
      <c r="G431" s="17"/>
      <c r="H431" s="17"/>
      <c r="I431" s="17"/>
      <c r="K431" s="17"/>
    </row>
    <row r="432" spans="7:11">
      <c r="G432" s="17"/>
      <c r="H432" s="17"/>
      <c r="I432" s="17"/>
      <c r="K432" s="17"/>
    </row>
    <row r="433" spans="7:11">
      <c r="G433" s="17"/>
      <c r="H433" s="17"/>
      <c r="I433" s="17"/>
      <c r="K433" s="17"/>
    </row>
    <row r="434" spans="7:11">
      <c r="G434" s="17"/>
      <c r="H434" s="17"/>
      <c r="I434" s="17"/>
      <c r="K434" s="17"/>
    </row>
    <row r="435" spans="7:11">
      <c r="G435" s="17"/>
      <c r="H435" s="17"/>
      <c r="I435" s="17"/>
      <c r="K435" s="17"/>
    </row>
    <row r="436" spans="7:11">
      <c r="G436" s="17"/>
      <c r="H436" s="17"/>
      <c r="I436" s="17"/>
      <c r="K436" s="17"/>
    </row>
    <row r="437" spans="7:11">
      <c r="G437" s="17"/>
      <c r="H437" s="17"/>
      <c r="I437" s="17"/>
      <c r="K437" s="17"/>
    </row>
    <row r="438" spans="7:11">
      <c r="G438" s="17"/>
      <c r="H438" s="17"/>
      <c r="I438" s="17"/>
      <c r="K438" s="17"/>
    </row>
    <row r="439" spans="7:11">
      <c r="G439" s="17"/>
      <c r="H439" s="17"/>
      <c r="I439" s="17"/>
      <c r="K439" s="17"/>
    </row>
    <row r="440" spans="7:11">
      <c r="G440" s="17"/>
      <c r="H440" s="17"/>
      <c r="I440" s="17"/>
      <c r="K440" s="17"/>
    </row>
    <row r="441" spans="7:11">
      <c r="G441" s="17"/>
      <c r="H441" s="17"/>
      <c r="I441" s="17"/>
      <c r="K441" s="17"/>
    </row>
    <row r="442" spans="7:11">
      <c r="G442" s="17"/>
      <c r="H442" s="17"/>
      <c r="I442" s="17"/>
      <c r="K442" s="17"/>
    </row>
    <row r="443" spans="7:11">
      <c r="G443" s="17"/>
      <c r="H443" s="17"/>
      <c r="I443" s="17"/>
      <c r="K443" s="17"/>
    </row>
    <row r="444" spans="7:11">
      <c r="G444" s="17"/>
      <c r="H444" s="17"/>
      <c r="I444" s="17"/>
      <c r="K444" s="17"/>
    </row>
    <row r="445" spans="7:11">
      <c r="G445" s="17"/>
      <c r="H445" s="17"/>
      <c r="I445" s="17"/>
      <c r="K445" s="17"/>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B2:H27"/>
  <sheetViews>
    <sheetView zoomScaleNormal="100" workbookViewId="0">
      <selection activeCell="D23" sqref="D23"/>
    </sheetView>
  </sheetViews>
  <sheetFormatPr defaultRowHeight="16.5"/>
  <cols>
    <col min="2" max="2" width="20.375" bestFit="1" customWidth="1"/>
    <col min="3" max="3" width="9.75" bestFit="1" customWidth="1"/>
    <col min="4" max="8" width="10.75" bestFit="1" customWidth="1"/>
  </cols>
  <sheetData>
    <row r="2" spans="2:8">
      <c r="C2" s="156" t="s">
        <v>154</v>
      </c>
      <c r="D2" s="156" t="s">
        <v>155</v>
      </c>
      <c r="E2" s="156" t="s">
        <v>156</v>
      </c>
      <c r="F2" s="156" t="s">
        <v>157</v>
      </c>
      <c r="G2" s="156" t="s">
        <v>162</v>
      </c>
      <c r="H2" s="156" t="s">
        <v>159</v>
      </c>
    </row>
    <row r="3" spans="2:8">
      <c r="B3" s="336" t="s">
        <v>1020</v>
      </c>
      <c r="C3" s="338">
        <v>54608.788637951882</v>
      </c>
      <c r="D3" s="337">
        <v>250121.65184453293</v>
      </c>
      <c r="E3" s="337">
        <v>261459.58661617246</v>
      </c>
      <c r="F3" s="337">
        <v>261661.00165349446</v>
      </c>
      <c r="G3" s="337">
        <v>261778.04378383586</v>
      </c>
      <c r="H3" s="337">
        <v>277668.56365259568</v>
      </c>
    </row>
    <row r="4" spans="2:8">
      <c r="B4" s="339" t="s">
        <v>1021</v>
      </c>
      <c r="C4" s="340">
        <v>7.3993927363866924E-3</v>
      </c>
      <c r="D4" s="218">
        <v>9.6118396071655163E-3</v>
      </c>
      <c r="E4" s="218">
        <v>8.4595428413806271E-3</v>
      </c>
      <c r="F4" s="218">
        <v>8.3636795622142879E-3</v>
      </c>
      <c r="G4" s="218">
        <v>8.1634278982128071E-3</v>
      </c>
      <c r="H4" s="218">
        <v>8.5244690898316766E-3</v>
      </c>
    </row>
    <row r="5" spans="2:8">
      <c r="B5" s="341"/>
      <c r="C5" s="342"/>
      <c r="D5" s="214"/>
      <c r="E5" s="214"/>
      <c r="F5" s="214"/>
      <c r="G5" s="214"/>
      <c r="H5" s="214"/>
    </row>
    <row r="6" spans="2:8">
      <c r="B6" s="343" t="s">
        <v>1022</v>
      </c>
      <c r="C6" s="344">
        <v>31762.874748432369</v>
      </c>
      <c r="D6" s="214">
        <v>146603.68187189661</v>
      </c>
      <c r="E6" s="214">
        <v>139547.20933112237</v>
      </c>
      <c r="F6" s="214">
        <v>144552.33950475778</v>
      </c>
      <c r="G6" s="214">
        <v>149210.95952925715</v>
      </c>
      <c r="H6" s="214">
        <v>164146.48087707814</v>
      </c>
    </row>
    <row r="7" spans="2:8">
      <c r="B7" s="343" t="s">
        <v>1023</v>
      </c>
      <c r="C7" s="344">
        <v>8717.58091690941</v>
      </c>
      <c r="D7" s="214">
        <v>42339.375467721475</v>
      </c>
      <c r="E7" s="214">
        <v>43642.593722117781</v>
      </c>
      <c r="F7" s="214">
        <v>45833.16117565782</v>
      </c>
      <c r="G7" s="214">
        <v>47924.58596179248</v>
      </c>
      <c r="H7" s="214">
        <v>51156.192229191911</v>
      </c>
    </row>
    <row r="8" spans="2:8">
      <c r="B8" s="343" t="s">
        <v>1024</v>
      </c>
      <c r="C8" s="344">
        <v>13995.077331450104</v>
      </c>
      <c r="D8" s="214">
        <v>60970.739717804849</v>
      </c>
      <c r="E8" s="214">
        <v>78269.783562932338</v>
      </c>
      <c r="F8" s="214">
        <v>71275.500973078888</v>
      </c>
      <c r="G8" s="214">
        <v>64642.498292786251</v>
      </c>
      <c r="H8" s="214">
        <v>62365.890546325616</v>
      </c>
    </row>
    <row r="9" spans="2:8">
      <c r="B9" s="343" t="s">
        <v>1025</v>
      </c>
      <c r="C9" s="344">
        <v>133.25564115999998</v>
      </c>
      <c r="D9" s="214">
        <v>207.85478710999999</v>
      </c>
      <c r="E9" s="214">
        <v>0</v>
      </c>
      <c r="F9" s="214">
        <v>0</v>
      </c>
      <c r="G9" s="214">
        <v>0</v>
      </c>
      <c r="H9" s="214">
        <v>0</v>
      </c>
    </row>
    <row r="10" spans="2:8">
      <c r="B10" s="336" t="s">
        <v>1026</v>
      </c>
      <c r="C10" s="338">
        <v>74137.184102903091</v>
      </c>
      <c r="D10" s="337">
        <v>272249.79725401691</v>
      </c>
      <c r="E10" s="337">
        <v>275044.45407116151</v>
      </c>
      <c r="F10" s="337">
        <v>279932.98405980162</v>
      </c>
      <c r="G10" s="337">
        <v>288908.73337301804</v>
      </c>
      <c r="H10" s="337">
        <v>297147.51357095048</v>
      </c>
    </row>
    <row r="11" spans="2:8">
      <c r="B11" s="339" t="s">
        <v>1021</v>
      </c>
      <c r="C11" s="340">
        <v>1.0045455232199385E-2</v>
      </c>
      <c r="D11" s="218">
        <v>1.0462194556093322E-2</v>
      </c>
      <c r="E11" s="218">
        <v>8.8990821587844465E-3</v>
      </c>
      <c r="F11" s="218">
        <v>8.947721528143715E-3</v>
      </c>
      <c r="G11" s="218">
        <v>9.0094859750810448E-3</v>
      </c>
      <c r="H11" s="218">
        <v>9.1224759520314065E-3</v>
      </c>
    </row>
    <row r="12" spans="2:8">
      <c r="B12" s="341"/>
      <c r="C12" s="342"/>
      <c r="D12" s="214"/>
      <c r="E12" s="214"/>
      <c r="F12" s="214"/>
      <c r="G12" s="214"/>
      <c r="H12" s="214"/>
    </row>
    <row r="13" spans="2:8">
      <c r="B13" s="343" t="s">
        <v>1022</v>
      </c>
      <c r="C13" s="344">
        <v>43226.93075808289</v>
      </c>
      <c r="D13" s="214">
        <v>159706.35929774394</v>
      </c>
      <c r="E13" s="214">
        <v>146797.77668270268</v>
      </c>
      <c r="F13" s="214">
        <v>154646.53691106127</v>
      </c>
      <c r="G13" s="214">
        <v>164675.19085965518</v>
      </c>
      <c r="H13" s="214">
        <v>175661.65219578461</v>
      </c>
    </row>
    <row r="14" spans="2:8">
      <c r="B14" s="343" t="s">
        <v>1023</v>
      </c>
      <c r="C14" s="344">
        <v>11863.984908728267</v>
      </c>
      <c r="D14" s="214">
        <v>46123.449456055139</v>
      </c>
      <c r="E14" s="214">
        <v>45910.167303105904</v>
      </c>
      <c r="F14" s="214">
        <v>49033.724917808715</v>
      </c>
      <c r="G14" s="214">
        <v>52891.492454886822</v>
      </c>
      <c r="H14" s="214">
        <v>54744.891264250444</v>
      </c>
    </row>
    <row r="15" spans="2:8">
      <c r="B15" s="343" t="s">
        <v>1024</v>
      </c>
      <c r="C15" s="344">
        <v>19046.268436091937</v>
      </c>
      <c r="D15" s="214">
        <v>66419.988500217849</v>
      </c>
      <c r="E15" s="214">
        <v>82336.510085352944</v>
      </c>
      <c r="F15" s="214">
        <v>76252.722230931671</v>
      </c>
      <c r="G15" s="214">
        <v>71342.050058476059</v>
      </c>
      <c r="H15" s="214">
        <v>66740.970110915412</v>
      </c>
    </row>
    <row r="16" spans="2:8">
      <c r="B16" s="343" t="s">
        <v>1025</v>
      </c>
      <c r="C16" s="344">
        <v>0</v>
      </c>
      <c r="D16" s="214">
        <v>0</v>
      </c>
      <c r="E16" s="214">
        <v>0</v>
      </c>
      <c r="F16" s="214">
        <v>0</v>
      </c>
      <c r="G16" s="214">
        <v>0</v>
      </c>
      <c r="H16" s="214">
        <v>0</v>
      </c>
    </row>
    <row r="17" spans="2:8">
      <c r="B17" s="358"/>
      <c r="C17" s="214"/>
      <c r="D17" s="214"/>
      <c r="E17" s="214"/>
      <c r="F17" s="214"/>
      <c r="G17" s="214"/>
      <c r="H17" s="214"/>
    </row>
    <row r="18" spans="2:8">
      <c r="B18" s="359" t="s">
        <v>81</v>
      </c>
    </row>
    <row r="19" spans="2:8">
      <c r="B19" s="360" t="s">
        <v>1027</v>
      </c>
      <c r="C19" s="354">
        <v>4302139.6982852193</v>
      </c>
      <c r="D19" s="354">
        <v>15258617.103484303</v>
      </c>
      <c r="E19" s="354">
        <v>16495833.397582009</v>
      </c>
      <c r="F19" s="354">
        <v>17283342.628024776</v>
      </c>
      <c r="G19" s="354">
        <v>18277978.490129545</v>
      </c>
      <c r="H19" s="355">
        <v>19255918.362455975</v>
      </c>
    </row>
    <row r="20" spans="2:8">
      <c r="B20" s="360" t="s">
        <v>233</v>
      </c>
      <c r="C20" s="354">
        <v>1180757.4482061206</v>
      </c>
      <c r="D20" s="354">
        <v>4406712.7811096413</v>
      </c>
      <c r="E20" s="354">
        <v>5158977.8006248809</v>
      </c>
      <c r="F20" s="354">
        <v>5480023.5751169156</v>
      </c>
      <c r="G20" s="354">
        <v>5870644.8515683534</v>
      </c>
      <c r="H20" s="355">
        <v>6001100.0908212615</v>
      </c>
    </row>
    <row r="21" spans="2:8">
      <c r="B21" s="360" t="s">
        <v>1028</v>
      </c>
      <c r="C21" s="354">
        <v>1895570.7959391996</v>
      </c>
      <c r="D21" s="354">
        <v>6345878.629999998</v>
      </c>
      <c r="E21" s="354">
        <v>9252247.4358860776</v>
      </c>
      <c r="F21" s="354">
        <v>8522026.7518485207</v>
      </c>
      <c r="G21" s="354">
        <v>7918548.3229340734</v>
      </c>
      <c r="H21" s="355">
        <v>7316102.6087499233</v>
      </c>
    </row>
    <row r="22" spans="2:8">
      <c r="B22" s="360" t="s">
        <v>237</v>
      </c>
      <c r="C22" s="356">
        <v>7378467.9424305391</v>
      </c>
      <c r="D22" s="356">
        <v>26011208.514593944</v>
      </c>
      <c r="E22" s="356">
        <v>30907058.634092968</v>
      </c>
      <c r="F22" s="356">
        <v>31285392.954990208</v>
      </c>
      <c r="G22" s="356">
        <v>32067171.66463197</v>
      </c>
      <c r="H22" s="357">
        <v>32573121.06202716</v>
      </c>
    </row>
    <row r="23" spans="2:8">
      <c r="B23" s="361" t="s">
        <v>1029</v>
      </c>
      <c r="C23" s="345"/>
      <c r="D23" s="345"/>
      <c r="E23" s="345"/>
      <c r="F23" s="345"/>
      <c r="G23" s="345"/>
      <c r="H23" s="345"/>
    </row>
    <row r="24" spans="2:8">
      <c r="B24" s="347" t="s">
        <v>1027</v>
      </c>
      <c r="C24" s="348">
        <v>0.58306680083888152</v>
      </c>
      <c r="D24" s="349">
        <v>0.58661699993382654</v>
      </c>
      <c r="E24" s="349">
        <v>0.53372381994920026</v>
      </c>
      <c r="F24" s="349">
        <v>0.55244128315377217</v>
      </c>
      <c r="G24" s="349">
        <v>0.56999035279088806</v>
      </c>
      <c r="H24" s="349">
        <v>0.59115975794238484</v>
      </c>
    </row>
    <row r="25" spans="2:8">
      <c r="B25" s="347" t="s">
        <v>233</v>
      </c>
      <c r="C25" s="348">
        <v>0.16002745521411965</v>
      </c>
      <c r="D25" s="349">
        <v>0.1694159184736532</v>
      </c>
      <c r="E25" s="349">
        <v>0.16691908025612356</v>
      </c>
      <c r="F25" s="349">
        <v>0.17516236995971052</v>
      </c>
      <c r="G25" s="349">
        <v>0.18307335966406096</v>
      </c>
      <c r="H25" s="349">
        <v>0.18423472774972052</v>
      </c>
    </row>
    <row r="26" spans="2:8">
      <c r="B26" s="347" t="s">
        <v>1028</v>
      </c>
      <c r="C26" s="348">
        <v>0.25690574394699889</v>
      </c>
      <c r="D26" s="349">
        <v>0.24396708159252026</v>
      </c>
      <c r="E26" s="349">
        <v>0.29935709979467623</v>
      </c>
      <c r="F26" s="349">
        <v>0.27239634688651743</v>
      </c>
      <c r="G26" s="349">
        <v>0.24693628754505104</v>
      </c>
      <c r="H26" s="349">
        <v>0.22460551430789458</v>
      </c>
    </row>
    <row r="27" spans="2:8">
      <c r="B27" s="351"/>
      <c r="C27" s="352">
        <v>1</v>
      </c>
      <c r="D27" s="353">
        <v>1</v>
      </c>
      <c r="E27" s="353">
        <v>1</v>
      </c>
      <c r="F27" s="353">
        <v>1</v>
      </c>
      <c r="G27" s="353">
        <v>1</v>
      </c>
      <c r="H27" s="353">
        <v>0.99999999999999989</v>
      </c>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B2:Q118"/>
  <sheetViews>
    <sheetView topLeftCell="A100" workbookViewId="0">
      <selection activeCell="J96" sqref="J96"/>
    </sheetView>
  </sheetViews>
  <sheetFormatPr defaultRowHeight="16.5"/>
  <cols>
    <col min="2" max="2" width="31" bestFit="1" customWidth="1"/>
    <col min="3" max="3" width="9.75" bestFit="1" customWidth="1"/>
    <col min="4" max="4" width="10.875" bestFit="1" customWidth="1"/>
    <col min="5" max="5" width="8.375" bestFit="1" customWidth="1"/>
    <col min="6" max="7" width="9" bestFit="1" customWidth="1"/>
  </cols>
  <sheetData>
    <row r="2" spans="2:14" s="341" customFormat="1" ht="13.15" customHeight="1">
      <c r="B2" s="321" t="s">
        <v>145</v>
      </c>
    </row>
    <row r="3" spans="2:14" s="341" customFormat="1" ht="13.9" customHeight="1" thickBot="1">
      <c r="B3" s="153" t="s">
        <v>148</v>
      </c>
      <c r="C3" s="366" t="s">
        <v>149</v>
      </c>
      <c r="D3" s="366" t="s">
        <v>150</v>
      </c>
      <c r="E3" s="366" t="s">
        <v>151</v>
      </c>
      <c r="F3" s="155" t="s">
        <v>152</v>
      </c>
      <c r="G3" s="155" t="s">
        <v>153</v>
      </c>
      <c r="H3" s="216" t="s">
        <v>154</v>
      </c>
      <c r="I3" s="156" t="s">
        <v>155</v>
      </c>
      <c r="J3" s="156" t="s">
        <v>156</v>
      </c>
      <c r="K3" s="156" t="s">
        <v>157</v>
      </c>
      <c r="L3" s="156" t="s">
        <v>158</v>
      </c>
      <c r="M3" s="156" t="s">
        <v>159</v>
      </c>
    </row>
    <row r="4" spans="2:14" s="362" customFormat="1" ht="13.5" customHeight="1" thickBot="1">
      <c r="B4" s="367" t="s">
        <v>164</v>
      </c>
      <c r="C4" s="368">
        <v>3120061.6296668854</v>
      </c>
      <c r="D4" s="369">
        <v>4464954.0513816038</v>
      </c>
      <c r="E4" s="369">
        <v>888118.73544017109</v>
      </c>
      <c r="F4" s="369">
        <v>587900.57406891126</v>
      </c>
      <c r="G4" s="370">
        <v>175990.00158098957</v>
      </c>
      <c r="H4" s="371">
        <v>140730.04004136502</v>
      </c>
      <c r="I4" s="371">
        <v>286924.7347644589</v>
      </c>
      <c r="J4" s="371">
        <v>288431.77735366556</v>
      </c>
      <c r="K4" s="371">
        <v>485087.23223425756</v>
      </c>
      <c r="L4" s="371">
        <v>339165.15085047128</v>
      </c>
      <c r="M4" s="371">
        <v>284633.38125686016</v>
      </c>
    </row>
    <row r="5" spans="2:14" s="372" customFormat="1" ht="13.5" customHeight="1">
      <c r="B5" s="373" t="s">
        <v>165</v>
      </c>
      <c r="C5" s="374" t="s">
        <v>166</v>
      </c>
      <c r="D5" s="374">
        <v>0.4310467488612737</v>
      </c>
      <c r="E5" s="374">
        <v>-0.80109118140524693</v>
      </c>
      <c r="F5" s="374">
        <v>-0.33803831558903563</v>
      </c>
      <c r="G5" s="374" t="s">
        <v>166</v>
      </c>
      <c r="H5" s="375" t="s">
        <v>166</v>
      </c>
      <c r="I5" s="374">
        <v>-0.25535669446521359</v>
      </c>
      <c r="J5" s="374">
        <v>5.2523969062612252E-3</v>
      </c>
      <c r="K5" s="374">
        <v>0.68180925376838619</v>
      </c>
      <c r="L5" s="374">
        <v>-0.30081616601551331</v>
      </c>
      <c r="M5" s="374">
        <v>-0.16078234882584597</v>
      </c>
    </row>
    <row r="6" spans="2:14" s="341" customFormat="1" ht="13.5" customHeight="1">
      <c r="B6" s="376" t="s">
        <v>167</v>
      </c>
      <c r="C6" s="377">
        <v>1.3477271530387804</v>
      </c>
      <c r="D6" s="377">
        <v>1.6662525838640609</v>
      </c>
      <c r="E6" s="377">
        <v>0.26976851473709518</v>
      </c>
      <c r="F6" s="377">
        <v>0.11848951254385591</v>
      </c>
      <c r="G6" s="377">
        <v>5.8157378450450513E-2</v>
      </c>
      <c r="H6" s="378">
        <v>0.11918623952376566</v>
      </c>
      <c r="I6" s="377">
        <v>6.51108318187711E-2</v>
      </c>
      <c r="J6" s="377">
        <v>5.5908706821481045E-2</v>
      </c>
      <c r="K6" s="377">
        <v>8.8519187113881764E-2</v>
      </c>
      <c r="L6" s="377">
        <v>5.7773065723753105E-2</v>
      </c>
      <c r="M6" s="377">
        <v>4.7430200621417659E-2</v>
      </c>
    </row>
    <row r="7" spans="2:14" s="341" customFormat="1" ht="13.5" customHeight="1">
      <c r="B7" s="379"/>
      <c r="C7" s="350"/>
      <c r="D7" s="350"/>
      <c r="E7" s="350"/>
      <c r="F7" s="350"/>
      <c r="G7" s="350"/>
      <c r="H7" s="342"/>
    </row>
    <row r="8" spans="2:14" s="380" customFormat="1" ht="14.1" customHeight="1">
      <c r="B8" s="381" t="s">
        <v>168</v>
      </c>
      <c r="C8" s="440"/>
      <c r="D8" s="440"/>
      <c r="E8" s="440"/>
      <c r="F8" s="440"/>
      <c r="G8" s="440"/>
      <c r="H8" s="383">
        <v>113195.40749750452</v>
      </c>
      <c r="I8" s="382">
        <v>175534.60000772221</v>
      </c>
      <c r="J8" s="382">
        <v>168701.96322855703</v>
      </c>
      <c r="K8" s="382">
        <v>361792.34510404686</v>
      </c>
      <c r="L8" s="382">
        <v>236816.22924141228</v>
      </c>
      <c r="M8" s="382">
        <v>178544.33957369372</v>
      </c>
    </row>
    <row r="9" spans="2:14" s="372" customFormat="1" ht="13.5" customHeight="1">
      <c r="B9" s="373" t="s">
        <v>165</v>
      </c>
      <c r="C9" s="441"/>
      <c r="D9" s="441"/>
      <c r="E9" s="441"/>
      <c r="F9" s="441"/>
      <c r="G9" s="441"/>
      <c r="H9" s="375" t="s">
        <v>166</v>
      </c>
      <c r="I9" s="374">
        <v>-0.39300326193125268</v>
      </c>
      <c r="J9" s="374">
        <v>-3.8924729249188439E-2</v>
      </c>
      <c r="K9" s="374">
        <v>1.1445651145973414</v>
      </c>
      <c r="L9" s="374">
        <v>-0.3454360423980033</v>
      </c>
      <c r="M9" s="374">
        <v>-0.24606375101224898</v>
      </c>
    </row>
    <row r="10" spans="2:14" s="341" customFormat="1" ht="13.5" customHeight="1">
      <c r="B10" s="376" t="s">
        <v>167</v>
      </c>
      <c r="C10" s="442"/>
      <c r="D10" s="442"/>
      <c r="E10" s="442"/>
      <c r="F10" s="442"/>
      <c r="G10" s="442"/>
      <c r="H10" s="378">
        <v>9.586677405209508E-2</v>
      </c>
      <c r="I10" s="377">
        <v>3.983345607641834E-2</v>
      </c>
      <c r="J10" s="377">
        <v>3.2700656941792423E-2</v>
      </c>
      <c r="K10" s="377">
        <v>6.6020216910531823E-2</v>
      </c>
      <c r="L10" s="377">
        <v>4.0339048814739049E-2</v>
      </c>
      <c r="M10" s="377">
        <v>2.975193495718876E-2</v>
      </c>
    </row>
    <row r="11" spans="2:14" s="341" customFormat="1" ht="13.5" customHeight="1">
      <c r="B11" s="379"/>
      <c r="C11" s="443"/>
      <c r="D11" s="443"/>
      <c r="E11" s="443"/>
      <c r="F11" s="443"/>
      <c r="G11" s="443"/>
      <c r="H11" s="384"/>
      <c r="I11" s="350"/>
      <c r="J11" s="350"/>
      <c r="K11" s="350"/>
      <c r="L11" s="350"/>
      <c r="M11" s="350"/>
    </row>
    <row r="12" spans="2:14" s="341" customFormat="1" ht="13.5" customHeight="1">
      <c r="B12" s="379"/>
      <c r="C12" s="443"/>
      <c r="D12" s="443"/>
      <c r="E12" s="443"/>
      <c r="F12" s="443"/>
      <c r="G12" s="443"/>
      <c r="H12" s="385"/>
      <c r="I12" s="386"/>
      <c r="J12" s="386"/>
      <c r="K12" s="386"/>
      <c r="L12" s="386"/>
      <c r="M12" s="386"/>
    </row>
    <row r="13" spans="2:14" s="362" customFormat="1" ht="13.5" customHeight="1">
      <c r="B13" s="387" t="s">
        <v>171</v>
      </c>
      <c r="C13" s="388">
        <v>3095336.2537986427</v>
      </c>
      <c r="D13" s="388">
        <v>3327714.3926769532</v>
      </c>
      <c r="E13" s="388">
        <v>489735.82275453757</v>
      </c>
      <c r="F13" s="388">
        <v>303988.0147520618</v>
      </c>
      <c r="G13" s="388">
        <v>40429.698762153945</v>
      </c>
      <c r="H13" s="389">
        <v>82464.32694058567</v>
      </c>
      <c r="I13" s="390">
        <v>45300.138540407235</v>
      </c>
      <c r="J13" s="390">
        <v>2059.1872229999999</v>
      </c>
      <c r="K13" s="390">
        <v>87341.708197212938</v>
      </c>
      <c r="L13" s="390">
        <v>0</v>
      </c>
      <c r="M13" s="390">
        <v>0</v>
      </c>
      <c r="N13" s="341"/>
    </row>
    <row r="14" spans="2:14" s="372" customFormat="1" ht="13.5" customHeight="1">
      <c r="B14" s="373" t="s">
        <v>165</v>
      </c>
      <c r="C14" s="374" t="s">
        <v>166</v>
      </c>
      <c r="D14" s="374">
        <v>7.5073633306601995E-2</v>
      </c>
      <c r="E14" s="374">
        <v>-0.85283117330253411</v>
      </c>
      <c r="F14" s="374">
        <v>-0.37928164404582498</v>
      </c>
      <c r="G14" s="374" t="s">
        <v>166</v>
      </c>
      <c r="H14" s="375" t="s">
        <v>166</v>
      </c>
      <c r="I14" s="374">
        <v>-0.63138860264875041</v>
      </c>
      <c r="J14" s="374">
        <v>-0.95454346742972485</v>
      </c>
      <c r="K14" s="374">
        <v>41.415622640648515</v>
      </c>
      <c r="L14" s="374">
        <v>-1</v>
      </c>
      <c r="M14" s="374" t="s">
        <v>166</v>
      </c>
    </row>
    <row r="15" spans="2:14" s="341" customFormat="1" ht="13.5" customHeight="1">
      <c r="B15" s="376" t="s">
        <v>167</v>
      </c>
      <c r="C15" s="377">
        <v>1.3370468959214625</v>
      </c>
      <c r="D15" s="377">
        <v>1.2418521313660216</v>
      </c>
      <c r="E15" s="377">
        <v>0.148758606530873</v>
      </c>
      <c r="F15" s="377">
        <v>6.1267828738204702E-2</v>
      </c>
      <c r="G15" s="377">
        <v>1.336033451006164E-2</v>
      </c>
      <c r="H15" s="378">
        <v>6.9840192044412303E-2</v>
      </c>
      <c r="I15" s="377">
        <v>1.0279802835028504E-2</v>
      </c>
      <c r="J15" s="377">
        <v>3.991463624345468E-4</v>
      </c>
      <c r="K15" s="377">
        <v>1.5938199352609449E-2</v>
      </c>
      <c r="L15" s="377">
        <v>0</v>
      </c>
      <c r="M15" s="377">
        <v>0</v>
      </c>
    </row>
    <row r="16" spans="2:14" s="341" customFormat="1" ht="13.5" customHeight="1">
      <c r="B16" s="379"/>
      <c r="C16" s="350"/>
      <c r="D16" s="350"/>
      <c r="E16" s="350"/>
      <c r="F16" s="350"/>
      <c r="G16" s="350"/>
      <c r="H16" s="391"/>
      <c r="I16" s="392"/>
      <c r="J16" s="392"/>
      <c r="K16" s="392"/>
      <c r="L16" s="392"/>
      <c r="M16" s="392"/>
    </row>
    <row r="17" spans="2:13" s="152" customFormat="1" ht="13.5" customHeight="1">
      <c r="B17" s="393" t="s">
        <v>176</v>
      </c>
      <c r="C17" s="354">
        <v>2835382.281177707</v>
      </c>
      <c r="D17" s="394">
        <v>3238864.0451181429</v>
      </c>
      <c r="E17" s="394">
        <v>463938.66611385165</v>
      </c>
      <c r="F17" s="394">
        <v>301680.58588980749</v>
      </c>
      <c r="G17" s="394">
        <v>36091.700739</v>
      </c>
      <c r="H17" s="395">
        <v>81428.202494500001</v>
      </c>
      <c r="I17" s="408">
        <v>44247.199794100001</v>
      </c>
      <c r="J17" s="408">
        <v>2059.1872229999999</v>
      </c>
      <c r="K17" s="408">
        <v>87341.708197212938</v>
      </c>
      <c r="L17" s="408">
        <v>0</v>
      </c>
      <c r="M17" s="408">
        <v>0</v>
      </c>
    </row>
    <row r="18" spans="2:13" s="152" customFormat="1" ht="13.5" customHeight="1">
      <c r="B18" s="393" t="s">
        <v>178</v>
      </c>
      <c r="C18" s="354">
        <v>32801.752012555393</v>
      </c>
      <c r="D18" s="394">
        <v>8896.1483474889228</v>
      </c>
      <c r="E18" s="394">
        <v>1099.1097027326439</v>
      </c>
      <c r="F18" s="394">
        <v>1964.0666543574594</v>
      </c>
      <c r="G18" s="394">
        <v>316.03992484612814</v>
      </c>
      <c r="H18" s="395">
        <v>1036.1244460856722</v>
      </c>
      <c r="I18" s="408">
        <v>1052.9387463072378</v>
      </c>
      <c r="J18" s="408">
        <v>0</v>
      </c>
      <c r="K18" s="408">
        <v>0</v>
      </c>
      <c r="L18" s="408">
        <v>0</v>
      </c>
      <c r="M18" s="408">
        <v>0</v>
      </c>
    </row>
    <row r="19" spans="2:13" s="152" customFormat="1" ht="13.5" customHeight="1">
      <c r="B19" s="393" t="s">
        <v>179</v>
      </c>
      <c r="C19" s="354">
        <v>227152.22060838036</v>
      </c>
      <c r="D19" s="394">
        <v>79954.199211321509</v>
      </c>
      <c r="E19" s="394">
        <v>24698.046937953266</v>
      </c>
      <c r="F19" s="394">
        <v>343.36220789685734</v>
      </c>
      <c r="G19" s="394">
        <v>4021.9580983078158</v>
      </c>
      <c r="H19" s="395">
        <v>0</v>
      </c>
      <c r="I19" s="408">
        <v>0</v>
      </c>
      <c r="J19" s="408">
        <v>0</v>
      </c>
      <c r="K19" s="408">
        <v>0</v>
      </c>
      <c r="L19" s="408">
        <v>0</v>
      </c>
      <c r="M19" s="408">
        <v>0</v>
      </c>
    </row>
    <row r="20" spans="2:13" s="152" customFormat="1" ht="13.5" customHeight="1">
      <c r="B20" s="393"/>
      <c r="C20" s="398"/>
      <c r="D20" s="398"/>
      <c r="E20" s="398"/>
      <c r="F20" s="398"/>
      <c r="G20" s="398"/>
      <c r="H20" s="399"/>
      <c r="I20" s="400"/>
      <c r="J20" s="400"/>
      <c r="K20" s="400"/>
      <c r="L20" s="400"/>
      <c r="M20" s="400"/>
    </row>
    <row r="21" spans="2:13" s="152" customFormat="1" ht="13.5" customHeight="1">
      <c r="B21" s="401"/>
      <c r="C21" s="398"/>
      <c r="D21" s="398"/>
      <c r="E21" s="398"/>
      <c r="F21" s="398"/>
      <c r="G21" s="398"/>
      <c r="H21" s="385"/>
      <c r="I21" s="402"/>
      <c r="J21" s="402"/>
      <c r="K21" s="402"/>
      <c r="L21" s="402"/>
      <c r="M21" s="403"/>
    </row>
    <row r="22" spans="2:13" s="404" customFormat="1" ht="13.5" customHeight="1">
      <c r="B22" s="387" t="s">
        <v>180</v>
      </c>
      <c r="C22" s="388">
        <v>150421.77744066805</v>
      </c>
      <c r="D22" s="388">
        <v>89683.168125282813</v>
      </c>
      <c r="E22" s="388">
        <v>76890.258318899228</v>
      </c>
      <c r="F22" s="388">
        <v>193697.6757558774</v>
      </c>
      <c r="G22" s="388">
        <v>135560.30281883565</v>
      </c>
      <c r="H22" s="389">
        <v>30731.080556918852</v>
      </c>
      <c r="I22" s="405">
        <v>116445.1659828666</v>
      </c>
      <c r="J22" s="405">
        <v>148407.82291117561</v>
      </c>
      <c r="K22" s="405">
        <v>254713.28004381986</v>
      </c>
      <c r="L22" s="405">
        <v>216975.66536785173</v>
      </c>
      <c r="M22" s="405">
        <v>158694.54549214122</v>
      </c>
    </row>
    <row r="23" spans="2:13" s="372" customFormat="1" ht="13.5" customHeight="1">
      <c r="B23" s="373" t="s">
        <v>165</v>
      </c>
      <c r="C23" s="374" t="s">
        <v>166</v>
      </c>
      <c r="D23" s="374">
        <v>-0.40378866909309596</v>
      </c>
      <c r="E23" s="374">
        <v>-0.14264560534383153</v>
      </c>
      <c r="F23" s="374">
        <v>1.5191445573316211</v>
      </c>
      <c r="G23" s="374" t="s">
        <v>166</v>
      </c>
      <c r="H23" s="375" t="s">
        <v>166</v>
      </c>
      <c r="I23" s="374">
        <v>-0.29975225643685111</v>
      </c>
      <c r="J23" s="374">
        <v>0.27448676515272341</v>
      </c>
      <c r="K23" s="374">
        <v>0.71630629064796492</v>
      </c>
      <c r="L23" s="374">
        <v>-0.14815723259296065</v>
      </c>
      <c r="M23" s="374">
        <v>-0.26860671115769164</v>
      </c>
    </row>
    <row r="24" spans="2:13" s="341" customFormat="1" ht="13.5" customHeight="1">
      <c r="B24" s="376" t="s">
        <v>167</v>
      </c>
      <c r="C24" s="377">
        <v>6.4975483797346939E-2</v>
      </c>
      <c r="D24" s="377">
        <v>3.3468387109521866E-2</v>
      </c>
      <c r="E24" s="377">
        <v>2.335562797710888E-2</v>
      </c>
      <c r="F24" s="377">
        <v>3.9039157628891055E-2</v>
      </c>
      <c r="G24" s="377">
        <v>4.479704394038888E-2</v>
      </c>
      <c r="H24" s="378">
        <v>2.6026582007682781E-2</v>
      </c>
      <c r="I24" s="377">
        <v>2.642449639151315E-2</v>
      </c>
      <c r="J24" s="377">
        <v>2.8766904733181779E-2</v>
      </c>
      <c r="K24" s="377">
        <v>4.6480325595749938E-2</v>
      </c>
      <c r="L24" s="377">
        <v>3.6959426239161153E-2</v>
      </c>
      <c r="M24" s="377">
        <v>2.6444242403966232E-2</v>
      </c>
    </row>
    <row r="25" spans="2:13" s="341" customFormat="1" ht="13.5" customHeight="1">
      <c r="B25" s="379"/>
      <c r="C25" s="350"/>
      <c r="D25" s="350"/>
      <c r="E25" s="350"/>
      <c r="F25" s="350"/>
      <c r="G25" s="350"/>
      <c r="H25" s="384"/>
      <c r="I25" s="350"/>
      <c r="J25" s="350"/>
      <c r="K25" s="350"/>
      <c r="L25" s="350"/>
      <c r="M25" s="350"/>
    </row>
    <row r="26" spans="2:13" s="152" customFormat="1" ht="13.5" customHeight="1">
      <c r="B26" s="393" t="s">
        <v>181</v>
      </c>
      <c r="C26" s="354">
        <v>10343.977464</v>
      </c>
      <c r="D26" s="394">
        <v>7447.9337999999998</v>
      </c>
      <c r="E26" s="394">
        <v>14447.954184</v>
      </c>
      <c r="F26" s="394">
        <v>0</v>
      </c>
      <c r="G26" s="394">
        <v>937.23034700000005</v>
      </c>
      <c r="H26" s="395">
        <v>4.8718599999999999</v>
      </c>
      <c r="I26" s="408">
        <v>0</v>
      </c>
      <c r="J26" s="408">
        <v>0</v>
      </c>
      <c r="K26" s="408">
        <v>0</v>
      </c>
      <c r="L26" s="408">
        <v>0</v>
      </c>
      <c r="M26" s="408">
        <v>0</v>
      </c>
    </row>
    <row r="27" spans="2:13" s="152" customFormat="1" ht="13.5" customHeight="1">
      <c r="B27" s="393" t="s">
        <v>182</v>
      </c>
      <c r="C27" s="354">
        <v>5659.4825719999999</v>
      </c>
      <c r="D27" s="394">
        <v>911.99999999999989</v>
      </c>
      <c r="E27" s="394">
        <v>3578.8896999999997</v>
      </c>
      <c r="F27" s="394">
        <v>1857.01046</v>
      </c>
      <c r="G27" s="394">
        <v>879.21999999999991</v>
      </c>
      <c r="H27" s="395">
        <v>771.8</v>
      </c>
      <c r="I27" s="408">
        <v>2937</v>
      </c>
      <c r="J27" s="408">
        <v>12000</v>
      </c>
      <c r="K27" s="408">
        <v>0</v>
      </c>
      <c r="L27" s="408">
        <v>0</v>
      </c>
      <c r="M27" s="408">
        <v>0</v>
      </c>
    </row>
    <row r="28" spans="2:13" s="152" customFormat="1" ht="13.5" customHeight="1">
      <c r="B28" s="393" t="s">
        <v>183</v>
      </c>
      <c r="C28" s="354">
        <v>88988.345885000002</v>
      </c>
      <c r="D28" s="394">
        <v>43867.936813</v>
      </c>
      <c r="E28" s="394">
        <v>10373.403478</v>
      </c>
      <c r="F28" s="394">
        <v>138977.35731200001</v>
      </c>
      <c r="G28" s="394">
        <v>90298.056226000001</v>
      </c>
      <c r="H28" s="395">
        <v>14684.848285999999</v>
      </c>
      <c r="I28" s="408">
        <v>57040.804410999997</v>
      </c>
      <c r="J28" s="408">
        <v>81827.820691000001</v>
      </c>
      <c r="K28" s="408">
        <v>180396.01178949999</v>
      </c>
      <c r="L28" s="408">
        <v>125900</v>
      </c>
      <c r="M28" s="408">
        <v>70000</v>
      </c>
    </row>
    <row r="29" spans="2:13" s="152" customFormat="1" ht="13.5" customHeight="1">
      <c r="B29" s="393" t="s">
        <v>184</v>
      </c>
      <c r="C29" s="354">
        <v>20795.276331000001</v>
      </c>
      <c r="D29" s="394">
        <v>10532.437532</v>
      </c>
      <c r="E29" s="394">
        <v>12441.1873</v>
      </c>
      <c r="F29" s="394">
        <v>6417.6497139999992</v>
      </c>
      <c r="G29" s="394">
        <v>5691.5240130000002</v>
      </c>
      <c r="H29" s="395">
        <v>3254.1913520000003</v>
      </c>
      <c r="I29" s="408">
        <v>1563.3461130000001</v>
      </c>
      <c r="J29" s="408">
        <v>0</v>
      </c>
      <c r="K29" s="408">
        <v>13650</v>
      </c>
      <c r="L29" s="408">
        <v>13650</v>
      </c>
      <c r="M29" s="408">
        <v>13650</v>
      </c>
    </row>
    <row r="30" spans="2:13" s="152" customFormat="1" ht="13.5" customHeight="1">
      <c r="B30" s="393" t="s">
        <v>185</v>
      </c>
      <c r="C30" s="354">
        <v>24634.69518866804</v>
      </c>
      <c r="D30" s="394">
        <v>26922.859980282807</v>
      </c>
      <c r="E30" s="394">
        <v>36048.823656899236</v>
      </c>
      <c r="F30" s="394">
        <v>46445.658269877407</v>
      </c>
      <c r="G30" s="394">
        <v>37754.272232835632</v>
      </c>
      <c r="H30" s="395">
        <v>12015.369058918854</v>
      </c>
      <c r="I30" s="408">
        <v>54904.015458866605</v>
      </c>
      <c r="J30" s="408">
        <v>54580.002220175615</v>
      </c>
      <c r="K30" s="408">
        <v>60667.268254319868</v>
      </c>
      <c r="L30" s="408">
        <v>77425.665367851747</v>
      </c>
      <c r="M30" s="408">
        <v>75044.545492141202</v>
      </c>
    </row>
    <row r="31" spans="2:13" s="152" customFormat="1" ht="13.5" customHeight="1">
      <c r="B31" s="406"/>
      <c r="C31" s="407"/>
      <c r="D31" s="407"/>
      <c r="E31" s="407"/>
      <c r="F31" s="407"/>
      <c r="G31" s="407"/>
      <c r="H31" s="395"/>
      <c r="I31" s="408"/>
      <c r="J31" s="408"/>
      <c r="K31" s="408"/>
      <c r="L31" s="408"/>
      <c r="M31" s="408"/>
    </row>
    <row r="32" spans="2:13" s="404" customFormat="1" ht="13.5" customHeight="1">
      <c r="B32" s="387" t="s">
        <v>186</v>
      </c>
      <c r="C32" s="440"/>
      <c r="D32" s="440"/>
      <c r="E32" s="440"/>
      <c r="F32" s="440"/>
      <c r="G32" s="440"/>
      <c r="H32" s="405">
        <v>0</v>
      </c>
      <c r="I32" s="405">
        <v>13789.295484448383</v>
      </c>
      <c r="J32" s="405">
        <v>18234.953094381424</v>
      </c>
      <c r="K32" s="405">
        <v>19737.356863014025</v>
      </c>
      <c r="L32" s="405">
        <v>19840.563873560535</v>
      </c>
      <c r="M32" s="405">
        <v>19849.794081552507</v>
      </c>
    </row>
    <row r="33" spans="2:13" s="372" customFormat="1" ht="13.5" customHeight="1">
      <c r="B33" s="373" t="s">
        <v>165</v>
      </c>
      <c r="C33" s="441"/>
      <c r="D33" s="441"/>
      <c r="E33" s="441"/>
      <c r="F33" s="441"/>
      <c r="G33" s="441"/>
      <c r="H33" s="375"/>
      <c r="I33" s="374" t="s">
        <v>166</v>
      </c>
      <c r="J33" s="374">
        <v>0.32239918384132604</v>
      </c>
      <c r="K33" s="374">
        <v>8.2391424911069544E-2</v>
      </c>
      <c r="L33" s="374">
        <v>5.2290188226726819E-3</v>
      </c>
      <c r="M33" s="374">
        <v>4.6521903564800127E-4</v>
      </c>
    </row>
    <row r="34" spans="2:13" s="341" customFormat="1" ht="13.5" customHeight="1">
      <c r="B34" s="376" t="s">
        <v>167</v>
      </c>
      <c r="C34" s="442"/>
      <c r="D34" s="442"/>
      <c r="E34" s="442"/>
      <c r="F34" s="442"/>
      <c r="G34" s="442"/>
      <c r="H34" s="378">
        <v>0</v>
      </c>
      <c r="I34" s="377">
        <v>3.1291568498766878E-3</v>
      </c>
      <c r="J34" s="377">
        <v>3.5346058461761002E-3</v>
      </c>
      <c r="K34" s="377">
        <v>3.6016919621724313E-3</v>
      </c>
      <c r="L34" s="377">
        <v>3.3796225755778927E-3</v>
      </c>
      <c r="M34" s="377">
        <v>3.3076925532225252E-3</v>
      </c>
    </row>
    <row r="35" spans="2:13" s="341" customFormat="1" ht="13.5" customHeight="1">
      <c r="B35" s="379"/>
      <c r="C35" s="443"/>
      <c r="D35" s="443"/>
      <c r="E35" s="443"/>
      <c r="F35" s="443"/>
      <c r="G35" s="443"/>
      <c r="H35" s="384"/>
      <c r="I35" s="350"/>
      <c r="J35" s="350"/>
      <c r="K35" s="350"/>
      <c r="L35" s="350"/>
      <c r="M35" s="350"/>
    </row>
    <row r="36" spans="2:13" s="341" customFormat="1" ht="13.5" customHeight="1">
      <c r="B36" s="379"/>
      <c r="C36" s="443"/>
      <c r="D36" s="443"/>
      <c r="E36" s="443"/>
      <c r="F36" s="443"/>
      <c r="G36" s="443"/>
      <c r="H36" s="395"/>
      <c r="I36" s="408">
        <v>13789.295484448383</v>
      </c>
      <c r="J36" s="408">
        <v>18234.953094381424</v>
      </c>
      <c r="K36" s="408">
        <v>19737.356863014025</v>
      </c>
      <c r="L36" s="408">
        <v>19840.563873560535</v>
      </c>
      <c r="M36" s="408">
        <v>19849.794081552507</v>
      </c>
    </row>
    <row r="37" spans="2:13" s="152" customFormat="1" ht="13.5" customHeight="1">
      <c r="B37" s="406"/>
      <c r="C37" s="443"/>
      <c r="D37" s="443"/>
      <c r="E37" s="443"/>
      <c r="F37" s="443"/>
      <c r="G37" s="443"/>
      <c r="H37" s="395"/>
      <c r="I37" s="408"/>
      <c r="J37" s="408"/>
      <c r="K37" s="408"/>
      <c r="L37" s="408"/>
      <c r="M37" s="408"/>
    </row>
    <row r="38" spans="2:13" s="380" customFormat="1" ht="14.1" customHeight="1">
      <c r="B38" s="381" t="s">
        <v>187</v>
      </c>
      <c r="C38" s="440"/>
      <c r="D38" s="440"/>
      <c r="E38" s="440"/>
      <c r="F38" s="440"/>
      <c r="G38" s="440"/>
      <c r="H38" s="383">
        <v>27534.632543860502</v>
      </c>
      <c r="I38" s="382">
        <v>111390.13475673669</v>
      </c>
      <c r="J38" s="382">
        <v>119729.81412510856</v>
      </c>
      <c r="K38" s="382">
        <v>123294.8871302107</v>
      </c>
      <c r="L38" s="382">
        <v>102348.92160905901</v>
      </c>
      <c r="M38" s="382">
        <v>106089.04168316643</v>
      </c>
    </row>
    <row r="39" spans="2:13" s="372" customFormat="1" ht="13.5" customHeight="1">
      <c r="B39" s="373" t="s">
        <v>165</v>
      </c>
      <c r="C39" s="441"/>
      <c r="D39" s="441"/>
      <c r="E39" s="441"/>
      <c r="F39" s="441"/>
      <c r="G39" s="441"/>
      <c r="H39" s="375"/>
      <c r="I39" s="374">
        <v>0.15870924166395128</v>
      </c>
      <c r="J39" s="374">
        <v>7.4869102067115501E-2</v>
      </c>
      <c r="K39" s="374">
        <v>2.9775983794453342E-2</v>
      </c>
      <c r="L39" s="374">
        <v>-0.16988511047526922</v>
      </c>
      <c r="M39" s="374">
        <v>3.6542838119912213E-2</v>
      </c>
    </row>
    <row r="40" spans="2:13" s="341" customFormat="1" ht="13.5" customHeight="1">
      <c r="B40" s="376" t="s">
        <v>167</v>
      </c>
      <c r="C40" s="442"/>
      <c r="D40" s="442"/>
      <c r="E40" s="442"/>
      <c r="F40" s="442"/>
      <c r="G40" s="442"/>
      <c r="H40" s="378">
        <v>2.3319465471670586E-2</v>
      </c>
      <c r="I40" s="377">
        <v>2.5277375742352753E-2</v>
      </c>
      <c r="J40" s="377">
        <v>2.3208049879688625E-2</v>
      </c>
      <c r="K40" s="377">
        <v>2.2498970203349941E-2</v>
      </c>
      <c r="L40" s="377">
        <v>1.7434016909014059E-2</v>
      </c>
      <c r="M40" s="377">
        <v>1.76782656642289E-2</v>
      </c>
    </row>
    <row r="41" spans="2:13" s="341" customFormat="1" ht="13.5" customHeight="1">
      <c r="B41" s="379"/>
      <c r="C41" s="443"/>
      <c r="D41" s="443"/>
      <c r="E41" s="443"/>
      <c r="F41" s="443"/>
      <c r="G41" s="443"/>
      <c r="H41" s="391"/>
      <c r="I41" s="392"/>
      <c r="J41" s="392"/>
      <c r="K41" s="392"/>
      <c r="L41" s="392"/>
      <c r="M41" s="392"/>
    </row>
    <row r="42" spans="2:13" s="341" customFormat="1" ht="13.5" customHeight="1">
      <c r="B42" s="409" t="s">
        <v>188</v>
      </c>
      <c r="C42" s="443"/>
      <c r="D42" s="443"/>
      <c r="E42" s="443"/>
      <c r="F42" s="443"/>
      <c r="G42" s="443"/>
      <c r="H42" s="411">
        <v>15683.278759239376</v>
      </c>
      <c r="I42" s="410">
        <v>61464.035454014578</v>
      </c>
      <c r="J42" s="410">
        <v>63191.142353367657</v>
      </c>
      <c r="K42" s="410">
        <v>65775.605668357748</v>
      </c>
      <c r="L42" s="410">
        <v>66966.860740664066</v>
      </c>
      <c r="M42" s="410">
        <v>69160.415616211976</v>
      </c>
    </row>
    <row r="43" spans="2:13" s="341" customFormat="1" ht="13.5" customHeight="1">
      <c r="B43" s="376" t="s">
        <v>167</v>
      </c>
      <c r="C43" s="443"/>
      <c r="D43" s="443"/>
      <c r="E43" s="443"/>
      <c r="F43" s="443"/>
      <c r="G43" s="443"/>
      <c r="H43" s="378">
        <v>1.3282388167922529E-2</v>
      </c>
      <c r="I43" s="377">
        <v>1.3947819725736131E-2</v>
      </c>
      <c r="J43" s="377">
        <v>1.2248771907045933E-2</v>
      </c>
      <c r="K43" s="377">
        <v>1.2002796113327748E-2</v>
      </c>
      <c r="L43" s="377">
        <v>1.1407070676873556E-2</v>
      </c>
      <c r="M43" s="377">
        <v>1.1524622914054287E-2</v>
      </c>
    </row>
    <row r="44" spans="2:13" s="341" customFormat="1" ht="13.5" customHeight="1">
      <c r="B44" s="412" t="s">
        <v>189</v>
      </c>
      <c r="C44" s="443"/>
      <c r="D44" s="443"/>
      <c r="E44" s="443"/>
      <c r="F44" s="443"/>
      <c r="G44" s="443"/>
      <c r="H44" s="413">
        <v>6470.0829852393754</v>
      </c>
      <c r="I44" s="397">
        <v>29632.133861944589</v>
      </c>
      <c r="J44" s="397">
        <v>27523.315192907092</v>
      </c>
      <c r="K44" s="397">
        <v>27643.085906265242</v>
      </c>
      <c r="L44" s="397">
        <v>27737.513044463216</v>
      </c>
      <c r="M44" s="397">
        <v>29836.718310763295</v>
      </c>
    </row>
    <row r="45" spans="2:13" s="341" customFormat="1" ht="13.5" customHeight="1">
      <c r="B45" s="412" t="s">
        <v>190</v>
      </c>
      <c r="C45" s="443"/>
      <c r="D45" s="443"/>
      <c r="E45" s="443"/>
      <c r="F45" s="443"/>
      <c r="G45" s="443"/>
      <c r="H45" s="413">
        <v>9213.1957739999998</v>
      </c>
      <c r="I45" s="397">
        <v>31831.901592069986</v>
      </c>
      <c r="J45" s="397">
        <v>35667.827160460562</v>
      </c>
      <c r="K45" s="397">
        <v>38132.51976209251</v>
      </c>
      <c r="L45" s="397">
        <v>39229.347696200843</v>
      </c>
      <c r="M45" s="397">
        <v>39323.697305448688</v>
      </c>
    </row>
    <row r="46" spans="2:13" s="341" customFormat="1" ht="13.5" customHeight="1">
      <c r="B46" s="393"/>
      <c r="C46" s="443"/>
      <c r="D46" s="443"/>
      <c r="E46" s="443"/>
      <c r="F46" s="443"/>
      <c r="G46" s="443"/>
      <c r="H46" s="399"/>
      <c r="I46" s="400"/>
      <c r="J46" s="400"/>
      <c r="K46" s="400"/>
      <c r="L46" s="400"/>
      <c r="M46" s="400"/>
    </row>
    <row r="47" spans="2:13" s="341" customFormat="1" ht="13.5" customHeight="1">
      <c r="B47" s="393" t="s">
        <v>191</v>
      </c>
      <c r="C47" s="443"/>
      <c r="D47" s="443"/>
      <c r="E47" s="443"/>
      <c r="F47" s="443"/>
      <c r="G47" s="443"/>
      <c r="H47" s="413"/>
      <c r="I47" s="397"/>
      <c r="J47" s="397"/>
      <c r="K47" s="397"/>
      <c r="L47" s="397"/>
      <c r="M47" s="397"/>
    </row>
    <row r="48" spans="2:13" s="341" customFormat="1" ht="13.5" customHeight="1">
      <c r="B48" s="393" t="s">
        <v>192</v>
      </c>
      <c r="C48" s="443"/>
      <c r="D48" s="443"/>
      <c r="E48" s="443"/>
      <c r="F48" s="443"/>
      <c r="G48" s="443"/>
      <c r="H48" s="413">
        <v>0</v>
      </c>
      <c r="I48" s="397">
        <v>0</v>
      </c>
      <c r="J48" s="397">
        <v>0</v>
      </c>
      <c r="K48" s="397">
        <v>9856.944096283527</v>
      </c>
      <c r="L48" s="397">
        <v>3793.6862570145086</v>
      </c>
      <c r="M48" s="397">
        <v>3412.7921682869755</v>
      </c>
    </row>
    <row r="49" spans="2:13" s="341" customFormat="1" ht="13.5" customHeight="1">
      <c r="B49" s="393" t="s">
        <v>193</v>
      </c>
      <c r="C49" s="443"/>
      <c r="D49" s="443"/>
      <c r="E49" s="443"/>
      <c r="F49" s="443"/>
      <c r="G49" s="443"/>
      <c r="H49" s="413">
        <v>11829.965084522802</v>
      </c>
      <c r="I49" s="397">
        <v>49840.058169831005</v>
      </c>
      <c r="J49" s="397">
        <v>56445.195475845707</v>
      </c>
      <c r="K49" s="397">
        <v>47559.91218733399</v>
      </c>
      <c r="L49" s="397">
        <v>31478.879453591151</v>
      </c>
      <c r="M49" s="397">
        <v>33406.915264278934</v>
      </c>
    </row>
    <row r="50" spans="2:13" s="341" customFormat="1" ht="13.5" customHeight="1">
      <c r="B50" s="393" t="s">
        <v>194</v>
      </c>
      <c r="C50" s="443"/>
      <c r="D50" s="443"/>
      <c r="E50" s="443"/>
      <c r="F50" s="443"/>
      <c r="G50" s="443"/>
      <c r="H50" s="413">
        <v>21.388700098322509</v>
      </c>
      <c r="I50" s="397">
        <v>86.041132891101384</v>
      </c>
      <c r="J50" s="397">
        <v>93.476295895204927</v>
      </c>
      <c r="K50" s="397">
        <v>102.4251782354352</v>
      </c>
      <c r="L50" s="397">
        <v>109.4951577892848</v>
      </c>
      <c r="M50" s="397">
        <v>108.91863438855073</v>
      </c>
    </row>
    <row r="51" spans="2:13" s="341" customFormat="1" ht="13.5" customHeight="1" thickBot="1">
      <c r="B51" s="414"/>
      <c r="C51" s="443"/>
      <c r="D51" s="443"/>
      <c r="E51" s="443"/>
      <c r="F51" s="443"/>
      <c r="G51" s="443"/>
      <c r="H51" s="416"/>
      <c r="I51" s="415"/>
      <c r="J51" s="415"/>
      <c r="K51" s="415"/>
      <c r="L51" s="415"/>
      <c r="M51" s="415"/>
    </row>
    <row r="52" spans="2:13" s="341" customFormat="1" ht="13.5" customHeight="1">
      <c r="B52" s="393"/>
      <c r="C52" s="444"/>
      <c r="D52" s="444"/>
      <c r="E52" s="444"/>
      <c r="F52" s="444"/>
      <c r="G52" s="445"/>
      <c r="H52" s="399"/>
      <c r="I52" s="400"/>
      <c r="J52" s="400"/>
      <c r="K52" s="400"/>
      <c r="L52" s="400"/>
      <c r="M52" s="400"/>
    </row>
    <row r="53" spans="2:13" s="341" customFormat="1" ht="13.15" customHeight="1">
      <c r="B53" s="393"/>
      <c r="C53" s="214"/>
      <c r="D53" s="214"/>
      <c r="E53" s="214"/>
      <c r="F53" s="214"/>
      <c r="G53" s="214"/>
      <c r="H53" s="399"/>
      <c r="I53" s="417"/>
      <c r="J53" s="363"/>
      <c r="K53" s="363"/>
      <c r="L53" s="363"/>
      <c r="M53" s="363"/>
    </row>
    <row r="54" spans="2:13" s="341" customFormat="1" ht="13.15" customHeight="1">
      <c r="B54" s="321" t="s">
        <v>1030</v>
      </c>
      <c r="I54" s="364"/>
      <c r="J54" s="364"/>
      <c r="K54" s="364"/>
      <c r="L54" s="364"/>
      <c r="M54" s="364"/>
    </row>
    <row r="55" spans="2:13" s="341" customFormat="1" ht="13.15" customHeight="1">
      <c r="I55" s="365"/>
      <c r="J55" s="365"/>
      <c r="K55" s="365"/>
      <c r="L55" s="365"/>
      <c r="M55" s="365"/>
    </row>
    <row r="56" spans="2:13" s="341" customFormat="1" ht="13.15" customHeight="1">
      <c r="B56" s="362" t="s">
        <v>1031</v>
      </c>
    </row>
    <row r="57" spans="2:13" s="341" customFormat="1" ht="13.9" customHeight="1">
      <c r="B57" s="153" t="s">
        <v>148</v>
      </c>
      <c r="C57" s="155"/>
      <c r="D57" s="155" t="s">
        <v>895</v>
      </c>
      <c r="E57" s="155" t="s">
        <v>151</v>
      </c>
      <c r="F57" s="155" t="s">
        <v>152</v>
      </c>
      <c r="G57" s="155" t="s">
        <v>153</v>
      </c>
      <c r="H57" s="216" t="s">
        <v>154</v>
      </c>
      <c r="I57" s="156" t="s">
        <v>155</v>
      </c>
      <c r="J57" s="156" t="s">
        <v>156</v>
      </c>
      <c r="K57" s="156" t="s">
        <v>157</v>
      </c>
      <c r="L57" s="156" t="s">
        <v>158</v>
      </c>
      <c r="M57" s="156" t="s">
        <v>159</v>
      </c>
    </row>
    <row r="58" spans="2:13" s="362" customFormat="1" ht="13.5" customHeight="1">
      <c r="B58" s="367" t="s">
        <v>1032</v>
      </c>
      <c r="C58" s="371"/>
      <c r="D58" s="371">
        <v>558026.58143999998</v>
      </c>
      <c r="E58" s="371">
        <v>958820.10196200002</v>
      </c>
      <c r="F58" s="371">
        <v>1501849.1511670002</v>
      </c>
      <c r="G58" s="371">
        <v>1292335.8769640001</v>
      </c>
      <c r="H58" s="418">
        <v>419215.39282222133</v>
      </c>
      <c r="I58" s="371">
        <v>1705301.3818793693</v>
      </c>
      <c r="J58" s="371">
        <v>1595188.9312497324</v>
      </c>
      <c r="K58" s="371">
        <v>1176371.5106769579</v>
      </c>
      <c r="L58" s="371">
        <v>629552.90723834746</v>
      </c>
      <c r="M58" s="371">
        <v>491027.63438199181</v>
      </c>
    </row>
    <row r="59" spans="2:13" s="372" customFormat="1" ht="13.5" customHeight="1">
      <c r="B59" s="373" t="s">
        <v>165</v>
      </c>
      <c r="C59" s="374"/>
      <c r="D59" s="441"/>
      <c r="E59" s="441"/>
      <c r="F59" s="441"/>
      <c r="G59" s="441"/>
      <c r="H59" s="375" t="s">
        <v>166</v>
      </c>
      <c r="I59" s="374">
        <v>-3.6515925740470134E-3</v>
      </c>
      <c r="J59" s="374">
        <v>-6.4570668739085124E-2</v>
      </c>
      <c r="K59" s="374">
        <v>-0.26255035523889747</v>
      </c>
      <c r="L59" s="374">
        <v>-0.46483495942870701</v>
      </c>
      <c r="M59" s="374">
        <v>-0.22003753975821172</v>
      </c>
    </row>
    <row r="60" spans="2:13" s="341" customFormat="1" ht="13.5" customHeight="1">
      <c r="B60" s="376" t="s">
        <v>167</v>
      </c>
      <c r="C60" s="377"/>
      <c r="D60" s="442"/>
      <c r="E60" s="442"/>
      <c r="F60" s="442"/>
      <c r="G60" s="442"/>
      <c r="H60" s="378">
        <v>0.35503938040714383</v>
      </c>
      <c r="I60" s="377">
        <v>0.3869781096670345</v>
      </c>
      <c r="J60" s="377">
        <v>0.30920639570430314</v>
      </c>
      <c r="K60" s="377">
        <v>0.21466541056839525</v>
      </c>
      <c r="L60" s="377">
        <v>0.10723743696915361</v>
      </c>
      <c r="M60" s="377">
        <v>8.1822936953346789E-2</v>
      </c>
    </row>
    <row r="61" spans="2:13" s="341" customFormat="1" ht="13.5" customHeight="1">
      <c r="B61" s="379"/>
      <c r="C61" s="350"/>
      <c r="D61" s="443"/>
      <c r="E61" s="443"/>
      <c r="F61" s="443"/>
      <c r="G61" s="443"/>
      <c r="H61" s="384"/>
      <c r="I61" s="350"/>
      <c r="J61" s="350"/>
      <c r="K61" s="350"/>
      <c r="L61" s="350"/>
      <c r="M61" s="350"/>
    </row>
    <row r="62" spans="2:13" s="380" customFormat="1" ht="14.1" customHeight="1">
      <c r="B62" s="381" t="s">
        <v>1033</v>
      </c>
      <c r="C62" s="382"/>
      <c r="D62" s="440"/>
      <c r="E62" s="440"/>
      <c r="F62" s="440"/>
      <c r="G62" s="440"/>
      <c r="H62" s="383">
        <v>363526.51324851584</v>
      </c>
      <c r="I62" s="382">
        <v>1489165.8762022583</v>
      </c>
      <c r="J62" s="382">
        <v>1454166.7537558</v>
      </c>
      <c r="K62" s="382">
        <v>1050719.3800419415</v>
      </c>
      <c r="L62" s="382">
        <v>525711.41819503589</v>
      </c>
      <c r="M62" s="382">
        <v>383898.44456835813</v>
      </c>
    </row>
    <row r="63" spans="2:13" s="372" customFormat="1" ht="13.5" customHeight="1">
      <c r="B63" s="373" t="s">
        <v>165</v>
      </c>
      <c r="C63" s="374"/>
      <c r="D63" s="441"/>
      <c r="E63" s="441"/>
      <c r="F63" s="441"/>
      <c r="G63" s="441"/>
      <c r="H63" s="375"/>
      <c r="I63" s="374" t="s">
        <v>166</v>
      </c>
      <c r="J63" s="374">
        <v>-2.3502500967665707E-2</v>
      </c>
      <c r="K63" s="374">
        <v>-0.27744230341660658</v>
      </c>
      <c r="L63" s="374">
        <v>-0.49966525013172303</v>
      </c>
      <c r="M63" s="374">
        <v>-0.26975441034469971</v>
      </c>
    </row>
    <row r="64" spans="2:13" s="341" customFormat="1" ht="13.5" customHeight="1">
      <c r="B64" s="376" t="s">
        <v>167</v>
      </c>
      <c r="C64" s="377"/>
      <c r="D64" s="442"/>
      <c r="E64" s="442"/>
      <c r="F64" s="442"/>
      <c r="G64" s="442"/>
      <c r="H64" s="378">
        <v>0.30787568928809866</v>
      </c>
      <c r="I64" s="377">
        <v>0.33793123132188246</v>
      </c>
      <c r="J64" s="377">
        <v>0.28187110120529385</v>
      </c>
      <c r="K64" s="377">
        <v>0.19173628829133724</v>
      </c>
      <c r="L64" s="377">
        <v>8.9549177558337759E-2</v>
      </c>
      <c r="M64" s="377">
        <v>6.3971345046474795E-2</v>
      </c>
    </row>
    <row r="65" spans="2:13" s="341" customFormat="1" ht="13.5" customHeight="1">
      <c r="B65" s="379"/>
      <c r="C65" s="350"/>
      <c r="D65" s="443"/>
      <c r="E65" s="443"/>
      <c r="F65" s="443"/>
      <c r="G65" s="443"/>
      <c r="H65" s="384"/>
      <c r="I65" s="350"/>
      <c r="J65" s="350"/>
      <c r="K65" s="350"/>
      <c r="L65" s="350"/>
      <c r="M65" s="350"/>
    </row>
    <row r="66" spans="2:13" s="341" customFormat="1" ht="13.5" customHeight="1">
      <c r="B66" s="379"/>
      <c r="C66" s="350"/>
      <c r="D66" s="443"/>
      <c r="E66" s="443"/>
      <c r="F66" s="443"/>
      <c r="G66" s="443"/>
      <c r="H66" s="384"/>
      <c r="I66" s="386"/>
      <c r="J66" s="386"/>
      <c r="K66" s="386"/>
      <c r="L66" s="386"/>
      <c r="M66" s="350"/>
    </row>
    <row r="67" spans="2:13" s="341" customFormat="1" ht="13.5" customHeight="1">
      <c r="B67" s="387" t="s">
        <v>1034</v>
      </c>
      <c r="C67" s="419"/>
      <c r="D67" s="446"/>
      <c r="E67" s="446"/>
      <c r="F67" s="446"/>
      <c r="G67" s="446"/>
      <c r="H67" s="420">
        <v>512.2445415418548</v>
      </c>
      <c r="I67" s="405">
        <v>22073.707627338983</v>
      </c>
      <c r="J67" s="405">
        <v>26310.779623775161</v>
      </c>
      <c r="K67" s="405">
        <v>39609.945888601884</v>
      </c>
      <c r="L67" s="405">
        <v>43984.195064665662</v>
      </c>
      <c r="M67" s="405">
        <v>43147.027857171153</v>
      </c>
    </row>
    <row r="68" spans="2:13" s="372" customFormat="1" ht="13.5" customHeight="1">
      <c r="B68" s="373" t="s">
        <v>165</v>
      </c>
      <c r="C68" s="374"/>
      <c r="D68" s="441"/>
      <c r="E68" s="441"/>
      <c r="F68" s="441"/>
      <c r="G68" s="441"/>
      <c r="H68" s="375"/>
      <c r="I68" s="374" t="s">
        <v>166</v>
      </c>
      <c r="J68" s="374">
        <v>0.19195107899265773</v>
      </c>
      <c r="K68" s="374">
        <v>0.50546454552069675</v>
      </c>
      <c r="L68" s="374">
        <v>0.11043310153378694</v>
      </c>
      <c r="M68" s="374">
        <v>-1.9033364286051069E-2</v>
      </c>
    </row>
    <row r="69" spans="2:13" s="341" customFormat="1" ht="13.5" customHeight="1">
      <c r="B69" s="406"/>
      <c r="C69" s="407"/>
      <c r="D69" s="447"/>
      <c r="E69" s="447"/>
      <c r="F69" s="447"/>
      <c r="G69" s="447"/>
      <c r="H69" s="395"/>
      <c r="I69" s="408"/>
      <c r="J69" s="408"/>
      <c r="K69" s="408"/>
      <c r="L69" s="408"/>
      <c r="M69" s="408"/>
    </row>
    <row r="70" spans="2:13" s="341" customFormat="1" ht="13.5" customHeight="1">
      <c r="B70" s="393" t="s">
        <v>176</v>
      </c>
      <c r="C70" s="407"/>
      <c r="D70" s="447"/>
      <c r="E70" s="447"/>
      <c r="F70" s="447"/>
      <c r="G70" s="447"/>
      <c r="H70" s="395">
        <v>355.62378025833323</v>
      </c>
      <c r="I70" s="397">
        <v>21217.264835575006</v>
      </c>
      <c r="J70" s="397">
        <v>25451.826164352089</v>
      </c>
      <c r="K70" s="397">
        <v>38750.992429178812</v>
      </c>
      <c r="L70" s="397">
        <v>43125.241605242591</v>
      </c>
      <c r="M70" s="397">
        <v>42442.083261567583</v>
      </c>
    </row>
    <row r="71" spans="2:13" s="341" customFormat="1" ht="13.5" customHeight="1">
      <c r="B71" s="393" t="s">
        <v>178</v>
      </c>
      <c r="C71" s="407"/>
      <c r="D71" s="447"/>
      <c r="E71" s="447"/>
      <c r="F71" s="447"/>
      <c r="G71" s="447"/>
      <c r="H71" s="395">
        <v>2.6118974640211565</v>
      </c>
      <c r="I71" s="397">
        <v>52.051172102412266</v>
      </c>
      <c r="J71" s="397">
        <v>54.561839761508772</v>
      </c>
      <c r="K71" s="397">
        <v>54.561839761508772</v>
      </c>
      <c r="L71" s="397">
        <v>54.561839761508772</v>
      </c>
      <c r="M71" s="397">
        <v>54.561839761508772</v>
      </c>
    </row>
    <row r="72" spans="2:13" s="341" customFormat="1" ht="13.5" customHeight="1">
      <c r="B72" s="393" t="s">
        <v>179</v>
      </c>
      <c r="C72" s="407"/>
      <c r="D72" s="447"/>
      <c r="E72" s="447"/>
      <c r="F72" s="447"/>
      <c r="G72" s="447"/>
      <c r="H72" s="395">
        <v>154.00886381950039</v>
      </c>
      <c r="I72" s="397">
        <v>804.39161966156325</v>
      </c>
      <c r="J72" s="397">
        <v>804.39161966156325</v>
      </c>
      <c r="K72" s="397">
        <v>804.39161966156325</v>
      </c>
      <c r="L72" s="397">
        <v>804.39161966156325</v>
      </c>
      <c r="M72" s="397">
        <v>650.38275584206292</v>
      </c>
    </row>
    <row r="73" spans="2:13" s="341" customFormat="1" ht="13.5" customHeight="1">
      <c r="B73" s="421"/>
      <c r="C73" s="422"/>
      <c r="D73" s="448"/>
      <c r="E73" s="448"/>
      <c r="F73" s="448"/>
      <c r="G73" s="448"/>
      <c r="H73" s="399"/>
      <c r="I73" s="400"/>
      <c r="J73" s="400"/>
      <c r="K73" s="400"/>
      <c r="L73" s="400"/>
      <c r="M73" s="400"/>
    </row>
    <row r="74" spans="2:13" s="341" customFormat="1" ht="13.5" customHeight="1">
      <c r="B74" s="387" t="s">
        <v>180</v>
      </c>
      <c r="C74" s="419"/>
      <c r="D74" s="446"/>
      <c r="E74" s="446"/>
      <c r="F74" s="446"/>
      <c r="G74" s="446"/>
      <c r="H74" s="420">
        <v>1870.1290941201087</v>
      </c>
      <c r="I74" s="405">
        <v>35335.223106822392</v>
      </c>
      <c r="J74" s="405">
        <v>69709.282436005873</v>
      </c>
      <c r="K74" s="405">
        <v>96811.347643970192</v>
      </c>
      <c r="L74" s="405">
        <v>139066.73400912923</v>
      </c>
      <c r="M74" s="405">
        <v>181282.60240076637</v>
      </c>
    </row>
    <row r="75" spans="2:13" s="372" customFormat="1" ht="13.5" customHeight="1">
      <c r="B75" s="373" t="s">
        <v>165</v>
      </c>
      <c r="C75" s="423"/>
      <c r="D75" s="441"/>
      <c r="E75" s="441"/>
      <c r="F75" s="441"/>
      <c r="G75" s="441"/>
      <c r="H75" s="375"/>
      <c r="I75" s="374" t="s">
        <v>166</v>
      </c>
      <c r="J75" s="374">
        <v>0.97279870641446919</v>
      </c>
      <c r="K75" s="374">
        <v>0.38878703467998554</v>
      </c>
      <c r="L75" s="374">
        <v>0.43647141986449633</v>
      </c>
      <c r="M75" s="374">
        <v>0.30356554133834646</v>
      </c>
    </row>
    <row r="76" spans="2:13" s="341" customFormat="1" ht="13.5" customHeight="1">
      <c r="B76" s="379"/>
      <c r="C76" s="350"/>
      <c r="D76" s="443"/>
      <c r="E76" s="443"/>
      <c r="F76" s="443"/>
      <c r="G76" s="443"/>
      <c r="H76" s="384"/>
      <c r="I76" s="350"/>
      <c r="J76" s="350"/>
      <c r="K76" s="350"/>
      <c r="L76" s="350"/>
      <c r="M76" s="350"/>
    </row>
    <row r="77" spans="2:13" s="341" customFormat="1" ht="13.5" customHeight="1">
      <c r="B77" s="393" t="s">
        <v>181</v>
      </c>
      <c r="C77" s="407"/>
      <c r="D77" s="447"/>
      <c r="E77" s="447"/>
      <c r="F77" s="447"/>
      <c r="G77" s="447"/>
      <c r="H77" s="395">
        <v>0</v>
      </c>
      <c r="I77" s="397">
        <v>0.81197666666666668</v>
      </c>
      <c r="J77" s="397">
        <v>0.97437200000000002</v>
      </c>
      <c r="K77" s="397">
        <v>0.97437200000000002</v>
      </c>
      <c r="L77" s="397">
        <v>0.97437200000000002</v>
      </c>
      <c r="M77" s="397">
        <v>0.97437200000000002</v>
      </c>
    </row>
    <row r="78" spans="2:13" s="341" customFormat="1" ht="13.5" customHeight="1">
      <c r="B78" s="393" t="s">
        <v>182</v>
      </c>
      <c r="C78" s="407"/>
      <c r="D78" s="447"/>
      <c r="E78" s="447"/>
      <c r="F78" s="447"/>
      <c r="G78" s="447"/>
      <c r="H78" s="395">
        <v>12.700666666666669</v>
      </c>
      <c r="I78" s="397">
        <v>389.90187106666667</v>
      </c>
      <c r="J78" s="397">
        <v>741.76</v>
      </c>
      <c r="K78" s="397">
        <v>3141.76</v>
      </c>
      <c r="L78" s="397">
        <v>3141.76</v>
      </c>
      <c r="M78" s="397">
        <v>3129.0593333333331</v>
      </c>
    </row>
    <row r="79" spans="2:13" s="341" customFormat="1" ht="13.5" customHeight="1">
      <c r="B79" s="393" t="s">
        <v>183</v>
      </c>
      <c r="C79" s="407"/>
      <c r="D79" s="447"/>
      <c r="E79" s="447"/>
      <c r="F79" s="447"/>
      <c r="G79" s="447"/>
      <c r="H79" s="395">
        <v>212.32800492083342</v>
      </c>
      <c r="I79" s="397">
        <v>7562.954690391668</v>
      </c>
      <c r="J79" s="397">
        <v>20260.52559307083</v>
      </c>
      <c r="K79" s="397">
        <v>38838.442371831254</v>
      </c>
      <c r="L79" s="397">
        <v>66388.966363735468</v>
      </c>
      <c r="M79" s="397">
        <v>98990.18110021668</v>
      </c>
    </row>
    <row r="80" spans="2:13" s="341" customFormat="1" ht="13.5" customHeight="1">
      <c r="B80" s="393" t="s">
        <v>184</v>
      </c>
      <c r="C80" s="407"/>
      <c r="D80" s="447"/>
      <c r="E80" s="447"/>
      <c r="F80" s="447"/>
      <c r="G80" s="447"/>
      <c r="H80" s="395">
        <v>26.249990624999999</v>
      </c>
      <c r="I80" s="397">
        <v>844.10024575833336</v>
      </c>
      <c r="J80" s="397">
        <v>1010.2699131500001</v>
      </c>
      <c r="K80" s="397">
        <v>1180.8949131500003</v>
      </c>
      <c r="L80" s="397">
        <v>3055.979477358333</v>
      </c>
      <c r="M80" s="397">
        <v>5587.3173194416695</v>
      </c>
    </row>
    <row r="81" spans="2:17" s="341" customFormat="1" ht="13.5" customHeight="1">
      <c r="B81" s="393" t="s">
        <v>185</v>
      </c>
      <c r="C81" s="407"/>
      <c r="D81" s="447"/>
      <c r="E81" s="447"/>
      <c r="F81" s="447"/>
      <c r="G81" s="447"/>
      <c r="H81" s="395">
        <v>1618.8504319076085</v>
      </c>
      <c r="I81" s="397">
        <v>26537.454322939055</v>
      </c>
      <c r="J81" s="397">
        <v>47695.752557785047</v>
      </c>
      <c r="K81" s="397">
        <v>53649.275986988941</v>
      </c>
      <c r="L81" s="397">
        <v>66479.053796035412</v>
      </c>
      <c r="M81" s="397">
        <v>73575.070275774677</v>
      </c>
    </row>
    <row r="82" spans="2:17" s="341" customFormat="1" ht="13.5" customHeight="1">
      <c r="B82" s="424"/>
      <c r="C82" s="424"/>
      <c r="D82" s="449"/>
      <c r="E82" s="449"/>
      <c r="F82" s="449"/>
      <c r="G82" s="449"/>
      <c r="H82" s="425"/>
      <c r="I82" s="426"/>
      <c r="J82" s="426"/>
      <c r="K82" s="426"/>
      <c r="L82" s="426"/>
      <c r="M82" s="426"/>
    </row>
    <row r="83" spans="2:17" s="152" customFormat="1" ht="13.5" customHeight="1">
      <c r="B83" s="387" t="s">
        <v>1035</v>
      </c>
      <c r="C83" s="419"/>
      <c r="D83" s="446"/>
      <c r="E83" s="446"/>
      <c r="F83" s="446"/>
      <c r="G83" s="446"/>
      <c r="H83" s="420">
        <v>356356.0349337199</v>
      </c>
      <c r="I83" s="405">
        <v>1412604.5267515611</v>
      </c>
      <c r="J83" s="405">
        <v>1338994.272979483</v>
      </c>
      <c r="K83" s="405">
        <v>895145.66779283364</v>
      </c>
      <c r="L83" s="405">
        <v>323508.07040470518</v>
      </c>
      <c r="M83" s="405">
        <v>140316.39559388475</v>
      </c>
      <c r="N83" s="427"/>
    </row>
    <row r="84" spans="2:17" s="372" customFormat="1" ht="13.5" customHeight="1">
      <c r="B84" s="373" t="s">
        <v>165</v>
      </c>
      <c r="C84" s="423"/>
      <c r="D84" s="441"/>
      <c r="E84" s="441"/>
      <c r="F84" s="441"/>
      <c r="G84" s="441"/>
      <c r="H84" s="375"/>
      <c r="I84" s="374" t="s">
        <v>166</v>
      </c>
      <c r="J84" s="374">
        <v>-5.2109597823074338E-2</v>
      </c>
      <c r="K84" s="374">
        <v>-0.33147909154160382</v>
      </c>
      <c r="L84" s="374">
        <v>-0.63859728975465968</v>
      </c>
      <c r="M84" s="374">
        <v>-0.56626616634833749</v>
      </c>
    </row>
    <row r="85" spans="2:17" s="152" customFormat="1" ht="13.5" customHeight="1">
      <c r="B85" s="401"/>
      <c r="C85" s="422"/>
      <c r="D85" s="448"/>
      <c r="E85" s="448"/>
      <c r="F85" s="448"/>
      <c r="G85" s="448"/>
      <c r="H85" s="428"/>
      <c r="I85" s="422"/>
      <c r="J85" s="422"/>
      <c r="K85" s="422"/>
      <c r="L85" s="422"/>
      <c r="M85" s="422"/>
      <c r="N85" s="341"/>
      <c r="O85" s="341"/>
      <c r="P85" s="341"/>
      <c r="Q85" s="341"/>
    </row>
    <row r="86" spans="2:17" s="152" customFormat="1" ht="13.5" customHeight="1">
      <c r="B86" s="393" t="s">
        <v>1036</v>
      </c>
      <c r="C86" s="398"/>
      <c r="D86" s="450"/>
      <c r="E86" s="450"/>
      <c r="F86" s="450"/>
      <c r="G86" s="450"/>
      <c r="H86" s="429">
        <v>16997.566946447023</v>
      </c>
      <c r="I86" s="430">
        <v>67990.267785788092</v>
      </c>
      <c r="J86" s="430">
        <v>67990.267785788092</v>
      </c>
      <c r="K86" s="430">
        <v>67979.132354814399</v>
      </c>
      <c r="L86" s="430">
        <v>73393.443417147966</v>
      </c>
      <c r="M86" s="430">
        <v>90110.088490280206</v>
      </c>
      <c r="N86" s="341"/>
      <c r="O86" s="341"/>
      <c r="P86" s="341"/>
      <c r="Q86" s="341"/>
    </row>
    <row r="87" spans="2:17" s="152" customFormat="1" ht="13.5" customHeight="1">
      <c r="B87" s="393" t="s">
        <v>1037</v>
      </c>
      <c r="C87" s="398"/>
      <c r="D87" s="450"/>
      <c r="E87" s="450"/>
      <c r="F87" s="450"/>
      <c r="G87" s="450"/>
      <c r="H87" s="429">
        <v>127.12323883492682</v>
      </c>
      <c r="I87" s="430">
        <v>240.7256743035104</v>
      </c>
      <c r="J87" s="430">
        <v>206.75707918371319</v>
      </c>
      <c r="K87" s="430">
        <v>204.67822177910764</v>
      </c>
      <c r="L87" s="430">
        <v>202.48013377910763</v>
      </c>
      <c r="M87" s="430">
        <v>200.28204577910765</v>
      </c>
      <c r="N87" s="341"/>
      <c r="O87" s="341"/>
      <c r="P87" s="341"/>
      <c r="Q87" s="341"/>
    </row>
    <row r="88" spans="2:17" s="152" customFormat="1" ht="13.5" customHeight="1">
      <c r="B88" s="393" t="s">
        <v>1038</v>
      </c>
      <c r="C88" s="398"/>
      <c r="D88" s="450"/>
      <c r="E88" s="450"/>
      <c r="F88" s="450"/>
      <c r="G88" s="450"/>
      <c r="H88" s="429">
        <v>357571.75985612551</v>
      </c>
      <c r="I88" s="430">
        <v>1406303.2170565787</v>
      </c>
      <c r="J88" s="430">
        <v>1340281.4138648366</v>
      </c>
      <c r="K88" s="430">
        <v>854223.58695928298</v>
      </c>
      <c r="L88" s="430">
        <v>207020.85384252659</v>
      </c>
      <c r="M88" s="430">
        <v>4172.4152345800558</v>
      </c>
      <c r="N88" s="341"/>
      <c r="O88" s="341"/>
      <c r="P88" s="341"/>
      <c r="Q88" s="341"/>
    </row>
    <row r="89" spans="2:17" s="152" customFormat="1" ht="13.5" customHeight="1">
      <c r="B89" s="393" t="s">
        <v>1039</v>
      </c>
      <c r="C89" s="398"/>
      <c r="D89" s="450"/>
      <c r="E89" s="450"/>
      <c r="F89" s="450"/>
      <c r="G89" s="450"/>
      <c r="H89" s="429">
        <v>137.75091313908351</v>
      </c>
      <c r="I89" s="430">
        <v>528.11337273869924</v>
      </c>
      <c r="J89" s="430">
        <v>396.21410205167018</v>
      </c>
      <c r="K89" s="430">
        <v>202.66956489454776</v>
      </c>
      <c r="L89" s="430">
        <v>192.40435568333089</v>
      </c>
      <c r="M89" s="430">
        <v>171.72123718471912</v>
      </c>
      <c r="N89" s="341"/>
      <c r="O89" s="341"/>
      <c r="P89" s="341"/>
      <c r="Q89" s="341"/>
    </row>
    <row r="90" spans="2:17" s="152" customFormat="1" ht="13.5" customHeight="1">
      <c r="B90" s="393" t="s">
        <v>1040</v>
      </c>
      <c r="C90" s="398"/>
      <c r="D90" s="450"/>
      <c r="E90" s="450"/>
      <c r="F90" s="450"/>
      <c r="G90" s="450"/>
      <c r="H90" s="429">
        <v>5482.6372238026033</v>
      </c>
      <c r="I90" s="430">
        <v>15207.67373270966</v>
      </c>
      <c r="J90" s="430">
        <v>10656.698319315123</v>
      </c>
      <c r="K90" s="430">
        <v>6394.9719107567043</v>
      </c>
      <c r="L90" s="430">
        <v>662.68380097371096</v>
      </c>
      <c r="M90" s="430">
        <v>-2.5136378327204883E-18</v>
      </c>
      <c r="N90" s="341"/>
      <c r="O90" s="341"/>
      <c r="P90" s="341"/>
      <c r="Q90" s="341"/>
    </row>
    <row r="91" spans="2:17" s="152" customFormat="1" ht="13.5" customHeight="1">
      <c r="B91" s="393" t="s">
        <v>1041</v>
      </c>
      <c r="C91" s="398"/>
      <c r="D91" s="450"/>
      <c r="E91" s="450"/>
      <c r="F91" s="450"/>
      <c r="G91" s="450"/>
      <c r="H91" s="429">
        <v>2424.47761762451</v>
      </c>
      <c r="I91" s="430">
        <v>9171.4671901128386</v>
      </c>
      <c r="J91" s="430">
        <v>5996.5650670147934</v>
      </c>
      <c r="K91" s="430">
        <v>4031.3258597621184</v>
      </c>
      <c r="L91" s="430">
        <v>2768.6336642442302</v>
      </c>
      <c r="M91" s="430">
        <v>0</v>
      </c>
      <c r="N91" s="341"/>
      <c r="O91" s="341"/>
      <c r="P91" s="341"/>
      <c r="Q91" s="341"/>
    </row>
    <row r="92" spans="2:17" s="152" customFormat="1" ht="13.5" customHeight="1">
      <c r="B92" s="431" t="s">
        <v>1042</v>
      </c>
      <c r="C92" s="432"/>
      <c r="D92" s="451"/>
      <c r="E92" s="451"/>
      <c r="F92" s="451"/>
      <c r="G92" s="451"/>
      <c r="H92" s="433"/>
      <c r="I92" s="434"/>
      <c r="J92" s="434"/>
      <c r="K92" s="434"/>
      <c r="L92" s="434"/>
      <c r="M92" s="434"/>
    </row>
    <row r="93" spans="2:17" s="152" customFormat="1" ht="13.5" customHeight="1">
      <c r="B93" s="393" t="s">
        <v>1043</v>
      </c>
      <c r="C93" s="398"/>
      <c r="D93" s="450"/>
      <c r="E93" s="450"/>
      <c r="F93" s="450"/>
      <c r="G93" s="450"/>
      <c r="H93" s="429">
        <v>-34080.508166119456</v>
      </c>
      <c r="I93" s="430">
        <v>-136322.03266447783</v>
      </c>
      <c r="J93" s="430">
        <v>-135430.92073641895</v>
      </c>
      <c r="K93" s="430">
        <v>-86266.916610312241</v>
      </c>
      <c r="L93" s="430">
        <v>-12437.702549447098</v>
      </c>
      <c r="M93" s="430">
        <v>0</v>
      </c>
    </row>
    <row r="94" spans="2:17" s="152" customFormat="1" ht="13.5" customHeight="1">
      <c r="B94" s="393" t="s">
        <v>1044</v>
      </c>
      <c r="C94" s="398"/>
      <c r="D94" s="450"/>
      <c r="E94" s="450"/>
      <c r="F94" s="450"/>
      <c r="G94" s="450"/>
      <c r="H94" s="429">
        <v>286.81121152901721</v>
      </c>
      <c r="I94" s="430">
        <v>1147.2448461160689</v>
      </c>
      <c r="J94" s="430">
        <v>1147.2448461160689</v>
      </c>
      <c r="K94" s="430">
        <v>1147.2448461160689</v>
      </c>
      <c r="L94" s="430">
        <v>1147.2448461160689</v>
      </c>
      <c r="M94" s="430">
        <v>1147.2448461160689</v>
      </c>
    </row>
    <row r="95" spans="2:17" s="152" customFormat="1" ht="13.5" customHeight="1">
      <c r="B95" s="393" t="s">
        <v>1045</v>
      </c>
      <c r="C95" s="398"/>
      <c r="D95" s="450"/>
      <c r="E95" s="450"/>
      <c r="F95" s="450"/>
      <c r="G95" s="450"/>
      <c r="H95" s="429">
        <v>5127.0860817671701</v>
      </c>
      <c r="I95" s="430">
        <v>17610.811557497371</v>
      </c>
      <c r="J95" s="430">
        <v>5093.0376407354452</v>
      </c>
      <c r="K95" s="430">
        <v>0</v>
      </c>
      <c r="L95" s="430">
        <v>0</v>
      </c>
      <c r="M95" s="430">
        <v>0</v>
      </c>
    </row>
    <row r="96" spans="2:17" s="152" customFormat="1" ht="13.5" customHeight="1">
      <c r="B96" s="393" t="s">
        <v>1046</v>
      </c>
      <c r="C96" s="398"/>
      <c r="D96" s="450"/>
      <c r="E96" s="450"/>
      <c r="F96" s="450"/>
      <c r="G96" s="450"/>
      <c r="H96" s="429">
        <v>2281.3300105694702</v>
      </c>
      <c r="I96" s="430">
        <v>30727.038200193907</v>
      </c>
      <c r="J96" s="430">
        <v>42656.995010860315</v>
      </c>
      <c r="K96" s="430">
        <v>47228.974685739922</v>
      </c>
      <c r="L96" s="430">
        <v>50558.028893681381</v>
      </c>
      <c r="M96" s="430">
        <v>44514.643739944593</v>
      </c>
    </row>
    <row r="97" spans="2:13" s="152" customFormat="1" ht="13.5" customHeight="1">
      <c r="B97" s="393"/>
      <c r="C97" s="398"/>
      <c r="D97" s="450"/>
      <c r="E97" s="450"/>
      <c r="F97" s="450"/>
      <c r="G97" s="448"/>
      <c r="H97" s="428"/>
      <c r="I97" s="422"/>
      <c r="J97" s="422"/>
      <c r="K97" s="422"/>
      <c r="L97" s="422"/>
      <c r="M97" s="422"/>
    </row>
    <row r="98" spans="2:13" s="152" customFormat="1" ht="13.5" customHeight="1">
      <c r="B98" s="387" t="s">
        <v>1047</v>
      </c>
      <c r="C98" s="419"/>
      <c r="D98" s="446"/>
      <c r="E98" s="446"/>
      <c r="F98" s="446"/>
      <c r="G98" s="446"/>
      <c r="H98" s="420">
        <v>4788.1046791339559</v>
      </c>
      <c r="I98" s="405">
        <v>19152.418716535823</v>
      </c>
      <c r="J98" s="405">
        <v>19152.418716535823</v>
      </c>
      <c r="K98" s="405">
        <v>19152.418716535823</v>
      </c>
      <c r="L98" s="405">
        <v>19152.418716535823</v>
      </c>
      <c r="M98" s="405">
        <v>19152.418716535823</v>
      </c>
    </row>
    <row r="99" spans="2:13" s="372" customFormat="1" ht="13.5" customHeight="1">
      <c r="B99" s="373" t="s">
        <v>165</v>
      </c>
      <c r="C99" s="423"/>
      <c r="D99" s="441"/>
      <c r="E99" s="441"/>
      <c r="F99" s="441"/>
      <c r="G99" s="441"/>
      <c r="H99" s="375"/>
      <c r="I99" s="374" t="s">
        <v>166</v>
      </c>
      <c r="J99" s="374">
        <v>0</v>
      </c>
      <c r="K99" s="374">
        <v>0</v>
      </c>
      <c r="L99" s="374">
        <v>0</v>
      </c>
      <c r="M99" s="374">
        <v>0</v>
      </c>
    </row>
    <row r="100" spans="2:13" s="152" customFormat="1" ht="13.5" customHeight="1">
      <c r="B100" s="393"/>
      <c r="C100" s="398"/>
      <c r="D100" s="450"/>
      <c r="E100" s="450"/>
      <c r="F100" s="450"/>
      <c r="G100" s="450"/>
      <c r="H100" s="399"/>
      <c r="I100" s="400"/>
      <c r="J100" s="400"/>
      <c r="K100" s="400"/>
      <c r="L100" s="400"/>
      <c r="M100" s="400"/>
    </row>
    <row r="101" spans="2:13" s="380" customFormat="1" ht="14.1" customHeight="1">
      <c r="B101" s="381" t="s">
        <v>1048</v>
      </c>
      <c r="C101" s="382"/>
      <c r="D101" s="440"/>
      <c r="E101" s="440"/>
      <c r="F101" s="440"/>
      <c r="G101" s="440"/>
      <c r="H101" s="383">
        <v>55688.87957370549</v>
      </c>
      <c r="I101" s="382">
        <v>216135.50567711104</v>
      </c>
      <c r="J101" s="382">
        <v>141022.17749393237</v>
      </c>
      <c r="K101" s="382">
        <v>125652.13063501639</v>
      </c>
      <c r="L101" s="382">
        <v>103841.48904331162</v>
      </c>
      <c r="M101" s="382">
        <v>107129.1898136337</v>
      </c>
    </row>
    <row r="102" spans="2:13" s="372" customFormat="1" ht="13.5" customHeight="1">
      <c r="B102" s="373" t="s">
        <v>165</v>
      </c>
      <c r="C102" s="423"/>
      <c r="D102" s="441"/>
      <c r="E102" s="441"/>
      <c r="F102" s="441"/>
      <c r="G102" s="441"/>
      <c r="H102" s="375"/>
      <c r="I102" s="374" t="s">
        <v>166</v>
      </c>
      <c r="J102" s="374">
        <v>-0.34752887059376492</v>
      </c>
      <c r="K102" s="374">
        <v>-0.10899028175605419</v>
      </c>
      <c r="L102" s="374">
        <v>-0.17357956034234279</v>
      </c>
      <c r="M102" s="374">
        <v>3.1660762962969491E-2</v>
      </c>
    </row>
    <row r="103" spans="2:13" s="341" customFormat="1" ht="13.5" customHeight="1">
      <c r="B103" s="376" t="s">
        <v>167</v>
      </c>
      <c r="C103" s="350"/>
      <c r="D103" s="442"/>
      <c r="E103" s="442"/>
      <c r="F103" s="442"/>
      <c r="G103" s="442"/>
      <c r="H103" s="378">
        <v>4.7163691119045205E-2</v>
      </c>
      <c r="I103" s="377">
        <v>4.9046878345152006E-2</v>
      </c>
      <c r="J103" s="377">
        <v>2.7335294499009292E-2</v>
      </c>
      <c r="K103" s="377">
        <v>2.2929122277058019E-2</v>
      </c>
      <c r="L103" s="377">
        <v>1.7688259410815862E-2</v>
      </c>
      <c r="M103" s="377">
        <v>1.7851591906872008E-2</v>
      </c>
    </row>
    <row r="104" spans="2:13" s="152" customFormat="1" ht="13.5" customHeight="1">
      <c r="B104" s="393"/>
      <c r="C104" s="398"/>
      <c r="D104" s="450"/>
      <c r="E104" s="450"/>
      <c r="F104" s="450"/>
      <c r="G104" s="450"/>
      <c r="H104" s="399"/>
      <c r="I104" s="400"/>
      <c r="J104" s="400"/>
      <c r="K104" s="400"/>
      <c r="L104" s="400"/>
      <c r="M104" s="400"/>
    </row>
    <row r="105" spans="2:13" s="152" customFormat="1" ht="13.5" customHeight="1">
      <c r="B105" s="393" t="s">
        <v>1049</v>
      </c>
      <c r="C105" s="398"/>
      <c r="D105" s="450"/>
      <c r="E105" s="450"/>
      <c r="F105" s="450"/>
      <c r="G105" s="450"/>
      <c r="H105" s="399">
        <v>35815.85225028469</v>
      </c>
      <c r="I105" s="400">
        <v>137554.81958479527</v>
      </c>
      <c r="J105" s="400">
        <v>64910.123152857785</v>
      </c>
      <c r="K105" s="400">
        <v>64483.374010862703</v>
      </c>
      <c r="L105" s="400">
        <v>66371.233204510907</v>
      </c>
      <c r="M105" s="400">
        <v>68063.638178438021</v>
      </c>
    </row>
    <row r="106" spans="2:13" s="152" customFormat="1" ht="13.5" customHeight="1">
      <c r="B106" s="393" t="s">
        <v>1050</v>
      </c>
      <c r="C106" s="398"/>
      <c r="D106" s="450"/>
      <c r="E106" s="450"/>
      <c r="F106" s="450"/>
      <c r="G106" s="450"/>
      <c r="H106" s="399">
        <v>7.2682446000000009</v>
      </c>
      <c r="I106" s="400">
        <v>29.072978400000004</v>
      </c>
      <c r="J106" s="400">
        <v>29.072978400000004</v>
      </c>
      <c r="K106" s="400">
        <v>29.072978400000004</v>
      </c>
      <c r="L106" s="400">
        <v>29.072978400000004</v>
      </c>
      <c r="M106" s="400">
        <v>29.072978400000004</v>
      </c>
    </row>
    <row r="107" spans="2:13" s="152" customFormat="1" ht="13.5" customHeight="1">
      <c r="B107" s="393" t="s">
        <v>1051</v>
      </c>
      <c r="C107" s="398"/>
      <c r="D107" s="450"/>
      <c r="E107" s="450"/>
      <c r="F107" s="450"/>
      <c r="G107" s="450"/>
      <c r="H107" s="399">
        <v>7865.9960131406797</v>
      </c>
      <c r="I107" s="400">
        <v>26124.906789412995</v>
      </c>
      <c r="J107" s="400">
        <v>16712.702187551866</v>
      </c>
      <c r="K107" s="400">
        <v>11089.108152994013</v>
      </c>
      <c r="L107" s="400">
        <v>4267.9147605617964</v>
      </c>
      <c r="M107" s="400">
        <v>3839.4071314753896</v>
      </c>
    </row>
    <row r="108" spans="2:13" s="152" customFormat="1" ht="13.5" customHeight="1">
      <c r="B108" s="393" t="s">
        <v>1052</v>
      </c>
      <c r="C108" s="398"/>
      <c r="D108" s="450"/>
      <c r="E108" s="450"/>
      <c r="F108" s="450"/>
      <c r="G108" s="450"/>
      <c r="H108" s="399">
        <v>11977.839648079338</v>
      </c>
      <c r="I108" s="400">
        <v>52332.061078322557</v>
      </c>
      <c r="J108" s="400">
        <v>59267.455249637991</v>
      </c>
      <c r="K108" s="400">
        <v>49937.907796700689</v>
      </c>
      <c r="L108" s="400">
        <v>33052.823426270705</v>
      </c>
      <c r="M108" s="400">
        <v>35077.261027492881</v>
      </c>
    </row>
    <row r="109" spans="2:13" s="152" customFormat="1" ht="13.5" customHeight="1">
      <c r="B109" s="393" t="s">
        <v>1053</v>
      </c>
      <c r="C109" s="398"/>
      <c r="D109" s="450"/>
      <c r="E109" s="450"/>
      <c r="F109" s="450"/>
      <c r="G109" s="450"/>
      <c r="H109" s="399">
        <v>21.923417600780571</v>
      </c>
      <c r="I109" s="400">
        <v>94.645246180211515</v>
      </c>
      <c r="J109" s="400">
        <v>102.82392548472541</v>
      </c>
      <c r="K109" s="400">
        <v>112.66769605897872</v>
      </c>
      <c r="L109" s="400">
        <v>120.44467356821329</v>
      </c>
      <c r="M109" s="400">
        <v>119.8104978274058</v>
      </c>
    </row>
    <row r="110" spans="2:13" s="152" customFormat="1" ht="13.5" customHeight="1">
      <c r="B110" s="393"/>
      <c r="C110" s="398"/>
      <c r="D110" s="450"/>
      <c r="E110" s="450"/>
      <c r="F110" s="450"/>
      <c r="G110" s="450"/>
      <c r="H110" s="435">
        <v>0</v>
      </c>
      <c r="I110" s="396">
        <v>0</v>
      </c>
      <c r="J110" s="396">
        <v>0</v>
      </c>
      <c r="K110" s="396">
        <v>0</v>
      </c>
      <c r="L110" s="396">
        <v>0</v>
      </c>
      <c r="M110" s="396">
        <v>0</v>
      </c>
    </row>
    <row r="111" spans="2:13" s="341" customFormat="1" ht="13.5" customHeight="1">
      <c r="B111" s="379"/>
      <c r="C111" s="350"/>
      <c r="D111" s="443"/>
      <c r="E111" s="443"/>
      <c r="F111" s="443"/>
      <c r="G111" s="443"/>
      <c r="H111" s="436" t="b">
        <v>1</v>
      </c>
      <c r="I111" s="437" t="b">
        <v>1</v>
      </c>
      <c r="J111" s="437" t="b">
        <v>1</v>
      </c>
      <c r="K111" s="437" t="b">
        <v>1</v>
      </c>
      <c r="L111" s="437" t="b">
        <v>1</v>
      </c>
      <c r="M111" s="437" t="b">
        <v>1</v>
      </c>
    </row>
    <row r="112" spans="2:13" s="152" customFormat="1" ht="13.5" customHeight="1">
      <c r="B112" s="387" t="s">
        <v>1054</v>
      </c>
      <c r="C112" s="405"/>
      <c r="D112" s="405">
        <v>558026.58143999998</v>
      </c>
      <c r="E112" s="405">
        <v>958820.10196200002</v>
      </c>
      <c r="F112" s="405">
        <v>1501849.1511670002</v>
      </c>
      <c r="G112" s="405">
        <v>1292335.8769640001</v>
      </c>
      <c r="H112" s="420">
        <v>419215.39282222133</v>
      </c>
      <c r="I112" s="405">
        <v>1705301.3818793693</v>
      </c>
      <c r="J112" s="405">
        <v>1595188.9312497324</v>
      </c>
      <c r="K112" s="405">
        <v>1176371.5106769579</v>
      </c>
      <c r="L112" s="405">
        <v>629552.90723834746</v>
      </c>
      <c r="M112" s="405">
        <v>491027.63438199181</v>
      </c>
    </row>
    <row r="113" spans="2:13" s="152" customFormat="1" ht="13.5" customHeight="1">
      <c r="B113" s="401" t="s">
        <v>1055</v>
      </c>
      <c r="C113" s="400"/>
      <c r="D113" s="400">
        <v>460415.84807100001</v>
      </c>
      <c r="E113" s="400">
        <v>867236.71144900005</v>
      </c>
      <c r="F113" s="400">
        <v>1386834.1579120001</v>
      </c>
      <c r="G113" s="400">
        <v>1158229.479141</v>
      </c>
      <c r="H113" s="438">
        <v>370723.30734842521</v>
      </c>
      <c r="I113" s="439">
        <v>1508043.3093358707</v>
      </c>
      <c r="J113" s="439">
        <v>1410667.9443645505</v>
      </c>
      <c r="K113" s="439">
        <v>1040296.5744475124</v>
      </c>
      <c r="L113" s="439">
        <v>556730.35847038019</v>
      </c>
      <c r="M113" s="439">
        <v>434228.78008385043</v>
      </c>
    </row>
    <row r="114" spans="2:13" s="152" customFormat="1" ht="13.5" customHeight="1">
      <c r="B114" s="379" t="s">
        <v>1055</v>
      </c>
      <c r="C114" s="345"/>
      <c r="D114" s="345">
        <v>0.82507870303039454</v>
      </c>
      <c r="E114" s="345">
        <v>0.90448323900844796</v>
      </c>
      <c r="F114" s="345">
        <v>0.92341774593964476</v>
      </c>
      <c r="G114" s="345">
        <v>0.89622945535022402</v>
      </c>
      <c r="H114" s="346">
        <v>0.88432656265949572</v>
      </c>
      <c r="I114" s="345">
        <v>0.88432656265949572</v>
      </c>
      <c r="J114" s="345">
        <v>0.88432656265949572</v>
      </c>
      <c r="K114" s="345">
        <v>0.88432656265949572</v>
      </c>
      <c r="L114" s="345">
        <v>0.88432656265949572</v>
      </c>
      <c r="M114" s="345">
        <v>0.88432656265949572</v>
      </c>
    </row>
    <row r="115" spans="2:13" s="341" customFormat="1" ht="13.5" customHeight="1">
      <c r="H115" s="428"/>
    </row>
    <row r="116" spans="2:13" s="152" customFormat="1" ht="13.5" customHeight="1">
      <c r="B116" s="401" t="s">
        <v>1056</v>
      </c>
      <c r="C116" s="400"/>
      <c r="D116" s="400">
        <v>97610.733368999994</v>
      </c>
      <c r="E116" s="400">
        <v>91583.390513000006</v>
      </c>
      <c r="F116" s="400">
        <v>115014.99325499999</v>
      </c>
      <c r="G116" s="400">
        <v>134106.39782300001</v>
      </c>
      <c r="H116" s="438">
        <v>48492.085473796105</v>
      </c>
      <c r="I116" s="439">
        <v>197258.07254349859</v>
      </c>
      <c r="J116" s="439">
        <v>184520.98688518192</v>
      </c>
      <c r="K116" s="439">
        <v>136074.93622944545</v>
      </c>
      <c r="L116" s="439">
        <v>72822.548767967295</v>
      </c>
      <c r="M116" s="439">
        <v>56798.854298141378</v>
      </c>
    </row>
    <row r="117" spans="2:13" s="152" customFormat="1" ht="13.5" customHeight="1">
      <c r="B117" s="379" t="s">
        <v>1056</v>
      </c>
      <c r="C117" s="345"/>
      <c r="D117" s="345">
        <v>0.17492129696960551</v>
      </c>
      <c r="E117" s="345">
        <v>9.5516760991552138E-2</v>
      </c>
      <c r="F117" s="345">
        <v>7.6582254060355195E-2</v>
      </c>
      <c r="G117" s="345">
        <v>0.10377054464977586</v>
      </c>
      <c r="H117" s="346">
        <v>0.11567343734050428</v>
      </c>
      <c r="I117" s="345">
        <v>0.11567343734050428</v>
      </c>
      <c r="J117" s="345">
        <v>0.11567343734050428</v>
      </c>
      <c r="K117" s="345">
        <v>0.11567343734050428</v>
      </c>
      <c r="L117" s="345">
        <v>0.11567343734050428</v>
      </c>
      <c r="M117" s="345">
        <v>0.11567343734050428</v>
      </c>
    </row>
    <row r="118" spans="2:13" s="341" customFormat="1" ht="13.5" customHeight="1" thickBot="1">
      <c r="B118" s="414"/>
      <c r="C118" s="414"/>
      <c r="D118" s="414"/>
      <c r="E118" s="414"/>
      <c r="F118" s="414"/>
      <c r="G118" s="414"/>
      <c r="H118" s="416"/>
      <c r="I118" s="415"/>
      <c r="J118" s="415"/>
      <c r="K118" s="415"/>
      <c r="L118" s="415"/>
      <c r="M118" s="415"/>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sheetPr>
  <dimension ref="B2:O59"/>
  <sheetViews>
    <sheetView zoomScale="70" zoomScaleNormal="70" workbookViewId="0"/>
  </sheetViews>
  <sheetFormatPr defaultRowHeight="16.5"/>
  <cols>
    <col min="2" max="2" width="27.375" bestFit="1" customWidth="1"/>
    <col min="4" max="7" width="10.875" bestFit="1" customWidth="1"/>
    <col min="8" max="15" width="11.25" bestFit="1" customWidth="1"/>
  </cols>
  <sheetData>
    <row r="2" spans="2:7">
      <c r="B2" s="149" t="s">
        <v>1057</v>
      </c>
      <c r="C2" s="279"/>
    </row>
    <row r="3" spans="2:7">
      <c r="B3" s="153" t="s">
        <v>148</v>
      </c>
      <c r="C3" s="154" t="s">
        <v>892</v>
      </c>
      <c r="D3" s="155" t="s">
        <v>895</v>
      </c>
      <c r="E3" s="155" t="s">
        <v>896</v>
      </c>
      <c r="F3" s="155" t="s">
        <v>1058</v>
      </c>
      <c r="G3" s="155" t="s">
        <v>153</v>
      </c>
    </row>
    <row r="4" spans="2:7">
      <c r="B4" s="280" t="s">
        <v>141</v>
      </c>
      <c r="C4" s="302"/>
      <c r="D4" s="281"/>
      <c r="E4" s="281"/>
      <c r="F4" s="281"/>
      <c r="G4" s="282"/>
    </row>
    <row r="5" spans="2:7">
      <c r="B5" s="283" t="s">
        <v>452</v>
      </c>
      <c r="C5" s="284" t="s">
        <v>81</v>
      </c>
      <c r="D5" s="285">
        <v>3154079.5054199998</v>
      </c>
      <c r="E5" s="285">
        <v>3517511.9166569998</v>
      </c>
      <c r="F5" s="285">
        <v>4574789.1434660004</v>
      </c>
      <c r="G5" s="319">
        <v>2864693.6310319998</v>
      </c>
    </row>
    <row r="6" spans="2:7">
      <c r="B6" s="286" t="s">
        <v>453</v>
      </c>
      <c r="C6" s="287" t="s">
        <v>745</v>
      </c>
      <c r="D6" s="288">
        <v>2051154.9404229999</v>
      </c>
      <c r="E6" s="288">
        <v>2170655.6577949999</v>
      </c>
      <c r="F6" s="288">
        <v>3350374.8133049998</v>
      </c>
      <c r="G6" s="292">
        <v>4517317.048463</v>
      </c>
    </row>
    <row r="7" spans="2:7">
      <c r="B7" s="289" t="s">
        <v>1059</v>
      </c>
      <c r="C7" s="290" t="s">
        <v>1060</v>
      </c>
      <c r="D7" s="291">
        <v>114145.427172</v>
      </c>
      <c r="E7" s="291">
        <v>63971.451079999999</v>
      </c>
      <c r="F7" s="291">
        <v>67540.015302999993</v>
      </c>
      <c r="G7" s="320">
        <v>146161.65189099999</v>
      </c>
    </row>
    <row r="8" spans="2:7">
      <c r="B8" s="286" t="s">
        <v>1061</v>
      </c>
      <c r="C8" s="287" t="s">
        <v>1060</v>
      </c>
      <c r="D8" s="288">
        <v>2618261.3723010002</v>
      </c>
      <c r="E8" s="288">
        <v>3779290.3880929998</v>
      </c>
      <c r="F8" s="288">
        <v>4814054.9910749998</v>
      </c>
      <c r="G8" s="292">
        <v>5028864.325123</v>
      </c>
    </row>
    <row r="9" spans="2:7">
      <c r="B9" s="286" t="s">
        <v>1062</v>
      </c>
      <c r="C9" s="287" t="s">
        <v>81</v>
      </c>
      <c r="D9" s="288">
        <v>925662.16573200002</v>
      </c>
      <c r="E9" s="288">
        <v>333820.56831499998</v>
      </c>
      <c r="F9" s="288">
        <v>67046.378507000001</v>
      </c>
      <c r="G9" s="292">
        <v>65831.051783000003</v>
      </c>
    </row>
    <row r="10" spans="2:7">
      <c r="B10" s="286" t="s">
        <v>1063</v>
      </c>
      <c r="C10" s="287" t="s">
        <v>1060</v>
      </c>
      <c r="D10" s="288">
        <v>3162533.3989820001</v>
      </c>
      <c r="E10" s="288">
        <v>2157100.2924219999</v>
      </c>
      <c r="F10" s="288">
        <v>2248960.0014769998</v>
      </c>
      <c r="G10" s="292">
        <v>1732239.2286541318</v>
      </c>
    </row>
    <row r="11" spans="2:7">
      <c r="B11" s="286" t="s">
        <v>1064</v>
      </c>
      <c r="C11" s="287" t="s">
        <v>1060</v>
      </c>
      <c r="D11" s="288">
        <v>675270.27303399995</v>
      </c>
      <c r="E11" s="288">
        <v>651879.80333400005</v>
      </c>
      <c r="F11" s="288">
        <v>1218456.4746069999</v>
      </c>
      <c r="G11" s="292">
        <v>752814.37473599997</v>
      </c>
    </row>
    <row r="12" spans="2:7">
      <c r="B12" s="294" t="s">
        <v>123</v>
      </c>
      <c r="C12" s="295"/>
      <c r="D12" s="296">
        <v>-2062347.337034001</v>
      </c>
      <c r="E12" s="296">
        <v>-1169952.0266319998</v>
      </c>
      <c r="F12" s="296">
        <v>-355813.87359200045</v>
      </c>
      <c r="G12" s="297">
        <v>-51576.648910132237</v>
      </c>
    </row>
    <row r="13" spans="2:7">
      <c r="B13" s="298" t="s">
        <v>1065</v>
      </c>
      <c r="C13" s="299"/>
      <c r="D13" s="300"/>
      <c r="E13" s="300">
        <v>-892395.31040200125</v>
      </c>
      <c r="F13" s="300">
        <v>-814138.15303999931</v>
      </c>
      <c r="G13" s="301">
        <v>-1118375.3777218675</v>
      </c>
    </row>
    <row r="14" spans="2:7">
      <c r="B14" s="294" t="s">
        <v>1066</v>
      </c>
      <c r="C14" s="302"/>
      <c r="D14" s="303"/>
      <c r="E14" s="303"/>
      <c r="F14" s="303"/>
      <c r="G14" s="304"/>
    </row>
    <row r="15" spans="2:7">
      <c r="B15" s="286" t="s">
        <v>81</v>
      </c>
      <c r="C15" s="305"/>
      <c r="D15" s="288">
        <v>23475567.487284996</v>
      </c>
      <c r="E15" s="288">
        <v>24261560.615394</v>
      </c>
      <c r="F15" s="288">
        <v>29878043.071136001</v>
      </c>
      <c r="G15" s="292">
        <v>18850152.546306003</v>
      </c>
    </row>
    <row r="16" spans="2:7">
      <c r="B16" s="286" t="s">
        <v>1060</v>
      </c>
      <c r="C16" s="305"/>
      <c r="D16" s="288">
        <v>21607240.142680001</v>
      </c>
      <c r="E16" s="288">
        <v>21626338.491735995</v>
      </c>
      <c r="F16" s="288">
        <v>24573268.440443002</v>
      </c>
      <c r="G16" s="292">
        <v>17705999.162310999</v>
      </c>
    </row>
    <row r="17" spans="2:7">
      <c r="B17" s="286" t="s">
        <v>1067</v>
      </c>
      <c r="C17" s="305"/>
      <c r="D17" s="288">
        <v>2912317.2619710001</v>
      </c>
      <c r="E17" s="288">
        <v>3391842.8910869998</v>
      </c>
      <c r="F17" s="288">
        <v>3786418.7449969994</v>
      </c>
      <c r="G17" s="292">
        <v>2925666.1547320001</v>
      </c>
    </row>
    <row r="18" spans="2:7">
      <c r="B18" s="286" t="s">
        <v>1068</v>
      </c>
      <c r="C18" s="299"/>
      <c r="D18" s="306">
        <v>18694922.880709</v>
      </c>
      <c r="E18" s="306">
        <v>18234495.600648995</v>
      </c>
      <c r="F18" s="306">
        <v>20786849.695446003</v>
      </c>
      <c r="G18" s="307">
        <v>14780333.007578999</v>
      </c>
    </row>
    <row r="19" spans="2:7">
      <c r="B19" s="294" t="s">
        <v>1069</v>
      </c>
      <c r="C19" s="308"/>
      <c r="D19" s="288"/>
      <c r="E19" s="288"/>
      <c r="F19" s="288"/>
      <c r="G19" s="292"/>
    </row>
    <row r="20" spans="2:7">
      <c r="B20" s="286" t="s">
        <v>452</v>
      </c>
      <c r="C20" s="328">
        <v>55.887128664668673</v>
      </c>
      <c r="D20" s="329">
        <v>49.039880296901963</v>
      </c>
      <c r="E20" s="329">
        <v>53.063748944476337</v>
      </c>
      <c r="F20" s="332">
        <v>55.887128664668673</v>
      </c>
      <c r="G20" s="330">
        <v>41.488330630247006</v>
      </c>
    </row>
    <row r="21" spans="2:7">
      <c r="B21" s="286" t="s">
        <v>453</v>
      </c>
      <c r="C21" s="328">
        <v>58.829828702914796</v>
      </c>
      <c r="D21" s="329">
        <v>40.046784789197361</v>
      </c>
      <c r="E21" s="329">
        <v>43.569067560316491</v>
      </c>
      <c r="F21" s="332">
        <v>58.829828702914796</v>
      </c>
      <c r="G21" s="330">
        <v>83.437061505855752</v>
      </c>
    </row>
    <row r="22" spans="2:7">
      <c r="B22" s="286" t="s">
        <v>454</v>
      </c>
      <c r="C22" s="328">
        <v>1.1859471707728659</v>
      </c>
      <c r="D22" s="329">
        <v>2.2285773085895682</v>
      </c>
      <c r="E22" s="329">
        <v>1.2840251580332538</v>
      </c>
      <c r="F22" s="332">
        <v>1.1859471707728659</v>
      </c>
      <c r="G22" s="330">
        <v>2.6996773987285771</v>
      </c>
    </row>
    <row r="23" spans="2:7">
      <c r="B23" s="286" t="s">
        <v>459</v>
      </c>
      <c r="C23" s="328">
        <v>84.530849911678928</v>
      </c>
      <c r="D23" s="329">
        <v>51.118980644525756</v>
      </c>
      <c r="E23" s="329">
        <v>75.85733723244897</v>
      </c>
      <c r="F23" s="332">
        <v>84.530849911678928</v>
      </c>
      <c r="G23" s="330">
        <v>92.885590605746103</v>
      </c>
    </row>
    <row r="24" spans="2:7">
      <c r="B24" s="286" t="s">
        <v>460</v>
      </c>
      <c r="C24" s="328">
        <v>0.81906060904960565</v>
      </c>
      <c r="D24" s="329">
        <v>14.392269353027473</v>
      </c>
      <c r="E24" s="329">
        <v>5.0358808297668878</v>
      </c>
      <c r="F24" s="332">
        <v>0.81906060904960565</v>
      </c>
      <c r="G24" s="330">
        <v>0.95340751713337646</v>
      </c>
    </row>
    <row r="25" spans="2:7">
      <c r="B25" s="286" t="s">
        <v>1063</v>
      </c>
      <c r="C25" s="328">
        <v>39.489889644939403</v>
      </c>
      <c r="D25" s="329">
        <v>61.745357174998553</v>
      </c>
      <c r="E25" s="329">
        <v>43.296986344845884</v>
      </c>
      <c r="F25" s="332">
        <v>39.489889644939403</v>
      </c>
      <c r="G25" s="330">
        <v>31.995308169314292</v>
      </c>
    </row>
    <row r="26" spans="2:7">
      <c r="B26" s="309" t="s">
        <v>462</v>
      </c>
      <c r="C26" s="328">
        <v>21.39509448269057</v>
      </c>
      <c r="D26" s="331">
        <v>13.183988574338667</v>
      </c>
      <c r="E26" s="331">
        <v>13.084431466903439</v>
      </c>
      <c r="F26" s="333">
        <v>21.39509448269057</v>
      </c>
      <c r="G26" s="334">
        <v>13.904850736281999</v>
      </c>
    </row>
    <row r="27" spans="2:7">
      <c r="B27" s="310" t="s">
        <v>1070</v>
      </c>
      <c r="C27" s="310"/>
      <c r="D27" s="311">
        <v>365</v>
      </c>
      <c r="E27" s="311">
        <v>366</v>
      </c>
      <c r="F27" s="311">
        <v>365</v>
      </c>
      <c r="G27" s="311">
        <v>273</v>
      </c>
    </row>
    <row r="28" spans="2:7">
      <c r="B28" s="312" t="s">
        <v>1071</v>
      </c>
      <c r="C28" s="310"/>
      <c r="D28" s="314">
        <v>43466</v>
      </c>
      <c r="E28" s="314">
        <v>43831</v>
      </c>
      <c r="F28" s="314">
        <v>44197</v>
      </c>
      <c r="G28" s="314">
        <v>44562</v>
      </c>
    </row>
    <row r="29" spans="2:7">
      <c r="B29" s="315" t="s">
        <v>1072</v>
      </c>
      <c r="C29" s="316"/>
      <c r="D29" s="318">
        <v>43830</v>
      </c>
      <c r="E29" s="318">
        <v>44196</v>
      </c>
      <c r="F29" s="318">
        <v>44561</v>
      </c>
      <c r="G29" s="318">
        <v>44834</v>
      </c>
    </row>
    <row r="32" spans="2:7">
      <c r="B32" s="321" t="s">
        <v>1073</v>
      </c>
      <c r="C32" s="279"/>
      <c r="G32" s="205"/>
    </row>
    <row r="33" spans="2:15">
      <c r="B33" s="153" t="s">
        <v>148</v>
      </c>
      <c r="C33" s="154" t="s">
        <v>892</v>
      </c>
      <c r="D33" s="155" t="s">
        <v>895</v>
      </c>
      <c r="E33" s="155" t="s">
        <v>896</v>
      </c>
      <c r="F33" s="155" t="s">
        <v>1058</v>
      </c>
      <c r="G33" s="155" t="s">
        <v>153</v>
      </c>
      <c r="H33" s="156" t="s">
        <v>161</v>
      </c>
      <c r="I33" s="156" t="s">
        <v>392</v>
      </c>
      <c r="J33" s="156" t="s">
        <v>155</v>
      </c>
      <c r="K33" s="156" t="s">
        <v>156</v>
      </c>
      <c r="L33" s="156" t="s">
        <v>157</v>
      </c>
      <c r="M33" s="156" t="s">
        <v>162</v>
      </c>
      <c r="N33" s="156" t="s">
        <v>163</v>
      </c>
      <c r="O33" s="335" t="s">
        <v>1074</v>
      </c>
    </row>
    <row r="34" spans="2:15">
      <c r="B34" s="280" t="s">
        <v>141</v>
      </c>
      <c r="C34" s="295"/>
      <c r="D34" s="281"/>
      <c r="E34" s="281"/>
      <c r="F34" s="281"/>
      <c r="G34" s="282"/>
      <c r="H34" s="281"/>
      <c r="I34" s="281"/>
      <c r="J34" s="281"/>
      <c r="K34" s="281"/>
      <c r="L34" s="281"/>
      <c r="M34" s="281"/>
      <c r="N34" s="281"/>
      <c r="O34" s="281"/>
    </row>
    <row r="35" spans="2:15">
      <c r="B35" s="283" t="s">
        <v>452</v>
      </c>
      <c r="C35" s="284" t="s">
        <v>81</v>
      </c>
      <c r="D35" s="322"/>
      <c r="E35" s="322"/>
      <c r="F35" s="322"/>
      <c r="G35" s="319">
        <v>619375.18494690873</v>
      </c>
      <c r="H35" s="285">
        <v>644134.64040538878</v>
      </c>
      <c r="I35" s="285">
        <v>644134.64040538878</v>
      </c>
      <c r="J35" s="285">
        <v>674735.68270168337</v>
      </c>
      <c r="K35" s="285">
        <v>787760.80907566159</v>
      </c>
      <c r="L35" s="285">
        <v>839076.11678897718</v>
      </c>
      <c r="M35" s="285">
        <v>898886.25798404182</v>
      </c>
      <c r="N35" s="285">
        <v>918860.9668637882</v>
      </c>
      <c r="O35" s="285">
        <v>925513.92195173644</v>
      </c>
    </row>
    <row r="36" spans="2:15">
      <c r="B36" s="286" t="s">
        <v>453</v>
      </c>
      <c r="C36" s="287" t="s">
        <v>745</v>
      </c>
      <c r="D36" s="323"/>
      <c r="E36" s="323"/>
      <c r="F36" s="323"/>
      <c r="G36" s="292">
        <v>1588348.5423940874</v>
      </c>
      <c r="H36" s="288">
        <v>1173301.0675813153</v>
      </c>
      <c r="I36" s="288">
        <v>1173301.0675813153</v>
      </c>
      <c r="J36" s="288">
        <v>448099.11124260415</v>
      </c>
      <c r="K36" s="288">
        <v>526965.29552914482</v>
      </c>
      <c r="L36" s="288">
        <v>530700.12532653438</v>
      </c>
      <c r="M36" s="288">
        <v>590324.23092709365</v>
      </c>
      <c r="N36" s="288">
        <v>588884.51824479434</v>
      </c>
      <c r="O36" s="288">
        <v>593148.29959274165</v>
      </c>
    </row>
    <row r="37" spans="2:15">
      <c r="B37" s="289" t="s">
        <v>1059</v>
      </c>
      <c r="C37" s="290" t="s">
        <v>1060</v>
      </c>
      <c r="D37" s="324"/>
      <c r="E37" s="324"/>
      <c r="F37" s="324"/>
      <c r="G37" s="320">
        <v>24018.002933148338</v>
      </c>
      <c r="H37" s="291">
        <v>9355.5509622400623</v>
      </c>
      <c r="I37" s="291">
        <v>9355.5509622400623</v>
      </c>
      <c r="J37" s="291">
        <v>9033.2044971205596</v>
      </c>
      <c r="K37" s="291">
        <v>10623.063420501041</v>
      </c>
      <c r="L37" s="291">
        <v>10698.353641961656</v>
      </c>
      <c r="M37" s="291">
        <v>11900.312595538251</v>
      </c>
      <c r="N37" s="291">
        <v>11871.289509461951</v>
      </c>
      <c r="O37" s="291">
        <v>11957.242835145214</v>
      </c>
    </row>
    <row r="38" spans="2:15">
      <c r="B38" s="286" t="s">
        <v>1061</v>
      </c>
      <c r="C38" s="287" t="s">
        <v>1060</v>
      </c>
      <c r="D38" s="323"/>
      <c r="E38" s="323"/>
      <c r="F38" s="323"/>
      <c r="G38" s="292">
        <v>605536.5831274325</v>
      </c>
      <c r="H38" s="288">
        <v>666836.34289949271</v>
      </c>
      <c r="I38" s="288">
        <v>666836.34289949271</v>
      </c>
      <c r="J38" s="288">
        <v>643860.42851300316</v>
      </c>
      <c r="K38" s="288">
        <v>757180.92823259637</v>
      </c>
      <c r="L38" s="288">
        <v>762547.39527847397</v>
      </c>
      <c r="M38" s="288">
        <v>848219.51829434873</v>
      </c>
      <c r="N38" s="288">
        <v>846150.83750185557</v>
      </c>
      <c r="O38" s="288">
        <v>852277.33946737449</v>
      </c>
    </row>
    <row r="39" spans="2:15">
      <c r="B39" s="286" t="s">
        <v>1062</v>
      </c>
      <c r="C39" s="287" t="s">
        <v>81</v>
      </c>
      <c r="D39" s="323"/>
      <c r="E39" s="323"/>
      <c r="F39" s="323"/>
      <c r="G39" s="292">
        <v>408.1310986755006</v>
      </c>
      <c r="H39" s="288">
        <v>9440.19353805022</v>
      </c>
      <c r="I39" s="288">
        <v>9440.19353805022</v>
      </c>
      <c r="J39" s="288">
        <v>9888.6708339790257</v>
      </c>
      <c r="K39" s="288">
        <v>11545.12431544593</v>
      </c>
      <c r="L39" s="288">
        <v>12297.182046688928</v>
      </c>
      <c r="M39" s="288">
        <v>13173.736842847966</v>
      </c>
      <c r="N39" s="288">
        <v>13466.478617412893</v>
      </c>
      <c r="O39" s="288">
        <v>13563.981809588151</v>
      </c>
    </row>
    <row r="40" spans="2:15">
      <c r="B40" s="286" t="s">
        <v>1075</v>
      </c>
      <c r="C40" s="287" t="s">
        <v>1060</v>
      </c>
      <c r="D40" s="323"/>
      <c r="E40" s="323"/>
      <c r="F40" s="323"/>
      <c r="G40" s="293">
        <v>266082.76401935739</v>
      </c>
      <c r="H40" s="288">
        <v>311522.87738559325</v>
      </c>
      <c r="I40" s="288">
        <v>311522.87738559325</v>
      </c>
      <c r="J40" s="288">
        <v>300789.32478838111</v>
      </c>
      <c r="K40" s="288">
        <v>353728.74315589765</v>
      </c>
      <c r="L40" s="288">
        <v>356235.77096463653</v>
      </c>
      <c r="M40" s="288">
        <v>396258.82393381238</v>
      </c>
      <c r="N40" s="288">
        <v>395292.40781127819</v>
      </c>
      <c r="O40" s="288">
        <v>398154.49764925602</v>
      </c>
    </row>
    <row r="41" spans="2:15">
      <c r="B41" s="286" t="s">
        <v>1064</v>
      </c>
      <c r="C41" s="287" t="s">
        <v>1060</v>
      </c>
      <c r="D41" s="323"/>
      <c r="E41" s="323"/>
      <c r="F41" s="323"/>
      <c r="G41" s="292">
        <v>147111.07679433576</v>
      </c>
      <c r="H41" s="288">
        <v>168778.93190158659</v>
      </c>
      <c r="I41" s="288">
        <v>168778.93190158659</v>
      </c>
      <c r="J41" s="288">
        <v>162963.63654327934</v>
      </c>
      <c r="K41" s="288">
        <v>191645.50595379181</v>
      </c>
      <c r="L41" s="288">
        <v>193003.78011765933</v>
      </c>
      <c r="M41" s="288">
        <v>214687.73536444185</v>
      </c>
      <c r="N41" s="288">
        <v>214164.14402404759</v>
      </c>
      <c r="O41" s="288">
        <v>215714.78605045122</v>
      </c>
    </row>
    <row r="42" spans="2:15">
      <c r="B42" s="294" t="s">
        <v>123</v>
      </c>
      <c r="C42" s="295"/>
      <c r="D42" s="325">
        <v>0</v>
      </c>
      <c r="E42" s="325">
        <v>0</v>
      </c>
      <c r="F42" s="325"/>
      <c r="G42" s="297">
        <v>1212603.1752343434</v>
      </c>
      <c r="H42" s="296">
        <v>670212.91322422121</v>
      </c>
      <c r="I42" s="296">
        <v>670212.91322422121</v>
      </c>
      <c r="J42" s="296">
        <v>14365.937762765447</v>
      </c>
      <c r="K42" s="296">
        <v>11248.866367575713</v>
      </c>
      <c r="L42" s="296">
        <v>56390.467350014485</v>
      </c>
      <c r="M42" s="296">
        <v>28770.987071223091</v>
      </c>
      <c r="N42" s="296">
        <v>50542.906663450412</v>
      </c>
      <c r="O42" s="296">
        <v>50908.859402953414</v>
      </c>
    </row>
    <row r="43" spans="2:15">
      <c r="B43" s="298" t="s">
        <v>1065</v>
      </c>
      <c r="C43" s="299"/>
      <c r="D43" s="326">
        <v>0</v>
      </c>
      <c r="E43" s="326">
        <v>0</v>
      </c>
      <c r="F43" s="326"/>
      <c r="G43" s="327"/>
      <c r="H43" s="300">
        <v>542390.26201012218</v>
      </c>
      <c r="I43" s="300">
        <v>542390.26201012218</v>
      </c>
      <c r="J43" s="300">
        <v>655846.97546145576</v>
      </c>
      <c r="K43" s="300">
        <v>3117.0713951897342</v>
      </c>
      <c r="L43" s="300">
        <v>-45141.600982438773</v>
      </c>
      <c r="M43" s="300">
        <v>27619.480278791394</v>
      </c>
      <c r="N43" s="300">
        <v>-21771.919592227321</v>
      </c>
      <c r="O43" s="300">
        <v>-365.95273950300179</v>
      </c>
    </row>
    <row r="44" spans="2:15">
      <c r="B44" s="294" t="s">
        <v>1066</v>
      </c>
      <c r="C44" s="302"/>
      <c r="D44" s="303"/>
      <c r="E44" s="303"/>
      <c r="F44" s="303"/>
      <c r="G44" s="304"/>
      <c r="H44" s="303"/>
      <c r="I44" s="303"/>
      <c r="J44" s="303"/>
      <c r="K44" s="303"/>
      <c r="L44" s="303"/>
      <c r="M44" s="303"/>
      <c r="N44" s="303"/>
      <c r="O44" s="303"/>
    </row>
    <row r="45" spans="2:15">
      <c r="B45" s="286" t="s">
        <v>81</v>
      </c>
      <c r="C45" s="305"/>
      <c r="D45" s="288"/>
      <c r="E45" s="288"/>
      <c r="F45" s="288"/>
      <c r="G45" s="292">
        <v>3026099.2890340001</v>
      </c>
      <c r="H45" s="288">
        <v>1180757.4482061206</v>
      </c>
      <c r="I45" s="288">
        <v>4206856.7372401208</v>
      </c>
      <c r="J45" s="288">
        <v>4406712.7811096413</v>
      </c>
      <c r="K45" s="288">
        <v>5158977.8006248809</v>
      </c>
      <c r="L45" s="288">
        <v>5480023.5751169156</v>
      </c>
      <c r="M45" s="288">
        <v>5870644.8515683534</v>
      </c>
      <c r="N45" s="288">
        <v>6001100.0908212615</v>
      </c>
      <c r="O45" s="288">
        <v>6061111.0917294743</v>
      </c>
    </row>
    <row r="46" spans="2:15">
      <c r="B46" s="286" t="s">
        <v>1060</v>
      </c>
      <c r="C46" s="305"/>
      <c r="D46" s="288"/>
      <c r="E46" s="288"/>
      <c r="F46" s="288"/>
      <c r="G46" s="292">
        <v>2975311.572681</v>
      </c>
      <c r="H46" s="288">
        <v>1433007.3317715526</v>
      </c>
      <c r="I46" s="288">
        <v>4408318.904452554</v>
      </c>
      <c r="J46" s="288">
        <v>4288200.5732554058</v>
      </c>
      <c r="K46" s="288">
        <v>4689094.9331229087</v>
      </c>
      <c r="L46" s="288">
        <v>4332938.2498530317</v>
      </c>
      <c r="M46" s="288">
        <v>4219299.9943006057</v>
      </c>
      <c r="N46" s="288">
        <v>4087865.9552793023</v>
      </c>
      <c r="O46" s="288">
        <v>4128744.6148320953</v>
      </c>
    </row>
    <row r="47" spans="2:15">
      <c r="B47" s="286" t="s">
        <v>1067</v>
      </c>
      <c r="C47" s="305"/>
      <c r="D47" s="288"/>
      <c r="E47" s="288"/>
      <c r="F47" s="288"/>
      <c r="G47" s="292">
        <v>1158229.479141</v>
      </c>
      <c r="H47" s="288">
        <v>370723.30734842521</v>
      </c>
      <c r="I47" s="288">
        <v>1528952.7864894252</v>
      </c>
      <c r="J47" s="288">
        <v>1508043.3093358707</v>
      </c>
      <c r="K47" s="288">
        <v>1410667.9443645505</v>
      </c>
      <c r="L47" s="288">
        <v>1040296.5744475124</v>
      </c>
      <c r="M47" s="288">
        <v>556730.35847038019</v>
      </c>
      <c r="N47" s="288">
        <v>434228.78008385043</v>
      </c>
      <c r="O47" s="288"/>
    </row>
    <row r="48" spans="2:15">
      <c r="B48" s="286" t="s">
        <v>1068</v>
      </c>
      <c r="C48" s="299"/>
      <c r="D48" s="306"/>
      <c r="E48" s="306"/>
      <c r="F48" s="306"/>
      <c r="G48" s="307">
        <v>1817082.09354</v>
      </c>
      <c r="H48" s="306">
        <v>1062284.0244231273</v>
      </c>
      <c r="I48" s="306">
        <v>2879366.1179631287</v>
      </c>
      <c r="J48" s="306">
        <v>2780157.2639195351</v>
      </c>
      <c r="K48" s="306">
        <v>3278426.9887583582</v>
      </c>
      <c r="L48" s="306">
        <v>3292641.6754055191</v>
      </c>
      <c r="M48" s="306">
        <v>3662569.6358302254</v>
      </c>
      <c r="N48" s="306">
        <v>3653637.1751954518</v>
      </c>
      <c r="O48" s="306">
        <v>3690173.5469474066</v>
      </c>
    </row>
    <row r="49" spans="2:15">
      <c r="B49" s="294" t="s">
        <v>1069</v>
      </c>
      <c r="C49" s="308"/>
      <c r="D49" s="288"/>
      <c r="E49" s="288"/>
      <c r="F49" s="288"/>
      <c r="G49" s="292"/>
      <c r="H49" s="288"/>
      <c r="I49" s="288"/>
      <c r="J49" s="288"/>
      <c r="K49" s="288"/>
      <c r="L49" s="288"/>
      <c r="M49" s="288"/>
      <c r="N49" s="288"/>
      <c r="O49" s="288"/>
    </row>
    <row r="50" spans="2:15">
      <c r="B50" s="286" t="s">
        <v>452</v>
      </c>
      <c r="C50" s="328">
        <v>55.887128664668673</v>
      </c>
      <c r="D50" s="329"/>
      <c r="E50" s="329"/>
      <c r="F50" s="329"/>
      <c r="G50" s="330">
        <v>55.877024955279403</v>
      </c>
      <c r="H50" s="329">
        <v>55.887128664668673</v>
      </c>
      <c r="I50" s="329">
        <v>55.887128664668673</v>
      </c>
      <c r="J50" s="329">
        <v>55.887128664668673</v>
      </c>
      <c r="K50" s="329">
        <v>55.887128664668673</v>
      </c>
      <c r="L50" s="329">
        <v>55.887128664668673</v>
      </c>
      <c r="M50" s="329">
        <v>55.887128664668673</v>
      </c>
      <c r="N50" s="329">
        <v>55.887128664668673</v>
      </c>
      <c r="O50" s="329">
        <v>55.887128664668673</v>
      </c>
    </row>
    <row r="51" spans="2:15">
      <c r="B51" s="286" t="s">
        <v>453</v>
      </c>
      <c r="C51" s="328">
        <v>58.829828702914796</v>
      </c>
      <c r="D51" s="329"/>
      <c r="E51" s="329"/>
      <c r="F51" s="329"/>
      <c r="G51" s="330">
        <v>238.63487159725318</v>
      </c>
      <c r="H51" s="329">
        <v>238.63487159725318</v>
      </c>
      <c r="I51" s="329">
        <v>148.73235015008399</v>
      </c>
      <c r="J51" s="329">
        <v>58.829828702914796</v>
      </c>
      <c r="K51" s="329">
        <v>58.829828702914796</v>
      </c>
      <c r="L51" s="329">
        <v>58.829828702914796</v>
      </c>
      <c r="M51" s="329">
        <v>58.829828702914796</v>
      </c>
      <c r="N51" s="329">
        <v>58.829828702914796</v>
      </c>
      <c r="O51" s="329">
        <v>58.829828702914796</v>
      </c>
    </row>
    <row r="52" spans="2:15">
      <c r="B52" s="286" t="s">
        <v>454</v>
      </c>
      <c r="C52" s="328">
        <v>1.1859471707728659</v>
      </c>
      <c r="D52" s="329"/>
      <c r="E52" s="329"/>
      <c r="F52" s="329"/>
      <c r="G52" s="330">
        <v>3.6084857277831941</v>
      </c>
      <c r="H52" s="329">
        <v>1.1859471707728659</v>
      </c>
      <c r="I52" s="329">
        <v>1.1859471707728659</v>
      </c>
      <c r="J52" s="329">
        <v>1.1859471707728659</v>
      </c>
      <c r="K52" s="329">
        <v>1.1859471707728659</v>
      </c>
      <c r="L52" s="329">
        <v>1.1859471707728659</v>
      </c>
      <c r="M52" s="329">
        <v>1.1859471707728659</v>
      </c>
      <c r="N52" s="329">
        <v>1.1859471707728659</v>
      </c>
      <c r="O52" s="329">
        <v>1.1859471707728659</v>
      </c>
    </row>
    <row r="53" spans="2:15">
      <c r="B53" s="286" t="s">
        <v>459</v>
      </c>
      <c r="C53" s="328">
        <v>84.530849911678928</v>
      </c>
      <c r="D53" s="329"/>
      <c r="E53" s="329"/>
      <c r="F53" s="329"/>
      <c r="G53" s="330">
        <v>90.976344867134102</v>
      </c>
      <c r="H53" s="329">
        <v>84.530849911678928</v>
      </c>
      <c r="I53" s="329">
        <v>84.530849911678928</v>
      </c>
      <c r="J53" s="329">
        <v>84.530849911678928</v>
      </c>
      <c r="K53" s="329">
        <v>84.530849911678928</v>
      </c>
      <c r="L53" s="329">
        <v>84.530849911678928</v>
      </c>
      <c r="M53" s="329">
        <v>84.530849911678928</v>
      </c>
      <c r="N53" s="329">
        <v>84.530849911678928</v>
      </c>
      <c r="O53" s="329">
        <v>84.530849911678928</v>
      </c>
    </row>
    <row r="54" spans="2:15">
      <c r="B54" s="286" t="s">
        <v>460</v>
      </c>
      <c r="C54" s="328">
        <v>0.81906060904960565</v>
      </c>
      <c r="D54" s="329"/>
      <c r="E54" s="329"/>
      <c r="F54" s="329"/>
      <c r="G54" s="330">
        <v>3.681960811470248E-2</v>
      </c>
      <c r="H54" s="329">
        <v>0.81906060904960565</v>
      </c>
      <c r="I54" s="329">
        <v>0.81906060904960565</v>
      </c>
      <c r="J54" s="329">
        <v>0.81906060904960565</v>
      </c>
      <c r="K54" s="329">
        <v>0.81906060904960565</v>
      </c>
      <c r="L54" s="329">
        <v>0.81906060904960565</v>
      </c>
      <c r="M54" s="329">
        <v>0.81906060904960565</v>
      </c>
      <c r="N54" s="329">
        <v>0.81906060904960565</v>
      </c>
      <c r="O54" s="329">
        <v>0.81906060904960565</v>
      </c>
    </row>
    <row r="55" spans="2:15">
      <c r="B55" s="286" t="s">
        <v>461</v>
      </c>
      <c r="C55" s="328">
        <v>39.489889644939403</v>
      </c>
      <c r="D55" s="329"/>
      <c r="E55" s="329"/>
      <c r="F55" s="329"/>
      <c r="G55" s="330">
        <v>39.976506749768106</v>
      </c>
      <c r="H55" s="329">
        <v>39.489889644939403</v>
      </c>
      <c r="I55" s="329">
        <v>39.489889644939403</v>
      </c>
      <c r="J55" s="329">
        <v>39.489889644939403</v>
      </c>
      <c r="K55" s="329">
        <v>39.489889644939403</v>
      </c>
      <c r="L55" s="329">
        <v>39.489889644939403</v>
      </c>
      <c r="M55" s="329">
        <v>39.489889644939403</v>
      </c>
      <c r="N55" s="329">
        <v>39.489889644939403</v>
      </c>
      <c r="O55" s="329">
        <v>39.489889644939403</v>
      </c>
    </row>
    <row r="56" spans="2:15">
      <c r="B56" s="309" t="s">
        <v>462</v>
      </c>
      <c r="C56" s="328">
        <v>21.39509448269057</v>
      </c>
      <c r="D56" s="331"/>
      <c r="E56" s="331"/>
      <c r="F56" s="331"/>
      <c r="G56" s="330">
        <v>22.10209660181739</v>
      </c>
      <c r="H56" s="331">
        <v>21.39509448269057</v>
      </c>
      <c r="I56" s="331">
        <v>21.39509448269057</v>
      </c>
      <c r="J56" s="331">
        <v>21.39509448269057</v>
      </c>
      <c r="K56" s="331">
        <v>21.39509448269057</v>
      </c>
      <c r="L56" s="331">
        <v>21.39509448269057</v>
      </c>
      <c r="M56" s="331">
        <v>21.39509448269057</v>
      </c>
      <c r="N56" s="331">
        <v>21.39509448269057</v>
      </c>
      <c r="O56" s="331">
        <v>21.39509448269057</v>
      </c>
    </row>
    <row r="57" spans="2:15">
      <c r="B57" s="310" t="s">
        <v>1070</v>
      </c>
      <c r="C57" s="310"/>
      <c r="D57" s="311">
        <v>365</v>
      </c>
      <c r="E57" s="311">
        <v>366</v>
      </c>
      <c r="F57" s="311">
        <v>365</v>
      </c>
      <c r="G57" s="311">
        <v>273</v>
      </c>
      <c r="H57" s="311">
        <v>92</v>
      </c>
      <c r="I57" s="310">
        <v>365</v>
      </c>
      <c r="J57" s="310">
        <v>365</v>
      </c>
      <c r="K57" s="310">
        <v>366</v>
      </c>
      <c r="L57" s="310">
        <v>365</v>
      </c>
      <c r="M57" s="310">
        <v>365</v>
      </c>
      <c r="N57" s="310">
        <v>365</v>
      </c>
      <c r="O57" s="310">
        <v>366</v>
      </c>
    </row>
    <row r="58" spans="2:15">
      <c r="B58" s="312" t="s">
        <v>1071</v>
      </c>
      <c r="C58" s="310"/>
      <c r="D58" s="314">
        <v>43466</v>
      </c>
      <c r="E58" s="314">
        <v>43831</v>
      </c>
      <c r="F58" s="314">
        <v>44197</v>
      </c>
      <c r="G58" s="314">
        <v>44562</v>
      </c>
      <c r="H58" s="314">
        <v>44835</v>
      </c>
      <c r="I58" s="313">
        <v>44562</v>
      </c>
      <c r="J58" s="313">
        <v>44927</v>
      </c>
      <c r="K58" s="313">
        <v>45292</v>
      </c>
      <c r="L58" s="313">
        <v>45658</v>
      </c>
      <c r="M58" s="313">
        <v>46023</v>
      </c>
      <c r="N58" s="313">
        <v>46388</v>
      </c>
      <c r="O58" s="313">
        <v>46753</v>
      </c>
    </row>
    <row r="59" spans="2:15">
      <c r="B59" s="315" t="s">
        <v>1072</v>
      </c>
      <c r="C59" s="316"/>
      <c r="D59" s="318">
        <v>43830</v>
      </c>
      <c r="E59" s="318">
        <v>44196</v>
      </c>
      <c r="F59" s="318">
        <v>44561</v>
      </c>
      <c r="G59" s="318">
        <v>44834</v>
      </c>
      <c r="H59" s="318">
        <v>44926</v>
      </c>
      <c r="I59" s="317">
        <v>44926</v>
      </c>
      <c r="J59" s="317">
        <v>45291</v>
      </c>
      <c r="K59" s="317">
        <v>45657</v>
      </c>
      <c r="L59" s="317">
        <v>46022</v>
      </c>
      <c r="M59" s="317">
        <v>46387</v>
      </c>
      <c r="N59" s="317">
        <v>46752</v>
      </c>
      <c r="O59" s="317">
        <v>47118</v>
      </c>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5EB8"/>
  </sheetPr>
  <dimension ref="B2:I447"/>
  <sheetViews>
    <sheetView showGridLines="0" workbookViewId="0">
      <pane xSplit="4" ySplit="9" topLeftCell="E10" activePane="bottomRight" state="frozen"/>
      <selection pane="topRight" activeCell="D1" sqref="D1"/>
      <selection pane="bottomLeft" activeCell="D1" sqref="D1"/>
      <selection pane="bottomRight" activeCell="D23" sqref="D23"/>
    </sheetView>
  </sheetViews>
  <sheetFormatPr defaultColWidth="12.625" defaultRowHeight="13.5"/>
  <cols>
    <col min="1" max="1" width="2.625" style="3" customWidth="1"/>
    <col min="2" max="2" width="3.625" style="3" customWidth="1"/>
    <col min="3" max="3" width="12.625" style="3" customWidth="1"/>
    <col min="4" max="6" width="15.625" style="3" customWidth="1"/>
    <col min="7" max="8" width="73.125" style="3" customWidth="1"/>
    <col min="9" max="9" width="41.75" style="3" customWidth="1"/>
    <col min="10" max="16384" width="12.625" style="3"/>
  </cols>
  <sheetData>
    <row r="2" spans="2:9" ht="23.25">
      <c r="B2" s="1" t="s">
        <v>1076</v>
      </c>
      <c r="C2" s="1"/>
      <c r="D2" s="2"/>
      <c r="E2" s="2"/>
      <c r="F2" s="2"/>
      <c r="G2" s="2"/>
      <c r="H2" s="2"/>
      <c r="I2" s="2"/>
    </row>
    <row r="5" spans="2:9">
      <c r="B5" s="3" t="s">
        <v>1</v>
      </c>
    </row>
    <row r="6" spans="2:9">
      <c r="B6" s="3" t="s">
        <v>2</v>
      </c>
    </row>
    <row r="9" spans="2:9">
      <c r="B9" s="4" t="s">
        <v>4</v>
      </c>
      <c r="C9" s="5" t="s">
        <v>5</v>
      </c>
      <c r="D9" s="5" t="s">
        <v>6</v>
      </c>
      <c r="E9" s="5" t="s">
        <v>7</v>
      </c>
      <c r="F9" s="5" t="s">
        <v>8</v>
      </c>
      <c r="G9" s="5" t="s">
        <v>9</v>
      </c>
      <c r="H9" s="6" t="s">
        <v>10</v>
      </c>
      <c r="I9" s="5" t="s">
        <v>11</v>
      </c>
    </row>
    <row r="10" spans="2:9">
      <c r="B10" s="7">
        <v>1</v>
      </c>
      <c r="C10" s="25"/>
      <c r="D10" s="8"/>
      <c r="E10" s="8"/>
      <c r="F10" s="8"/>
      <c r="G10" s="9" t="s">
        <v>1077</v>
      </c>
      <c r="H10" s="9"/>
      <c r="I10" s="9"/>
    </row>
    <row r="11" spans="2:9">
      <c r="B11" s="10">
        <f>B10+1</f>
        <v>2</v>
      </c>
      <c r="C11" s="13"/>
      <c r="D11" s="11"/>
      <c r="E11" s="11"/>
      <c r="F11" s="11"/>
      <c r="G11" s="12"/>
      <c r="H11" s="12"/>
      <c r="I11" s="12"/>
    </row>
    <row r="12" spans="2:9">
      <c r="B12" s="10">
        <f t="shared" ref="B12:B38" si="0">B11+1</f>
        <v>3</v>
      </c>
      <c r="C12" s="13"/>
      <c r="D12" s="11"/>
      <c r="E12" s="11"/>
      <c r="F12" s="11"/>
      <c r="G12" s="12"/>
      <c r="H12" s="12"/>
      <c r="I12" s="12"/>
    </row>
    <row r="13" spans="2:9">
      <c r="B13" s="10">
        <f t="shared" si="0"/>
        <v>4</v>
      </c>
      <c r="C13" s="13"/>
      <c r="D13" s="11"/>
      <c r="E13" s="11"/>
      <c r="F13" s="11"/>
      <c r="G13" s="12"/>
      <c r="H13" s="12"/>
      <c r="I13" s="12"/>
    </row>
    <row r="14" spans="2:9">
      <c r="B14" s="10">
        <f t="shared" si="0"/>
        <v>5</v>
      </c>
      <c r="C14" s="13"/>
      <c r="D14" s="11"/>
      <c r="E14" s="11"/>
      <c r="F14" s="13"/>
      <c r="G14" s="12"/>
      <c r="H14" s="12"/>
      <c r="I14" s="12"/>
    </row>
    <row r="15" spans="2:9">
      <c r="B15" s="10">
        <f t="shared" si="0"/>
        <v>6</v>
      </c>
      <c r="C15" s="13"/>
      <c r="D15" s="11"/>
      <c r="E15" s="11"/>
      <c r="F15" s="13"/>
      <c r="G15" s="12"/>
      <c r="H15" s="12"/>
      <c r="I15" s="12"/>
    </row>
    <row r="16" spans="2:9">
      <c r="B16" s="10">
        <f t="shared" si="0"/>
        <v>7</v>
      </c>
      <c r="C16" s="13"/>
      <c r="D16" s="11"/>
      <c r="E16" s="11"/>
      <c r="F16" s="13"/>
      <c r="G16" s="12"/>
      <c r="H16" s="12"/>
      <c r="I16" s="12"/>
    </row>
    <row r="17" spans="2:9">
      <c r="B17" s="10">
        <f t="shared" si="0"/>
        <v>8</v>
      </c>
      <c r="C17" s="13"/>
      <c r="D17" s="11"/>
      <c r="E17" s="11"/>
      <c r="F17" s="13"/>
      <c r="G17" s="12"/>
      <c r="H17" s="12"/>
      <c r="I17" s="12"/>
    </row>
    <row r="18" spans="2:9">
      <c r="B18" s="10">
        <f t="shared" si="0"/>
        <v>9</v>
      </c>
      <c r="C18" s="13"/>
      <c r="D18" s="11"/>
      <c r="E18" s="11"/>
      <c r="F18" s="13"/>
      <c r="G18" s="12"/>
      <c r="H18" s="12"/>
      <c r="I18" s="12"/>
    </row>
    <row r="19" spans="2:9">
      <c r="B19" s="10">
        <f t="shared" si="0"/>
        <v>10</v>
      </c>
      <c r="C19" s="13"/>
      <c r="D19" s="11"/>
      <c r="E19" s="11"/>
      <c r="F19" s="18"/>
      <c r="G19" s="19"/>
      <c r="H19" s="12"/>
      <c r="I19" s="12"/>
    </row>
    <row r="20" spans="2:9">
      <c r="B20" s="10">
        <f t="shared" si="0"/>
        <v>11</v>
      </c>
      <c r="C20" s="13"/>
      <c r="D20" s="11"/>
      <c r="E20" s="11"/>
      <c r="F20" s="18"/>
      <c r="G20" s="20"/>
      <c r="H20" s="12"/>
      <c r="I20" s="12"/>
    </row>
    <row r="21" spans="2:9">
      <c r="B21" s="10">
        <f t="shared" si="0"/>
        <v>12</v>
      </c>
      <c r="C21" s="13"/>
      <c r="D21" s="11"/>
      <c r="E21" s="11"/>
      <c r="F21" s="18"/>
      <c r="G21" s="21"/>
      <c r="H21" s="12"/>
      <c r="I21" s="12"/>
    </row>
    <row r="22" spans="2:9">
      <c r="B22" s="10">
        <f t="shared" si="0"/>
        <v>13</v>
      </c>
      <c r="C22" s="13"/>
      <c r="D22" s="11"/>
      <c r="E22" s="11"/>
      <c r="F22" s="22"/>
      <c r="G22" s="23"/>
      <c r="H22" s="12"/>
      <c r="I22" s="12"/>
    </row>
    <row r="23" spans="2:9">
      <c r="B23" s="10">
        <f t="shared" si="0"/>
        <v>14</v>
      </c>
      <c r="C23" s="13"/>
      <c r="D23" s="11"/>
      <c r="E23" s="11"/>
      <c r="F23" s="18"/>
      <c r="G23" s="24"/>
      <c r="H23" s="12"/>
      <c r="I23" s="12"/>
    </row>
    <row r="24" spans="2:9">
      <c r="B24" s="10">
        <f t="shared" si="0"/>
        <v>15</v>
      </c>
      <c r="C24" s="13"/>
      <c r="D24" s="11"/>
      <c r="E24" s="11"/>
      <c r="F24" s="13"/>
      <c r="G24" s="9"/>
      <c r="H24" s="12"/>
      <c r="I24" s="12"/>
    </row>
    <row r="25" spans="2:9">
      <c r="B25" s="10">
        <f t="shared" si="0"/>
        <v>16</v>
      </c>
      <c r="C25" s="13"/>
      <c r="D25" s="11"/>
      <c r="E25" s="11"/>
      <c r="F25" s="13"/>
      <c r="G25" s="12"/>
      <c r="H25" s="12"/>
      <c r="I25" s="12"/>
    </row>
    <row r="26" spans="2:9">
      <c r="B26" s="10">
        <f t="shared" si="0"/>
        <v>17</v>
      </c>
      <c r="C26" s="13"/>
      <c r="D26" s="11"/>
      <c r="E26" s="11"/>
      <c r="F26" s="13"/>
      <c r="G26" s="12"/>
      <c r="H26" s="12"/>
      <c r="I26" s="12"/>
    </row>
    <row r="27" spans="2:9">
      <c r="B27" s="10">
        <f t="shared" si="0"/>
        <v>18</v>
      </c>
      <c r="C27" s="13"/>
      <c r="D27" s="11"/>
      <c r="E27" s="11"/>
      <c r="F27" s="13"/>
      <c r="G27" s="12"/>
      <c r="H27" s="12"/>
      <c r="I27" s="12"/>
    </row>
    <row r="28" spans="2:9">
      <c r="B28" s="10">
        <f t="shared" si="0"/>
        <v>19</v>
      </c>
      <c r="C28" s="13"/>
      <c r="D28" s="11"/>
      <c r="E28" s="11"/>
      <c r="F28" s="13"/>
      <c r="G28" s="12"/>
      <c r="H28" s="12"/>
      <c r="I28" s="12"/>
    </row>
    <row r="29" spans="2:9">
      <c r="B29" s="10">
        <f t="shared" si="0"/>
        <v>20</v>
      </c>
      <c r="C29" s="13"/>
      <c r="D29" s="11"/>
      <c r="E29" s="11"/>
      <c r="F29" s="13"/>
      <c r="G29" s="12"/>
      <c r="H29" s="12"/>
      <c r="I29" s="12"/>
    </row>
    <row r="30" spans="2:9">
      <c r="B30" s="10">
        <f t="shared" si="0"/>
        <v>21</v>
      </c>
      <c r="C30" s="13"/>
      <c r="D30" s="11"/>
      <c r="E30" s="11"/>
      <c r="F30" s="13"/>
      <c r="G30" s="12"/>
      <c r="H30" s="12"/>
      <c r="I30" s="12"/>
    </row>
    <row r="31" spans="2:9">
      <c r="B31" s="10">
        <f t="shared" si="0"/>
        <v>22</v>
      </c>
      <c r="C31" s="13"/>
      <c r="D31" s="11"/>
      <c r="E31" s="11"/>
      <c r="F31" s="13"/>
      <c r="G31" s="12"/>
      <c r="H31" s="12"/>
      <c r="I31" s="12"/>
    </row>
    <row r="32" spans="2:9">
      <c r="B32" s="10">
        <f t="shared" si="0"/>
        <v>23</v>
      </c>
      <c r="C32" s="13"/>
      <c r="D32" s="11"/>
      <c r="E32" s="11"/>
      <c r="F32" s="13"/>
      <c r="G32" s="12"/>
      <c r="H32" s="12"/>
      <c r="I32" s="12"/>
    </row>
    <row r="33" spans="2:9">
      <c r="B33" s="10">
        <f t="shared" si="0"/>
        <v>24</v>
      </c>
      <c r="C33" s="13"/>
      <c r="D33" s="11"/>
      <c r="E33" s="11"/>
      <c r="F33" s="13"/>
      <c r="G33" s="12"/>
      <c r="H33" s="12"/>
      <c r="I33" s="12"/>
    </row>
    <row r="34" spans="2:9">
      <c r="B34" s="10">
        <f t="shared" si="0"/>
        <v>25</v>
      </c>
      <c r="C34" s="13"/>
      <c r="D34" s="11"/>
      <c r="E34" s="11"/>
      <c r="F34" s="13"/>
      <c r="G34" s="12"/>
      <c r="H34" s="12"/>
      <c r="I34" s="12"/>
    </row>
    <row r="35" spans="2:9">
      <c r="B35" s="10">
        <f t="shared" si="0"/>
        <v>26</v>
      </c>
      <c r="C35" s="13"/>
      <c r="D35" s="11"/>
      <c r="E35" s="11"/>
      <c r="F35" s="13"/>
      <c r="G35" s="12"/>
      <c r="H35" s="12"/>
      <c r="I35" s="12"/>
    </row>
    <row r="36" spans="2:9">
      <c r="B36" s="10">
        <f t="shared" si="0"/>
        <v>27</v>
      </c>
      <c r="C36" s="13"/>
      <c r="D36" s="11"/>
      <c r="E36" s="11"/>
      <c r="F36" s="13"/>
      <c r="G36" s="12"/>
      <c r="H36" s="12"/>
      <c r="I36" s="12"/>
    </row>
    <row r="37" spans="2:9">
      <c r="B37" s="10">
        <f t="shared" si="0"/>
        <v>28</v>
      </c>
      <c r="C37" s="13"/>
      <c r="D37" s="11"/>
      <c r="E37" s="11"/>
      <c r="F37" s="13"/>
      <c r="G37" s="12"/>
      <c r="H37" s="12"/>
      <c r="I37" s="12"/>
    </row>
    <row r="38" spans="2:9">
      <c r="B38" s="10">
        <f t="shared" si="0"/>
        <v>29</v>
      </c>
      <c r="C38" s="13"/>
      <c r="D38" s="11"/>
      <c r="E38" s="11"/>
      <c r="F38" s="13"/>
      <c r="G38" s="12"/>
      <c r="H38" s="12"/>
      <c r="I38" s="12"/>
    </row>
    <row r="39" spans="2:9">
      <c r="B39" s="10"/>
      <c r="C39" s="13"/>
      <c r="D39" s="13"/>
      <c r="E39" s="13"/>
      <c r="F39" s="13"/>
      <c r="G39" s="12"/>
      <c r="H39" s="12"/>
      <c r="I39" s="12"/>
    </row>
    <row r="40" spans="2:9">
      <c r="B40" s="10"/>
      <c r="C40" s="13"/>
      <c r="D40" s="13"/>
      <c r="E40" s="13"/>
      <c r="F40" s="13"/>
      <c r="G40" s="12"/>
      <c r="H40" s="12"/>
      <c r="I40" s="12"/>
    </row>
    <row r="41" spans="2:9">
      <c r="B41" s="10"/>
      <c r="C41" s="13"/>
      <c r="D41" s="13"/>
      <c r="E41" s="13"/>
      <c r="F41" s="13"/>
      <c r="G41" s="12"/>
      <c r="H41" s="12"/>
      <c r="I41" s="12"/>
    </row>
    <row r="42" spans="2:9">
      <c r="B42" s="10"/>
      <c r="C42" s="13"/>
      <c r="D42" s="13"/>
      <c r="E42" s="13"/>
      <c r="F42" s="13"/>
      <c r="G42" s="12"/>
      <c r="H42" s="12"/>
      <c r="I42" s="12"/>
    </row>
    <row r="43" spans="2:9">
      <c r="B43" s="10"/>
      <c r="C43" s="13"/>
      <c r="D43" s="13"/>
      <c r="E43" s="13"/>
      <c r="F43" s="13"/>
      <c r="G43" s="12"/>
      <c r="H43" s="12"/>
      <c r="I43" s="12"/>
    </row>
    <row r="44" spans="2:9">
      <c r="B44" s="10"/>
      <c r="C44" s="13"/>
      <c r="D44" s="13"/>
      <c r="E44" s="13"/>
      <c r="F44" s="13"/>
      <c r="G44" s="12"/>
      <c r="H44" s="12"/>
      <c r="I44" s="12"/>
    </row>
    <row r="45" spans="2:9">
      <c r="B45" s="10"/>
      <c r="C45" s="13"/>
      <c r="D45" s="13"/>
      <c r="E45" s="13"/>
      <c r="F45" s="13"/>
      <c r="G45" s="12"/>
      <c r="H45" s="12"/>
      <c r="I45" s="12"/>
    </row>
    <row r="46" spans="2:9">
      <c r="B46" s="10"/>
      <c r="C46" s="13"/>
      <c r="D46" s="13"/>
      <c r="E46" s="13"/>
      <c r="F46" s="13"/>
      <c r="G46" s="12"/>
      <c r="H46" s="12"/>
      <c r="I46" s="12"/>
    </row>
    <row r="47" spans="2:9">
      <c r="B47" s="10"/>
      <c r="C47" s="13"/>
      <c r="D47" s="13"/>
      <c r="E47" s="13"/>
      <c r="F47" s="13"/>
      <c r="G47" s="12"/>
      <c r="H47" s="12"/>
      <c r="I47" s="12"/>
    </row>
    <row r="48" spans="2:9">
      <c r="B48" s="10"/>
      <c r="C48" s="13"/>
      <c r="D48" s="13"/>
      <c r="E48" s="13"/>
      <c r="F48" s="13"/>
      <c r="G48" s="12"/>
      <c r="H48" s="12"/>
      <c r="I48" s="12"/>
    </row>
    <row r="49" spans="2:9">
      <c r="B49" s="10"/>
      <c r="C49" s="13"/>
      <c r="D49" s="13"/>
      <c r="E49" s="13"/>
      <c r="F49" s="13"/>
      <c r="G49" s="12"/>
      <c r="H49" s="12"/>
      <c r="I49" s="12"/>
    </row>
    <row r="50" spans="2:9">
      <c r="B50" s="10"/>
      <c r="C50" s="13"/>
      <c r="D50" s="13"/>
      <c r="E50" s="13"/>
      <c r="F50" s="13"/>
      <c r="G50" s="12"/>
      <c r="H50" s="12"/>
      <c r="I50" s="12"/>
    </row>
    <row r="51" spans="2:9">
      <c r="B51" s="10"/>
      <c r="C51" s="13"/>
      <c r="D51" s="13"/>
      <c r="E51" s="13"/>
      <c r="F51" s="13"/>
      <c r="G51" s="12"/>
      <c r="H51" s="12"/>
      <c r="I51" s="12"/>
    </row>
    <row r="52" spans="2:9">
      <c r="B52" s="10"/>
      <c r="C52" s="13"/>
      <c r="D52" s="13"/>
      <c r="E52" s="13"/>
      <c r="F52" s="13"/>
      <c r="G52" s="12"/>
      <c r="H52" s="12"/>
      <c r="I52" s="12"/>
    </row>
    <row r="53" spans="2:9">
      <c r="B53" s="10"/>
      <c r="C53" s="13"/>
      <c r="D53" s="13"/>
      <c r="E53" s="13"/>
      <c r="F53" s="13"/>
      <c r="G53" s="12"/>
      <c r="H53" s="12"/>
      <c r="I53" s="12"/>
    </row>
    <row r="54" spans="2:9">
      <c r="B54" s="10"/>
      <c r="C54" s="13"/>
      <c r="D54" s="13"/>
      <c r="E54" s="13"/>
      <c r="F54" s="13"/>
      <c r="G54" s="12"/>
      <c r="H54" s="12"/>
      <c r="I54" s="12"/>
    </row>
    <row r="55" spans="2:9">
      <c r="B55" s="10"/>
      <c r="C55" s="13"/>
      <c r="D55" s="13"/>
      <c r="E55" s="13"/>
      <c r="F55" s="13"/>
      <c r="G55" s="12"/>
      <c r="H55" s="12"/>
      <c r="I55" s="12"/>
    </row>
    <row r="56" spans="2:9">
      <c r="B56" s="10"/>
      <c r="C56" s="13"/>
      <c r="D56" s="13"/>
      <c r="E56" s="13"/>
      <c r="F56" s="13"/>
      <c r="G56" s="12"/>
      <c r="H56" s="12"/>
      <c r="I56" s="12"/>
    </row>
    <row r="57" spans="2:9">
      <c r="B57" s="10"/>
      <c r="C57" s="13"/>
      <c r="D57" s="13"/>
      <c r="E57" s="13"/>
      <c r="F57" s="13"/>
      <c r="G57" s="12"/>
      <c r="H57" s="12"/>
      <c r="I57" s="12"/>
    </row>
    <row r="58" spans="2:9">
      <c r="B58" s="10"/>
      <c r="C58" s="13"/>
      <c r="D58" s="13"/>
      <c r="E58" s="13"/>
      <c r="F58" s="13"/>
      <c r="G58" s="12"/>
      <c r="H58" s="12"/>
      <c r="I58" s="12"/>
    </row>
    <row r="59" spans="2:9">
      <c r="B59" s="10"/>
      <c r="C59" s="13"/>
      <c r="D59" s="13"/>
      <c r="E59" s="13"/>
      <c r="F59" s="13"/>
      <c r="G59" s="12"/>
      <c r="H59" s="12"/>
      <c r="I59" s="12"/>
    </row>
    <row r="60" spans="2:9">
      <c r="B60" s="10"/>
      <c r="C60" s="13"/>
      <c r="D60" s="13"/>
      <c r="E60" s="13"/>
      <c r="F60" s="13"/>
      <c r="G60" s="12"/>
      <c r="H60" s="12"/>
      <c r="I60" s="12"/>
    </row>
    <row r="61" spans="2:9">
      <c r="B61" s="10"/>
      <c r="C61" s="13"/>
      <c r="D61" s="13"/>
      <c r="E61" s="13"/>
      <c r="F61" s="13"/>
      <c r="G61" s="12"/>
      <c r="H61" s="12"/>
      <c r="I61" s="12"/>
    </row>
    <row r="62" spans="2:9">
      <c r="B62" s="10"/>
      <c r="C62" s="13"/>
      <c r="D62" s="13"/>
      <c r="E62" s="13"/>
      <c r="F62" s="13"/>
      <c r="G62" s="12"/>
      <c r="H62" s="12"/>
      <c r="I62" s="12"/>
    </row>
    <row r="63" spans="2:9">
      <c r="B63" s="10"/>
      <c r="C63" s="13"/>
      <c r="D63" s="13"/>
      <c r="E63" s="13"/>
      <c r="F63" s="13"/>
      <c r="G63" s="12"/>
      <c r="H63" s="12"/>
      <c r="I63" s="12"/>
    </row>
    <row r="64" spans="2:9">
      <c r="B64" s="10"/>
      <c r="C64" s="13"/>
      <c r="D64" s="13"/>
      <c r="E64" s="13"/>
      <c r="F64" s="13"/>
      <c r="G64" s="12"/>
      <c r="H64" s="12"/>
      <c r="I64" s="12"/>
    </row>
    <row r="65" spans="2:9">
      <c r="B65" s="10"/>
      <c r="C65" s="13"/>
      <c r="D65" s="13"/>
      <c r="E65" s="13"/>
      <c r="F65" s="13"/>
      <c r="G65" s="12"/>
      <c r="H65" s="12"/>
      <c r="I65" s="12"/>
    </row>
    <row r="66" spans="2:9">
      <c r="B66" s="10"/>
      <c r="C66" s="13"/>
      <c r="D66" s="13"/>
      <c r="E66" s="13"/>
      <c r="F66" s="13"/>
      <c r="G66" s="12"/>
      <c r="H66" s="12"/>
      <c r="I66" s="12"/>
    </row>
    <row r="67" spans="2:9">
      <c r="B67" s="10"/>
      <c r="C67" s="13"/>
      <c r="D67" s="13"/>
      <c r="E67" s="13"/>
      <c r="F67" s="13"/>
      <c r="G67" s="12"/>
      <c r="H67" s="12"/>
      <c r="I67" s="12"/>
    </row>
    <row r="68" spans="2:9">
      <c r="B68" s="10"/>
      <c r="C68" s="13"/>
      <c r="D68" s="13"/>
      <c r="E68" s="13"/>
      <c r="F68" s="13"/>
      <c r="G68" s="12"/>
      <c r="H68" s="12"/>
      <c r="I68" s="12"/>
    </row>
    <row r="69" spans="2:9">
      <c r="B69" s="10"/>
      <c r="C69" s="13"/>
      <c r="D69" s="13"/>
      <c r="E69" s="13"/>
      <c r="F69" s="13"/>
      <c r="G69" s="12"/>
      <c r="H69" s="12"/>
      <c r="I69" s="12"/>
    </row>
    <row r="70" spans="2:9">
      <c r="B70" s="10"/>
      <c r="C70" s="13"/>
      <c r="D70" s="13"/>
      <c r="E70" s="13"/>
      <c r="F70" s="13"/>
      <c r="G70" s="12"/>
      <c r="H70" s="12"/>
      <c r="I70" s="12"/>
    </row>
    <row r="71" spans="2:9">
      <c r="B71" s="10"/>
      <c r="C71" s="13"/>
      <c r="D71" s="13"/>
      <c r="E71" s="13"/>
      <c r="F71" s="13"/>
      <c r="G71" s="12"/>
      <c r="H71" s="12"/>
      <c r="I71" s="12"/>
    </row>
    <row r="72" spans="2:9">
      <c r="B72" s="10"/>
      <c r="C72" s="13"/>
      <c r="D72" s="13"/>
      <c r="E72" s="13"/>
      <c r="F72" s="13"/>
      <c r="G72" s="12"/>
      <c r="H72" s="12"/>
      <c r="I72" s="12"/>
    </row>
    <row r="73" spans="2:9">
      <c r="B73" s="10"/>
      <c r="C73" s="13"/>
      <c r="D73" s="13"/>
      <c r="E73" s="13"/>
      <c r="F73" s="13"/>
      <c r="G73" s="12"/>
      <c r="H73" s="12"/>
      <c r="I73" s="12"/>
    </row>
    <row r="74" spans="2:9">
      <c r="B74" s="10"/>
      <c r="C74" s="13"/>
      <c r="D74" s="13"/>
      <c r="E74" s="13"/>
      <c r="F74" s="13"/>
      <c r="G74" s="12"/>
      <c r="H74" s="12"/>
      <c r="I74" s="12"/>
    </row>
    <row r="75" spans="2:9">
      <c r="B75" s="10"/>
      <c r="C75" s="13"/>
      <c r="D75" s="13"/>
      <c r="E75" s="13"/>
      <c r="F75" s="13"/>
      <c r="G75" s="12"/>
      <c r="H75" s="12"/>
      <c r="I75" s="12"/>
    </row>
    <row r="76" spans="2:9">
      <c r="B76" s="10"/>
      <c r="C76" s="13"/>
      <c r="D76" s="13"/>
      <c r="E76" s="13"/>
      <c r="F76" s="13"/>
      <c r="G76" s="12"/>
      <c r="H76" s="12"/>
      <c r="I76" s="12"/>
    </row>
    <row r="77" spans="2:9">
      <c r="B77" s="10"/>
      <c r="C77" s="13"/>
      <c r="D77" s="13"/>
      <c r="E77" s="13"/>
      <c r="F77" s="13"/>
      <c r="G77" s="12"/>
      <c r="H77" s="12"/>
      <c r="I77" s="12"/>
    </row>
    <row r="78" spans="2:9">
      <c r="B78" s="10"/>
      <c r="C78" s="13"/>
      <c r="D78" s="13"/>
      <c r="E78" s="13"/>
      <c r="F78" s="13"/>
      <c r="G78" s="12"/>
      <c r="H78" s="12"/>
      <c r="I78" s="12"/>
    </row>
    <row r="79" spans="2:9">
      <c r="B79" s="10"/>
      <c r="C79" s="13"/>
      <c r="D79" s="13"/>
      <c r="E79" s="13"/>
      <c r="F79" s="13"/>
      <c r="G79" s="12"/>
      <c r="H79" s="12"/>
      <c r="I79" s="12"/>
    </row>
    <row r="80" spans="2:9">
      <c r="B80" s="10"/>
      <c r="C80" s="13"/>
      <c r="D80" s="13"/>
      <c r="E80" s="13"/>
      <c r="F80" s="13"/>
      <c r="G80" s="12"/>
      <c r="H80" s="12"/>
      <c r="I80" s="12"/>
    </row>
    <row r="81" spans="2:9">
      <c r="B81" s="10"/>
      <c r="C81" s="13"/>
      <c r="D81" s="13"/>
      <c r="E81" s="13"/>
      <c r="F81" s="13"/>
      <c r="G81" s="12"/>
      <c r="H81" s="12"/>
      <c r="I81" s="12"/>
    </row>
    <row r="82" spans="2:9">
      <c r="B82" s="10"/>
      <c r="C82" s="13"/>
      <c r="D82" s="13"/>
      <c r="E82" s="13"/>
      <c r="F82" s="13"/>
      <c r="G82" s="12"/>
      <c r="H82" s="12"/>
      <c r="I82" s="12"/>
    </row>
    <row r="83" spans="2:9">
      <c r="B83" s="10"/>
      <c r="C83" s="13"/>
      <c r="D83" s="13"/>
      <c r="E83" s="13"/>
      <c r="F83" s="13"/>
      <c r="G83" s="12"/>
      <c r="H83" s="12"/>
      <c r="I83" s="12"/>
    </row>
    <row r="84" spans="2:9">
      <c r="B84" s="10"/>
      <c r="C84" s="13"/>
      <c r="D84" s="13"/>
      <c r="E84" s="13"/>
      <c r="F84" s="13"/>
      <c r="G84" s="12"/>
      <c r="H84" s="12"/>
      <c r="I84" s="12"/>
    </row>
    <row r="85" spans="2:9">
      <c r="B85" s="10"/>
      <c r="C85" s="13"/>
      <c r="D85" s="13"/>
      <c r="E85" s="13"/>
      <c r="F85" s="13"/>
      <c r="G85" s="12"/>
      <c r="H85" s="12"/>
      <c r="I85" s="12"/>
    </row>
    <row r="86" spans="2:9">
      <c r="B86" s="10"/>
      <c r="C86" s="13"/>
      <c r="D86" s="13"/>
      <c r="E86" s="13"/>
      <c r="F86" s="13"/>
      <c r="G86" s="12"/>
      <c r="H86" s="12"/>
      <c r="I86" s="12"/>
    </row>
    <row r="87" spans="2:9">
      <c r="B87" s="10"/>
      <c r="C87" s="13"/>
      <c r="D87" s="13"/>
      <c r="E87" s="13"/>
      <c r="F87" s="13"/>
      <c r="G87" s="12"/>
      <c r="H87" s="12"/>
      <c r="I87" s="12"/>
    </row>
    <row r="88" spans="2:9">
      <c r="B88" s="10"/>
      <c r="C88" s="13"/>
      <c r="D88" s="13"/>
      <c r="E88" s="13"/>
      <c r="F88" s="13"/>
      <c r="G88" s="12"/>
      <c r="H88" s="12"/>
      <c r="I88" s="12"/>
    </row>
    <row r="89" spans="2:9">
      <c r="B89" s="10"/>
      <c r="C89" s="13"/>
      <c r="D89" s="13"/>
      <c r="E89" s="13"/>
      <c r="F89" s="13"/>
      <c r="G89" s="12"/>
      <c r="H89" s="12"/>
      <c r="I89" s="12"/>
    </row>
    <row r="90" spans="2:9">
      <c r="B90" s="10"/>
      <c r="C90" s="13"/>
      <c r="D90" s="13"/>
      <c r="E90" s="13"/>
      <c r="F90" s="13"/>
      <c r="G90" s="12"/>
      <c r="H90" s="12"/>
      <c r="I90" s="12"/>
    </row>
    <row r="91" spans="2:9">
      <c r="B91" s="10"/>
      <c r="C91" s="13"/>
      <c r="D91" s="13"/>
      <c r="E91" s="13"/>
      <c r="F91" s="13"/>
      <c r="G91" s="12"/>
      <c r="H91" s="12"/>
      <c r="I91" s="12"/>
    </row>
    <row r="92" spans="2:9">
      <c r="B92" s="10"/>
      <c r="C92" s="13"/>
      <c r="D92" s="13"/>
      <c r="E92" s="13"/>
      <c r="F92" s="13"/>
      <c r="G92" s="12"/>
      <c r="H92" s="12"/>
      <c r="I92" s="12"/>
    </row>
    <row r="93" spans="2:9">
      <c r="B93" s="10"/>
      <c r="C93" s="13"/>
      <c r="D93" s="13"/>
      <c r="E93" s="13"/>
      <c r="F93" s="13"/>
      <c r="G93" s="12"/>
      <c r="H93" s="12"/>
      <c r="I93" s="12"/>
    </row>
    <row r="94" spans="2:9">
      <c r="B94" s="10"/>
      <c r="C94" s="13"/>
      <c r="D94" s="13"/>
      <c r="E94" s="13"/>
      <c r="F94" s="13"/>
      <c r="G94" s="12"/>
      <c r="H94" s="12"/>
      <c r="I94" s="12"/>
    </row>
    <row r="95" spans="2:9">
      <c r="B95" s="10"/>
      <c r="C95" s="13"/>
      <c r="D95" s="13"/>
      <c r="E95" s="13"/>
      <c r="F95" s="13"/>
      <c r="G95" s="12"/>
      <c r="H95" s="12"/>
      <c r="I95" s="12"/>
    </row>
    <row r="96" spans="2:9">
      <c r="B96" s="10"/>
      <c r="C96" s="13"/>
      <c r="D96" s="13"/>
      <c r="E96" s="13"/>
      <c r="F96" s="13"/>
      <c r="G96" s="12"/>
      <c r="H96" s="12"/>
      <c r="I96" s="12"/>
    </row>
    <row r="97" spans="2:9">
      <c r="B97" s="10"/>
      <c r="C97" s="13"/>
      <c r="D97" s="13"/>
      <c r="E97" s="13"/>
      <c r="F97" s="13"/>
      <c r="G97" s="12"/>
      <c r="H97" s="12"/>
      <c r="I97" s="12"/>
    </row>
    <row r="98" spans="2:9">
      <c r="B98" s="10"/>
      <c r="C98" s="13"/>
      <c r="D98" s="13"/>
      <c r="E98" s="13"/>
      <c r="F98" s="13"/>
      <c r="G98" s="12"/>
      <c r="H98" s="12"/>
      <c r="I98" s="12"/>
    </row>
    <row r="99" spans="2:9">
      <c r="B99" s="10"/>
      <c r="C99" s="13"/>
      <c r="D99" s="13"/>
      <c r="E99" s="13"/>
      <c r="F99" s="13"/>
      <c r="G99" s="12"/>
      <c r="H99" s="12"/>
      <c r="I99" s="12"/>
    </row>
    <row r="100" spans="2:9">
      <c r="B100" s="10"/>
      <c r="C100" s="13"/>
      <c r="D100" s="13"/>
      <c r="E100" s="13"/>
      <c r="F100" s="13"/>
      <c r="G100" s="12"/>
      <c r="H100" s="12"/>
      <c r="I100" s="12"/>
    </row>
    <row r="101" spans="2:9">
      <c r="B101" s="10"/>
      <c r="C101" s="13"/>
      <c r="D101" s="13"/>
      <c r="E101" s="13"/>
      <c r="F101" s="13"/>
      <c r="G101" s="12"/>
      <c r="H101" s="12"/>
      <c r="I101" s="12"/>
    </row>
    <row r="102" spans="2:9">
      <c r="B102" s="10"/>
      <c r="C102" s="13"/>
      <c r="D102" s="13"/>
      <c r="E102" s="13"/>
      <c r="F102" s="13"/>
      <c r="G102" s="12"/>
      <c r="H102" s="12"/>
      <c r="I102" s="12"/>
    </row>
    <row r="103" spans="2:9">
      <c r="B103" s="10"/>
      <c r="C103" s="13"/>
      <c r="D103" s="13"/>
      <c r="E103" s="13"/>
      <c r="F103" s="13"/>
      <c r="G103" s="12"/>
      <c r="H103" s="12"/>
      <c r="I103" s="12"/>
    </row>
    <row r="104" spans="2:9">
      <c r="B104" s="10"/>
      <c r="C104" s="13"/>
      <c r="D104" s="13"/>
      <c r="E104" s="13"/>
      <c r="F104" s="13"/>
      <c r="G104" s="12"/>
      <c r="H104" s="12"/>
      <c r="I104" s="12"/>
    </row>
    <row r="105" spans="2:9">
      <c r="B105" s="10"/>
      <c r="C105" s="13"/>
      <c r="D105" s="13"/>
      <c r="E105" s="13"/>
      <c r="F105" s="13"/>
      <c r="G105" s="12"/>
      <c r="H105" s="12"/>
      <c r="I105" s="12"/>
    </row>
    <row r="106" spans="2:9">
      <c r="B106" s="10"/>
      <c r="C106" s="13"/>
      <c r="D106" s="13"/>
      <c r="E106" s="13"/>
      <c r="F106" s="13"/>
      <c r="G106" s="12"/>
      <c r="H106" s="12"/>
      <c r="I106" s="12"/>
    </row>
    <row r="107" spans="2:9">
      <c r="B107" s="10"/>
      <c r="C107" s="13"/>
      <c r="D107" s="13"/>
      <c r="E107" s="13"/>
      <c r="F107" s="13"/>
      <c r="G107" s="12"/>
      <c r="H107" s="12"/>
      <c r="I107" s="12"/>
    </row>
    <row r="108" spans="2:9">
      <c r="B108" s="10"/>
      <c r="C108" s="13"/>
      <c r="D108" s="13"/>
      <c r="E108" s="13"/>
      <c r="F108" s="13"/>
      <c r="G108" s="12"/>
      <c r="H108" s="12"/>
      <c r="I108" s="12"/>
    </row>
    <row r="109" spans="2:9">
      <c r="B109" s="10"/>
      <c r="C109" s="13"/>
      <c r="D109" s="13"/>
      <c r="E109" s="13"/>
      <c r="F109" s="13"/>
      <c r="G109" s="12"/>
      <c r="H109" s="12"/>
      <c r="I109" s="12"/>
    </row>
    <row r="110" spans="2:9">
      <c r="B110" s="10"/>
      <c r="C110" s="13"/>
      <c r="D110" s="13"/>
      <c r="E110" s="13"/>
      <c r="F110" s="13"/>
      <c r="G110" s="12"/>
      <c r="H110" s="12"/>
      <c r="I110" s="12"/>
    </row>
    <row r="111" spans="2:9">
      <c r="B111" s="10"/>
      <c r="C111" s="13"/>
      <c r="D111" s="13"/>
      <c r="E111" s="13"/>
      <c r="F111" s="13"/>
      <c r="G111" s="12"/>
      <c r="H111" s="12"/>
      <c r="I111" s="12"/>
    </row>
    <row r="112" spans="2:9">
      <c r="B112" s="10"/>
      <c r="C112" s="13"/>
      <c r="D112" s="13"/>
      <c r="E112" s="13"/>
      <c r="F112" s="13"/>
      <c r="G112" s="12"/>
      <c r="H112" s="12"/>
      <c r="I112" s="12"/>
    </row>
    <row r="113" spans="2:9">
      <c r="B113" s="10"/>
      <c r="C113" s="13"/>
      <c r="D113" s="13"/>
      <c r="E113" s="13"/>
      <c r="F113" s="13"/>
      <c r="G113" s="12"/>
      <c r="H113" s="12"/>
      <c r="I113" s="12"/>
    </row>
    <row r="114" spans="2:9">
      <c r="B114" s="10"/>
      <c r="C114" s="13"/>
      <c r="D114" s="13"/>
      <c r="E114" s="13"/>
      <c r="F114" s="13"/>
      <c r="G114" s="12"/>
      <c r="H114" s="12"/>
      <c r="I114" s="12"/>
    </row>
    <row r="115" spans="2:9">
      <c r="B115" s="10"/>
      <c r="C115" s="13"/>
      <c r="D115" s="13"/>
      <c r="E115" s="13"/>
      <c r="F115" s="13"/>
      <c r="G115" s="12"/>
      <c r="H115" s="12"/>
      <c r="I115" s="12"/>
    </row>
    <row r="116" spans="2:9">
      <c r="B116" s="10"/>
      <c r="C116" s="13"/>
      <c r="D116" s="13"/>
      <c r="E116" s="13"/>
      <c r="F116" s="13"/>
      <c r="G116" s="12"/>
      <c r="H116" s="12"/>
      <c r="I116" s="12"/>
    </row>
    <row r="117" spans="2:9">
      <c r="B117" s="10"/>
      <c r="C117" s="13"/>
      <c r="D117" s="13"/>
      <c r="E117" s="13"/>
      <c r="F117" s="13"/>
      <c r="G117" s="12"/>
      <c r="H117" s="12"/>
      <c r="I117" s="12"/>
    </row>
    <row r="118" spans="2:9">
      <c r="B118" s="10"/>
      <c r="C118" s="13"/>
      <c r="D118" s="13"/>
      <c r="E118" s="13"/>
      <c r="F118" s="13"/>
      <c r="G118" s="12"/>
      <c r="H118" s="12"/>
      <c r="I118" s="12"/>
    </row>
    <row r="119" spans="2:9">
      <c r="B119" s="10"/>
      <c r="C119" s="13"/>
      <c r="D119" s="13"/>
      <c r="E119" s="13"/>
      <c r="F119" s="13"/>
      <c r="G119" s="12"/>
      <c r="H119" s="12"/>
      <c r="I119" s="12"/>
    </row>
    <row r="120" spans="2:9">
      <c r="B120" s="10"/>
      <c r="C120" s="13"/>
      <c r="D120" s="13"/>
      <c r="E120" s="13"/>
      <c r="F120" s="13"/>
      <c r="G120" s="12"/>
      <c r="H120" s="12"/>
      <c r="I120" s="12"/>
    </row>
    <row r="121" spans="2:9">
      <c r="B121" s="10"/>
      <c r="C121" s="13"/>
      <c r="D121" s="13"/>
      <c r="E121" s="13"/>
      <c r="F121" s="13"/>
      <c r="G121" s="12"/>
      <c r="H121" s="12"/>
      <c r="I121" s="12"/>
    </row>
    <row r="122" spans="2:9">
      <c r="B122" s="10"/>
      <c r="C122" s="13"/>
      <c r="D122" s="13"/>
      <c r="E122" s="13"/>
      <c r="F122" s="13"/>
      <c r="G122" s="12"/>
      <c r="H122" s="12"/>
      <c r="I122" s="12"/>
    </row>
    <row r="123" spans="2:9">
      <c r="B123" s="10"/>
      <c r="C123" s="13"/>
      <c r="D123" s="13"/>
      <c r="E123" s="13"/>
      <c r="F123" s="13"/>
      <c r="G123" s="12"/>
      <c r="H123" s="12"/>
      <c r="I123" s="12"/>
    </row>
    <row r="124" spans="2:9">
      <c r="B124" s="10"/>
      <c r="C124" s="13"/>
      <c r="D124" s="13"/>
      <c r="E124" s="13"/>
      <c r="F124" s="13"/>
      <c r="G124" s="12"/>
      <c r="H124" s="12"/>
      <c r="I124" s="12"/>
    </row>
    <row r="125" spans="2:9">
      <c r="B125" s="10"/>
      <c r="C125" s="13"/>
      <c r="D125" s="13"/>
      <c r="E125" s="13"/>
      <c r="F125" s="13"/>
      <c r="G125" s="12"/>
      <c r="H125" s="12"/>
      <c r="I125" s="12"/>
    </row>
    <row r="126" spans="2:9">
      <c r="B126" s="10"/>
      <c r="C126" s="13"/>
      <c r="D126" s="13"/>
      <c r="E126" s="13"/>
      <c r="F126" s="13"/>
      <c r="G126" s="12"/>
      <c r="H126" s="12"/>
      <c r="I126" s="12"/>
    </row>
    <row r="127" spans="2:9">
      <c r="B127" s="10"/>
      <c r="C127" s="13"/>
      <c r="D127" s="13"/>
      <c r="E127" s="13"/>
      <c r="F127" s="13"/>
      <c r="G127" s="12"/>
      <c r="H127" s="12"/>
      <c r="I127" s="12"/>
    </row>
    <row r="128" spans="2:9">
      <c r="B128" s="10"/>
      <c r="C128" s="13"/>
      <c r="D128" s="13"/>
      <c r="E128" s="13"/>
      <c r="F128" s="13"/>
      <c r="G128" s="12"/>
      <c r="H128" s="12"/>
      <c r="I128" s="12"/>
    </row>
    <row r="129" spans="2:9">
      <c r="B129" s="10"/>
      <c r="C129" s="13"/>
      <c r="D129" s="13"/>
      <c r="E129" s="13"/>
      <c r="F129" s="13"/>
      <c r="G129" s="12"/>
      <c r="H129" s="12"/>
      <c r="I129" s="12"/>
    </row>
    <row r="130" spans="2:9">
      <c r="B130" s="10"/>
      <c r="C130" s="13"/>
      <c r="D130" s="13"/>
      <c r="E130" s="13"/>
      <c r="F130" s="13"/>
      <c r="G130" s="12"/>
      <c r="H130" s="12"/>
      <c r="I130" s="12"/>
    </row>
    <row r="131" spans="2:9">
      <c r="B131" s="10"/>
      <c r="C131" s="13"/>
      <c r="D131" s="13"/>
      <c r="E131" s="13"/>
      <c r="F131" s="13"/>
      <c r="G131" s="12"/>
      <c r="H131" s="12"/>
      <c r="I131" s="12"/>
    </row>
    <row r="132" spans="2:9">
      <c r="B132" s="14"/>
      <c r="C132" s="15"/>
      <c r="D132" s="15"/>
      <c r="E132" s="15"/>
      <c r="F132" s="15"/>
      <c r="G132" s="16"/>
      <c r="H132" s="16"/>
      <c r="I132" s="16"/>
    </row>
    <row r="133" spans="2:9">
      <c r="G133" s="17"/>
      <c r="H133" s="17"/>
      <c r="I133" s="17"/>
    </row>
    <row r="134" spans="2:9">
      <c r="G134" s="17"/>
      <c r="H134" s="17"/>
      <c r="I134" s="17"/>
    </row>
    <row r="135" spans="2:9">
      <c r="G135" s="17"/>
      <c r="H135" s="17"/>
      <c r="I135" s="17"/>
    </row>
    <row r="136" spans="2:9">
      <c r="G136" s="17"/>
      <c r="H136" s="17"/>
      <c r="I136" s="17"/>
    </row>
    <row r="137" spans="2:9">
      <c r="G137" s="17"/>
      <c r="H137" s="17"/>
      <c r="I137" s="17"/>
    </row>
    <row r="138" spans="2:9">
      <c r="G138" s="17"/>
      <c r="H138" s="17"/>
      <c r="I138" s="17"/>
    </row>
    <row r="139" spans="2:9">
      <c r="G139" s="17"/>
      <c r="H139" s="17"/>
      <c r="I139" s="17"/>
    </row>
    <row r="140" spans="2:9">
      <c r="G140" s="17"/>
      <c r="H140" s="17"/>
      <c r="I140" s="17"/>
    </row>
    <row r="141" spans="2:9">
      <c r="G141" s="17"/>
      <c r="H141" s="17"/>
      <c r="I141" s="17"/>
    </row>
    <row r="142" spans="2:9">
      <c r="G142" s="17"/>
      <c r="H142" s="17"/>
      <c r="I142" s="17"/>
    </row>
    <row r="143" spans="2:9">
      <c r="G143" s="17"/>
      <c r="H143" s="17"/>
      <c r="I143" s="17"/>
    </row>
    <row r="144" spans="2:9">
      <c r="G144" s="17"/>
      <c r="H144" s="17"/>
      <c r="I144" s="17"/>
    </row>
    <row r="145" spans="7:9">
      <c r="G145" s="17"/>
      <c r="H145" s="17"/>
      <c r="I145" s="17"/>
    </row>
    <row r="146" spans="7:9">
      <c r="G146" s="17"/>
      <c r="H146" s="17"/>
      <c r="I146" s="17"/>
    </row>
    <row r="147" spans="7:9">
      <c r="G147" s="17"/>
      <c r="H147" s="17"/>
      <c r="I147" s="17"/>
    </row>
    <row r="148" spans="7:9">
      <c r="G148" s="17"/>
      <c r="H148" s="17"/>
      <c r="I148" s="17"/>
    </row>
    <row r="149" spans="7:9">
      <c r="G149" s="17"/>
      <c r="H149" s="17"/>
      <c r="I149" s="17"/>
    </row>
    <row r="150" spans="7:9">
      <c r="G150" s="17"/>
      <c r="H150" s="17"/>
      <c r="I150" s="17"/>
    </row>
    <row r="151" spans="7:9">
      <c r="G151" s="17"/>
      <c r="H151" s="17"/>
      <c r="I151" s="17"/>
    </row>
    <row r="152" spans="7:9">
      <c r="G152" s="17"/>
      <c r="H152" s="17"/>
      <c r="I152" s="17"/>
    </row>
    <row r="153" spans="7:9">
      <c r="G153" s="17"/>
      <c r="H153" s="17"/>
      <c r="I153" s="17"/>
    </row>
    <row r="154" spans="7:9">
      <c r="G154" s="17"/>
      <c r="H154" s="17"/>
      <c r="I154" s="17"/>
    </row>
    <row r="155" spans="7:9">
      <c r="G155" s="17"/>
      <c r="H155" s="17"/>
      <c r="I155" s="17"/>
    </row>
    <row r="156" spans="7:9">
      <c r="G156" s="17"/>
      <c r="H156" s="17"/>
      <c r="I156" s="17"/>
    </row>
    <row r="157" spans="7:9">
      <c r="G157" s="17"/>
      <c r="H157" s="17"/>
      <c r="I157" s="17"/>
    </row>
    <row r="158" spans="7:9">
      <c r="G158" s="17"/>
      <c r="H158" s="17"/>
      <c r="I158" s="17"/>
    </row>
    <row r="159" spans="7:9">
      <c r="G159" s="17"/>
      <c r="H159" s="17"/>
      <c r="I159" s="17"/>
    </row>
    <row r="160" spans="7:9">
      <c r="G160" s="17"/>
      <c r="H160" s="17"/>
      <c r="I160" s="17"/>
    </row>
    <row r="161" spans="7:9">
      <c r="G161" s="17"/>
      <c r="H161" s="17"/>
      <c r="I161" s="17"/>
    </row>
    <row r="162" spans="7:9">
      <c r="G162" s="17"/>
      <c r="H162" s="17"/>
      <c r="I162" s="17"/>
    </row>
    <row r="163" spans="7:9">
      <c r="G163" s="17"/>
      <c r="H163" s="17"/>
      <c r="I163" s="17"/>
    </row>
    <row r="164" spans="7:9">
      <c r="G164" s="17"/>
      <c r="H164" s="17"/>
      <c r="I164" s="17"/>
    </row>
    <row r="165" spans="7:9">
      <c r="G165" s="17"/>
      <c r="H165" s="17"/>
      <c r="I165" s="17"/>
    </row>
    <row r="166" spans="7:9">
      <c r="G166" s="17"/>
      <c r="H166" s="17"/>
      <c r="I166" s="17"/>
    </row>
    <row r="167" spans="7:9">
      <c r="G167" s="17"/>
      <c r="H167" s="17"/>
      <c r="I167" s="17"/>
    </row>
    <row r="168" spans="7:9">
      <c r="G168" s="17"/>
      <c r="H168" s="17"/>
      <c r="I168" s="17"/>
    </row>
    <row r="169" spans="7:9">
      <c r="G169" s="17"/>
      <c r="H169" s="17"/>
      <c r="I169" s="17"/>
    </row>
    <row r="170" spans="7:9">
      <c r="G170" s="17"/>
      <c r="H170" s="17"/>
      <c r="I170" s="17"/>
    </row>
    <row r="171" spans="7:9">
      <c r="G171" s="17"/>
      <c r="H171" s="17"/>
      <c r="I171" s="17"/>
    </row>
    <row r="172" spans="7:9">
      <c r="G172" s="17"/>
      <c r="H172" s="17"/>
      <c r="I172" s="17"/>
    </row>
    <row r="173" spans="7:9">
      <c r="G173" s="17"/>
      <c r="H173" s="17"/>
      <c r="I173" s="17"/>
    </row>
    <row r="174" spans="7:9">
      <c r="G174" s="17"/>
      <c r="H174" s="17"/>
      <c r="I174" s="17"/>
    </row>
    <row r="175" spans="7:9">
      <c r="G175" s="17"/>
      <c r="H175" s="17"/>
      <c r="I175" s="17"/>
    </row>
    <row r="176" spans="7:9">
      <c r="G176" s="17"/>
      <c r="H176" s="17"/>
      <c r="I176" s="17"/>
    </row>
    <row r="177" spans="7:9">
      <c r="G177" s="17"/>
      <c r="H177" s="17"/>
      <c r="I177" s="17"/>
    </row>
    <row r="178" spans="7:9">
      <c r="G178" s="17"/>
      <c r="H178" s="17"/>
      <c r="I178" s="17"/>
    </row>
    <row r="179" spans="7:9">
      <c r="G179" s="17"/>
      <c r="H179" s="17"/>
      <c r="I179" s="17"/>
    </row>
    <row r="180" spans="7:9">
      <c r="G180" s="17"/>
      <c r="H180" s="17"/>
      <c r="I180" s="17"/>
    </row>
    <row r="181" spans="7:9">
      <c r="G181" s="17"/>
      <c r="H181" s="17"/>
      <c r="I181" s="17"/>
    </row>
    <row r="182" spans="7:9">
      <c r="G182" s="17"/>
      <c r="H182" s="17"/>
      <c r="I182" s="17"/>
    </row>
    <row r="183" spans="7:9">
      <c r="G183" s="17"/>
      <c r="H183" s="17"/>
      <c r="I183" s="17"/>
    </row>
    <row r="184" spans="7:9">
      <c r="G184" s="17"/>
      <c r="H184" s="17"/>
      <c r="I184" s="17"/>
    </row>
    <row r="185" spans="7:9">
      <c r="G185" s="17"/>
      <c r="H185" s="17"/>
      <c r="I185" s="17"/>
    </row>
    <row r="186" spans="7:9">
      <c r="G186" s="17"/>
      <c r="H186" s="17"/>
      <c r="I186" s="17"/>
    </row>
    <row r="187" spans="7:9">
      <c r="G187" s="17"/>
      <c r="H187" s="17"/>
      <c r="I187" s="17"/>
    </row>
    <row r="188" spans="7:9">
      <c r="G188" s="17"/>
      <c r="H188" s="17"/>
      <c r="I188" s="17"/>
    </row>
    <row r="189" spans="7:9">
      <c r="G189" s="17"/>
      <c r="H189" s="17"/>
      <c r="I189" s="17"/>
    </row>
    <row r="190" spans="7:9">
      <c r="G190" s="17"/>
      <c r="H190" s="17"/>
      <c r="I190" s="17"/>
    </row>
    <row r="191" spans="7:9">
      <c r="G191" s="17"/>
      <c r="H191" s="17"/>
      <c r="I191" s="17"/>
    </row>
    <row r="192" spans="7:9">
      <c r="G192" s="17"/>
      <c r="H192" s="17"/>
      <c r="I192" s="17"/>
    </row>
    <row r="193" spans="7:9">
      <c r="G193" s="17"/>
      <c r="H193" s="17"/>
      <c r="I193" s="17"/>
    </row>
    <row r="194" spans="7:9">
      <c r="G194" s="17"/>
      <c r="H194" s="17"/>
      <c r="I194" s="17"/>
    </row>
    <row r="195" spans="7:9">
      <c r="G195" s="17"/>
      <c r="H195" s="17"/>
      <c r="I195" s="17"/>
    </row>
    <row r="196" spans="7:9">
      <c r="G196" s="17"/>
      <c r="H196" s="17"/>
      <c r="I196" s="17"/>
    </row>
    <row r="197" spans="7:9">
      <c r="G197" s="17"/>
      <c r="H197" s="17"/>
      <c r="I197" s="17"/>
    </row>
    <row r="198" spans="7:9">
      <c r="G198" s="17"/>
      <c r="H198" s="17"/>
      <c r="I198" s="17"/>
    </row>
    <row r="199" spans="7:9">
      <c r="G199" s="17"/>
      <c r="H199" s="17"/>
      <c r="I199" s="17"/>
    </row>
    <row r="200" spans="7:9">
      <c r="G200" s="17"/>
      <c r="H200" s="17"/>
      <c r="I200" s="17"/>
    </row>
    <row r="201" spans="7:9">
      <c r="G201" s="17"/>
      <c r="H201" s="17"/>
      <c r="I201" s="17"/>
    </row>
    <row r="202" spans="7:9">
      <c r="G202" s="17"/>
      <c r="H202" s="17"/>
      <c r="I202" s="17"/>
    </row>
    <row r="203" spans="7:9">
      <c r="G203" s="17"/>
      <c r="H203" s="17"/>
      <c r="I203" s="17"/>
    </row>
    <row r="204" spans="7:9">
      <c r="G204" s="17"/>
      <c r="H204" s="17"/>
      <c r="I204" s="17"/>
    </row>
    <row r="205" spans="7:9">
      <c r="G205" s="17"/>
      <c r="H205" s="17"/>
      <c r="I205" s="17"/>
    </row>
    <row r="206" spans="7:9">
      <c r="G206" s="17"/>
      <c r="H206" s="17"/>
      <c r="I206" s="17"/>
    </row>
    <row r="207" spans="7:9">
      <c r="G207" s="17"/>
      <c r="H207" s="17"/>
      <c r="I207" s="17"/>
    </row>
    <row r="208" spans="7:9">
      <c r="G208" s="17"/>
      <c r="H208" s="17"/>
      <c r="I208" s="17"/>
    </row>
    <row r="209" spans="7:9">
      <c r="G209" s="17"/>
      <c r="H209" s="17"/>
      <c r="I209" s="17"/>
    </row>
    <row r="210" spans="7:9">
      <c r="G210" s="17"/>
      <c r="H210" s="17"/>
      <c r="I210" s="17"/>
    </row>
    <row r="211" spans="7:9">
      <c r="G211" s="17"/>
      <c r="H211" s="17"/>
      <c r="I211" s="17"/>
    </row>
    <row r="212" spans="7:9">
      <c r="G212" s="17"/>
      <c r="H212" s="17"/>
      <c r="I212" s="17"/>
    </row>
    <row r="213" spans="7:9">
      <c r="G213" s="17"/>
      <c r="H213" s="17"/>
      <c r="I213" s="17"/>
    </row>
    <row r="214" spans="7:9">
      <c r="G214" s="17"/>
      <c r="H214" s="17"/>
      <c r="I214" s="17"/>
    </row>
    <row r="215" spans="7:9">
      <c r="G215" s="17"/>
      <c r="H215" s="17"/>
      <c r="I215" s="17"/>
    </row>
    <row r="216" spans="7:9">
      <c r="G216" s="17"/>
      <c r="H216" s="17"/>
      <c r="I216" s="17"/>
    </row>
    <row r="217" spans="7:9">
      <c r="G217" s="17"/>
      <c r="H217" s="17"/>
      <c r="I217" s="17"/>
    </row>
    <row r="218" spans="7:9">
      <c r="G218" s="17"/>
      <c r="H218" s="17"/>
      <c r="I218" s="17"/>
    </row>
    <row r="219" spans="7:9">
      <c r="G219" s="17"/>
      <c r="H219" s="17"/>
      <c r="I219" s="17"/>
    </row>
    <row r="220" spans="7:9">
      <c r="G220" s="17"/>
      <c r="H220" s="17"/>
      <c r="I220" s="17"/>
    </row>
    <row r="221" spans="7:9">
      <c r="G221" s="17"/>
      <c r="H221" s="17"/>
      <c r="I221" s="17"/>
    </row>
    <row r="222" spans="7:9">
      <c r="G222" s="17"/>
      <c r="H222" s="17"/>
      <c r="I222" s="17"/>
    </row>
    <row r="223" spans="7:9">
      <c r="G223" s="17"/>
      <c r="H223" s="17"/>
      <c r="I223" s="17"/>
    </row>
    <row r="224" spans="7:9">
      <c r="G224" s="17"/>
      <c r="H224" s="17"/>
      <c r="I224" s="17"/>
    </row>
    <row r="225" spans="7:9">
      <c r="G225" s="17"/>
      <c r="H225" s="17"/>
      <c r="I225" s="17"/>
    </row>
    <row r="226" spans="7:9">
      <c r="G226" s="17"/>
      <c r="H226" s="17"/>
      <c r="I226" s="17"/>
    </row>
    <row r="227" spans="7:9">
      <c r="G227" s="17"/>
      <c r="H227" s="17"/>
      <c r="I227" s="17"/>
    </row>
    <row r="228" spans="7:9">
      <c r="G228" s="17"/>
      <c r="H228" s="17"/>
      <c r="I228" s="17"/>
    </row>
    <row r="229" spans="7:9">
      <c r="G229" s="17"/>
      <c r="H229" s="17"/>
      <c r="I229" s="17"/>
    </row>
    <row r="230" spans="7:9">
      <c r="G230" s="17"/>
      <c r="H230" s="17"/>
      <c r="I230" s="17"/>
    </row>
    <row r="231" spans="7:9">
      <c r="G231" s="17"/>
      <c r="H231" s="17"/>
      <c r="I231" s="17"/>
    </row>
    <row r="232" spans="7:9">
      <c r="G232" s="17"/>
      <c r="H232" s="17"/>
      <c r="I232" s="17"/>
    </row>
    <row r="233" spans="7:9">
      <c r="G233" s="17"/>
      <c r="H233" s="17"/>
      <c r="I233" s="17"/>
    </row>
    <row r="234" spans="7:9">
      <c r="G234" s="17"/>
      <c r="H234" s="17"/>
      <c r="I234" s="17"/>
    </row>
    <row r="235" spans="7:9">
      <c r="G235" s="17"/>
      <c r="H235" s="17"/>
      <c r="I235" s="17"/>
    </row>
    <row r="236" spans="7:9">
      <c r="G236" s="17"/>
      <c r="H236" s="17"/>
      <c r="I236" s="17"/>
    </row>
    <row r="237" spans="7:9">
      <c r="G237" s="17"/>
      <c r="H237" s="17"/>
      <c r="I237" s="17"/>
    </row>
    <row r="238" spans="7:9">
      <c r="G238" s="17"/>
      <c r="H238" s="17"/>
      <c r="I238" s="17"/>
    </row>
    <row r="239" spans="7:9">
      <c r="G239" s="17"/>
      <c r="H239" s="17"/>
      <c r="I239" s="17"/>
    </row>
    <row r="240" spans="7:9">
      <c r="G240" s="17"/>
      <c r="H240" s="17"/>
      <c r="I240" s="17"/>
    </row>
    <row r="241" spans="7:9">
      <c r="G241" s="17"/>
      <c r="H241" s="17"/>
      <c r="I241" s="17"/>
    </row>
    <row r="242" spans="7:9">
      <c r="G242" s="17"/>
      <c r="H242" s="17"/>
      <c r="I242" s="17"/>
    </row>
    <row r="243" spans="7:9">
      <c r="G243" s="17"/>
      <c r="H243" s="17"/>
      <c r="I243" s="17"/>
    </row>
    <row r="244" spans="7:9">
      <c r="G244" s="17"/>
      <c r="H244" s="17"/>
      <c r="I244" s="17"/>
    </row>
    <row r="245" spans="7:9">
      <c r="G245" s="17"/>
      <c r="H245" s="17"/>
      <c r="I245" s="17"/>
    </row>
    <row r="246" spans="7:9">
      <c r="G246" s="17"/>
      <c r="H246" s="17"/>
      <c r="I246" s="17"/>
    </row>
    <row r="247" spans="7:9">
      <c r="G247" s="17"/>
      <c r="H247" s="17"/>
      <c r="I247" s="17"/>
    </row>
    <row r="248" spans="7:9">
      <c r="G248" s="17"/>
      <c r="H248" s="17"/>
      <c r="I248" s="17"/>
    </row>
    <row r="249" spans="7:9">
      <c r="G249" s="17"/>
      <c r="H249" s="17"/>
      <c r="I249" s="17"/>
    </row>
    <row r="250" spans="7:9">
      <c r="G250" s="17"/>
      <c r="H250" s="17"/>
      <c r="I250" s="17"/>
    </row>
    <row r="251" spans="7:9">
      <c r="G251" s="17"/>
      <c r="H251" s="17"/>
      <c r="I251" s="17"/>
    </row>
    <row r="252" spans="7:9">
      <c r="G252" s="17"/>
      <c r="H252" s="17"/>
      <c r="I252" s="17"/>
    </row>
    <row r="253" spans="7:9">
      <c r="G253" s="17"/>
      <c r="H253" s="17"/>
      <c r="I253" s="17"/>
    </row>
    <row r="254" spans="7:9">
      <c r="G254" s="17"/>
      <c r="H254" s="17"/>
      <c r="I254" s="17"/>
    </row>
    <row r="255" spans="7:9">
      <c r="G255" s="17"/>
      <c r="H255" s="17"/>
      <c r="I255" s="17"/>
    </row>
    <row r="256" spans="7:9">
      <c r="G256" s="17"/>
      <c r="H256" s="17"/>
      <c r="I256" s="17"/>
    </row>
    <row r="257" spans="7:9">
      <c r="G257" s="17"/>
      <c r="H257" s="17"/>
      <c r="I257" s="17"/>
    </row>
    <row r="258" spans="7:9">
      <c r="G258" s="17"/>
      <c r="H258" s="17"/>
      <c r="I258" s="17"/>
    </row>
    <row r="259" spans="7:9">
      <c r="G259" s="17"/>
      <c r="H259" s="17"/>
      <c r="I259" s="17"/>
    </row>
    <row r="260" spans="7:9">
      <c r="G260" s="17"/>
      <c r="H260" s="17"/>
      <c r="I260" s="17"/>
    </row>
    <row r="261" spans="7:9">
      <c r="G261" s="17"/>
      <c r="H261" s="17"/>
      <c r="I261" s="17"/>
    </row>
    <row r="262" spans="7:9">
      <c r="G262" s="17"/>
      <c r="H262" s="17"/>
      <c r="I262" s="17"/>
    </row>
    <row r="263" spans="7:9">
      <c r="G263" s="17"/>
      <c r="H263" s="17"/>
      <c r="I263" s="17"/>
    </row>
    <row r="264" spans="7:9">
      <c r="G264" s="17"/>
      <c r="H264" s="17"/>
      <c r="I264" s="17"/>
    </row>
    <row r="265" spans="7:9">
      <c r="G265" s="17"/>
      <c r="H265" s="17"/>
      <c r="I265" s="17"/>
    </row>
    <row r="266" spans="7:9">
      <c r="G266" s="17"/>
      <c r="H266" s="17"/>
      <c r="I266" s="17"/>
    </row>
    <row r="267" spans="7:9">
      <c r="G267" s="17"/>
      <c r="H267" s="17"/>
      <c r="I267" s="17"/>
    </row>
    <row r="268" spans="7:9">
      <c r="G268" s="17"/>
      <c r="H268" s="17"/>
      <c r="I268" s="17"/>
    </row>
    <row r="269" spans="7:9">
      <c r="G269" s="17"/>
      <c r="H269" s="17"/>
      <c r="I269" s="17"/>
    </row>
    <row r="270" spans="7:9">
      <c r="G270" s="17"/>
      <c r="H270" s="17"/>
      <c r="I270" s="17"/>
    </row>
    <row r="271" spans="7:9">
      <c r="G271" s="17"/>
      <c r="H271" s="17"/>
      <c r="I271" s="17"/>
    </row>
    <row r="272" spans="7:9">
      <c r="G272" s="17"/>
      <c r="H272" s="17"/>
      <c r="I272" s="17"/>
    </row>
    <row r="273" spans="7:9">
      <c r="G273" s="17"/>
      <c r="H273" s="17"/>
      <c r="I273" s="17"/>
    </row>
    <row r="274" spans="7:9">
      <c r="G274" s="17"/>
      <c r="H274" s="17"/>
      <c r="I274" s="17"/>
    </row>
    <row r="275" spans="7:9">
      <c r="G275" s="17"/>
      <c r="H275" s="17"/>
      <c r="I275" s="17"/>
    </row>
    <row r="276" spans="7:9">
      <c r="G276" s="17"/>
      <c r="H276" s="17"/>
      <c r="I276" s="17"/>
    </row>
    <row r="277" spans="7:9">
      <c r="G277" s="17"/>
      <c r="H277" s="17"/>
      <c r="I277" s="17"/>
    </row>
    <row r="278" spans="7:9">
      <c r="G278" s="17"/>
      <c r="H278" s="17"/>
      <c r="I278" s="17"/>
    </row>
    <row r="279" spans="7:9">
      <c r="G279" s="17"/>
      <c r="H279" s="17"/>
      <c r="I279" s="17"/>
    </row>
    <row r="280" spans="7:9">
      <c r="G280" s="17"/>
      <c r="H280" s="17"/>
      <c r="I280" s="17"/>
    </row>
    <row r="281" spans="7:9">
      <c r="G281" s="17"/>
      <c r="H281" s="17"/>
      <c r="I281" s="17"/>
    </row>
    <row r="282" spans="7:9">
      <c r="G282" s="17"/>
      <c r="H282" s="17"/>
      <c r="I282" s="17"/>
    </row>
    <row r="283" spans="7:9">
      <c r="G283" s="17"/>
      <c r="H283" s="17"/>
      <c r="I283" s="17"/>
    </row>
    <row r="284" spans="7:9">
      <c r="G284" s="17"/>
      <c r="H284" s="17"/>
      <c r="I284" s="17"/>
    </row>
    <row r="285" spans="7:9">
      <c r="G285" s="17"/>
      <c r="H285" s="17"/>
      <c r="I285" s="17"/>
    </row>
    <row r="286" spans="7:9">
      <c r="G286" s="17"/>
      <c r="H286" s="17"/>
      <c r="I286" s="17"/>
    </row>
    <row r="287" spans="7:9">
      <c r="G287" s="17"/>
      <c r="H287" s="17"/>
      <c r="I287" s="17"/>
    </row>
    <row r="288" spans="7:9">
      <c r="G288" s="17"/>
      <c r="H288" s="17"/>
      <c r="I288" s="17"/>
    </row>
    <row r="289" spans="7:9">
      <c r="G289" s="17"/>
      <c r="H289" s="17"/>
      <c r="I289" s="17"/>
    </row>
    <row r="290" spans="7:9">
      <c r="G290" s="17"/>
      <c r="H290" s="17"/>
      <c r="I290" s="17"/>
    </row>
    <row r="291" spans="7:9">
      <c r="G291" s="17"/>
      <c r="H291" s="17"/>
      <c r="I291" s="17"/>
    </row>
    <row r="292" spans="7:9">
      <c r="G292" s="17"/>
      <c r="H292" s="17"/>
      <c r="I292" s="17"/>
    </row>
    <row r="293" spans="7:9">
      <c r="G293" s="17"/>
      <c r="H293" s="17"/>
      <c r="I293" s="17"/>
    </row>
    <row r="294" spans="7:9">
      <c r="G294" s="17"/>
      <c r="H294" s="17"/>
      <c r="I294" s="17"/>
    </row>
    <row r="295" spans="7:9">
      <c r="G295" s="17"/>
      <c r="H295" s="17"/>
      <c r="I295" s="17"/>
    </row>
    <row r="296" spans="7:9">
      <c r="G296" s="17"/>
      <c r="H296" s="17"/>
      <c r="I296" s="17"/>
    </row>
    <row r="297" spans="7:9">
      <c r="G297" s="17"/>
      <c r="H297" s="17"/>
      <c r="I297" s="17"/>
    </row>
    <row r="298" spans="7:9">
      <c r="G298" s="17"/>
      <c r="H298" s="17"/>
      <c r="I298" s="17"/>
    </row>
    <row r="299" spans="7:9">
      <c r="G299" s="17"/>
      <c r="H299" s="17"/>
      <c r="I299" s="17"/>
    </row>
    <row r="300" spans="7:9">
      <c r="G300" s="17"/>
      <c r="H300" s="17"/>
      <c r="I300" s="17"/>
    </row>
    <row r="301" spans="7:9">
      <c r="G301" s="17"/>
      <c r="H301" s="17"/>
      <c r="I301" s="17"/>
    </row>
    <row r="302" spans="7:9">
      <c r="G302" s="17"/>
      <c r="H302" s="17"/>
      <c r="I302" s="17"/>
    </row>
    <row r="303" spans="7:9">
      <c r="G303" s="17"/>
      <c r="H303" s="17"/>
      <c r="I303" s="17"/>
    </row>
    <row r="304" spans="7:9">
      <c r="G304" s="17"/>
      <c r="H304" s="17"/>
      <c r="I304" s="17"/>
    </row>
    <row r="305" spans="7:9">
      <c r="G305" s="17"/>
      <c r="H305" s="17"/>
      <c r="I305" s="17"/>
    </row>
    <row r="306" spans="7:9">
      <c r="G306" s="17"/>
      <c r="H306" s="17"/>
      <c r="I306" s="17"/>
    </row>
    <row r="307" spans="7:9">
      <c r="G307" s="17"/>
      <c r="H307" s="17"/>
      <c r="I307" s="17"/>
    </row>
    <row r="308" spans="7:9">
      <c r="G308" s="17"/>
      <c r="H308" s="17"/>
      <c r="I308" s="17"/>
    </row>
    <row r="309" spans="7:9">
      <c r="G309" s="17"/>
      <c r="H309" s="17"/>
      <c r="I309" s="17"/>
    </row>
    <row r="310" spans="7:9">
      <c r="G310" s="17"/>
      <c r="H310" s="17"/>
      <c r="I310" s="17"/>
    </row>
    <row r="311" spans="7:9">
      <c r="G311" s="17"/>
      <c r="H311" s="17"/>
      <c r="I311" s="17"/>
    </row>
    <row r="312" spans="7:9">
      <c r="G312" s="17"/>
      <c r="H312" s="17"/>
      <c r="I312" s="17"/>
    </row>
    <row r="313" spans="7:9">
      <c r="G313" s="17"/>
      <c r="H313" s="17"/>
      <c r="I313" s="17"/>
    </row>
    <row r="314" spans="7:9">
      <c r="G314" s="17"/>
      <c r="H314" s="17"/>
      <c r="I314" s="17"/>
    </row>
    <row r="315" spans="7:9">
      <c r="G315" s="17"/>
      <c r="H315" s="17"/>
      <c r="I315" s="17"/>
    </row>
    <row r="316" spans="7:9">
      <c r="G316" s="17"/>
      <c r="H316" s="17"/>
      <c r="I316" s="17"/>
    </row>
    <row r="317" spans="7:9">
      <c r="G317" s="17"/>
      <c r="H317" s="17"/>
      <c r="I317" s="17"/>
    </row>
    <row r="318" spans="7:9">
      <c r="G318" s="17"/>
      <c r="H318" s="17"/>
      <c r="I318" s="17"/>
    </row>
    <row r="319" spans="7:9">
      <c r="G319" s="17"/>
      <c r="H319" s="17"/>
      <c r="I319" s="17"/>
    </row>
    <row r="320" spans="7:9">
      <c r="G320" s="17"/>
      <c r="H320" s="17"/>
      <c r="I320" s="17"/>
    </row>
    <row r="321" spans="7:9">
      <c r="G321" s="17"/>
      <c r="H321" s="17"/>
      <c r="I321" s="17"/>
    </row>
    <row r="322" spans="7:9">
      <c r="G322" s="17"/>
      <c r="H322" s="17"/>
      <c r="I322" s="17"/>
    </row>
    <row r="323" spans="7:9">
      <c r="G323" s="17"/>
      <c r="H323" s="17"/>
      <c r="I323" s="17"/>
    </row>
    <row r="324" spans="7:9">
      <c r="G324" s="17"/>
      <c r="H324" s="17"/>
      <c r="I324" s="17"/>
    </row>
    <row r="325" spans="7:9">
      <c r="G325" s="17"/>
      <c r="H325" s="17"/>
      <c r="I325" s="17"/>
    </row>
    <row r="326" spans="7:9">
      <c r="G326" s="17"/>
      <c r="H326" s="17"/>
      <c r="I326" s="17"/>
    </row>
    <row r="327" spans="7:9">
      <c r="G327" s="17"/>
      <c r="H327" s="17"/>
      <c r="I327" s="17"/>
    </row>
    <row r="328" spans="7:9">
      <c r="G328" s="17"/>
      <c r="H328" s="17"/>
      <c r="I328" s="17"/>
    </row>
    <row r="329" spans="7:9">
      <c r="G329" s="17"/>
      <c r="H329" s="17"/>
      <c r="I329" s="17"/>
    </row>
    <row r="330" spans="7:9">
      <c r="G330" s="17"/>
      <c r="H330" s="17"/>
      <c r="I330" s="17"/>
    </row>
    <row r="331" spans="7:9">
      <c r="G331" s="17"/>
      <c r="H331" s="17"/>
      <c r="I331" s="17"/>
    </row>
    <row r="332" spans="7:9">
      <c r="G332" s="17"/>
      <c r="H332" s="17"/>
      <c r="I332" s="17"/>
    </row>
    <row r="333" spans="7:9">
      <c r="G333" s="17"/>
      <c r="H333" s="17"/>
      <c r="I333" s="17"/>
    </row>
    <row r="334" spans="7:9">
      <c r="G334" s="17"/>
      <c r="H334" s="17"/>
      <c r="I334" s="17"/>
    </row>
    <row r="335" spans="7:9">
      <c r="G335" s="17"/>
      <c r="H335" s="17"/>
      <c r="I335" s="17"/>
    </row>
    <row r="336" spans="7:9">
      <c r="G336" s="17"/>
      <c r="H336" s="17"/>
      <c r="I336" s="17"/>
    </row>
    <row r="337" spans="7:9">
      <c r="G337" s="17"/>
      <c r="H337" s="17"/>
      <c r="I337" s="17"/>
    </row>
    <row r="338" spans="7:9">
      <c r="G338" s="17"/>
      <c r="H338" s="17"/>
      <c r="I338" s="17"/>
    </row>
    <row r="339" spans="7:9">
      <c r="G339" s="17"/>
      <c r="H339" s="17"/>
      <c r="I339" s="17"/>
    </row>
    <row r="340" spans="7:9">
      <c r="G340" s="17"/>
      <c r="H340" s="17"/>
      <c r="I340" s="17"/>
    </row>
    <row r="341" spans="7:9">
      <c r="G341" s="17"/>
      <c r="H341" s="17"/>
      <c r="I341" s="17"/>
    </row>
    <row r="342" spans="7:9">
      <c r="G342" s="17"/>
      <c r="H342" s="17"/>
      <c r="I342" s="17"/>
    </row>
    <row r="343" spans="7:9">
      <c r="G343" s="17"/>
      <c r="H343" s="17"/>
      <c r="I343" s="17"/>
    </row>
    <row r="344" spans="7:9">
      <c r="G344" s="17"/>
      <c r="H344" s="17"/>
      <c r="I344" s="17"/>
    </row>
    <row r="345" spans="7:9">
      <c r="G345" s="17"/>
      <c r="H345" s="17"/>
      <c r="I345" s="17"/>
    </row>
    <row r="346" spans="7:9">
      <c r="G346" s="17"/>
      <c r="H346" s="17"/>
      <c r="I346" s="17"/>
    </row>
    <row r="347" spans="7:9">
      <c r="G347" s="17"/>
      <c r="H347" s="17"/>
      <c r="I347" s="17"/>
    </row>
    <row r="348" spans="7:9">
      <c r="G348" s="17"/>
      <c r="H348" s="17"/>
      <c r="I348" s="17"/>
    </row>
    <row r="349" spans="7:9">
      <c r="G349" s="17"/>
      <c r="H349" s="17"/>
      <c r="I349" s="17"/>
    </row>
    <row r="350" spans="7:9">
      <c r="G350" s="17"/>
      <c r="H350" s="17"/>
      <c r="I350" s="17"/>
    </row>
    <row r="351" spans="7:9">
      <c r="G351" s="17"/>
      <c r="H351" s="17"/>
      <c r="I351" s="17"/>
    </row>
    <row r="352" spans="7:9">
      <c r="G352" s="17"/>
      <c r="H352" s="17"/>
      <c r="I352" s="17"/>
    </row>
    <row r="353" spans="7:9">
      <c r="G353" s="17"/>
      <c r="H353" s="17"/>
      <c r="I353" s="17"/>
    </row>
    <row r="354" spans="7:9">
      <c r="G354" s="17"/>
      <c r="H354" s="17"/>
      <c r="I354" s="17"/>
    </row>
    <row r="355" spans="7:9">
      <c r="G355" s="17"/>
      <c r="H355" s="17"/>
      <c r="I355" s="17"/>
    </row>
    <row r="356" spans="7:9">
      <c r="G356" s="17"/>
      <c r="H356" s="17"/>
      <c r="I356" s="17"/>
    </row>
    <row r="357" spans="7:9">
      <c r="G357" s="17"/>
      <c r="H357" s="17"/>
      <c r="I357" s="17"/>
    </row>
    <row r="358" spans="7:9">
      <c r="G358" s="17"/>
      <c r="H358" s="17"/>
      <c r="I358" s="17"/>
    </row>
    <row r="359" spans="7:9">
      <c r="G359" s="17"/>
      <c r="H359" s="17"/>
      <c r="I359" s="17"/>
    </row>
    <row r="360" spans="7:9">
      <c r="G360" s="17"/>
      <c r="H360" s="17"/>
      <c r="I360" s="17"/>
    </row>
    <row r="361" spans="7:9">
      <c r="G361" s="17"/>
      <c r="H361" s="17"/>
      <c r="I361" s="17"/>
    </row>
    <row r="362" spans="7:9">
      <c r="G362" s="17"/>
      <c r="H362" s="17"/>
      <c r="I362" s="17"/>
    </row>
    <row r="363" spans="7:9">
      <c r="G363" s="17"/>
      <c r="H363" s="17"/>
      <c r="I363" s="17"/>
    </row>
    <row r="364" spans="7:9">
      <c r="G364" s="17"/>
      <c r="H364" s="17"/>
      <c r="I364" s="17"/>
    </row>
    <row r="365" spans="7:9">
      <c r="G365" s="17"/>
      <c r="H365" s="17"/>
      <c r="I365" s="17"/>
    </row>
    <row r="366" spans="7:9">
      <c r="G366" s="17"/>
      <c r="H366" s="17"/>
      <c r="I366" s="17"/>
    </row>
    <row r="367" spans="7:9">
      <c r="G367" s="17"/>
      <c r="H367" s="17"/>
      <c r="I367" s="17"/>
    </row>
    <row r="368" spans="7:9">
      <c r="G368" s="17"/>
      <c r="H368" s="17"/>
      <c r="I368" s="17"/>
    </row>
    <row r="369" spans="7:9">
      <c r="G369" s="17"/>
      <c r="H369" s="17"/>
      <c r="I369" s="17"/>
    </row>
    <row r="370" spans="7:9">
      <c r="G370" s="17"/>
      <c r="H370" s="17"/>
      <c r="I370" s="17"/>
    </row>
    <row r="371" spans="7:9">
      <c r="G371" s="17"/>
      <c r="H371" s="17"/>
      <c r="I371" s="17"/>
    </row>
    <row r="372" spans="7:9">
      <c r="G372" s="17"/>
      <c r="H372" s="17"/>
      <c r="I372" s="17"/>
    </row>
    <row r="373" spans="7:9">
      <c r="G373" s="17"/>
      <c r="H373" s="17"/>
      <c r="I373" s="17"/>
    </row>
    <row r="374" spans="7:9">
      <c r="G374" s="17"/>
      <c r="H374" s="17"/>
      <c r="I374" s="17"/>
    </row>
    <row r="375" spans="7:9">
      <c r="G375" s="17"/>
      <c r="H375" s="17"/>
      <c r="I375" s="17"/>
    </row>
    <row r="376" spans="7:9">
      <c r="G376" s="17"/>
      <c r="H376" s="17"/>
      <c r="I376" s="17"/>
    </row>
    <row r="377" spans="7:9">
      <c r="G377" s="17"/>
      <c r="H377" s="17"/>
      <c r="I377" s="17"/>
    </row>
    <row r="378" spans="7:9">
      <c r="G378" s="17"/>
      <c r="H378" s="17"/>
      <c r="I378" s="17"/>
    </row>
    <row r="379" spans="7:9">
      <c r="G379" s="17"/>
      <c r="H379" s="17"/>
      <c r="I379" s="17"/>
    </row>
    <row r="380" spans="7:9">
      <c r="G380" s="17"/>
      <c r="H380" s="17"/>
      <c r="I380" s="17"/>
    </row>
    <row r="381" spans="7:9">
      <c r="G381" s="17"/>
      <c r="H381" s="17"/>
      <c r="I381" s="17"/>
    </row>
    <row r="382" spans="7:9">
      <c r="G382" s="17"/>
      <c r="H382" s="17"/>
      <c r="I382" s="17"/>
    </row>
    <row r="383" spans="7:9">
      <c r="G383" s="17"/>
      <c r="H383" s="17"/>
      <c r="I383" s="17"/>
    </row>
    <row r="384" spans="7:9">
      <c r="G384" s="17"/>
      <c r="H384" s="17"/>
      <c r="I384" s="17"/>
    </row>
    <row r="385" spans="7:9">
      <c r="G385" s="17"/>
      <c r="H385" s="17"/>
      <c r="I385" s="17"/>
    </row>
    <row r="386" spans="7:9">
      <c r="G386" s="17"/>
      <c r="H386" s="17"/>
      <c r="I386" s="17"/>
    </row>
    <row r="387" spans="7:9">
      <c r="G387" s="17"/>
      <c r="H387" s="17"/>
      <c r="I387" s="17"/>
    </row>
    <row r="388" spans="7:9">
      <c r="G388" s="17"/>
      <c r="H388" s="17"/>
      <c r="I388" s="17"/>
    </row>
    <row r="389" spans="7:9">
      <c r="G389" s="17"/>
      <c r="H389" s="17"/>
      <c r="I389" s="17"/>
    </row>
    <row r="390" spans="7:9">
      <c r="G390" s="17"/>
      <c r="H390" s="17"/>
      <c r="I390" s="17"/>
    </row>
    <row r="391" spans="7:9">
      <c r="G391" s="17"/>
      <c r="H391" s="17"/>
      <c r="I391" s="17"/>
    </row>
    <row r="392" spans="7:9">
      <c r="G392" s="17"/>
      <c r="H392" s="17"/>
      <c r="I392" s="17"/>
    </row>
    <row r="393" spans="7:9">
      <c r="G393" s="17"/>
      <c r="H393" s="17"/>
      <c r="I393" s="17"/>
    </row>
    <row r="394" spans="7:9">
      <c r="G394" s="17"/>
      <c r="H394" s="17"/>
      <c r="I394" s="17"/>
    </row>
    <row r="395" spans="7:9">
      <c r="G395" s="17"/>
      <c r="H395" s="17"/>
      <c r="I395" s="17"/>
    </row>
    <row r="396" spans="7:9">
      <c r="G396" s="17"/>
      <c r="H396" s="17"/>
      <c r="I396" s="17"/>
    </row>
    <row r="397" spans="7:9">
      <c r="G397" s="17"/>
      <c r="H397" s="17"/>
      <c r="I397" s="17"/>
    </row>
    <row r="398" spans="7:9">
      <c r="G398" s="17"/>
      <c r="H398" s="17"/>
      <c r="I398" s="17"/>
    </row>
    <row r="399" spans="7:9">
      <c r="G399" s="17"/>
      <c r="H399" s="17"/>
      <c r="I399" s="17"/>
    </row>
    <row r="400" spans="7:9">
      <c r="G400" s="17"/>
      <c r="H400" s="17"/>
      <c r="I400" s="17"/>
    </row>
    <row r="401" spans="7:9">
      <c r="G401" s="17"/>
      <c r="H401" s="17"/>
      <c r="I401" s="17"/>
    </row>
    <row r="402" spans="7:9">
      <c r="G402" s="17"/>
      <c r="H402" s="17"/>
      <c r="I402" s="17"/>
    </row>
    <row r="403" spans="7:9">
      <c r="G403" s="17"/>
      <c r="H403" s="17"/>
      <c r="I403" s="17"/>
    </row>
    <row r="404" spans="7:9">
      <c r="G404" s="17"/>
      <c r="H404" s="17"/>
      <c r="I404" s="17"/>
    </row>
    <row r="405" spans="7:9">
      <c r="G405" s="17"/>
      <c r="H405" s="17"/>
      <c r="I405" s="17"/>
    </row>
    <row r="406" spans="7:9">
      <c r="G406" s="17"/>
      <c r="H406" s="17"/>
      <c r="I406" s="17"/>
    </row>
    <row r="407" spans="7:9">
      <c r="G407" s="17"/>
      <c r="H407" s="17"/>
      <c r="I407" s="17"/>
    </row>
    <row r="408" spans="7:9">
      <c r="G408" s="17"/>
      <c r="H408" s="17"/>
      <c r="I408" s="17"/>
    </row>
    <row r="409" spans="7:9">
      <c r="G409" s="17"/>
      <c r="H409" s="17"/>
      <c r="I409" s="17"/>
    </row>
    <row r="410" spans="7:9">
      <c r="G410" s="17"/>
      <c r="H410" s="17"/>
      <c r="I410" s="17"/>
    </row>
    <row r="411" spans="7:9">
      <c r="G411" s="17"/>
      <c r="H411" s="17"/>
      <c r="I411" s="17"/>
    </row>
    <row r="412" spans="7:9">
      <c r="G412" s="17"/>
      <c r="H412" s="17"/>
      <c r="I412" s="17"/>
    </row>
    <row r="413" spans="7:9">
      <c r="G413" s="17"/>
      <c r="H413" s="17"/>
      <c r="I413" s="17"/>
    </row>
    <row r="414" spans="7:9">
      <c r="G414" s="17"/>
      <c r="H414" s="17"/>
      <c r="I414" s="17"/>
    </row>
    <row r="415" spans="7:9">
      <c r="G415" s="17"/>
      <c r="H415" s="17"/>
      <c r="I415" s="17"/>
    </row>
    <row r="416" spans="7:9">
      <c r="G416" s="17"/>
      <c r="H416" s="17"/>
      <c r="I416" s="17"/>
    </row>
    <row r="417" spans="7:9">
      <c r="G417" s="17"/>
      <c r="H417" s="17"/>
      <c r="I417" s="17"/>
    </row>
    <row r="418" spans="7:9">
      <c r="G418" s="17"/>
      <c r="H418" s="17"/>
      <c r="I418" s="17"/>
    </row>
    <row r="419" spans="7:9">
      <c r="G419" s="17"/>
      <c r="H419" s="17"/>
      <c r="I419" s="17"/>
    </row>
    <row r="420" spans="7:9">
      <c r="G420" s="17"/>
      <c r="H420" s="17"/>
      <c r="I420" s="17"/>
    </row>
    <row r="421" spans="7:9">
      <c r="G421" s="17"/>
      <c r="H421" s="17"/>
      <c r="I421" s="17"/>
    </row>
    <row r="422" spans="7:9">
      <c r="G422" s="17"/>
      <c r="H422" s="17"/>
      <c r="I422" s="17"/>
    </row>
    <row r="423" spans="7:9">
      <c r="G423" s="17"/>
      <c r="H423" s="17"/>
      <c r="I423" s="17"/>
    </row>
    <row r="424" spans="7:9">
      <c r="G424" s="17"/>
      <c r="H424" s="17"/>
      <c r="I424" s="17"/>
    </row>
    <row r="425" spans="7:9">
      <c r="G425" s="17"/>
      <c r="H425" s="17"/>
      <c r="I425" s="17"/>
    </row>
    <row r="426" spans="7:9">
      <c r="G426" s="17"/>
      <c r="H426" s="17"/>
      <c r="I426" s="17"/>
    </row>
    <row r="427" spans="7:9">
      <c r="G427" s="17"/>
      <c r="H427" s="17"/>
      <c r="I427" s="17"/>
    </row>
    <row r="428" spans="7:9">
      <c r="G428" s="17"/>
      <c r="H428" s="17"/>
      <c r="I428" s="17"/>
    </row>
    <row r="429" spans="7:9">
      <c r="G429" s="17"/>
      <c r="H429" s="17"/>
      <c r="I429" s="17"/>
    </row>
    <row r="430" spans="7:9">
      <c r="G430" s="17"/>
      <c r="H430" s="17"/>
      <c r="I430" s="17"/>
    </row>
    <row r="431" spans="7:9">
      <c r="G431" s="17"/>
      <c r="H431" s="17"/>
      <c r="I431" s="17"/>
    </row>
    <row r="432" spans="7:9">
      <c r="G432" s="17"/>
      <c r="H432" s="17"/>
      <c r="I432" s="17"/>
    </row>
    <row r="433" spans="7:9">
      <c r="G433" s="17"/>
      <c r="H433" s="17"/>
      <c r="I433" s="17"/>
    </row>
    <row r="434" spans="7:9">
      <c r="G434" s="17"/>
      <c r="H434" s="17"/>
      <c r="I434" s="17"/>
    </row>
    <row r="435" spans="7:9">
      <c r="G435" s="17"/>
      <c r="H435" s="17"/>
      <c r="I435" s="17"/>
    </row>
    <row r="436" spans="7:9">
      <c r="G436" s="17"/>
      <c r="H436" s="17"/>
      <c r="I436" s="17"/>
    </row>
    <row r="437" spans="7:9">
      <c r="G437" s="17"/>
      <c r="H437" s="17"/>
      <c r="I437" s="17"/>
    </row>
    <row r="438" spans="7:9">
      <c r="G438" s="17"/>
      <c r="H438" s="17"/>
      <c r="I438" s="17"/>
    </row>
    <row r="439" spans="7:9">
      <c r="G439" s="17"/>
      <c r="H439" s="17"/>
      <c r="I439" s="17"/>
    </row>
    <row r="440" spans="7:9">
      <c r="G440" s="17"/>
      <c r="H440" s="17"/>
      <c r="I440" s="17"/>
    </row>
    <row r="441" spans="7:9">
      <c r="G441" s="17"/>
      <c r="H441" s="17"/>
      <c r="I441" s="17"/>
    </row>
    <row r="442" spans="7:9">
      <c r="G442" s="17"/>
      <c r="H442" s="17"/>
      <c r="I442" s="17"/>
    </row>
    <row r="443" spans="7:9">
      <c r="G443" s="17"/>
      <c r="H443" s="17"/>
      <c r="I443" s="17"/>
    </row>
    <row r="444" spans="7:9">
      <c r="G444" s="17"/>
      <c r="H444" s="17"/>
      <c r="I444" s="17"/>
    </row>
    <row r="445" spans="7:9">
      <c r="G445" s="17"/>
      <c r="H445" s="17"/>
      <c r="I445" s="17"/>
    </row>
    <row r="446" spans="7:9">
      <c r="G446" s="17"/>
      <c r="H446" s="17"/>
      <c r="I446" s="17"/>
    </row>
    <row r="447" spans="7:9">
      <c r="G447" s="17"/>
      <c r="H447" s="17"/>
      <c r="I447" s="17"/>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R297"/>
  <sheetViews>
    <sheetView showGridLines="0" workbookViewId="0">
      <pane xSplit="2" ySplit="5" topLeftCell="R6" activePane="bottomRight" state="frozen"/>
      <selection pane="topRight" activeCell="C1" sqref="C1"/>
      <selection pane="bottomLeft" activeCell="A6" sqref="A6"/>
      <selection pane="bottomRight" activeCell="V28" sqref="V28"/>
    </sheetView>
  </sheetViews>
  <sheetFormatPr defaultRowHeight="16.5"/>
  <cols>
    <col min="2" max="2" width="31.25" customWidth="1"/>
    <col min="3" max="4" width="10.875" bestFit="1" customWidth="1"/>
    <col min="5" max="7" width="9.375" bestFit="1" customWidth="1"/>
    <col min="8" max="8" width="11.625" bestFit="1" customWidth="1"/>
    <col min="9" max="9" width="9.125" bestFit="1" customWidth="1"/>
    <col min="10" max="13" width="9.375" bestFit="1" customWidth="1"/>
    <col min="17" max="17" width="16.5" bestFit="1" customWidth="1"/>
  </cols>
  <sheetData>
    <row r="2" spans="2:31">
      <c r="C2">
        <v>32457.580312393111</v>
      </c>
      <c r="D2">
        <v>34173.975608022374</v>
      </c>
      <c r="E2">
        <v>5666.2608107343694</v>
      </c>
      <c r="F2">
        <v>4976.8569050793913</v>
      </c>
      <c r="G2">
        <v>2891.787729291073</v>
      </c>
      <c r="I2">
        <v>1617.4530452327385</v>
      </c>
      <c r="J2">
        <v>1504.6701013417562</v>
      </c>
      <c r="K2">
        <v>3420.5498824103288</v>
      </c>
      <c r="L2">
        <v>2169.7566536785175</v>
      </c>
      <c r="M2">
        <v>1586.945454921412</v>
      </c>
    </row>
    <row r="3" spans="2:31">
      <c r="C3" s="205">
        <f>C2*100</f>
        <v>3245758.0312393112</v>
      </c>
      <c r="D3" s="205">
        <f t="shared" ref="D3:M3" si="0">D2*100</f>
        <v>3417397.5608022376</v>
      </c>
      <c r="E3" s="205">
        <f t="shared" si="0"/>
        <v>566626.08107343689</v>
      </c>
      <c r="F3" s="205">
        <f t="shared" si="0"/>
        <v>497685.69050793914</v>
      </c>
      <c r="G3" s="205">
        <f t="shared" si="0"/>
        <v>289178.7729291073</v>
      </c>
      <c r="H3" s="785">
        <f>SUM(G4:H4)</f>
        <v>289185.40907849412</v>
      </c>
      <c r="I3" s="205">
        <f>I2*100</f>
        <v>161745.30452327387</v>
      </c>
      <c r="J3" s="205">
        <f t="shared" si="0"/>
        <v>150467.01013417562</v>
      </c>
      <c r="K3" s="205">
        <f t="shared" si="0"/>
        <v>342054.98824103287</v>
      </c>
      <c r="L3" s="205">
        <f t="shared" si="0"/>
        <v>216975.66536785176</v>
      </c>
      <c r="M3" s="205">
        <f t="shared" si="0"/>
        <v>158694.54549214119</v>
      </c>
    </row>
    <row r="4" spans="2:31" s="341" customFormat="1" ht="13.15" customHeight="1">
      <c r="B4" s="321" t="s">
        <v>145</v>
      </c>
      <c r="C4" s="365">
        <f t="shared" ref="C4:L4" si="1">SUM(C15,C24)</f>
        <v>3245758.0312393107</v>
      </c>
      <c r="D4" s="365">
        <f t="shared" si="1"/>
        <v>3417397.5608022362</v>
      </c>
      <c r="E4" s="365">
        <f t="shared" si="1"/>
        <v>566626.08107343677</v>
      </c>
      <c r="F4" s="365">
        <f t="shared" si="1"/>
        <v>497685.6905079392</v>
      </c>
      <c r="G4" s="365">
        <f t="shared" si="1"/>
        <v>175990.0015809896</v>
      </c>
      <c r="H4" s="365">
        <f t="shared" si="1"/>
        <v>113195.40749750452</v>
      </c>
      <c r="I4" s="365">
        <f t="shared" si="1"/>
        <v>161745.30452327384</v>
      </c>
      <c r="J4" s="365">
        <f t="shared" si="1"/>
        <v>150467.01013417559</v>
      </c>
      <c r="K4" s="365">
        <f t="shared" si="1"/>
        <v>342054.98824103281</v>
      </c>
      <c r="L4" s="365">
        <f t="shared" si="1"/>
        <v>216975.66536785173</v>
      </c>
      <c r="M4" s="365">
        <f>SUM(M15,M24)</f>
        <v>158694.54549214122</v>
      </c>
      <c r="P4" s="362" t="s">
        <v>146</v>
      </c>
      <c r="X4" s="362" t="s">
        <v>147</v>
      </c>
    </row>
    <row r="5" spans="2:31" s="341" customFormat="1" ht="13.9" customHeight="1" thickBot="1">
      <c r="B5" s="153" t="s">
        <v>148</v>
      </c>
      <c r="C5" s="366" t="s">
        <v>149</v>
      </c>
      <c r="D5" s="366" t="s">
        <v>150</v>
      </c>
      <c r="E5" s="366" t="s">
        <v>151</v>
      </c>
      <c r="F5" s="155" t="s">
        <v>152</v>
      </c>
      <c r="G5" s="155" t="s">
        <v>153</v>
      </c>
      <c r="H5" s="216" t="s">
        <v>154</v>
      </c>
      <c r="I5" s="156" t="s">
        <v>155</v>
      </c>
      <c r="J5" s="156" t="s">
        <v>156</v>
      </c>
      <c r="K5" s="156" t="s">
        <v>157</v>
      </c>
      <c r="L5" s="156" t="s">
        <v>158</v>
      </c>
      <c r="M5" s="156" t="s">
        <v>159</v>
      </c>
      <c r="P5" s="667" t="s">
        <v>160</v>
      </c>
      <c r="Q5" s="667" t="s">
        <v>161</v>
      </c>
      <c r="R5" s="667" t="s">
        <v>155</v>
      </c>
      <c r="S5" s="667" t="s">
        <v>156</v>
      </c>
      <c r="T5" s="667" t="s">
        <v>157</v>
      </c>
      <c r="U5" s="667" t="s">
        <v>162</v>
      </c>
      <c r="V5" s="667" t="s">
        <v>163</v>
      </c>
      <c r="X5" s="667" t="s">
        <v>160</v>
      </c>
      <c r="Y5" s="667" t="s">
        <v>161</v>
      </c>
      <c r="Z5" s="667" t="s">
        <v>155</v>
      </c>
      <c r="AA5" s="667" t="s">
        <v>156</v>
      </c>
      <c r="AB5" s="667" t="s">
        <v>157</v>
      </c>
      <c r="AC5" s="667" t="s">
        <v>162</v>
      </c>
      <c r="AD5" s="667" t="s">
        <v>163</v>
      </c>
    </row>
    <row r="6" spans="2:31" s="362" customFormat="1" ht="13.5" customHeight="1" thickBot="1">
      <c r="B6" s="367" t="s">
        <v>164</v>
      </c>
      <c r="C6" s="368">
        <v>3120061.6296668854</v>
      </c>
      <c r="D6" s="369">
        <v>4464954.0513816038</v>
      </c>
      <c r="E6" s="369">
        <v>888118.73544017109</v>
      </c>
      <c r="F6" s="369">
        <v>587900.57406891126</v>
      </c>
      <c r="G6" s="370">
        <v>175990.00158098957</v>
      </c>
      <c r="H6" s="371">
        <v>140730.04004136502</v>
      </c>
      <c r="I6" s="371">
        <v>286924.7347644589</v>
      </c>
      <c r="J6" s="371">
        <v>288431.77735366556</v>
      </c>
      <c r="K6" s="371">
        <v>485087.23223425756</v>
      </c>
      <c r="L6" s="371">
        <v>339165.15085047128</v>
      </c>
      <c r="M6" s="371">
        <v>284633.38125686016</v>
      </c>
    </row>
    <row r="7" spans="2:31" s="372" customFormat="1" ht="13.5" customHeight="1">
      <c r="B7" s="373" t="s">
        <v>165</v>
      </c>
      <c r="C7" s="374" t="s">
        <v>166</v>
      </c>
      <c r="D7" s="374">
        <v>0.4310467488612737</v>
      </c>
      <c r="E7" s="374">
        <v>-0.80109118140524693</v>
      </c>
      <c r="F7" s="374">
        <v>-0.33803831558903563</v>
      </c>
      <c r="G7" s="374" t="s">
        <v>166</v>
      </c>
      <c r="H7" s="375" t="s">
        <v>166</v>
      </c>
      <c r="I7" s="374">
        <v>-0.25535669446521359</v>
      </c>
      <c r="J7" s="374">
        <v>5.2523969062612252E-3</v>
      </c>
      <c r="K7" s="374">
        <v>0.68180925376838619</v>
      </c>
      <c r="L7" s="374">
        <v>-0.30081616601551331</v>
      </c>
      <c r="M7" s="374">
        <v>-0.16078234882584597</v>
      </c>
    </row>
    <row r="8" spans="2:31" s="341" customFormat="1" ht="13.5" customHeight="1">
      <c r="B8" s="376" t="s">
        <v>167</v>
      </c>
      <c r="C8" s="377">
        <v>1.3477271530387804</v>
      </c>
      <c r="D8" s="377">
        <v>1.6662525838640609</v>
      </c>
      <c r="E8" s="377">
        <v>0.26976851473709518</v>
      </c>
      <c r="F8" s="377">
        <v>0.11848951254385591</v>
      </c>
      <c r="G8" s="377">
        <v>5.8157378450450513E-2</v>
      </c>
      <c r="H8" s="378">
        <v>0.11918623952376566</v>
      </c>
      <c r="I8" s="377">
        <v>6.51108318187711E-2</v>
      </c>
      <c r="J8" s="377">
        <v>5.5908706821481045E-2</v>
      </c>
      <c r="K8" s="377">
        <v>8.8519187113881764E-2</v>
      </c>
      <c r="L8" s="377">
        <v>5.7773065723753105E-2</v>
      </c>
      <c r="M8" s="377">
        <v>4.7430200621417659E-2</v>
      </c>
    </row>
    <row r="9" spans="2:31" s="341" customFormat="1" ht="13.5" customHeight="1">
      <c r="B9" s="379"/>
      <c r="C9" s="350"/>
      <c r="D9" s="350"/>
      <c r="E9" s="350"/>
      <c r="F9" s="350"/>
      <c r="G9" s="350"/>
      <c r="H9" s="342"/>
    </row>
    <row r="10" spans="2:31" s="380" customFormat="1" ht="14.1" customHeight="1">
      <c r="B10" s="381" t="s">
        <v>168</v>
      </c>
      <c r="C10" s="440"/>
      <c r="D10" s="440"/>
      <c r="E10" s="440"/>
      <c r="F10" s="440"/>
      <c r="G10" s="440"/>
      <c r="H10" s="383">
        <v>113195.40749750452</v>
      </c>
      <c r="I10" s="382">
        <v>175534.60000772221</v>
      </c>
      <c r="J10" s="382">
        <v>168701.96322855703</v>
      </c>
      <c r="K10" s="382">
        <v>361792.34510404686</v>
      </c>
      <c r="L10" s="382">
        <v>236816.22924141228</v>
      </c>
      <c r="M10" s="382">
        <v>178544.33957369372</v>
      </c>
    </row>
    <row r="11" spans="2:31" s="372" customFormat="1" ht="13.5" customHeight="1">
      <c r="B11" s="373" t="s">
        <v>165</v>
      </c>
      <c r="C11" s="441"/>
      <c r="D11" s="441"/>
      <c r="E11" s="441"/>
      <c r="F11" s="441"/>
      <c r="G11" s="441"/>
      <c r="H11" s="375" t="s">
        <v>166</v>
      </c>
      <c r="I11" s="374">
        <v>-0.39300326193125268</v>
      </c>
      <c r="J11" s="374">
        <v>-3.8924729249188439E-2</v>
      </c>
      <c r="K11" s="374">
        <v>1.1445651145973414</v>
      </c>
      <c r="L11" s="374">
        <v>-0.3454360423980033</v>
      </c>
      <c r="M11" s="374">
        <v>-0.24606375101224898</v>
      </c>
    </row>
    <row r="12" spans="2:31" s="341" customFormat="1" ht="13.5" customHeight="1">
      <c r="B12" s="376" t="s">
        <v>167</v>
      </c>
      <c r="C12" s="442"/>
      <c r="D12" s="442"/>
      <c r="E12" s="442"/>
      <c r="F12" s="442"/>
      <c r="G12" s="442"/>
      <c r="H12" s="378">
        <v>9.586677405209508E-2</v>
      </c>
      <c r="I12" s="377">
        <v>3.983345607641834E-2</v>
      </c>
      <c r="J12" s="377">
        <v>3.2700656941792423E-2</v>
      </c>
      <c r="K12" s="377">
        <v>6.6020216910531823E-2</v>
      </c>
      <c r="L12" s="377">
        <v>4.0339048814739049E-2</v>
      </c>
      <c r="M12" s="377">
        <v>2.975193495718876E-2</v>
      </c>
    </row>
    <row r="13" spans="2:31" s="341" customFormat="1" ht="13.5" customHeight="1" thickBot="1">
      <c r="B13" s="379"/>
      <c r="C13" s="443"/>
      <c r="D13" s="443"/>
      <c r="E13" s="443"/>
      <c r="F13" s="443"/>
      <c r="G13" s="443"/>
      <c r="H13" s="384"/>
      <c r="I13" s="350"/>
      <c r="J13" s="350"/>
      <c r="K13" s="350"/>
      <c r="L13" s="350"/>
      <c r="M13" s="350"/>
    </row>
    <row r="14" spans="2:31" s="341" customFormat="1" ht="13.5" customHeight="1" thickBot="1">
      <c r="B14" s="379"/>
      <c r="C14" s="443"/>
      <c r="D14" s="443"/>
      <c r="E14" s="443"/>
      <c r="F14" s="443"/>
      <c r="G14" s="786">
        <f>SUM(G15,G24)</f>
        <v>175990.0015809896</v>
      </c>
      <c r="H14" s="786">
        <f>SUM(H15,H24)</f>
        <v>113195.40749750452</v>
      </c>
      <c r="I14" s="787">
        <f t="shared" ref="I14:M14" si="2">SUM(I15,I24)</f>
        <v>161745.30452327384</v>
      </c>
      <c r="J14" s="787">
        <f t="shared" si="2"/>
        <v>150467.01013417559</v>
      </c>
      <c r="K14" s="787">
        <f t="shared" si="2"/>
        <v>342054.98824103281</v>
      </c>
      <c r="L14" s="787">
        <f t="shared" si="2"/>
        <v>216975.66536785173</v>
      </c>
      <c r="M14" s="787">
        <f t="shared" si="2"/>
        <v>158694.54549214122</v>
      </c>
      <c r="N14" s="788" t="s">
        <v>169</v>
      </c>
      <c r="P14" s="789"/>
      <c r="Q14" s="790">
        <f>I67*100</f>
        <v>289178.7729291073</v>
      </c>
      <c r="R14" s="790">
        <f>J67*100</f>
        <v>161745.30452327387</v>
      </c>
      <c r="S14" s="790">
        <f t="shared" ref="S14:V14" si="3">K67*100</f>
        <v>150467.01013417562</v>
      </c>
      <c r="T14" s="790">
        <f t="shared" si="3"/>
        <v>342054.98824103287</v>
      </c>
      <c r="U14" s="790">
        <f t="shared" si="3"/>
        <v>216975.66536785176</v>
      </c>
      <c r="V14" s="791">
        <f t="shared" si="3"/>
        <v>158694.54549214119</v>
      </c>
      <c r="X14" s="792"/>
      <c r="Y14" s="793">
        <f>Q14-SUM(G14:H14)</f>
        <v>-6.6361493868171237</v>
      </c>
      <c r="Z14" s="793">
        <f>R14-I14</f>
        <v>0</v>
      </c>
      <c r="AA14" s="793">
        <f t="shared" ref="AA14:AD14" si="4">S14-J14</f>
        <v>0</v>
      </c>
      <c r="AB14" s="793">
        <f t="shared" si="4"/>
        <v>0</v>
      </c>
      <c r="AC14" s="793">
        <f t="shared" si="4"/>
        <v>0</v>
      </c>
      <c r="AD14" s="794">
        <f t="shared" si="4"/>
        <v>0</v>
      </c>
      <c r="AE14" s="341" t="s">
        <v>170</v>
      </c>
    </row>
    <row r="15" spans="2:31" s="362" customFormat="1" ht="13.5" customHeight="1">
      <c r="B15" s="387" t="s">
        <v>171</v>
      </c>
      <c r="C15" s="388">
        <v>3095336.2537986427</v>
      </c>
      <c r="D15" s="388">
        <v>3327714.3926769532</v>
      </c>
      <c r="E15" s="388">
        <v>489735.82275453757</v>
      </c>
      <c r="F15" s="388">
        <v>303988.0147520618</v>
      </c>
      <c r="G15" s="388">
        <v>40429.698762153945</v>
      </c>
      <c r="H15" s="389">
        <v>82464.32694058567</v>
      </c>
      <c r="I15" s="390">
        <v>45300.138540407235</v>
      </c>
      <c r="J15" s="390">
        <v>2059.1872229999999</v>
      </c>
      <c r="K15" s="390">
        <v>87341.708197212938</v>
      </c>
      <c r="L15" s="390">
        <v>0</v>
      </c>
      <c r="M15" s="390">
        <v>0</v>
      </c>
      <c r="N15" s="341"/>
      <c r="O15" s="341"/>
      <c r="P15" s="341"/>
      <c r="AE15" s="341" t="s">
        <v>172</v>
      </c>
    </row>
    <row r="16" spans="2:31" s="372" customFormat="1" ht="13.5" customHeight="1">
      <c r="B16" s="373" t="s">
        <v>165</v>
      </c>
      <c r="C16" s="374" t="s">
        <v>166</v>
      </c>
      <c r="D16" s="374">
        <v>7.5073633306601995E-2</v>
      </c>
      <c r="E16" s="374">
        <v>-0.85283117330253411</v>
      </c>
      <c r="F16" s="374">
        <v>-0.37928164404582498</v>
      </c>
      <c r="G16" s="374" t="s">
        <v>166</v>
      </c>
      <c r="H16" s="375" t="s">
        <v>166</v>
      </c>
      <c r="I16" s="374">
        <v>-0.63138860264875041</v>
      </c>
      <c r="J16" s="374">
        <v>-0.95454346742972485</v>
      </c>
      <c r="K16" s="374">
        <v>41.415622640648515</v>
      </c>
      <c r="L16" s="374">
        <v>-1</v>
      </c>
      <c r="M16" s="374" t="s">
        <v>166</v>
      </c>
      <c r="AE16" s="341" t="s">
        <v>173</v>
      </c>
    </row>
    <row r="17" spans="2:31" s="341" customFormat="1" ht="13.5" customHeight="1">
      <c r="B17" s="376" t="s">
        <v>167</v>
      </c>
      <c r="C17" s="377">
        <v>1.3370468959214625</v>
      </c>
      <c r="D17" s="377">
        <v>1.2418521313660216</v>
      </c>
      <c r="E17" s="377">
        <v>0.148758606530873</v>
      </c>
      <c r="F17" s="377">
        <v>6.1267828738204702E-2</v>
      </c>
      <c r="G17" s="377">
        <v>1.336033451006164E-2</v>
      </c>
      <c r="H17" s="378">
        <v>6.9840192044412303E-2</v>
      </c>
      <c r="I17" s="377">
        <v>1.0279802835028504E-2</v>
      </c>
      <c r="J17" s="377">
        <v>3.991463624345468E-4</v>
      </c>
      <c r="K17" s="377">
        <v>1.5938199352609449E-2</v>
      </c>
      <c r="L17" s="377">
        <v>0</v>
      </c>
      <c r="M17" s="377">
        <v>0</v>
      </c>
      <c r="AE17" s="341" t="s">
        <v>174</v>
      </c>
    </row>
    <row r="18" spans="2:31" s="341" customFormat="1" ht="13.5" customHeight="1">
      <c r="B18" s="379"/>
      <c r="C18" s="350"/>
      <c r="D18" s="350"/>
      <c r="E18" s="350"/>
      <c r="F18" s="350"/>
      <c r="G18" s="350"/>
      <c r="H18" s="391"/>
      <c r="I18" s="392"/>
      <c r="J18" s="392"/>
      <c r="K18" s="392"/>
      <c r="L18" s="392"/>
      <c r="M18" s="392"/>
      <c r="AE18" s="341" t="s">
        <v>175</v>
      </c>
    </row>
    <row r="19" spans="2:31" s="152" customFormat="1" ht="13.5" customHeight="1">
      <c r="B19" s="393" t="s">
        <v>176</v>
      </c>
      <c r="C19" s="354">
        <v>2835382.281177707</v>
      </c>
      <c r="D19" s="394">
        <v>3238864.0451181429</v>
      </c>
      <c r="E19" s="394">
        <v>463938.66611385165</v>
      </c>
      <c r="F19" s="394">
        <v>301680.58588980749</v>
      </c>
      <c r="G19" s="394">
        <v>36091.700739</v>
      </c>
      <c r="H19" s="395">
        <v>81428.202494500001</v>
      </c>
      <c r="I19" s="408">
        <v>44247.199794100001</v>
      </c>
      <c r="J19" s="408">
        <v>2059.1872229999999</v>
      </c>
      <c r="K19" s="408">
        <v>87341.708197212938</v>
      </c>
      <c r="L19" s="408">
        <v>0</v>
      </c>
      <c r="M19" s="408">
        <v>0</v>
      </c>
      <c r="O19" s="797" t="s">
        <v>177</v>
      </c>
      <c r="P19" s="797"/>
      <c r="Q19" s="798">
        <f>(AB86-SUM(AB110:AB111))*100</f>
        <v>234041.64531749999</v>
      </c>
      <c r="R19" s="798">
        <f>(AC86-SUM(AC110:AC111))*100</f>
        <v>105788.3503181</v>
      </c>
      <c r="S19" s="798">
        <f t="shared" ref="S19:V19" si="5">(AD86-SUM(AD110:AD111))*100</f>
        <v>95887.007914000002</v>
      </c>
      <c r="T19" s="798">
        <f t="shared" si="5"/>
        <v>281387.71998671303</v>
      </c>
      <c r="U19" s="798">
        <f t="shared" si="5"/>
        <v>139550</v>
      </c>
      <c r="V19" s="798">
        <f t="shared" si="5"/>
        <v>83650</v>
      </c>
      <c r="W19" s="341"/>
      <c r="X19" s="341"/>
      <c r="Y19" s="795">
        <f>Q19-SUM(G19:H19,G28:H31)</f>
        <v>0</v>
      </c>
      <c r="Z19" s="795">
        <f>R19-SUM(I19,I28:I31)</f>
        <v>0</v>
      </c>
      <c r="AA19" s="795">
        <f t="shared" ref="AA19:AD19" si="6">S19-SUM(J19,J28:J31)</f>
        <v>0</v>
      </c>
      <c r="AB19" s="795">
        <f t="shared" si="6"/>
        <v>0</v>
      </c>
      <c r="AC19" s="795">
        <f t="shared" si="6"/>
        <v>0</v>
      </c>
      <c r="AD19" s="795">
        <f t="shared" si="6"/>
        <v>0</v>
      </c>
      <c r="AE19" s="341"/>
    </row>
    <row r="20" spans="2:31" s="152" customFormat="1" ht="13.5" customHeight="1">
      <c r="B20" s="393" t="s">
        <v>178</v>
      </c>
      <c r="C20" s="354">
        <v>32801.752012555393</v>
      </c>
      <c r="D20" s="394">
        <v>8896.1483474889228</v>
      </c>
      <c r="E20" s="394">
        <v>1099.1097027326439</v>
      </c>
      <c r="F20" s="394">
        <v>1964.0666543574594</v>
      </c>
      <c r="G20" s="394">
        <v>316.03992484612814</v>
      </c>
      <c r="H20" s="395">
        <v>1036.1244460856722</v>
      </c>
      <c r="I20" s="408">
        <v>1052.9387463072378</v>
      </c>
      <c r="J20" s="408">
        <v>0</v>
      </c>
      <c r="K20" s="408">
        <v>0</v>
      </c>
      <c r="L20" s="408">
        <v>0</v>
      </c>
      <c r="M20" s="408">
        <v>0</v>
      </c>
      <c r="O20" s="341" t="s">
        <v>178</v>
      </c>
      <c r="P20" s="364"/>
      <c r="Q20" s="364">
        <f t="shared" ref="Q20" si="7">I156*100</f>
        <v>1352.1643709318</v>
      </c>
      <c r="R20" s="364">
        <f>J156*100</f>
        <v>1052.9387463072378</v>
      </c>
      <c r="S20" s="364">
        <f t="shared" ref="S20:V20" si="8">K156*100</f>
        <v>0</v>
      </c>
      <c r="T20" s="364">
        <f t="shared" si="8"/>
        <v>0</v>
      </c>
      <c r="U20" s="364">
        <f t="shared" si="8"/>
        <v>0</v>
      </c>
      <c r="V20" s="364">
        <f t="shared" si="8"/>
        <v>0</v>
      </c>
      <c r="W20" s="341"/>
      <c r="X20" s="341"/>
      <c r="Y20" s="795">
        <f t="shared" ref="Y20:Y21" si="9">Q20-SUM(G20:H20)</f>
        <v>0</v>
      </c>
      <c r="Z20" s="795">
        <f t="shared" ref="Z20:Z32" si="10">R20-I20</f>
        <v>0</v>
      </c>
      <c r="AA20" s="795">
        <f t="shared" ref="AA20:AA32" si="11">S20-J20</f>
        <v>0</v>
      </c>
      <c r="AB20" s="795">
        <f t="shared" ref="AB20:AB32" si="12">T20-K20</f>
        <v>0</v>
      </c>
      <c r="AC20" s="795">
        <f t="shared" ref="AC20:AC32" si="13">U20-L20</f>
        <v>0</v>
      </c>
      <c r="AD20" s="795">
        <f t="shared" ref="AD20:AD32" si="14">V20-M20</f>
        <v>0</v>
      </c>
    </row>
    <row r="21" spans="2:31" s="152" customFormat="1" ht="13.5" customHeight="1">
      <c r="B21" s="393" t="s">
        <v>179</v>
      </c>
      <c r="C21" s="354">
        <v>227152.22060838036</v>
      </c>
      <c r="D21" s="394">
        <v>79954.199211321509</v>
      </c>
      <c r="E21" s="394">
        <v>24698.046937953266</v>
      </c>
      <c r="F21" s="394">
        <v>343.36220789685734</v>
      </c>
      <c r="G21" s="394">
        <v>4021.9580983078158</v>
      </c>
      <c r="H21" s="395">
        <v>0</v>
      </c>
      <c r="I21" s="408">
        <v>0</v>
      </c>
      <c r="J21" s="408">
        <v>0</v>
      </c>
      <c r="K21" s="408">
        <v>0</v>
      </c>
      <c r="L21" s="408">
        <v>0</v>
      </c>
      <c r="M21" s="408">
        <v>0</v>
      </c>
      <c r="O21" s="341" t="s">
        <v>179</v>
      </c>
      <c r="P21" s="341"/>
      <c r="Q21" s="364">
        <f>I$159*100</f>
        <v>4021.9580983078158</v>
      </c>
      <c r="R21" s="364">
        <f>J$160</f>
        <v>0</v>
      </c>
      <c r="S21" s="364">
        <f t="shared" ref="S21:V21" si="15">K$160</f>
        <v>0</v>
      </c>
      <c r="T21" s="364">
        <f t="shared" si="15"/>
        <v>0</v>
      </c>
      <c r="U21" s="364">
        <f t="shared" si="15"/>
        <v>0</v>
      </c>
      <c r="V21" s="364">
        <f t="shared" si="15"/>
        <v>0</v>
      </c>
      <c r="W21" s="341"/>
      <c r="X21" s="341"/>
      <c r="Y21" s="795">
        <f t="shared" si="9"/>
        <v>0</v>
      </c>
      <c r="Z21" s="795">
        <f t="shared" si="10"/>
        <v>0</v>
      </c>
      <c r="AA21" s="795">
        <f t="shared" si="11"/>
        <v>0</v>
      </c>
      <c r="AB21" s="795">
        <f t="shared" si="12"/>
        <v>0</v>
      </c>
      <c r="AC21" s="795">
        <f t="shared" si="13"/>
        <v>0</v>
      </c>
      <c r="AD21" s="795">
        <f t="shared" si="14"/>
        <v>0</v>
      </c>
    </row>
    <row r="22" spans="2:31" s="152" customFormat="1" ht="13.5" customHeight="1">
      <c r="B22" s="393"/>
      <c r="C22" s="398"/>
      <c r="D22" s="398"/>
      <c r="E22" s="398"/>
      <c r="F22" s="398"/>
      <c r="G22" s="398"/>
      <c r="H22" s="399"/>
      <c r="I22" s="400"/>
      <c r="J22" s="400"/>
      <c r="K22" s="400"/>
      <c r="L22" s="400"/>
      <c r="M22" s="400"/>
      <c r="O22" s="341"/>
      <c r="P22" s="341"/>
      <c r="Q22" s="341"/>
      <c r="R22" s="341"/>
      <c r="S22" s="341"/>
      <c r="T22" s="341"/>
      <c r="U22" s="341"/>
      <c r="V22" s="341"/>
      <c r="W22" s="341"/>
      <c r="X22" s="341"/>
      <c r="Y22" s="341"/>
      <c r="Z22" s="341"/>
      <c r="AA22" s="341"/>
      <c r="AB22" s="341"/>
      <c r="AC22" s="341"/>
      <c r="AD22" s="341"/>
    </row>
    <row r="23" spans="2:31" s="152" customFormat="1" ht="13.5" customHeight="1">
      <c r="B23" s="401"/>
      <c r="C23" s="398"/>
      <c r="D23" s="398"/>
      <c r="E23" s="398"/>
      <c r="F23" s="398"/>
      <c r="G23" s="398"/>
      <c r="H23" s="385"/>
      <c r="I23" s="402"/>
      <c r="J23" s="402"/>
      <c r="K23" s="402"/>
      <c r="L23" s="402"/>
      <c r="M23" s="403"/>
      <c r="O23" s="341"/>
      <c r="P23" s="341"/>
      <c r="Q23" s="341"/>
      <c r="R23" s="341"/>
      <c r="S23" s="341"/>
      <c r="T23" s="341"/>
      <c r="U23" s="341"/>
      <c r="V23" s="341"/>
      <c r="W23" s="341"/>
      <c r="X23" s="341"/>
      <c r="Y23" s="341"/>
      <c r="Z23" s="341"/>
      <c r="AA23" s="341"/>
      <c r="AB23" s="341"/>
      <c r="AC23" s="341"/>
      <c r="AD23" s="341"/>
    </row>
    <row r="24" spans="2:31" s="404" customFormat="1" ht="13.5" customHeight="1">
      <c r="B24" s="387" t="s">
        <v>180</v>
      </c>
      <c r="C24" s="388">
        <v>150421.77744066805</v>
      </c>
      <c r="D24" s="388">
        <v>89683.168125282813</v>
      </c>
      <c r="E24" s="388">
        <v>76890.258318899228</v>
      </c>
      <c r="F24" s="388">
        <v>193697.6757558774</v>
      </c>
      <c r="G24" s="388">
        <v>135560.30281883565</v>
      </c>
      <c r="H24" s="389">
        <v>30731.080556918852</v>
      </c>
      <c r="I24" s="405">
        <v>116445.1659828666</v>
      </c>
      <c r="J24" s="405">
        <v>148407.82291117561</v>
      </c>
      <c r="K24" s="405">
        <v>254713.28004381986</v>
      </c>
      <c r="L24" s="405">
        <v>216975.66536785173</v>
      </c>
      <c r="M24" s="405">
        <v>158694.54549214122</v>
      </c>
      <c r="O24" s="341"/>
      <c r="P24" s="341"/>
      <c r="Q24" s="341"/>
      <c r="R24" s="341"/>
      <c r="S24" s="341"/>
      <c r="T24" s="341"/>
      <c r="U24" s="341"/>
      <c r="V24" s="341"/>
      <c r="W24" s="341"/>
      <c r="X24" s="341"/>
      <c r="Y24" s="341"/>
      <c r="Z24" s="341"/>
      <c r="AA24" s="341"/>
      <c r="AB24" s="341"/>
      <c r="AC24" s="341"/>
      <c r="AD24" s="341"/>
    </row>
    <row r="25" spans="2:31" s="372" customFormat="1" ht="13.5" customHeight="1">
      <c r="B25" s="373" t="s">
        <v>165</v>
      </c>
      <c r="C25" s="374" t="s">
        <v>166</v>
      </c>
      <c r="D25" s="374">
        <v>-0.40378866909309596</v>
      </c>
      <c r="E25" s="374">
        <v>-0.14264560534383153</v>
      </c>
      <c r="F25" s="374">
        <v>1.5191445573316211</v>
      </c>
      <c r="G25" s="374" t="s">
        <v>166</v>
      </c>
      <c r="H25" s="375" t="s">
        <v>166</v>
      </c>
      <c r="I25" s="374">
        <v>-0.29975225643685111</v>
      </c>
      <c r="J25" s="374">
        <v>0.27448676515272341</v>
      </c>
      <c r="K25" s="374">
        <v>0.71630629064796492</v>
      </c>
      <c r="L25" s="374">
        <v>-0.14815723259296065</v>
      </c>
      <c r="M25" s="374">
        <v>-0.26860671115769164</v>
      </c>
      <c r="O25" s="341"/>
      <c r="P25" s="341"/>
      <c r="Q25" s="341"/>
      <c r="R25" s="341"/>
      <c r="S25" s="341"/>
      <c r="T25" s="341"/>
      <c r="U25" s="341"/>
      <c r="V25" s="341"/>
      <c r="W25" s="341"/>
      <c r="X25" s="341"/>
      <c r="Y25" s="341"/>
      <c r="Z25" s="341"/>
      <c r="AA25" s="341"/>
      <c r="AB25" s="341"/>
      <c r="AC25" s="341"/>
      <c r="AD25" s="341"/>
    </row>
    <row r="26" spans="2:31" s="341" customFormat="1" ht="13.5" customHeight="1">
      <c r="B26" s="376" t="s">
        <v>167</v>
      </c>
      <c r="C26" s="377">
        <v>6.4975483797346939E-2</v>
      </c>
      <c r="D26" s="377">
        <v>3.3468387109521866E-2</v>
      </c>
      <c r="E26" s="377">
        <v>2.335562797710888E-2</v>
      </c>
      <c r="F26" s="377">
        <v>3.9039157628891055E-2</v>
      </c>
      <c r="G26" s="377">
        <v>4.479704394038888E-2</v>
      </c>
      <c r="H26" s="378">
        <v>2.6026582007682781E-2</v>
      </c>
      <c r="I26" s="377">
        <v>2.642449639151315E-2</v>
      </c>
      <c r="J26" s="377">
        <v>2.8766904733181779E-2</v>
      </c>
      <c r="K26" s="377">
        <v>4.6480325595749938E-2</v>
      </c>
      <c r="L26" s="377">
        <v>3.6959426239161153E-2</v>
      </c>
      <c r="M26" s="377">
        <v>2.6444242403966232E-2</v>
      </c>
    </row>
    <row r="27" spans="2:31" s="341" customFormat="1" ht="13.5" customHeight="1">
      <c r="B27" s="379"/>
      <c r="C27" s="350"/>
      <c r="D27" s="350"/>
      <c r="E27" s="350"/>
      <c r="F27" s="350"/>
      <c r="G27" s="350"/>
      <c r="H27" s="384"/>
      <c r="I27" s="350"/>
      <c r="J27" s="350"/>
      <c r="K27" s="350"/>
      <c r="L27" s="350"/>
      <c r="M27" s="350"/>
    </row>
    <row r="28" spans="2:31" s="152" customFormat="1" ht="13.5" customHeight="1">
      <c r="B28" s="393" t="s">
        <v>181</v>
      </c>
      <c r="C28" s="354">
        <v>10343.977464</v>
      </c>
      <c r="D28" s="394">
        <v>7447.9337999999998</v>
      </c>
      <c r="E28" s="394">
        <v>14447.954184</v>
      </c>
      <c r="F28" s="394">
        <v>0</v>
      </c>
      <c r="G28" s="394">
        <v>937.23034700000005</v>
      </c>
      <c r="H28" s="395">
        <v>4.8718599999999999</v>
      </c>
      <c r="I28" s="408">
        <v>0</v>
      </c>
      <c r="J28" s="408">
        <v>0</v>
      </c>
      <c r="K28" s="408">
        <v>0</v>
      </c>
      <c r="L28" s="408">
        <v>0</v>
      </c>
      <c r="M28" s="408">
        <v>0</v>
      </c>
      <c r="O28" s="341"/>
      <c r="P28" s="341"/>
      <c r="Q28" s="341"/>
      <c r="R28" s="341"/>
      <c r="S28" s="341"/>
      <c r="T28" s="341"/>
      <c r="U28" s="341"/>
      <c r="V28" s="341"/>
      <c r="W28" s="341"/>
      <c r="X28" s="341"/>
      <c r="Y28" s="341"/>
      <c r="Z28" s="341"/>
      <c r="AA28" s="341"/>
      <c r="AB28" s="341"/>
      <c r="AC28" s="341"/>
      <c r="AD28" s="341"/>
    </row>
    <row r="29" spans="2:31" s="152" customFormat="1" ht="13.5" customHeight="1">
      <c r="B29" s="393" t="s">
        <v>182</v>
      </c>
      <c r="C29" s="354">
        <v>5659.4825719999999</v>
      </c>
      <c r="D29" s="394">
        <v>911.99999999999989</v>
      </c>
      <c r="E29" s="394">
        <v>3578.8896999999997</v>
      </c>
      <c r="F29" s="394">
        <v>1857.01046</v>
      </c>
      <c r="G29" s="394">
        <v>879.21999999999991</v>
      </c>
      <c r="H29" s="395">
        <v>771.8</v>
      </c>
      <c r="I29" s="408">
        <v>2937</v>
      </c>
      <c r="J29" s="408">
        <v>12000</v>
      </c>
      <c r="K29" s="408">
        <v>0</v>
      </c>
      <c r="L29" s="408">
        <v>0</v>
      </c>
      <c r="M29" s="408">
        <v>0</v>
      </c>
      <c r="O29" s="341"/>
      <c r="P29" s="341"/>
      <c r="Q29" s="341"/>
      <c r="R29" s="341"/>
      <c r="S29" s="341"/>
      <c r="T29" s="341"/>
      <c r="U29" s="341"/>
      <c r="V29" s="341"/>
      <c r="W29" s="341"/>
      <c r="X29" s="341"/>
      <c r="Y29" s="341"/>
      <c r="Z29" s="341"/>
      <c r="AA29" s="341"/>
      <c r="AB29" s="341"/>
      <c r="AC29" s="341"/>
      <c r="AD29" s="341"/>
    </row>
    <row r="30" spans="2:31" s="152" customFormat="1" ht="13.5" customHeight="1">
      <c r="B30" s="393" t="s">
        <v>183</v>
      </c>
      <c r="C30" s="354">
        <v>88988.345885000002</v>
      </c>
      <c r="D30" s="394">
        <v>43867.936813</v>
      </c>
      <c r="E30" s="394">
        <v>10373.403478</v>
      </c>
      <c r="F30" s="394">
        <v>138977.35731200001</v>
      </c>
      <c r="G30" s="394">
        <v>90298.056226000001</v>
      </c>
      <c r="H30" s="395">
        <v>14684.848285999999</v>
      </c>
      <c r="I30" s="408">
        <v>57040.804410999997</v>
      </c>
      <c r="J30" s="408">
        <v>81827.820691000001</v>
      </c>
      <c r="K30" s="408">
        <v>180396.01178949999</v>
      </c>
      <c r="L30" s="408">
        <v>125900</v>
      </c>
      <c r="M30" s="408">
        <v>70000</v>
      </c>
      <c r="O30" s="341"/>
      <c r="P30" s="341"/>
      <c r="Q30" s="341"/>
      <c r="R30" s="341"/>
      <c r="S30" s="341"/>
      <c r="T30" s="341"/>
      <c r="U30" s="341"/>
      <c r="V30" s="341"/>
      <c r="W30" s="341"/>
      <c r="X30" s="341"/>
      <c r="Y30" s="341"/>
      <c r="Z30" s="341"/>
      <c r="AA30" s="341"/>
      <c r="AB30" s="341"/>
      <c r="AC30" s="341"/>
      <c r="AD30" s="341"/>
    </row>
    <row r="31" spans="2:31" s="152" customFormat="1" ht="13.5" customHeight="1">
      <c r="B31" s="393" t="s">
        <v>184</v>
      </c>
      <c r="C31" s="354">
        <v>20795.276331000001</v>
      </c>
      <c r="D31" s="394">
        <v>10532.437532</v>
      </c>
      <c r="E31" s="394">
        <v>12441.1873</v>
      </c>
      <c r="F31" s="394">
        <v>6417.6497139999992</v>
      </c>
      <c r="G31" s="394">
        <v>5691.5240130000002</v>
      </c>
      <c r="H31" s="395">
        <v>3254.1913520000003</v>
      </c>
      <c r="I31" s="408">
        <v>1563.3461130000001</v>
      </c>
      <c r="J31" s="408">
        <v>0</v>
      </c>
      <c r="K31" s="408">
        <v>13650</v>
      </c>
      <c r="L31" s="408">
        <v>13650</v>
      </c>
      <c r="M31" s="408">
        <v>13650</v>
      </c>
      <c r="O31" s="341"/>
      <c r="P31" s="341"/>
      <c r="Q31" s="341"/>
      <c r="R31" s="341"/>
      <c r="S31" s="341"/>
      <c r="T31" s="341"/>
      <c r="U31" s="341"/>
      <c r="V31" s="341"/>
      <c r="W31" s="341"/>
      <c r="X31" s="341"/>
      <c r="Y31" s="341"/>
      <c r="Z31" s="341"/>
      <c r="AA31" s="341"/>
      <c r="AB31" s="341"/>
      <c r="AC31" s="341"/>
      <c r="AD31" s="341"/>
    </row>
    <row r="32" spans="2:31" s="152" customFormat="1" ht="13.5" customHeight="1">
      <c r="B32" s="393" t="s">
        <v>185</v>
      </c>
      <c r="C32" s="354">
        <v>24634.69518866804</v>
      </c>
      <c r="D32" s="394">
        <v>26922.859980282807</v>
      </c>
      <c r="E32" s="394">
        <v>36048.823656899236</v>
      </c>
      <c r="F32" s="394">
        <v>46445.658269877407</v>
      </c>
      <c r="G32" s="394">
        <v>37754.272232835632</v>
      </c>
      <c r="H32" s="395">
        <v>12015.369058918854</v>
      </c>
      <c r="I32" s="408">
        <v>54904.015458866605</v>
      </c>
      <c r="J32" s="408">
        <v>54580.002220175615</v>
      </c>
      <c r="K32" s="408">
        <v>60667.268254319868</v>
      </c>
      <c r="L32" s="408">
        <v>77425.665367851747</v>
      </c>
      <c r="M32" s="408">
        <v>75044.545492141202</v>
      </c>
      <c r="O32" s="341" t="s">
        <v>185</v>
      </c>
      <c r="P32" s="341"/>
      <c r="Q32" s="364">
        <f>I78*100</f>
        <v>49763.005142367707</v>
      </c>
      <c r="R32" s="364">
        <f>J78*100</f>
        <v>54904.015458866605</v>
      </c>
      <c r="S32" s="364">
        <f t="shared" ref="S32:V32" si="16">K78*100</f>
        <v>54580.002220175615</v>
      </c>
      <c r="T32" s="364">
        <f t="shared" si="16"/>
        <v>60667.268254319868</v>
      </c>
      <c r="U32" s="364">
        <f t="shared" si="16"/>
        <v>77425.665367851747</v>
      </c>
      <c r="V32" s="364">
        <f t="shared" si="16"/>
        <v>75044.545492141202</v>
      </c>
      <c r="W32" s="341"/>
      <c r="X32" s="341"/>
      <c r="Y32" s="796">
        <f>Q32-SUM(G32:H32)</f>
        <v>-6.636149386780744</v>
      </c>
      <c r="Z32" s="796">
        <f t="shared" si="10"/>
        <v>0</v>
      </c>
      <c r="AA32" s="796">
        <f t="shared" si="11"/>
        <v>0</v>
      </c>
      <c r="AB32" s="796">
        <f t="shared" si="12"/>
        <v>0</v>
      </c>
      <c r="AC32" s="796">
        <f t="shared" si="13"/>
        <v>0</v>
      </c>
      <c r="AD32" s="796">
        <f t="shared" si="14"/>
        <v>0</v>
      </c>
      <c r="AE32" s="427"/>
    </row>
    <row r="33" spans="2:29" s="152" customFormat="1" ht="13.5" customHeight="1">
      <c r="B33" s="406"/>
      <c r="C33" s="407"/>
      <c r="D33" s="407"/>
      <c r="E33" s="407"/>
      <c r="F33" s="407"/>
      <c r="G33" s="407"/>
      <c r="H33" s="395"/>
      <c r="I33" s="408"/>
      <c r="J33" s="408"/>
      <c r="K33" s="408"/>
      <c r="L33" s="408"/>
      <c r="M33" s="408"/>
      <c r="O33" s="341"/>
      <c r="P33" s="341"/>
      <c r="Q33" s="341"/>
      <c r="R33" s="341"/>
      <c r="S33" s="341"/>
      <c r="T33" s="341"/>
      <c r="U33" s="341"/>
      <c r="V33" s="341"/>
      <c r="W33" s="341"/>
      <c r="X33" s="341"/>
      <c r="Y33" s="341"/>
      <c r="Z33" s="341"/>
      <c r="AA33" s="341"/>
      <c r="AB33" s="341"/>
      <c r="AC33" s="341"/>
    </row>
    <row r="34" spans="2:29" s="404" customFormat="1" ht="13.5" customHeight="1">
      <c r="B34" s="387" t="s">
        <v>186</v>
      </c>
      <c r="C34" s="440"/>
      <c r="D34" s="440"/>
      <c r="E34" s="440"/>
      <c r="F34" s="440"/>
      <c r="G34" s="440"/>
      <c r="H34" s="405">
        <v>0</v>
      </c>
      <c r="I34" s="405">
        <v>13789.295484448383</v>
      </c>
      <c r="J34" s="405">
        <v>18234.953094381424</v>
      </c>
      <c r="K34" s="405">
        <v>19737.356863014025</v>
      </c>
      <c r="L34" s="405">
        <v>19840.563873560535</v>
      </c>
      <c r="M34" s="405">
        <v>19849.794081552507</v>
      </c>
      <c r="W34" s="341"/>
      <c r="X34" s="341"/>
      <c r="Y34" s="341"/>
      <c r="Z34" s="341"/>
      <c r="AA34" s="341"/>
      <c r="AB34" s="341"/>
      <c r="AC34" s="341"/>
    </row>
    <row r="35" spans="2:29" s="372" customFormat="1" ht="13.5" customHeight="1">
      <c r="B35" s="373" t="s">
        <v>165</v>
      </c>
      <c r="C35" s="441"/>
      <c r="D35" s="441"/>
      <c r="E35" s="441"/>
      <c r="F35" s="441"/>
      <c r="G35" s="441"/>
      <c r="H35" s="375"/>
      <c r="I35" s="374" t="s">
        <v>166</v>
      </c>
      <c r="J35" s="374">
        <v>0.32239918384132604</v>
      </c>
      <c r="K35" s="374">
        <v>8.2391424911069544E-2</v>
      </c>
      <c r="L35" s="374">
        <v>5.2290188226726819E-3</v>
      </c>
      <c r="M35" s="374">
        <v>4.6521903564800127E-4</v>
      </c>
      <c r="W35" s="341"/>
      <c r="X35" s="341"/>
      <c r="Y35" s="341"/>
      <c r="Z35" s="341"/>
      <c r="AA35" s="341"/>
      <c r="AB35" s="341"/>
      <c r="AC35" s="341"/>
    </row>
    <row r="36" spans="2:29" s="341" customFormat="1" ht="13.5" customHeight="1">
      <c r="B36" s="376" t="s">
        <v>167</v>
      </c>
      <c r="C36" s="442"/>
      <c r="D36" s="442"/>
      <c r="E36" s="442"/>
      <c r="F36" s="442"/>
      <c r="G36" s="442"/>
      <c r="H36" s="378">
        <v>0</v>
      </c>
      <c r="I36" s="377">
        <v>3.1291568498766878E-3</v>
      </c>
      <c r="J36" s="377">
        <v>3.5346058461761002E-3</v>
      </c>
      <c r="K36" s="377">
        <v>3.6016919621724313E-3</v>
      </c>
      <c r="L36" s="377">
        <v>3.3796225755778927E-3</v>
      </c>
      <c r="M36" s="377">
        <v>3.3076925532225252E-3</v>
      </c>
    </row>
    <row r="37" spans="2:29" s="341" customFormat="1" ht="13.5" customHeight="1">
      <c r="B37" s="379"/>
      <c r="C37" s="443"/>
      <c r="D37" s="443"/>
      <c r="E37" s="443"/>
      <c r="F37" s="443"/>
      <c r="G37" s="443"/>
      <c r="H37" s="384"/>
      <c r="I37" s="350"/>
      <c r="J37" s="350"/>
      <c r="K37" s="350"/>
      <c r="L37" s="350"/>
      <c r="M37" s="350"/>
    </row>
    <row r="38" spans="2:29" s="341" customFormat="1" ht="13.5" customHeight="1">
      <c r="B38" s="379"/>
      <c r="C38" s="443"/>
      <c r="D38" s="443"/>
      <c r="E38" s="443"/>
      <c r="F38" s="443"/>
      <c r="G38" s="443"/>
      <c r="H38" s="395"/>
      <c r="I38" s="408">
        <v>13789.295484448383</v>
      </c>
      <c r="J38" s="408">
        <v>18234.953094381424</v>
      </c>
      <c r="K38" s="408">
        <v>19737.356863014025</v>
      </c>
      <c r="L38" s="408">
        <v>19840.563873560535</v>
      </c>
      <c r="M38" s="408">
        <v>19849.794081552507</v>
      </c>
    </row>
    <row r="39" spans="2:29" s="152" customFormat="1" ht="13.5" customHeight="1">
      <c r="B39" s="406"/>
      <c r="C39" s="443"/>
      <c r="D39" s="443"/>
      <c r="E39" s="443"/>
      <c r="F39" s="443"/>
      <c r="G39" s="443"/>
      <c r="H39" s="395"/>
      <c r="I39" s="408"/>
      <c r="J39" s="408"/>
      <c r="K39" s="408"/>
      <c r="L39" s="408"/>
      <c r="M39" s="408"/>
    </row>
    <row r="40" spans="2:29" s="380" customFormat="1" ht="14.1" customHeight="1">
      <c r="B40" s="381" t="s">
        <v>187</v>
      </c>
      <c r="C40" s="440"/>
      <c r="D40" s="440"/>
      <c r="E40" s="440"/>
      <c r="F40" s="440"/>
      <c r="G40" s="440"/>
      <c r="H40" s="383">
        <v>27534.632543860502</v>
      </c>
      <c r="I40" s="382">
        <v>111390.13475673669</v>
      </c>
      <c r="J40" s="382">
        <v>119729.81412510856</v>
      </c>
      <c r="K40" s="382">
        <v>123294.8871302107</v>
      </c>
      <c r="L40" s="382">
        <v>102348.92160905901</v>
      </c>
      <c r="M40" s="382">
        <v>106089.04168316643</v>
      </c>
    </row>
    <row r="41" spans="2:29" s="372" customFormat="1" ht="13.5" customHeight="1">
      <c r="B41" s="373" t="s">
        <v>165</v>
      </c>
      <c r="C41" s="441"/>
      <c r="D41" s="441"/>
      <c r="E41" s="441"/>
      <c r="F41" s="441"/>
      <c r="G41" s="441"/>
      <c r="H41" s="375"/>
      <c r="I41" s="374">
        <v>0.15870924166395128</v>
      </c>
      <c r="J41" s="374">
        <v>7.4869102067115501E-2</v>
      </c>
      <c r="K41" s="374">
        <v>2.9775983794453342E-2</v>
      </c>
      <c r="L41" s="374">
        <v>-0.16988511047526922</v>
      </c>
      <c r="M41" s="374">
        <v>3.6542838119912213E-2</v>
      </c>
    </row>
    <row r="42" spans="2:29" s="341" customFormat="1" ht="13.5" customHeight="1">
      <c r="B42" s="376" t="s">
        <v>167</v>
      </c>
      <c r="C42" s="442"/>
      <c r="D42" s="442"/>
      <c r="E42" s="442"/>
      <c r="F42" s="442"/>
      <c r="G42" s="442"/>
      <c r="H42" s="378">
        <v>2.3319465471670586E-2</v>
      </c>
      <c r="I42" s="377">
        <v>2.5277375742352753E-2</v>
      </c>
      <c r="J42" s="377">
        <v>2.3208049879688625E-2</v>
      </c>
      <c r="K42" s="377">
        <v>2.2498970203349941E-2</v>
      </c>
      <c r="L42" s="377">
        <v>1.7434016909014059E-2</v>
      </c>
      <c r="M42" s="377">
        <v>1.76782656642289E-2</v>
      </c>
    </row>
    <row r="43" spans="2:29" s="341" customFormat="1" ht="13.5" customHeight="1">
      <c r="B43" s="379"/>
      <c r="C43" s="443"/>
      <c r="D43" s="443"/>
      <c r="E43" s="443"/>
      <c r="F43" s="443"/>
      <c r="G43" s="443"/>
      <c r="H43" s="391"/>
      <c r="I43" s="392"/>
      <c r="J43" s="392"/>
      <c r="K43" s="392"/>
      <c r="L43" s="392"/>
      <c r="M43" s="392"/>
    </row>
    <row r="44" spans="2:29" s="341" customFormat="1" ht="13.5" customHeight="1">
      <c r="B44" s="409" t="s">
        <v>188</v>
      </c>
      <c r="C44" s="443"/>
      <c r="D44" s="443"/>
      <c r="E44" s="443"/>
      <c r="F44" s="443"/>
      <c r="G44" s="443"/>
      <c r="H44" s="411">
        <v>15683.278759239376</v>
      </c>
      <c r="I44" s="410">
        <v>61464.035454014578</v>
      </c>
      <c r="J44" s="410">
        <v>63191.142353367657</v>
      </c>
      <c r="K44" s="410">
        <v>65775.605668357748</v>
      </c>
      <c r="L44" s="410">
        <v>66966.860740664066</v>
      </c>
      <c r="M44" s="410">
        <v>69160.415616211976</v>
      </c>
    </row>
    <row r="45" spans="2:29" s="341" customFormat="1" ht="13.5" customHeight="1">
      <c r="B45" s="376" t="s">
        <v>167</v>
      </c>
      <c r="C45" s="443"/>
      <c r="D45" s="443"/>
      <c r="E45" s="443"/>
      <c r="F45" s="443"/>
      <c r="G45" s="443"/>
      <c r="H45" s="378">
        <v>1.3282388167922529E-2</v>
      </c>
      <c r="I45" s="377">
        <v>1.3947819725736131E-2</v>
      </c>
      <c r="J45" s="377">
        <v>1.2248771907045933E-2</v>
      </c>
      <c r="K45" s="377">
        <v>1.2002796113327748E-2</v>
      </c>
      <c r="L45" s="377">
        <v>1.1407070676873556E-2</v>
      </c>
      <c r="M45" s="377">
        <v>1.1524622914054287E-2</v>
      </c>
    </row>
    <row r="46" spans="2:29" s="341" customFormat="1" ht="13.5" customHeight="1">
      <c r="B46" s="412" t="s">
        <v>189</v>
      </c>
      <c r="C46" s="443"/>
      <c r="D46" s="443"/>
      <c r="E46" s="443"/>
      <c r="F46" s="443"/>
      <c r="G46" s="443"/>
      <c r="H46" s="413">
        <v>6470.0829852393754</v>
      </c>
      <c r="I46" s="397">
        <v>29632.133861944589</v>
      </c>
      <c r="J46" s="397">
        <v>27523.315192907092</v>
      </c>
      <c r="K46" s="397">
        <v>27643.085906265242</v>
      </c>
      <c r="L46" s="397">
        <v>27737.513044463216</v>
      </c>
      <c r="M46" s="397">
        <v>29836.718310763295</v>
      </c>
    </row>
    <row r="47" spans="2:29" s="341" customFormat="1" ht="13.5" customHeight="1">
      <c r="B47" s="412" t="s">
        <v>190</v>
      </c>
      <c r="C47" s="443"/>
      <c r="D47" s="443"/>
      <c r="E47" s="443"/>
      <c r="F47" s="443"/>
      <c r="G47" s="443"/>
      <c r="H47" s="413">
        <v>9213.1957739999998</v>
      </c>
      <c r="I47" s="397">
        <v>31831.901592069986</v>
      </c>
      <c r="J47" s="397">
        <v>35667.827160460562</v>
      </c>
      <c r="K47" s="397">
        <v>38132.51976209251</v>
      </c>
      <c r="L47" s="397">
        <v>39229.347696200843</v>
      </c>
      <c r="M47" s="397">
        <v>39323.697305448688</v>
      </c>
    </row>
    <row r="48" spans="2:29" s="341" customFormat="1" ht="13.5" customHeight="1">
      <c r="B48" s="393"/>
      <c r="C48" s="443"/>
      <c r="D48" s="443"/>
      <c r="E48" s="443"/>
      <c r="F48" s="443"/>
      <c r="G48" s="443"/>
      <c r="H48" s="399"/>
      <c r="I48" s="400"/>
      <c r="J48" s="400"/>
      <c r="K48" s="400"/>
      <c r="L48" s="400"/>
      <c r="M48" s="400"/>
    </row>
    <row r="49" spans="1:34" s="341" customFormat="1" ht="13.5" customHeight="1">
      <c r="B49" s="393" t="s">
        <v>191</v>
      </c>
      <c r="C49" s="443"/>
      <c r="D49" s="443"/>
      <c r="E49" s="443"/>
      <c r="F49" s="443"/>
      <c r="G49" s="443"/>
      <c r="H49" s="413"/>
      <c r="I49" s="397"/>
      <c r="J49" s="397"/>
      <c r="K49" s="397"/>
      <c r="L49" s="397"/>
      <c r="M49" s="397"/>
    </row>
    <row r="50" spans="1:34" s="341" customFormat="1" ht="13.5" customHeight="1">
      <c r="B50" s="393" t="s">
        <v>192</v>
      </c>
      <c r="C50" s="443"/>
      <c r="D50" s="443"/>
      <c r="E50" s="443"/>
      <c r="F50" s="443"/>
      <c r="G50" s="443"/>
      <c r="H50" s="413">
        <v>0</v>
      </c>
      <c r="I50" s="397">
        <v>0</v>
      </c>
      <c r="J50" s="397">
        <v>0</v>
      </c>
      <c r="K50" s="397">
        <v>9856.944096283527</v>
      </c>
      <c r="L50" s="397">
        <v>3793.6862570145086</v>
      </c>
      <c r="M50" s="397">
        <v>3412.7921682869755</v>
      </c>
    </row>
    <row r="51" spans="1:34" s="341" customFormat="1" ht="13.5" customHeight="1">
      <c r="B51" s="393" t="s">
        <v>193</v>
      </c>
      <c r="C51" s="443"/>
      <c r="D51" s="443"/>
      <c r="E51" s="443"/>
      <c r="F51" s="443"/>
      <c r="G51" s="443"/>
      <c r="H51" s="413">
        <v>11829.965084522802</v>
      </c>
      <c r="I51" s="397">
        <v>49840.058169831005</v>
      </c>
      <c r="J51" s="397">
        <v>56445.195475845707</v>
      </c>
      <c r="K51" s="397">
        <v>47559.91218733399</v>
      </c>
      <c r="L51" s="397">
        <v>31478.879453591151</v>
      </c>
      <c r="M51" s="397">
        <v>33406.915264278934</v>
      </c>
    </row>
    <row r="52" spans="1:34" s="341" customFormat="1" ht="13.5" customHeight="1">
      <c r="B52" s="393" t="s">
        <v>194</v>
      </c>
      <c r="C52" s="443"/>
      <c r="D52" s="443"/>
      <c r="E52" s="443"/>
      <c r="F52" s="443"/>
      <c r="G52" s="443"/>
      <c r="H52" s="413">
        <v>21.388700098322509</v>
      </c>
      <c r="I52" s="397">
        <v>86.041132891101384</v>
      </c>
      <c r="J52" s="397">
        <v>93.476295895204927</v>
      </c>
      <c r="K52" s="397">
        <v>102.4251782354352</v>
      </c>
      <c r="L52" s="397">
        <v>109.4951577892848</v>
      </c>
      <c r="M52" s="397">
        <v>108.91863438855073</v>
      </c>
    </row>
    <row r="53" spans="1:34" s="341" customFormat="1" ht="13.5" customHeight="1" thickBot="1">
      <c r="B53" s="414"/>
      <c r="C53" s="443"/>
      <c r="D53" s="443"/>
      <c r="E53" s="443"/>
      <c r="F53" s="443"/>
      <c r="G53" s="443"/>
      <c r="H53" s="416"/>
      <c r="I53" s="415"/>
      <c r="J53" s="415"/>
      <c r="K53" s="415"/>
      <c r="L53" s="415"/>
      <c r="M53" s="415"/>
    </row>
    <row r="57" spans="1:34">
      <c r="B57" s="575" t="s">
        <v>195</v>
      </c>
    </row>
    <row r="58" spans="1:34">
      <c r="N58">
        <v>100</v>
      </c>
    </row>
    <row r="59" spans="1:34">
      <c r="V59" t="s">
        <v>196</v>
      </c>
      <c r="X59" s="625">
        <f>X77+X79+X81+X83+X84</f>
        <v>36749.821998687075</v>
      </c>
      <c r="Y59" s="625">
        <f t="shared" ref="Y59:AG59" si="17">Y77+Y79+Y81+Y83+Y84</f>
        <v>38613.751113791433</v>
      </c>
      <c r="Z59" s="625">
        <f t="shared" si="17"/>
        <v>6835.2268427085182</v>
      </c>
      <c r="AA59" s="625">
        <f t="shared" si="17"/>
        <v>3475.3536183080746</v>
      </c>
      <c r="AB59" s="625">
        <f t="shared" si="17"/>
        <v>1297.0150526150001</v>
      </c>
      <c r="AC59" s="625">
        <f>AC77+AC79+AC81+AC83+AC84</f>
        <v>442.47199794099993</v>
      </c>
      <c r="AD59" s="625">
        <f t="shared" si="17"/>
        <v>746.16520556333342</v>
      </c>
      <c r="AE59" s="625">
        <f t="shared" si="17"/>
        <v>1057.4170819721294</v>
      </c>
      <c r="AF59" s="625">
        <f t="shared" si="17"/>
        <v>0</v>
      </c>
      <c r="AG59" s="625">
        <f t="shared" si="17"/>
        <v>0</v>
      </c>
    </row>
    <row r="60" spans="1:34">
      <c r="B60" s="70" t="s">
        <v>197</v>
      </c>
      <c r="N60" s="583" t="s">
        <v>198</v>
      </c>
      <c r="O60" s="583"/>
      <c r="P60" s="583"/>
      <c r="S60" s="584"/>
      <c r="T60" s="585"/>
      <c r="V60" t="s">
        <v>199</v>
      </c>
      <c r="X60" s="625">
        <f>X78+X80+X82+X85</f>
        <v>1257.87082252</v>
      </c>
      <c r="Y60" s="625">
        <f t="shared" ref="Y60:AG60" si="18">Y78+Y80+Y82+Y85</f>
        <v>627.60308144999999</v>
      </c>
      <c r="Z60" s="625">
        <f t="shared" si="18"/>
        <v>408.41434662</v>
      </c>
      <c r="AA60" s="625">
        <f t="shared" si="18"/>
        <v>1472.5201748600002</v>
      </c>
      <c r="AB60" s="625">
        <f t="shared" si="18"/>
        <v>1204.15423594</v>
      </c>
      <c r="AC60" s="625">
        <f t="shared" si="18"/>
        <v>678.41150524</v>
      </c>
      <c r="AD60" s="625">
        <f t="shared" si="18"/>
        <v>938.27820690999988</v>
      </c>
      <c r="AE60" s="625">
        <f t="shared" si="18"/>
        <v>1940.4601178949999</v>
      </c>
      <c r="AF60" s="625">
        <f t="shared" si="18"/>
        <v>1395.5</v>
      </c>
      <c r="AG60" s="625">
        <f t="shared" si="18"/>
        <v>836.50000000000011</v>
      </c>
    </row>
    <row r="61" spans="1:34">
      <c r="B61" s="586"/>
      <c r="C61" s="586"/>
      <c r="D61" s="587"/>
      <c r="E61" s="588" t="s">
        <v>200</v>
      </c>
      <c r="F61" s="588" t="s">
        <v>201</v>
      </c>
      <c r="G61" s="588" t="s">
        <v>202</v>
      </c>
      <c r="H61" s="588" t="s">
        <v>203</v>
      </c>
      <c r="I61" s="588" t="s">
        <v>204</v>
      </c>
      <c r="J61" s="588" t="s">
        <v>205</v>
      </c>
      <c r="K61" s="588" t="s">
        <v>206</v>
      </c>
      <c r="L61" s="588" t="s">
        <v>207</v>
      </c>
      <c r="M61" s="589" t="s">
        <v>208</v>
      </c>
      <c r="N61" s="589" t="s">
        <v>209</v>
      </c>
      <c r="O61" s="780"/>
      <c r="P61" s="780"/>
      <c r="S61" s="584"/>
    </row>
    <row r="62" spans="1:34">
      <c r="A62" s="590" t="s">
        <v>210</v>
      </c>
      <c r="B62" s="591" t="s">
        <v>211</v>
      </c>
      <c r="C62" s="591"/>
      <c r="D62" s="592"/>
      <c r="E62" s="593">
        <v>244.173845188239</v>
      </c>
      <c r="F62" s="593">
        <v>6.3327949062129738</v>
      </c>
      <c r="G62" s="593">
        <v>0.46114466844671559</v>
      </c>
      <c r="H62" s="594">
        <v>0.51018216511067216</v>
      </c>
      <c r="I62" s="594">
        <v>0.56811318409564859</v>
      </c>
      <c r="J62" s="594">
        <v>1.3751419429051461</v>
      </c>
      <c r="K62" s="594">
        <v>0</v>
      </c>
      <c r="L62" s="594">
        <v>0</v>
      </c>
      <c r="M62" s="595">
        <v>0</v>
      </c>
      <c r="N62" s="595">
        <v>0</v>
      </c>
      <c r="O62" s="610"/>
      <c r="P62" s="610"/>
    </row>
    <row r="63" spans="1:34">
      <c r="A63" s="590" t="s">
        <v>212</v>
      </c>
      <c r="B63" s="596" t="s">
        <v>213</v>
      </c>
      <c r="C63" s="597" t="s">
        <v>214</v>
      </c>
      <c r="D63" s="598" t="s">
        <v>215</v>
      </c>
      <c r="E63" s="594">
        <v>20863.373956010044</v>
      </c>
      <c r="F63" s="594">
        <v>7489.7935729122846</v>
      </c>
      <c r="G63" s="594">
        <v>6044.939694374013</v>
      </c>
      <c r="H63" s="594">
        <v>14483.245583688684</v>
      </c>
      <c r="I63" s="594">
        <v>19405.849368804094</v>
      </c>
      <c r="J63" s="594">
        <v>6435.1371893364994</v>
      </c>
      <c r="K63" s="594">
        <v>4791.6422127360711</v>
      </c>
      <c r="L63" s="594">
        <v>7596.6128208447317</v>
      </c>
      <c r="M63" s="595">
        <v>2912.7715181775793</v>
      </c>
      <c r="N63" s="595">
        <v>2470.4659533017789</v>
      </c>
      <c r="O63" s="610"/>
      <c r="P63" s="610"/>
      <c r="S63" s="70" t="s">
        <v>216</v>
      </c>
    </row>
    <row r="64" spans="1:34">
      <c r="A64" s="590" t="s">
        <v>212</v>
      </c>
      <c r="B64" s="599"/>
      <c r="C64" s="600"/>
      <c r="D64" s="598" t="s">
        <v>217</v>
      </c>
      <c r="E64" s="594">
        <v>0</v>
      </c>
      <c r="F64" s="594">
        <v>0</v>
      </c>
      <c r="G64" s="594">
        <v>5.2235709999999997</v>
      </c>
      <c r="H64" s="594">
        <v>1.242</v>
      </c>
      <c r="I64" s="594">
        <v>2.9227750399999999</v>
      </c>
      <c r="J64" s="594">
        <v>350.20883701300005</v>
      </c>
      <c r="K64" s="594">
        <v>141.57931474547416</v>
      </c>
      <c r="L64" s="594">
        <v>487.72317647058833</v>
      </c>
      <c r="M64" s="595">
        <v>0</v>
      </c>
      <c r="N64" s="595">
        <v>0</v>
      </c>
      <c r="O64" s="610"/>
      <c r="P64" s="610"/>
      <c r="S64" s="601" t="s">
        <v>218</v>
      </c>
      <c r="T64" s="601"/>
      <c r="U64" s="601"/>
      <c r="V64" s="601"/>
      <c r="W64" s="601"/>
      <c r="X64" s="601" t="s">
        <v>219</v>
      </c>
      <c r="Y64" s="601"/>
      <c r="Z64" s="601"/>
      <c r="AA64" s="601"/>
      <c r="AB64" s="601"/>
      <c r="AC64" s="601"/>
      <c r="AD64" s="601"/>
      <c r="AE64" s="601"/>
      <c r="AF64" s="601"/>
      <c r="AG64" s="601"/>
      <c r="AH64" s="601"/>
    </row>
    <row r="65" spans="1:34">
      <c r="A65" s="590" t="s">
        <v>212</v>
      </c>
      <c r="B65" s="599"/>
      <c r="C65" s="598" t="s">
        <v>220</v>
      </c>
      <c r="D65" s="598" t="s">
        <v>221</v>
      </c>
      <c r="E65" s="594">
        <v>0</v>
      </c>
      <c r="F65" s="594">
        <v>0</v>
      </c>
      <c r="G65" s="594">
        <v>0</v>
      </c>
      <c r="H65" s="594">
        <v>640.29377475000001</v>
      </c>
      <c r="I65" s="594">
        <v>22776.924265705187</v>
      </c>
      <c r="J65" s="594">
        <v>7859.6631701522865</v>
      </c>
      <c r="K65" s="594">
        <v>3114.1643849603706</v>
      </c>
      <c r="L65" s="594">
        <v>267.62492490528825</v>
      </c>
      <c r="M65" s="595">
        <v>321.57520718576325</v>
      </c>
      <c r="N65" s="595">
        <v>304.42229508331064</v>
      </c>
      <c r="O65" s="610"/>
      <c r="P65" s="610"/>
      <c r="S65" s="601" t="s">
        <v>222</v>
      </c>
      <c r="T65" s="601" t="s">
        <v>223</v>
      </c>
      <c r="U65" s="601" t="s">
        <v>224</v>
      </c>
      <c r="V65" s="601" t="s">
        <v>225</v>
      </c>
      <c r="W65" s="601" t="s">
        <v>226</v>
      </c>
      <c r="X65" s="601">
        <v>2018</v>
      </c>
      <c r="Y65" s="601">
        <v>2019</v>
      </c>
      <c r="Z65" s="601">
        <v>2020</v>
      </c>
      <c r="AA65" s="601">
        <v>2021</v>
      </c>
      <c r="AB65" s="601">
        <v>2022</v>
      </c>
      <c r="AC65" s="601">
        <v>2023</v>
      </c>
      <c r="AD65" s="601">
        <v>2024</v>
      </c>
      <c r="AE65" s="601">
        <v>2025</v>
      </c>
      <c r="AF65" s="601">
        <v>2026</v>
      </c>
      <c r="AG65" s="601">
        <v>2027</v>
      </c>
      <c r="AH65" s="601" t="s">
        <v>227</v>
      </c>
    </row>
    <row r="66" spans="1:34">
      <c r="A66" s="590" t="s">
        <v>212</v>
      </c>
      <c r="B66" s="602"/>
      <c r="C66" s="603" t="s">
        <v>228</v>
      </c>
      <c r="D66" s="592"/>
      <c r="E66" s="593">
        <v>3860.5747033666757</v>
      </c>
      <c r="F66" s="593">
        <v>1237.6251371659594</v>
      </c>
      <c r="G66" s="593">
        <v>306.85346010822076</v>
      </c>
      <c r="H66" s="594">
        <v>93.43871071242036</v>
      </c>
      <c r="I66" s="594">
        <v>103.65204946262477</v>
      </c>
      <c r="J66" s="594">
        <v>48.180448216141805</v>
      </c>
      <c r="K66" s="594">
        <v>0</v>
      </c>
      <c r="L66" s="594">
        <v>0</v>
      </c>
      <c r="M66" s="595">
        <v>0</v>
      </c>
      <c r="N66" s="595">
        <v>0</v>
      </c>
      <c r="O66" s="610"/>
      <c r="P66" s="610"/>
      <c r="S66" s="70" t="s">
        <v>229</v>
      </c>
      <c r="T66" s="70" t="s">
        <v>230</v>
      </c>
      <c r="U66" t="s">
        <v>231</v>
      </c>
      <c r="V66" s="70" t="s">
        <v>232</v>
      </c>
      <c r="X66" s="604">
        <v>15721.296863600001</v>
      </c>
      <c r="Y66" s="604">
        <v>2131.7942611438002</v>
      </c>
      <c r="Z66" s="604">
        <v>3967.31175119</v>
      </c>
      <c r="AA66" s="604">
        <v>8306.4194845599995</v>
      </c>
      <c r="AB66" s="604">
        <v>13253.320369438485</v>
      </c>
      <c r="AC66" s="604">
        <v>2726.6235927931484</v>
      </c>
      <c r="AD66" s="604">
        <v>310.83724916599999</v>
      </c>
      <c r="AE66" s="604">
        <v>2908</v>
      </c>
      <c r="AF66" s="604">
        <v>0</v>
      </c>
      <c r="AG66" s="604">
        <v>0</v>
      </c>
      <c r="AH66" s="604">
        <v>49325.603571891435</v>
      </c>
    </row>
    <row r="67" spans="1:34">
      <c r="A67" s="590" t="s">
        <v>212</v>
      </c>
      <c r="B67" s="602" t="s">
        <v>233</v>
      </c>
      <c r="C67" s="591"/>
      <c r="D67" s="592"/>
      <c r="E67" s="593">
        <v>32457.580312393111</v>
      </c>
      <c r="F67" s="593">
        <v>34173.975608022374</v>
      </c>
      <c r="G67" s="593">
        <v>5666.2608107343694</v>
      </c>
      <c r="H67" s="594">
        <v>4976.8569050793913</v>
      </c>
      <c r="I67" s="594">
        <v>2891.787729291073</v>
      </c>
      <c r="J67" s="594">
        <v>1617.4530452327385</v>
      </c>
      <c r="K67" s="594">
        <v>1504.6701013417562</v>
      </c>
      <c r="L67" s="594">
        <v>3420.5498824103288</v>
      </c>
      <c r="M67" s="595">
        <v>2169.7566536785175</v>
      </c>
      <c r="N67" s="595">
        <v>1586.945454921412</v>
      </c>
      <c r="O67" s="610"/>
      <c r="P67" s="610"/>
      <c r="S67" s="70"/>
      <c r="T67" s="70"/>
      <c r="V67" s="70" t="s">
        <v>234</v>
      </c>
      <c r="X67" s="604">
        <v>137.25538811999999</v>
      </c>
      <c r="Y67" s="604">
        <v>88.214165059999999</v>
      </c>
      <c r="Z67" s="604">
        <v>285.81228586999998</v>
      </c>
      <c r="AA67" s="604">
        <v>864.80607107000003</v>
      </c>
      <c r="AB67" s="604">
        <v>580.62870511000006</v>
      </c>
      <c r="AC67" s="604">
        <v>383.00432258580003</v>
      </c>
      <c r="AD67" s="604">
        <v>803.00738800100009</v>
      </c>
      <c r="AE67" s="604">
        <v>200</v>
      </c>
      <c r="AF67" s="604">
        <v>200</v>
      </c>
      <c r="AG67" s="604">
        <v>200</v>
      </c>
      <c r="AH67" s="604">
        <v>3742.7283258167986</v>
      </c>
    </row>
    <row r="68" spans="1:34">
      <c r="A68" s="590" t="s">
        <v>212</v>
      </c>
      <c r="B68" s="591" t="s">
        <v>235</v>
      </c>
      <c r="C68" s="591"/>
      <c r="D68" s="592"/>
      <c r="E68" s="593">
        <v>28570.623009649098</v>
      </c>
      <c r="F68" s="593">
        <v>11327.358380629041</v>
      </c>
      <c r="G68" s="593">
        <v>5914.3272547092038</v>
      </c>
      <c r="H68" s="594">
        <v>11401.059191818877</v>
      </c>
      <c r="I68" s="594">
        <v>15276.805024254851</v>
      </c>
      <c r="J68" s="594">
        <v>17034.736933759785</v>
      </c>
      <c r="K68" s="594">
        <v>19196.710768241039</v>
      </c>
      <c r="L68" s="594">
        <v>18143.620989791278</v>
      </c>
      <c r="M68" s="595">
        <v>14711.789665475204</v>
      </c>
      <c r="N68" s="595">
        <v>10085.662819185491</v>
      </c>
      <c r="O68" s="610"/>
      <c r="P68" s="610"/>
      <c r="S68" s="70"/>
      <c r="T68" s="70"/>
      <c r="U68" t="s">
        <v>236</v>
      </c>
      <c r="V68" s="70" t="s">
        <v>232</v>
      </c>
      <c r="X68" s="604">
        <v>4974.1019156000002</v>
      </c>
      <c r="Y68" s="604">
        <v>4994.4570791958804</v>
      </c>
      <c r="Z68" s="604">
        <v>615.04250398952968</v>
      </c>
      <c r="AA68" s="604">
        <v>3376.50153498193</v>
      </c>
      <c r="AB68" s="604">
        <v>894.62426655000002</v>
      </c>
      <c r="AC68" s="604">
        <v>294.89231131499997</v>
      </c>
      <c r="AD68" s="604">
        <v>1031.697084634</v>
      </c>
      <c r="AE68" s="604">
        <v>1912.7963974820002</v>
      </c>
      <c r="AF68" s="604">
        <v>0</v>
      </c>
      <c r="AG68" s="604">
        <v>0</v>
      </c>
      <c r="AH68" s="604">
        <v>18094.113093748339</v>
      </c>
    </row>
    <row r="69" spans="1:34">
      <c r="A69" s="590" t="s">
        <v>212</v>
      </c>
      <c r="B69" s="605" t="s">
        <v>237</v>
      </c>
      <c r="C69" s="605"/>
      <c r="D69" s="606"/>
      <c r="E69" s="607">
        <v>85996.325826607164</v>
      </c>
      <c r="F69" s="607">
        <v>54235.085493635874</v>
      </c>
      <c r="G69" s="607">
        <v>17938.065935594255</v>
      </c>
      <c r="H69" s="608">
        <v>31596.646348214483</v>
      </c>
      <c r="I69" s="608">
        <v>60458.509325741921</v>
      </c>
      <c r="J69" s="608">
        <v>33346.754765653357</v>
      </c>
      <c r="K69" s="608">
        <v>28748.766782024712</v>
      </c>
      <c r="L69" s="608">
        <v>29916.131794422217</v>
      </c>
      <c r="M69" s="609">
        <v>20115.893044517063</v>
      </c>
      <c r="N69" s="609">
        <v>14447.496522491992</v>
      </c>
      <c r="O69" s="781"/>
      <c r="P69" s="781"/>
      <c r="S69" s="70"/>
      <c r="T69" s="70"/>
      <c r="V69" s="70" t="s">
        <v>234</v>
      </c>
      <c r="X69" s="604">
        <v>30.616114750000001</v>
      </c>
      <c r="Y69" s="604">
        <v>219.76000352</v>
      </c>
      <c r="Z69" s="604">
        <v>888.84670162999998</v>
      </c>
      <c r="AA69" s="604">
        <v>1545.6783390799999</v>
      </c>
      <c r="AB69" s="604">
        <v>4207.6367317691429</v>
      </c>
      <c r="AC69" s="604">
        <v>2248.1682605680003</v>
      </c>
      <c r="AD69" s="604">
        <v>1928.2854719040001</v>
      </c>
      <c r="AE69" s="604">
        <v>1900</v>
      </c>
      <c r="AF69" s="604">
        <v>1990</v>
      </c>
      <c r="AG69" s="604">
        <v>1660</v>
      </c>
      <c r="AH69" s="604">
        <v>16618.991623221144</v>
      </c>
    </row>
    <row r="70" spans="1:34">
      <c r="A70" s="590" t="s">
        <v>212</v>
      </c>
      <c r="B70" s="3" t="s">
        <v>238</v>
      </c>
      <c r="E70" s="610">
        <v>24723.948659376721</v>
      </c>
      <c r="F70" s="610">
        <v>8727.4187100782437</v>
      </c>
      <c r="G70" s="610">
        <v>6357.0167254822345</v>
      </c>
      <c r="H70" s="610">
        <v>15218.220069151104</v>
      </c>
      <c r="I70" s="610">
        <v>42289.348459011904</v>
      </c>
      <c r="J70" s="610">
        <v>14693.189644717928</v>
      </c>
      <c r="K70" s="610">
        <v>8047.3859124419159</v>
      </c>
      <c r="L70" s="610">
        <v>8351.9609222206091</v>
      </c>
      <c r="M70" s="610">
        <v>3234.3467253633426</v>
      </c>
      <c r="N70" s="610">
        <v>2774.8882483850894</v>
      </c>
      <c r="O70" s="610"/>
      <c r="P70" s="610"/>
      <c r="S70" s="70"/>
      <c r="T70" s="611" t="s">
        <v>239</v>
      </c>
      <c r="U70" s="611"/>
      <c r="V70" s="611"/>
      <c r="W70" s="611"/>
      <c r="X70" s="612">
        <v>20863.27028207</v>
      </c>
      <c r="Y70" s="612">
        <v>7434.2255089196806</v>
      </c>
      <c r="Z70" s="612">
        <v>5757.013242679529</v>
      </c>
      <c r="AA70" s="612">
        <v>14093.405429691931</v>
      </c>
      <c r="AB70" s="612">
        <v>18936.210072867627</v>
      </c>
      <c r="AC70" s="612">
        <v>5652.6884872619485</v>
      </c>
      <c r="AD70" s="612">
        <v>4073.8271937050008</v>
      </c>
      <c r="AE70" s="612">
        <v>6920.7963974819995</v>
      </c>
      <c r="AF70" s="612">
        <v>2190</v>
      </c>
      <c r="AG70" s="612">
        <v>1860</v>
      </c>
      <c r="AH70" s="612">
        <v>87781.436614677717</v>
      </c>
    </row>
    <row r="71" spans="1:34">
      <c r="E71" s="610">
        <v>-1562.1590469100038</v>
      </c>
      <c r="F71" s="610">
        <v>-3819.7006936099951</v>
      </c>
      <c r="G71" s="610">
        <v>-1452.803181569996</v>
      </c>
      <c r="H71" s="610">
        <v>-448.21775941000351</v>
      </c>
      <c r="I71" s="610">
        <v>-39.752835379975295</v>
      </c>
      <c r="J71" s="610">
        <v>-62.999999999972715</v>
      </c>
      <c r="K71" s="610">
        <v>-725.57333333334373</v>
      </c>
      <c r="L71" s="610">
        <v>-183.99999999999227</v>
      </c>
      <c r="M71" s="610">
        <v>0</v>
      </c>
      <c r="N71" s="610">
        <v>0</v>
      </c>
      <c r="O71" s="610"/>
      <c r="P71" s="610"/>
      <c r="S71" s="70"/>
      <c r="T71" s="70" t="s">
        <v>240</v>
      </c>
      <c r="U71" t="s">
        <v>231</v>
      </c>
      <c r="V71" s="70" t="s">
        <v>232</v>
      </c>
      <c r="X71" s="604">
        <v>0</v>
      </c>
      <c r="Y71" s="604">
        <v>0</v>
      </c>
      <c r="Z71" s="604">
        <v>0</v>
      </c>
      <c r="AA71" s="604">
        <v>293.26054213999998</v>
      </c>
      <c r="AB71" s="604">
        <v>20034.960191229929</v>
      </c>
      <c r="AC71" s="604">
        <v>3809.6691498373048</v>
      </c>
      <c r="AD71" s="604">
        <v>303.24201191200001</v>
      </c>
      <c r="AE71" s="604">
        <v>0</v>
      </c>
      <c r="AF71" s="604">
        <v>0</v>
      </c>
      <c r="AG71" s="604">
        <v>0</v>
      </c>
      <c r="AH71" s="604">
        <v>24441.131895119219</v>
      </c>
    </row>
    <row r="72" spans="1:34">
      <c r="B72" s="70" t="s">
        <v>241</v>
      </c>
      <c r="C72" t="s">
        <v>242</v>
      </c>
      <c r="D72" t="s">
        <v>243</v>
      </c>
      <c r="N72" s="583" t="s">
        <v>198</v>
      </c>
      <c r="O72" s="583"/>
      <c r="P72" s="583"/>
      <c r="S72" s="70"/>
      <c r="T72" s="70"/>
      <c r="V72" s="70" t="s">
        <v>234</v>
      </c>
      <c r="X72" s="604">
        <v>0</v>
      </c>
      <c r="Y72" s="604">
        <v>0</v>
      </c>
      <c r="Z72" s="604">
        <v>0</v>
      </c>
      <c r="AA72" s="604">
        <v>0</v>
      </c>
      <c r="AB72" s="604">
        <v>179.94990437000001</v>
      </c>
      <c r="AC72" s="604">
        <v>67.979376779999996</v>
      </c>
      <c r="AD72" s="604">
        <v>576.85099166400005</v>
      </c>
      <c r="AE72" s="604">
        <v>0</v>
      </c>
      <c r="AF72" s="604">
        <v>0</v>
      </c>
      <c r="AG72" s="604">
        <v>0</v>
      </c>
      <c r="AH72" s="604">
        <v>824.78027281399989</v>
      </c>
    </row>
    <row r="73" spans="1:34">
      <c r="A73" s="590" t="s">
        <v>212</v>
      </c>
      <c r="B73" s="586"/>
      <c r="C73" s="586"/>
      <c r="D73" s="587"/>
      <c r="E73" s="613" t="s">
        <v>244</v>
      </c>
      <c r="F73" s="613" t="s">
        <v>245</v>
      </c>
      <c r="G73" s="613" t="s">
        <v>246</v>
      </c>
      <c r="H73" s="614" t="s">
        <v>247</v>
      </c>
      <c r="I73" s="614" t="s">
        <v>248</v>
      </c>
      <c r="J73" s="614" t="s">
        <v>249</v>
      </c>
      <c r="K73" s="614" t="s">
        <v>250</v>
      </c>
      <c r="L73" s="614" t="s">
        <v>251</v>
      </c>
      <c r="M73" s="615" t="s">
        <v>252</v>
      </c>
      <c r="N73" s="615" t="s">
        <v>253</v>
      </c>
      <c r="O73" s="782"/>
      <c r="P73" s="782"/>
      <c r="S73" s="70"/>
      <c r="T73" s="70"/>
      <c r="U73" t="s">
        <v>236</v>
      </c>
      <c r="V73" s="70" t="s">
        <v>232</v>
      </c>
      <c r="X73" s="604">
        <v>0</v>
      </c>
      <c r="Y73" s="604">
        <v>0</v>
      </c>
      <c r="Z73" s="604">
        <v>0</v>
      </c>
      <c r="AA73" s="604">
        <v>347.03323261000003</v>
      </c>
      <c r="AB73" s="604">
        <v>2562.0141701052607</v>
      </c>
      <c r="AC73" s="604">
        <v>3976.1426435349822</v>
      </c>
      <c r="AD73" s="604">
        <v>1973.0341837396688</v>
      </c>
      <c r="AE73" s="604">
        <v>0</v>
      </c>
      <c r="AF73" s="604">
        <v>0</v>
      </c>
      <c r="AG73" s="604">
        <v>0</v>
      </c>
      <c r="AH73" s="604">
        <v>8858.2242299899099</v>
      </c>
    </row>
    <row r="74" spans="1:34">
      <c r="A74" s="590" t="s">
        <v>212</v>
      </c>
      <c r="B74" s="591" t="s">
        <v>211</v>
      </c>
      <c r="C74" s="591"/>
      <c r="D74" s="592"/>
      <c r="E74" s="593">
        <v>0.41783455823901844</v>
      </c>
      <c r="F74" s="593">
        <v>0.35057914621297381</v>
      </c>
      <c r="G74" s="593">
        <v>0.46114466844671559</v>
      </c>
      <c r="H74" s="594">
        <v>0.51018216511067216</v>
      </c>
      <c r="I74" s="594">
        <v>0.56811318409564859</v>
      </c>
      <c r="J74" s="594">
        <v>1.3751419429051461</v>
      </c>
      <c r="K74" s="594">
        <v>0</v>
      </c>
      <c r="L74" s="594">
        <v>0</v>
      </c>
      <c r="M74" s="595">
        <v>0</v>
      </c>
      <c r="N74" s="595">
        <v>0</v>
      </c>
      <c r="O74" s="610"/>
      <c r="P74" s="610"/>
      <c r="S74" s="70"/>
      <c r="T74" s="70"/>
      <c r="V74" s="70" t="s">
        <v>234</v>
      </c>
      <c r="X74" s="604">
        <v>0</v>
      </c>
      <c r="Y74" s="604">
        <v>0</v>
      </c>
      <c r="Z74" s="604">
        <v>0</v>
      </c>
      <c r="AA74" s="604">
        <v>0</v>
      </c>
      <c r="AB74" s="604">
        <v>0</v>
      </c>
      <c r="AC74" s="604">
        <v>5.8719999999999999</v>
      </c>
      <c r="AD74" s="604">
        <v>0</v>
      </c>
      <c r="AE74" s="604">
        <v>0</v>
      </c>
      <c r="AF74" s="604">
        <v>0</v>
      </c>
      <c r="AG74" s="604">
        <v>0</v>
      </c>
      <c r="AH74" s="604">
        <v>5.8719999999999999</v>
      </c>
    </row>
    <row r="75" spans="1:34">
      <c r="A75" s="590" t="s">
        <v>212</v>
      </c>
      <c r="B75" s="596" t="s">
        <v>213</v>
      </c>
      <c r="C75" s="597" t="s">
        <v>214</v>
      </c>
      <c r="D75" s="598" t="s">
        <v>215</v>
      </c>
      <c r="E75" s="594">
        <v>0.10367394004385484</v>
      </c>
      <c r="F75" s="594">
        <v>55.56806399260401</v>
      </c>
      <c r="G75" s="594">
        <v>287.92645169448389</v>
      </c>
      <c r="H75" s="594">
        <v>389.84015399675263</v>
      </c>
      <c r="I75" s="594">
        <v>469.63929593646628</v>
      </c>
      <c r="J75" s="594">
        <v>782.44870207455131</v>
      </c>
      <c r="K75" s="594">
        <v>717.81501903107028</v>
      </c>
      <c r="L75" s="594">
        <v>675.81642336273262</v>
      </c>
      <c r="M75" s="595">
        <v>722.77151817757908</v>
      </c>
      <c r="N75" s="595">
        <v>610.46595330177877</v>
      </c>
      <c r="O75" s="610"/>
      <c r="P75" s="610"/>
      <c r="S75" s="616"/>
      <c r="T75" s="611" t="s">
        <v>254</v>
      </c>
      <c r="U75" s="611"/>
      <c r="V75" s="611"/>
      <c r="W75" s="611"/>
      <c r="X75" s="612">
        <v>0</v>
      </c>
      <c r="Y75" s="612">
        <v>0</v>
      </c>
      <c r="Z75" s="612">
        <v>0</v>
      </c>
      <c r="AA75" s="612">
        <v>640.29377475000001</v>
      </c>
      <c r="AB75" s="612">
        <v>22776.924265705187</v>
      </c>
      <c r="AC75" s="612">
        <v>7859.6631701522865</v>
      </c>
      <c r="AD75" s="612">
        <v>2853.1271873156688</v>
      </c>
      <c r="AE75" s="612">
        <v>0</v>
      </c>
      <c r="AF75" s="612">
        <v>0</v>
      </c>
      <c r="AG75" s="612">
        <v>0</v>
      </c>
      <c r="AH75" s="612">
        <v>34130.008397923128</v>
      </c>
    </row>
    <row r="76" spans="1:34">
      <c r="A76" s="590" t="s">
        <v>212</v>
      </c>
      <c r="B76" s="599"/>
      <c r="C76" s="600"/>
      <c r="D76" s="598" t="s">
        <v>217</v>
      </c>
      <c r="E76" s="594">
        <v>0</v>
      </c>
      <c r="F76" s="594">
        <v>0</v>
      </c>
      <c r="G76" s="594">
        <v>0</v>
      </c>
      <c r="H76" s="594">
        <v>0</v>
      </c>
      <c r="I76" s="594">
        <v>0</v>
      </c>
      <c r="J76" s="594">
        <v>0</v>
      </c>
      <c r="K76" s="594">
        <v>0</v>
      </c>
      <c r="L76" s="594">
        <v>0</v>
      </c>
      <c r="M76" s="595">
        <v>0</v>
      </c>
      <c r="N76" s="595">
        <v>0</v>
      </c>
      <c r="O76" s="610"/>
      <c r="P76" s="610"/>
      <c r="S76" s="617" t="s">
        <v>255</v>
      </c>
      <c r="T76" s="617"/>
      <c r="U76" s="617"/>
      <c r="V76" s="617"/>
      <c r="W76" s="617"/>
      <c r="X76" s="618">
        <v>20863.27028207</v>
      </c>
      <c r="Y76" s="618">
        <v>7434.2255089196806</v>
      </c>
      <c r="Z76" s="618">
        <v>5757.013242679529</v>
      </c>
      <c r="AA76" s="618">
        <v>14733.699204441931</v>
      </c>
      <c r="AB76" s="618">
        <v>41713.134338572811</v>
      </c>
      <c r="AC76" s="618">
        <v>13512.351657414245</v>
      </c>
      <c r="AD76" s="618">
        <v>6926.9543810206724</v>
      </c>
      <c r="AE76" s="618">
        <v>6920.7963974819995</v>
      </c>
      <c r="AF76" s="618">
        <v>2190</v>
      </c>
      <c r="AG76" s="618">
        <v>1860</v>
      </c>
      <c r="AH76" s="618">
        <v>121911.44501260085</v>
      </c>
    </row>
    <row r="77" spans="1:34">
      <c r="A77" s="590" t="s">
        <v>212</v>
      </c>
      <c r="B77" s="619"/>
      <c r="C77" s="598" t="s">
        <v>220</v>
      </c>
      <c r="D77" s="598" t="s">
        <v>221</v>
      </c>
      <c r="E77" s="594">
        <v>0</v>
      </c>
      <c r="F77" s="594">
        <v>0</v>
      </c>
      <c r="G77" s="594">
        <v>0</v>
      </c>
      <c r="H77" s="594">
        <v>0</v>
      </c>
      <c r="I77" s="594">
        <v>0</v>
      </c>
      <c r="J77" s="594">
        <v>0</v>
      </c>
      <c r="K77" s="594">
        <v>261.03719764470156</v>
      </c>
      <c r="L77" s="594">
        <v>267.62492490528825</v>
      </c>
      <c r="M77" s="595">
        <v>321.57520718576325</v>
      </c>
      <c r="N77" s="595">
        <v>304.42229508331064</v>
      </c>
      <c r="O77" s="610"/>
      <c r="P77" s="610"/>
      <c r="S77" s="70" t="s">
        <v>256</v>
      </c>
      <c r="T77" s="70" t="s">
        <v>176</v>
      </c>
      <c r="U77" t="s">
        <v>231</v>
      </c>
      <c r="V77" s="70" t="s">
        <v>232</v>
      </c>
      <c r="X77" s="604">
        <v>11089.756646960001</v>
      </c>
      <c r="Y77" s="604">
        <v>6790.5693424600004</v>
      </c>
      <c r="Z77" s="604">
        <v>2198.8124335699999</v>
      </c>
      <c r="AA77" s="604">
        <v>458.54775941000003</v>
      </c>
      <c r="AB77" s="604">
        <v>121.81602028</v>
      </c>
      <c r="AC77" s="604">
        <v>0</v>
      </c>
      <c r="AD77" s="604">
        <v>725.57333333333338</v>
      </c>
      <c r="AE77" s="604">
        <v>184</v>
      </c>
      <c r="AF77" s="604">
        <v>0</v>
      </c>
      <c r="AG77" s="604">
        <v>0</v>
      </c>
      <c r="AH77" s="604">
        <v>21569.075536013333</v>
      </c>
    </row>
    <row r="78" spans="1:34">
      <c r="A78" s="590" t="s">
        <v>212</v>
      </c>
      <c r="B78" s="602" t="s">
        <v>233</v>
      </c>
      <c r="C78" s="591"/>
      <c r="D78" s="592"/>
      <c r="E78" s="594">
        <v>246.34695188668039</v>
      </c>
      <c r="F78" s="594">
        <v>269.22859980282806</v>
      </c>
      <c r="G78" s="594">
        <v>360.48823656899236</v>
      </c>
      <c r="H78" s="594">
        <v>464.45658269877407</v>
      </c>
      <c r="I78" s="594">
        <v>497.63005142367706</v>
      </c>
      <c r="J78" s="594">
        <v>549.04015458866604</v>
      </c>
      <c r="K78" s="594">
        <v>545.80002220175618</v>
      </c>
      <c r="L78" s="594">
        <v>606.67268254319868</v>
      </c>
      <c r="M78" s="595">
        <v>774.25665367851752</v>
      </c>
      <c r="N78" s="595">
        <v>750.44545492141197</v>
      </c>
      <c r="O78" s="610"/>
      <c r="P78" s="610"/>
      <c r="S78" s="70"/>
      <c r="T78" s="70"/>
      <c r="V78" s="70" t="s">
        <v>234</v>
      </c>
      <c r="X78" s="604">
        <v>1136.3463847600001</v>
      </c>
      <c r="Y78" s="604">
        <v>567.19360029999996</v>
      </c>
      <c r="Z78" s="604">
        <v>380.33122551000002</v>
      </c>
      <c r="AA78" s="604">
        <v>620.03912805000004</v>
      </c>
      <c r="AB78" s="604">
        <v>610.79563126999994</v>
      </c>
      <c r="AC78" s="604">
        <v>418.77891113999999</v>
      </c>
      <c r="AD78" s="604">
        <v>337.36317375999994</v>
      </c>
      <c r="AE78" s="604">
        <v>1234.68</v>
      </c>
      <c r="AF78" s="604">
        <v>1224.4000000000001</v>
      </c>
      <c r="AG78" s="604">
        <v>393.68</v>
      </c>
      <c r="AH78" s="604">
        <v>6923.6080547900001</v>
      </c>
    </row>
    <row r="79" spans="1:34">
      <c r="A79" s="590" t="s">
        <v>212</v>
      </c>
      <c r="B79" s="591" t="s">
        <v>257</v>
      </c>
      <c r="C79" s="591"/>
      <c r="D79" s="592"/>
      <c r="E79" s="593">
        <v>2342.8072499050368</v>
      </c>
      <c r="F79" s="593">
        <v>2033.4899032983551</v>
      </c>
      <c r="G79" s="593">
        <v>2007.7479706080769</v>
      </c>
      <c r="H79" s="594">
        <v>1942.0696462678625</v>
      </c>
      <c r="I79" s="594">
        <v>2134.9536262967608</v>
      </c>
      <c r="J79" s="594">
        <v>1901.0981449071769</v>
      </c>
      <c r="K79" s="594">
        <v>1745.1957698957713</v>
      </c>
      <c r="L79" s="594">
        <v>1913.37349041118</v>
      </c>
      <c r="M79" s="595">
        <v>2410.6119207662405</v>
      </c>
      <c r="N79" s="595">
        <v>2407.9779035088986</v>
      </c>
      <c r="O79" s="610"/>
      <c r="P79" s="610"/>
      <c r="S79" s="70"/>
      <c r="T79" s="70"/>
      <c r="U79" t="s">
        <v>258</v>
      </c>
      <c r="V79" s="70" t="s">
        <v>232</v>
      </c>
      <c r="X79" s="604">
        <v>22211.77546653707</v>
      </c>
      <c r="Y79" s="604">
        <v>29665.693006821431</v>
      </c>
      <c r="Z79" s="604">
        <v>4407.8718432685173</v>
      </c>
      <c r="AA79" s="604">
        <v>1923.2072932631449</v>
      </c>
      <c r="AB79" s="604">
        <v>1095.1155066010001</v>
      </c>
      <c r="AC79" s="604">
        <v>381.37713925199995</v>
      </c>
      <c r="AD79" s="604">
        <v>20.59187223</v>
      </c>
      <c r="AE79" s="604">
        <v>873.41708197212938</v>
      </c>
      <c r="AF79" s="604">
        <v>0</v>
      </c>
      <c r="AG79" s="604">
        <v>0</v>
      </c>
      <c r="AH79" s="604">
        <v>60579.04920994534</v>
      </c>
    </row>
    <row r="80" spans="1:34">
      <c r="A80" s="590" t="s">
        <v>212</v>
      </c>
      <c r="B80" s="605" t="s">
        <v>237</v>
      </c>
      <c r="C80" s="605"/>
      <c r="D80" s="606"/>
      <c r="E80" s="607">
        <v>2589.6757102900001</v>
      </c>
      <c r="F80" s="607">
        <v>2358.6371462400002</v>
      </c>
      <c r="G80" s="607">
        <v>2656.6238035400002</v>
      </c>
      <c r="H80" s="608">
        <v>2796.8765651284998</v>
      </c>
      <c r="I80" s="608">
        <v>3102.7910868409999</v>
      </c>
      <c r="J80" s="608">
        <v>3233.9621435132995</v>
      </c>
      <c r="K80" s="608">
        <v>3269.8480087732996</v>
      </c>
      <c r="L80" s="608">
        <v>3463.4875212223992</v>
      </c>
      <c r="M80" s="609">
        <v>4229.2152998081001</v>
      </c>
      <c r="N80" s="609">
        <v>4073.3116068154</v>
      </c>
      <c r="O80" s="781"/>
      <c r="P80" s="781"/>
      <c r="S80" s="70"/>
      <c r="T80" s="70"/>
      <c r="V80" s="70" t="s">
        <v>234</v>
      </c>
      <c r="X80" s="604">
        <v>0</v>
      </c>
      <c r="Y80" s="604">
        <v>0</v>
      </c>
      <c r="Z80" s="604">
        <v>0</v>
      </c>
      <c r="AA80" s="604">
        <v>470.89186665</v>
      </c>
      <c r="AB80" s="604">
        <v>386.48526485999997</v>
      </c>
      <c r="AC80" s="604">
        <v>109.51795785</v>
      </c>
      <c r="AD80" s="604">
        <v>529.57931635</v>
      </c>
      <c r="AE80" s="604">
        <v>654.21011789500005</v>
      </c>
      <c r="AF80" s="604">
        <v>68.25</v>
      </c>
      <c r="AG80" s="604">
        <v>418.25</v>
      </c>
      <c r="AH80" s="604">
        <v>2637.1845236049999</v>
      </c>
    </row>
    <row r="81" spans="1:35">
      <c r="A81" s="590" t="s">
        <v>212</v>
      </c>
      <c r="B81" s="3" t="s">
        <v>238</v>
      </c>
      <c r="E81" s="610">
        <v>0.10367394004385484</v>
      </c>
      <c r="F81" s="610">
        <v>55.56806399260401</v>
      </c>
      <c r="G81" s="610">
        <v>287.92645169448389</v>
      </c>
      <c r="H81" s="610">
        <v>389.84015399675263</v>
      </c>
      <c r="I81" s="610">
        <v>469.63929593646628</v>
      </c>
      <c r="J81" s="610">
        <v>782.44870207455131</v>
      </c>
      <c r="K81" s="610">
        <v>978.85221667577184</v>
      </c>
      <c r="L81" s="610">
        <v>943.44134826802087</v>
      </c>
      <c r="M81" s="610">
        <v>1044.3467253633423</v>
      </c>
      <c r="N81" s="610">
        <v>914.88824838508935</v>
      </c>
      <c r="O81" s="610"/>
      <c r="P81" s="610"/>
      <c r="S81" s="70"/>
      <c r="T81" s="70"/>
      <c r="U81" t="s">
        <v>259</v>
      </c>
      <c r="V81" s="70" t="s">
        <v>232</v>
      </c>
      <c r="X81" s="604">
        <v>3432.4337595000002</v>
      </c>
      <c r="Y81" s="604">
        <v>757.65409882999995</v>
      </c>
      <c r="Z81" s="604">
        <v>7.8239596599999999</v>
      </c>
      <c r="AA81" s="604">
        <v>0</v>
      </c>
      <c r="AB81" s="604">
        <v>4.2717357099999997</v>
      </c>
      <c r="AC81" s="604">
        <v>0</v>
      </c>
      <c r="AD81" s="604">
        <v>0</v>
      </c>
      <c r="AE81" s="604">
        <v>0</v>
      </c>
      <c r="AF81" s="604">
        <v>0</v>
      </c>
      <c r="AG81" s="604">
        <v>0</v>
      </c>
      <c r="AH81" s="604">
        <v>4202.1835536999997</v>
      </c>
    </row>
    <row r="82" spans="1:35">
      <c r="S82" s="70"/>
      <c r="T82" s="70"/>
      <c r="V82" s="70" t="s">
        <v>234</v>
      </c>
      <c r="X82" s="604">
        <v>0</v>
      </c>
      <c r="Y82" s="604">
        <v>3.0246696100000001</v>
      </c>
      <c r="Z82" s="604">
        <v>0</v>
      </c>
      <c r="AA82" s="604">
        <v>0</v>
      </c>
      <c r="AB82" s="604">
        <v>0</v>
      </c>
      <c r="AC82" s="604">
        <v>1.3715200000000001</v>
      </c>
      <c r="AD82" s="604">
        <v>0</v>
      </c>
      <c r="AE82" s="604">
        <v>0</v>
      </c>
      <c r="AF82" s="604">
        <v>0</v>
      </c>
      <c r="AG82" s="604">
        <v>0</v>
      </c>
      <c r="AH82" s="604">
        <v>4.3961896100000004</v>
      </c>
    </row>
    <row r="83" spans="1:35">
      <c r="B83" s="70" t="s">
        <v>260</v>
      </c>
      <c r="E83" s="590"/>
      <c r="F83" s="590"/>
      <c r="G83" s="590"/>
      <c r="H83" s="590"/>
      <c r="I83" s="590"/>
      <c r="N83" s="583" t="s">
        <v>198</v>
      </c>
      <c r="O83" s="583"/>
      <c r="P83" s="583"/>
      <c r="S83" s="70"/>
      <c r="T83" s="70"/>
      <c r="U83" t="s">
        <v>261</v>
      </c>
      <c r="V83" s="70" t="s">
        <v>232</v>
      </c>
      <c r="X83" s="604">
        <v>0</v>
      </c>
      <c r="Y83" s="604">
        <v>83.100328300000001</v>
      </c>
      <c r="Z83" s="604">
        <v>60.270312699999998</v>
      </c>
      <c r="AA83" s="604">
        <v>4.0425855000000004</v>
      </c>
      <c r="AB83" s="604">
        <v>0</v>
      </c>
      <c r="AC83" s="604">
        <v>0</v>
      </c>
      <c r="AD83" s="604">
        <v>0</v>
      </c>
      <c r="AE83" s="604">
        <v>0</v>
      </c>
      <c r="AF83" s="604">
        <v>0</v>
      </c>
      <c r="AG83" s="604">
        <v>0</v>
      </c>
      <c r="AH83" s="604">
        <v>147.41322650000001</v>
      </c>
    </row>
    <row r="84" spans="1:35">
      <c r="B84" s="586"/>
      <c r="C84" s="586"/>
      <c r="D84" s="587"/>
      <c r="E84" s="613" t="s">
        <v>244</v>
      </c>
      <c r="F84" s="613" t="s">
        <v>245</v>
      </c>
      <c r="G84" s="613" t="s">
        <v>246</v>
      </c>
      <c r="H84" s="614" t="s">
        <v>247</v>
      </c>
      <c r="I84" s="614" t="s">
        <v>248</v>
      </c>
      <c r="J84" s="614" t="s">
        <v>249</v>
      </c>
      <c r="K84" s="614" t="s">
        <v>250</v>
      </c>
      <c r="L84" s="614" t="s">
        <v>251</v>
      </c>
      <c r="M84" s="615" t="s">
        <v>252</v>
      </c>
      <c r="N84" s="615" t="s">
        <v>253</v>
      </c>
      <c r="O84" s="782"/>
      <c r="P84" s="782"/>
      <c r="S84" s="70"/>
      <c r="T84" s="70"/>
      <c r="U84" t="s">
        <v>236</v>
      </c>
      <c r="V84" s="70" t="s">
        <v>232</v>
      </c>
      <c r="X84" s="604">
        <v>15.856125690000001</v>
      </c>
      <c r="Y84" s="604">
        <v>1316.7343373799999</v>
      </c>
      <c r="Z84" s="604">
        <v>160.44829351000001</v>
      </c>
      <c r="AA84" s="604">
        <v>1089.55598013493</v>
      </c>
      <c r="AB84" s="604">
        <v>75.81179002399999</v>
      </c>
      <c r="AC84" s="604">
        <v>61.094858688999999</v>
      </c>
      <c r="AD84" s="604">
        <v>0</v>
      </c>
      <c r="AE84" s="604">
        <v>0</v>
      </c>
      <c r="AF84" s="604">
        <v>0</v>
      </c>
      <c r="AG84" s="604">
        <v>0</v>
      </c>
      <c r="AH84" s="604">
        <v>2719.5013854279296</v>
      </c>
    </row>
    <row r="85" spans="1:35">
      <c r="A85" s="590" t="s">
        <v>212</v>
      </c>
      <c r="B85" s="591" t="s">
        <v>211</v>
      </c>
      <c r="C85" s="591"/>
      <c r="D85" s="592"/>
      <c r="E85" s="593">
        <v>39.266153320000001</v>
      </c>
      <c r="F85" s="593">
        <v>34.893219669999993</v>
      </c>
      <c r="G85" s="593">
        <v>42.113939169999995</v>
      </c>
      <c r="H85" s="594">
        <v>54.50095615</v>
      </c>
      <c r="I85" s="594">
        <v>48.027058840000002</v>
      </c>
      <c r="J85" s="594">
        <v>110.37181024</v>
      </c>
      <c r="K85" s="594">
        <v>0</v>
      </c>
      <c r="L85" s="594">
        <v>0</v>
      </c>
      <c r="M85" s="595">
        <v>0</v>
      </c>
      <c r="N85" s="595">
        <v>0</v>
      </c>
      <c r="O85" s="610"/>
      <c r="P85" s="610"/>
      <c r="S85" s="70"/>
      <c r="T85" s="70"/>
      <c r="V85" s="70" t="s">
        <v>234</v>
      </c>
      <c r="X85" s="604">
        <v>121.52443776</v>
      </c>
      <c r="Y85" s="604">
        <v>57.384811540000001</v>
      </c>
      <c r="Z85" s="604">
        <v>28.08312111</v>
      </c>
      <c r="AA85" s="604">
        <v>381.58918016000001</v>
      </c>
      <c r="AB85" s="604">
        <v>206.87333981</v>
      </c>
      <c r="AC85" s="604">
        <v>148.74311625000001</v>
      </c>
      <c r="AD85" s="604">
        <v>71.3357168</v>
      </c>
      <c r="AE85" s="604">
        <v>51.57</v>
      </c>
      <c r="AF85" s="604">
        <v>102.85</v>
      </c>
      <c r="AG85" s="604">
        <v>24.57</v>
      </c>
      <c r="AH85" s="604">
        <v>1194.52372343</v>
      </c>
    </row>
    <row r="86" spans="1:35">
      <c r="A86" s="590" t="s">
        <v>212</v>
      </c>
      <c r="B86" s="596" t="s">
        <v>213</v>
      </c>
      <c r="C86" s="597" t="s">
        <v>214</v>
      </c>
      <c r="D86" s="598" t="s">
        <v>215</v>
      </c>
      <c r="E86" s="594">
        <v>9.7427959099586587</v>
      </c>
      <c r="F86" s="594">
        <v>5530.7016531800618</v>
      </c>
      <c r="G86" s="594">
        <v>26294.822214769985</v>
      </c>
      <c r="H86" s="594">
        <v>41645.244760520574</v>
      </c>
      <c r="I86" s="594">
        <v>39702.289492579999</v>
      </c>
      <c r="J86" s="594">
        <v>62800.993100000007</v>
      </c>
      <c r="K86" s="594">
        <v>67848.875</v>
      </c>
      <c r="L86" s="594">
        <v>61045.932000000001</v>
      </c>
      <c r="M86" s="595">
        <v>54802.691999999995</v>
      </c>
      <c r="N86" s="595">
        <v>48817.236000000004</v>
      </c>
      <c r="O86" s="610"/>
      <c r="P86" s="610"/>
      <c r="S86" s="616"/>
      <c r="T86" s="611" t="s">
        <v>262</v>
      </c>
      <c r="U86" s="611"/>
      <c r="V86" s="611"/>
      <c r="W86" s="611"/>
      <c r="X86" s="612">
        <v>38007.692821207071</v>
      </c>
      <c r="Y86" s="612">
        <v>39241.354195241438</v>
      </c>
      <c r="Z86" s="612">
        <v>7243.6411893285176</v>
      </c>
      <c r="AA86" s="612">
        <v>4947.8737931680744</v>
      </c>
      <c r="AB86" s="612">
        <v>2501.1692885549996</v>
      </c>
      <c r="AC86" s="612">
        <v>1120.8835031809999</v>
      </c>
      <c r="AD86" s="612">
        <v>1684.4434124733334</v>
      </c>
      <c r="AE86" s="612">
        <v>2997.87719986713</v>
      </c>
      <c r="AF86" s="612">
        <v>1395.5</v>
      </c>
      <c r="AG86" s="612">
        <v>836.5</v>
      </c>
      <c r="AH86" s="612">
        <v>99976.935403021605</v>
      </c>
    </row>
    <row r="87" spans="1:35">
      <c r="A87" s="590" t="s">
        <v>212</v>
      </c>
      <c r="B87" s="599"/>
      <c r="C87" s="600"/>
      <c r="D87" s="598" t="s">
        <v>217</v>
      </c>
      <c r="E87" s="594">
        <v>0</v>
      </c>
      <c r="F87" s="594">
        <v>0</v>
      </c>
      <c r="G87" s="594">
        <v>0</v>
      </c>
      <c r="H87" s="594">
        <v>0</v>
      </c>
      <c r="I87" s="594">
        <v>0</v>
      </c>
      <c r="J87" s="594">
        <v>0</v>
      </c>
      <c r="K87" s="594">
        <v>0</v>
      </c>
      <c r="L87" s="594">
        <v>0</v>
      </c>
      <c r="M87" s="595">
        <v>0</v>
      </c>
      <c r="N87" s="595">
        <v>0</v>
      </c>
      <c r="O87" s="610"/>
      <c r="P87" s="610"/>
      <c r="S87" s="617" t="s">
        <v>263</v>
      </c>
      <c r="T87" s="617"/>
      <c r="U87" s="617"/>
      <c r="V87" s="617"/>
      <c r="W87" s="617"/>
      <c r="X87" s="618">
        <v>38007.692821207071</v>
      </c>
      <c r="Y87" s="618">
        <v>39241.354195241438</v>
      </c>
      <c r="Z87" s="618">
        <v>7243.6411893285176</v>
      </c>
      <c r="AA87" s="618">
        <v>4947.8737931680744</v>
      </c>
      <c r="AB87" s="618">
        <v>2501.1692885549996</v>
      </c>
      <c r="AC87" s="618">
        <v>1120.8835031809999</v>
      </c>
      <c r="AD87" s="618">
        <v>1684.4434124733334</v>
      </c>
      <c r="AE87" s="618">
        <v>2997.87719986713</v>
      </c>
      <c r="AF87" s="618">
        <v>1395.5</v>
      </c>
      <c r="AG87" s="618">
        <v>836.5</v>
      </c>
      <c r="AH87" s="618">
        <v>99976.935403021605</v>
      </c>
    </row>
    <row r="88" spans="1:35">
      <c r="A88" s="590" t="s">
        <v>212</v>
      </c>
      <c r="B88" s="619"/>
      <c r="C88" s="598" t="s">
        <v>220</v>
      </c>
      <c r="D88" s="598" t="s">
        <v>221</v>
      </c>
      <c r="E88" s="594">
        <v>0</v>
      </c>
      <c r="F88" s="594">
        <v>0</v>
      </c>
      <c r="G88" s="594">
        <v>0</v>
      </c>
      <c r="H88" s="594">
        <v>0</v>
      </c>
      <c r="I88" s="594">
        <v>0</v>
      </c>
      <c r="J88" s="594">
        <v>0</v>
      </c>
      <c r="K88" s="594">
        <v>24673.599358860774</v>
      </c>
      <c r="L88" s="594">
        <v>24174.335518485197</v>
      </c>
      <c r="M88" s="595">
        <v>24382.791229340743</v>
      </c>
      <c r="N88" s="595">
        <v>24343.790087499241</v>
      </c>
      <c r="O88" s="610"/>
      <c r="P88" s="610"/>
      <c r="S88" s="70" t="s">
        <v>264</v>
      </c>
      <c r="T88" s="70" t="s">
        <v>264</v>
      </c>
      <c r="U88" t="s">
        <v>231</v>
      </c>
      <c r="V88" s="70" t="s">
        <v>232</v>
      </c>
      <c r="X88" s="604">
        <v>192.35201842999999</v>
      </c>
      <c r="Y88" s="604">
        <v>1.3671945999999999</v>
      </c>
      <c r="Z88" s="604">
        <v>0</v>
      </c>
      <c r="AA88" s="604">
        <v>0</v>
      </c>
      <c r="AB88" s="604">
        <v>0</v>
      </c>
      <c r="AC88" s="604">
        <v>0</v>
      </c>
      <c r="AD88" s="604">
        <v>0</v>
      </c>
      <c r="AE88" s="604">
        <v>0</v>
      </c>
      <c r="AF88" s="604">
        <v>0</v>
      </c>
      <c r="AG88" s="604">
        <v>0</v>
      </c>
      <c r="AH88" s="604">
        <v>193.71921302999999</v>
      </c>
    </row>
    <row r="89" spans="1:35">
      <c r="A89" s="590" t="s">
        <v>212</v>
      </c>
      <c r="B89" s="602" t="s">
        <v>233</v>
      </c>
      <c r="C89" s="591"/>
      <c r="D89" s="592"/>
      <c r="E89" s="593">
        <v>23150.543658869996</v>
      </c>
      <c r="F89" s="593">
        <v>26796.381860829995</v>
      </c>
      <c r="G89" s="593">
        <v>32921.511848989998</v>
      </c>
      <c r="H89" s="594">
        <v>49616.253915409994</v>
      </c>
      <c r="I89" s="594">
        <v>42068.567372401209</v>
      </c>
      <c r="J89" s="594">
        <v>44067.127811096412</v>
      </c>
      <c r="K89" s="594">
        <v>51589.778006248809</v>
      </c>
      <c r="L89" s="594">
        <v>54800.235751169159</v>
      </c>
      <c r="M89" s="595">
        <v>58706.448515683522</v>
      </c>
      <c r="N89" s="595">
        <v>60011.000908212627</v>
      </c>
      <c r="O89" s="610"/>
      <c r="P89" s="610"/>
      <c r="S89" s="70"/>
      <c r="T89" s="70"/>
      <c r="V89" s="70" t="s">
        <v>234</v>
      </c>
      <c r="X89" s="604">
        <v>51.403992199999998</v>
      </c>
      <c r="Y89" s="604">
        <v>4.6150211600000004</v>
      </c>
      <c r="Z89" s="604">
        <v>0</v>
      </c>
      <c r="AA89" s="604">
        <v>0</v>
      </c>
      <c r="AB89" s="604">
        <v>0</v>
      </c>
      <c r="AC89" s="604">
        <v>0</v>
      </c>
      <c r="AD89" s="604">
        <v>0</v>
      </c>
      <c r="AE89" s="604">
        <v>0</v>
      </c>
      <c r="AF89" s="604">
        <v>0</v>
      </c>
      <c r="AG89" s="604">
        <v>0</v>
      </c>
      <c r="AH89" s="604">
        <v>56.019013360000002</v>
      </c>
    </row>
    <row r="90" spans="1:35">
      <c r="A90" s="590" t="s">
        <v>212</v>
      </c>
      <c r="B90" s="591" t="s">
        <v>257</v>
      </c>
      <c r="C90" s="591"/>
      <c r="D90" s="592"/>
      <c r="E90" s="593">
        <v>220166.15634113003</v>
      </c>
      <c r="F90" s="593">
        <v>202393.69813916998</v>
      </c>
      <c r="G90" s="593">
        <v>183357.15815100999</v>
      </c>
      <c r="H90" s="594">
        <v>207464.43107929942</v>
      </c>
      <c r="I90" s="594">
        <v>180484.35822528426</v>
      </c>
      <c r="J90" s="594">
        <v>152586.17103484302</v>
      </c>
      <c r="K90" s="594">
        <v>164958.33397582007</v>
      </c>
      <c r="L90" s="594">
        <v>172833.42628024775</v>
      </c>
      <c r="M90" s="595">
        <v>182779.78490129547</v>
      </c>
      <c r="N90" s="595">
        <v>192559.18362455975</v>
      </c>
      <c r="O90" s="610"/>
      <c r="P90" s="610"/>
      <c r="S90" s="616"/>
      <c r="T90" s="611" t="s">
        <v>265</v>
      </c>
      <c r="U90" s="611"/>
      <c r="V90" s="611"/>
      <c r="W90" s="611"/>
      <c r="X90" s="612">
        <v>243.75601062999999</v>
      </c>
      <c r="Y90" s="612">
        <v>5.9822157599999999</v>
      </c>
      <c r="Z90" s="612">
        <v>0</v>
      </c>
      <c r="AA90" s="612">
        <v>0</v>
      </c>
      <c r="AB90" s="612">
        <v>0</v>
      </c>
      <c r="AC90" s="612">
        <v>0</v>
      </c>
      <c r="AD90" s="612">
        <v>0</v>
      </c>
      <c r="AE90" s="612">
        <v>0</v>
      </c>
      <c r="AF90" s="612">
        <v>0</v>
      </c>
      <c r="AG90" s="612">
        <v>0</v>
      </c>
      <c r="AH90" s="612">
        <v>249.73822638999999</v>
      </c>
    </row>
    <row r="91" spans="1:35">
      <c r="A91" s="590" t="s">
        <v>212</v>
      </c>
      <c r="B91" s="605" t="s">
        <v>237</v>
      </c>
      <c r="C91" s="605"/>
      <c r="D91" s="606"/>
      <c r="E91" s="607">
        <v>243365.70894922997</v>
      </c>
      <c r="F91" s="607">
        <v>234755.67487285004</v>
      </c>
      <c r="G91" s="607">
        <v>242615.60615394</v>
      </c>
      <c r="H91" s="608">
        <v>298780.43071137997</v>
      </c>
      <c r="I91" s="608">
        <v>262303.24214910547</v>
      </c>
      <c r="J91" s="608">
        <v>259564.66375617945</v>
      </c>
      <c r="K91" s="608">
        <v>309070.58634092967</v>
      </c>
      <c r="L91" s="608">
        <v>312853.9295499021</v>
      </c>
      <c r="M91" s="609">
        <v>320671.71664631972</v>
      </c>
      <c r="N91" s="609">
        <v>325731.21062027162</v>
      </c>
      <c r="O91" s="781"/>
      <c r="P91" s="781"/>
      <c r="S91" s="617" t="s">
        <v>265</v>
      </c>
      <c r="T91" s="617"/>
      <c r="U91" s="617"/>
      <c r="V91" s="617"/>
      <c r="W91" s="617"/>
      <c r="X91" s="618">
        <v>243.75601062999999</v>
      </c>
      <c r="Y91" s="618">
        <v>5.9822157599999999</v>
      </c>
      <c r="Z91" s="618">
        <v>0</v>
      </c>
      <c r="AA91" s="618">
        <v>0</v>
      </c>
      <c r="AB91" s="618">
        <v>0</v>
      </c>
      <c r="AC91" s="618">
        <v>0</v>
      </c>
      <c r="AD91" s="618">
        <v>0</v>
      </c>
      <c r="AE91" s="618">
        <v>0</v>
      </c>
      <c r="AF91" s="618">
        <v>0</v>
      </c>
      <c r="AG91" s="618">
        <v>0</v>
      </c>
      <c r="AH91" s="618">
        <v>249.73822638999999</v>
      </c>
    </row>
    <row r="92" spans="1:35">
      <c r="A92" s="590" t="s">
        <v>212</v>
      </c>
      <c r="B92" s="3" t="s">
        <v>238</v>
      </c>
      <c r="E92" s="610">
        <v>9.7427959099586587</v>
      </c>
      <c r="F92" s="610">
        <v>5530.7016531800618</v>
      </c>
      <c r="G92" s="610">
        <v>26294.822214769985</v>
      </c>
      <c r="H92" s="610">
        <v>41645.244760520574</v>
      </c>
      <c r="I92" s="610">
        <v>39702.289492579999</v>
      </c>
      <c r="J92" s="610">
        <v>62800.993100000007</v>
      </c>
      <c r="K92" s="610">
        <v>92522.474358860782</v>
      </c>
      <c r="L92" s="610">
        <v>85220.267518485198</v>
      </c>
      <c r="M92" s="610">
        <v>79185.483229340738</v>
      </c>
      <c r="N92" s="610">
        <v>73161.026087499253</v>
      </c>
      <c r="O92" s="610"/>
      <c r="P92" s="610"/>
      <c r="S92" s="70" t="s">
        <v>266</v>
      </c>
      <c r="T92" s="70" t="s">
        <v>267</v>
      </c>
      <c r="X92" s="604">
        <v>0</v>
      </c>
      <c r="Y92" s="604">
        <v>0</v>
      </c>
      <c r="Z92" s="604">
        <v>0</v>
      </c>
      <c r="AA92" s="604">
        <v>34.638399999999997</v>
      </c>
      <c r="AB92" s="604">
        <v>914.24492309833329</v>
      </c>
      <c r="AC92" s="604">
        <v>5458.0862978863624</v>
      </c>
      <c r="AD92" s="604">
        <v>3408.1102754133849</v>
      </c>
      <c r="AE92" s="604">
        <v>3121.290234653608</v>
      </c>
      <c r="AF92" s="604">
        <v>2301.9725672787617</v>
      </c>
      <c r="AG92" s="604">
        <v>0</v>
      </c>
      <c r="AH92" s="604">
        <v>15238.342698330447</v>
      </c>
    </row>
    <row r="93" spans="1:35">
      <c r="E93" s="75"/>
      <c r="F93" s="75"/>
      <c r="G93" s="75"/>
      <c r="H93" s="75"/>
      <c r="I93" s="75" t="e">
        <v>#REF!</v>
      </c>
      <c r="J93" s="75" t="e">
        <v>#REF!</v>
      </c>
      <c r="K93" s="75" t="e">
        <v>#REF!</v>
      </c>
      <c r="L93" s="75" t="e">
        <v>#REF!</v>
      </c>
      <c r="M93" s="75" t="e">
        <v>#REF!</v>
      </c>
      <c r="N93" s="75" t="e">
        <v>#REF!</v>
      </c>
      <c r="O93" s="75"/>
      <c r="P93" s="75"/>
      <c r="S93" s="70"/>
      <c r="T93" s="70" t="s">
        <v>268</v>
      </c>
      <c r="X93" s="604">
        <v>5729.6490222299999</v>
      </c>
      <c r="Y93" s="604">
        <v>1783.3939696699999</v>
      </c>
      <c r="Z93" s="604">
        <v>212.74676933000001</v>
      </c>
      <c r="AA93" s="604">
        <v>449.07307157999998</v>
      </c>
      <c r="AB93" s="604">
        <v>414.03366531666603</v>
      </c>
      <c r="AC93" s="604">
        <v>1529.3927212280003</v>
      </c>
      <c r="AD93" s="604">
        <v>2449.6323257920003</v>
      </c>
      <c r="AE93" s="604">
        <v>744.83299999999997</v>
      </c>
      <c r="AF93" s="604">
        <v>1777.72</v>
      </c>
      <c r="AG93" s="604">
        <v>625.29999999999995</v>
      </c>
      <c r="AH93" s="604">
        <v>15715.774545146667</v>
      </c>
      <c r="AI93" t="s">
        <v>269</v>
      </c>
    </row>
    <row r="94" spans="1:35">
      <c r="B94" s="70" t="s">
        <v>270</v>
      </c>
      <c r="E94" s="75"/>
      <c r="F94" s="75"/>
      <c r="G94" s="75"/>
      <c r="N94" s="583" t="s">
        <v>271</v>
      </c>
      <c r="O94" s="583"/>
      <c r="P94" s="583"/>
      <c r="S94" s="70"/>
      <c r="T94" s="70" t="s">
        <v>272</v>
      </c>
      <c r="X94" s="604">
        <v>6943.0851392499999</v>
      </c>
      <c r="Y94" s="604">
        <v>3702.5369091645898</v>
      </c>
      <c r="Z94" s="604">
        <v>1654.2966222131399</v>
      </c>
      <c r="AA94" s="604">
        <v>3496.2946701085598</v>
      </c>
      <c r="AB94" s="604">
        <v>5708.5436503152405</v>
      </c>
      <c r="AC94" s="604">
        <v>2219.9334504349995</v>
      </c>
      <c r="AD94" s="604">
        <v>2494.8749372090001</v>
      </c>
      <c r="AE94" s="604">
        <v>4725.3190476190475</v>
      </c>
      <c r="AF94" s="604">
        <v>1956.6112689832692</v>
      </c>
      <c r="AG94" s="604">
        <v>1576</v>
      </c>
      <c r="AH94" s="604">
        <v>34477.495695297839</v>
      </c>
    </row>
    <row r="95" spans="1:35">
      <c r="B95" s="586"/>
      <c r="C95" s="586"/>
      <c r="D95" s="587"/>
      <c r="E95" s="613" t="s">
        <v>244</v>
      </c>
      <c r="F95" s="613" t="s">
        <v>245</v>
      </c>
      <c r="G95" s="613" t="s">
        <v>246</v>
      </c>
      <c r="H95" s="614" t="s">
        <v>247</v>
      </c>
      <c r="I95" s="614" t="s">
        <v>248</v>
      </c>
      <c r="J95" s="614" t="s">
        <v>249</v>
      </c>
      <c r="K95" s="614" t="s">
        <v>250</v>
      </c>
      <c r="L95" s="614" t="s">
        <v>251</v>
      </c>
      <c r="M95" s="615" t="s">
        <v>252</v>
      </c>
      <c r="N95" s="615" t="s">
        <v>253</v>
      </c>
      <c r="O95" s="782"/>
      <c r="P95" s="782"/>
      <c r="S95" s="70"/>
      <c r="T95" s="70" t="s">
        <v>273</v>
      </c>
      <c r="X95" s="604">
        <v>0</v>
      </c>
      <c r="Y95" s="604">
        <v>0</v>
      </c>
      <c r="Z95" s="604">
        <v>5.2235709999999997</v>
      </c>
      <c r="AA95" s="604">
        <v>1.242</v>
      </c>
      <c r="AB95" s="604">
        <v>2.9227750399999999</v>
      </c>
      <c r="AC95" s="604">
        <v>350.20883701300005</v>
      </c>
      <c r="AD95" s="604">
        <v>141.57931474547416</v>
      </c>
      <c r="AE95" s="604">
        <v>487.72317647058833</v>
      </c>
      <c r="AF95" s="604">
        <v>0</v>
      </c>
      <c r="AG95" s="604">
        <v>0</v>
      </c>
      <c r="AH95" s="604">
        <v>988.89967426906253</v>
      </c>
      <c r="AI95" t="s">
        <v>274</v>
      </c>
    </row>
    <row r="96" spans="1:35">
      <c r="A96" s="590" t="s">
        <v>212</v>
      </c>
      <c r="B96" s="591" t="s">
        <v>211</v>
      </c>
      <c r="C96" s="591"/>
      <c r="D96" s="592"/>
      <c r="E96" s="620">
        <v>1.6134628616964092E-4</v>
      </c>
      <c r="F96" s="620">
        <v>1.4863632024614143E-4</v>
      </c>
      <c r="G96" s="620">
        <v>1.7358297694699258E-4</v>
      </c>
      <c r="H96" s="620">
        <v>1.8241139829752633E-4</v>
      </c>
      <c r="I96" s="620">
        <v>1.8309746553837549E-4</v>
      </c>
      <c r="J96" s="620">
        <v>4.2521893636368439E-4</v>
      </c>
      <c r="K96" s="620">
        <v>0</v>
      </c>
      <c r="L96" s="620">
        <v>0</v>
      </c>
      <c r="M96" s="621">
        <v>0</v>
      </c>
      <c r="N96" s="621">
        <v>0</v>
      </c>
      <c r="O96" s="632"/>
      <c r="P96" s="632"/>
      <c r="S96" s="616"/>
      <c r="T96" s="70" t="s">
        <v>275</v>
      </c>
      <c r="X96" s="604">
        <v>13181.355887840093</v>
      </c>
      <c r="Y96" s="604">
        <v>3528.6562422501593</v>
      </c>
      <c r="Z96" s="604">
        <v>1861.3239190730667</v>
      </c>
      <c r="AA96" s="604">
        <v>5585.1664031974169</v>
      </c>
      <c r="AB96" s="604">
        <v>6141.4224333828633</v>
      </c>
      <c r="AC96" s="604">
        <v>5984.9361549824343</v>
      </c>
      <c r="AD96" s="604">
        <v>9098.8974599308949</v>
      </c>
      <c r="AE96" s="604">
        <v>7638.8052171074442</v>
      </c>
      <c r="AF96" s="604">
        <v>6264.8739084469335</v>
      </c>
      <c r="AG96" s="604">
        <v>5476.3849156765928</v>
      </c>
      <c r="AH96" s="604">
        <v>64761.822541887785</v>
      </c>
      <c r="AI96" s="604"/>
    </row>
    <row r="97" spans="1:35">
      <c r="A97" s="590" t="s">
        <v>212</v>
      </c>
      <c r="B97" s="596" t="s">
        <v>213</v>
      </c>
      <c r="C97" s="597" t="s">
        <v>214</v>
      </c>
      <c r="D97" s="598" t="s">
        <v>215</v>
      </c>
      <c r="E97" s="620">
        <v>4.0033560816865794E-5</v>
      </c>
      <c r="F97" s="620">
        <v>2.3559394916334346E-2</v>
      </c>
      <c r="G97" s="620">
        <v>0.10838058866702037</v>
      </c>
      <c r="H97" s="620">
        <v>0.13938411113929219</v>
      </c>
      <c r="I97" s="620">
        <v>0.1513602697675058</v>
      </c>
      <c r="J97" s="620">
        <v>0.24194739064710191</v>
      </c>
      <c r="K97" s="620">
        <v>0.21952549999422216</v>
      </c>
      <c r="L97" s="620">
        <v>0.19512598767043074</v>
      </c>
      <c r="M97" s="621">
        <v>0.17089967451181184</v>
      </c>
      <c r="N97" s="621">
        <v>0.14986969135392364</v>
      </c>
      <c r="O97" s="632"/>
      <c r="P97" s="632"/>
      <c r="S97" s="617" t="s">
        <v>276</v>
      </c>
      <c r="T97" s="617"/>
      <c r="U97" s="617"/>
      <c r="V97" s="617"/>
      <c r="W97" s="617"/>
      <c r="X97" s="618">
        <v>25854.090049320093</v>
      </c>
      <c r="Y97" s="618">
        <v>9014.587121084749</v>
      </c>
      <c r="Z97" s="618">
        <v>3733.5908816162068</v>
      </c>
      <c r="AA97" s="618">
        <v>9566.4145448859763</v>
      </c>
      <c r="AB97" s="618">
        <v>13181.16744715311</v>
      </c>
      <c r="AC97" s="618">
        <v>15542.557461544822</v>
      </c>
      <c r="AD97" s="618">
        <v>17593.094313090744</v>
      </c>
      <c r="AE97" s="618">
        <v>16717.970675850687</v>
      </c>
      <c r="AF97" s="618">
        <v>12301.177744708964</v>
      </c>
      <c r="AG97" s="618">
        <v>7677.684915676592</v>
      </c>
      <c r="AH97" s="618">
        <v>131182.33515493179</v>
      </c>
    </row>
    <row r="98" spans="1:35">
      <c r="A98" s="590" t="s">
        <v>212</v>
      </c>
      <c r="B98" s="599"/>
      <c r="C98" s="600"/>
      <c r="D98" s="598" t="s">
        <v>217</v>
      </c>
      <c r="E98" s="620">
        <v>0</v>
      </c>
      <c r="F98" s="620">
        <v>0</v>
      </c>
      <c r="G98" s="620">
        <v>0</v>
      </c>
      <c r="H98" s="620">
        <v>0</v>
      </c>
      <c r="I98" s="620">
        <v>0</v>
      </c>
      <c r="J98" s="620">
        <v>0</v>
      </c>
      <c r="K98" s="620">
        <v>0</v>
      </c>
      <c r="L98" s="620">
        <v>0</v>
      </c>
      <c r="M98" s="621">
        <v>0</v>
      </c>
      <c r="N98" s="621">
        <v>0</v>
      </c>
      <c r="O98" s="632"/>
      <c r="P98" s="632"/>
      <c r="S98" s="622" t="s">
        <v>227</v>
      </c>
      <c r="T98" s="622"/>
      <c r="U98" s="622"/>
      <c r="V98" s="622"/>
      <c r="W98" s="622"/>
      <c r="X98" s="623">
        <v>84968.809163227168</v>
      </c>
      <c r="Y98" s="623">
        <v>55696.149041005869</v>
      </c>
      <c r="Z98" s="623">
        <v>16734.245313624251</v>
      </c>
      <c r="AA98" s="623">
        <v>29247.987542495986</v>
      </c>
      <c r="AB98" s="623">
        <v>57395.471074280897</v>
      </c>
      <c r="AC98" s="623">
        <v>30175.79262214003</v>
      </c>
      <c r="AD98" s="623">
        <v>26204.492106584756</v>
      </c>
      <c r="AE98" s="623">
        <v>26636.64427319981</v>
      </c>
      <c r="AF98" s="623">
        <v>15886.677744708968</v>
      </c>
      <c r="AG98" s="623">
        <v>10374.184915676593</v>
      </c>
      <c r="AH98" s="623">
        <v>353320.45379694429</v>
      </c>
    </row>
    <row r="99" spans="1:35">
      <c r="A99" s="590" t="s">
        <v>212</v>
      </c>
      <c r="B99" s="619"/>
      <c r="C99" s="598" t="s">
        <v>220</v>
      </c>
      <c r="D99" s="598" t="s">
        <v>221</v>
      </c>
      <c r="E99" s="620">
        <v>0</v>
      </c>
      <c r="F99" s="620">
        <v>0</v>
      </c>
      <c r="G99" s="620">
        <v>0</v>
      </c>
      <c r="H99" s="620">
        <v>0</v>
      </c>
      <c r="I99" s="620">
        <v>0</v>
      </c>
      <c r="J99" s="620">
        <v>0</v>
      </c>
      <c r="K99" s="620">
        <v>7.9831599800454039E-2</v>
      </c>
      <c r="L99" s="620">
        <v>7.7270359216086631E-2</v>
      </c>
      <c r="M99" s="621">
        <v>7.6036613033239206E-2</v>
      </c>
      <c r="N99" s="621">
        <v>7.4735822953970951E-2</v>
      </c>
      <c r="O99" s="632"/>
      <c r="P99" s="632"/>
      <c r="S99" s="624" t="s">
        <v>277</v>
      </c>
      <c r="X99" s="625">
        <v>85996.325826607164</v>
      </c>
      <c r="Y99" s="625">
        <v>54235.085493635866</v>
      </c>
      <c r="Z99" s="625">
        <v>17938.065935594248</v>
      </c>
      <c r="AA99" s="625">
        <v>31596.646348214486</v>
      </c>
      <c r="AB99" s="625">
        <v>60458.509325741892</v>
      </c>
      <c r="AC99" s="625">
        <v>33346.754765653328</v>
      </c>
      <c r="AD99" s="625">
        <v>28748.766782024722</v>
      </c>
      <c r="AE99" s="625">
        <v>29916.13179442221</v>
      </c>
      <c r="AF99" s="625">
        <v>20115.89304451707</v>
      </c>
      <c r="AG99" s="625">
        <v>14447.496522491992</v>
      </c>
      <c r="AH99" s="625">
        <v>376799.67583890294</v>
      </c>
    </row>
    <row r="100" spans="1:35" ht="17.25" thickBot="1">
      <c r="A100" s="590" t="s">
        <v>212</v>
      </c>
      <c r="B100" s="602" t="s">
        <v>233</v>
      </c>
      <c r="C100" s="591"/>
      <c r="D100" s="592"/>
      <c r="E100" s="620">
        <v>9.5126563881272094E-2</v>
      </c>
      <c r="F100" s="620">
        <v>0.11414583215227335</v>
      </c>
      <c r="G100" s="620">
        <v>0.13569412277667434</v>
      </c>
      <c r="H100" s="620">
        <v>0.16606259585768851</v>
      </c>
      <c r="I100" s="620">
        <v>0.16038142352997475</v>
      </c>
      <c r="J100" s="620">
        <v>0.16977321632843911</v>
      </c>
      <c r="K100" s="620">
        <v>0.16691908025612356</v>
      </c>
      <c r="L100" s="620">
        <v>0.17516236995971052</v>
      </c>
      <c r="M100" s="621">
        <v>0.18307335966406091</v>
      </c>
      <c r="N100" s="621">
        <v>0.18423472774972055</v>
      </c>
      <c r="O100" s="632"/>
      <c r="P100" s="632"/>
    </row>
    <row r="101" spans="1:35" ht="17.25" thickBot="1">
      <c r="A101" s="590" t="s">
        <v>212</v>
      </c>
      <c r="B101" s="591" t="s">
        <v>257</v>
      </c>
      <c r="C101" s="591"/>
      <c r="D101" s="592"/>
      <c r="E101" s="620">
        <v>0.90467205627174141</v>
      </c>
      <c r="F101" s="620">
        <v>0.86214613661114614</v>
      </c>
      <c r="G101" s="620">
        <v>0.75575170557935822</v>
      </c>
      <c r="H101" s="620">
        <v>0.69437088160472182</v>
      </c>
      <c r="I101" s="620">
        <v>0.68807520923698107</v>
      </c>
      <c r="J101" s="620">
        <v>0.58785417408809526</v>
      </c>
      <c r="K101" s="620">
        <v>0.53372381994920015</v>
      </c>
      <c r="L101" s="620">
        <v>0.55244128315377217</v>
      </c>
      <c r="M101" s="621">
        <v>0.56999035279088806</v>
      </c>
      <c r="N101" s="621">
        <v>0.59115975794238484</v>
      </c>
      <c r="O101" s="632"/>
      <c r="P101" s="632"/>
      <c r="S101" s="626" t="s">
        <v>278</v>
      </c>
      <c r="T101" s="627"/>
      <c r="U101" s="627" t="s">
        <v>279</v>
      </c>
      <c r="V101" s="627" t="s">
        <v>199</v>
      </c>
      <c r="W101" s="627"/>
      <c r="X101" s="628">
        <v>2589.6757102900001</v>
      </c>
      <c r="Y101" s="628">
        <v>2358.6371462400002</v>
      </c>
      <c r="Z101" s="628">
        <v>2656.6238035400002</v>
      </c>
      <c r="AA101" s="628">
        <v>2796.8765651284998</v>
      </c>
      <c r="AB101" s="628">
        <v>3102.7910868409999</v>
      </c>
      <c r="AC101" s="628">
        <v>3233.9621435132995</v>
      </c>
      <c r="AD101" s="628">
        <v>3269.8480087732996</v>
      </c>
      <c r="AE101" s="628">
        <v>3463.4875212223992</v>
      </c>
      <c r="AF101" s="628">
        <v>4229.2152998081001</v>
      </c>
      <c r="AG101" s="628">
        <v>4073.3116068154</v>
      </c>
      <c r="AH101" s="629">
        <v>31774.428892172</v>
      </c>
      <c r="AI101" t="s">
        <v>269</v>
      </c>
    </row>
    <row r="102" spans="1:35">
      <c r="A102" s="590" t="s">
        <v>212</v>
      </c>
      <c r="B102" s="605" t="s">
        <v>237</v>
      </c>
      <c r="C102" s="605"/>
      <c r="D102" s="606"/>
      <c r="E102" s="630">
        <v>1</v>
      </c>
      <c r="F102" s="630">
        <v>1</v>
      </c>
      <c r="G102" s="630">
        <v>1</v>
      </c>
      <c r="H102" s="630">
        <v>1</v>
      </c>
      <c r="I102" s="630">
        <v>1</v>
      </c>
      <c r="J102" s="630">
        <v>1</v>
      </c>
      <c r="K102" s="630">
        <v>1</v>
      </c>
      <c r="L102" s="630">
        <v>1</v>
      </c>
      <c r="M102" s="631">
        <v>1</v>
      </c>
      <c r="N102" s="631">
        <v>1</v>
      </c>
      <c r="O102" s="783"/>
      <c r="P102" s="783"/>
      <c r="X102" s="625">
        <v>87558.484873517169</v>
      </c>
      <c r="Y102" s="625">
        <v>58054.786187245867</v>
      </c>
      <c r="Z102" s="625">
        <v>19390.869117164249</v>
      </c>
      <c r="AA102" s="625">
        <v>32044.864107624486</v>
      </c>
      <c r="AB102" s="625">
        <v>60498.262161121893</v>
      </c>
      <c r="AC102" s="625">
        <v>33409.754765653328</v>
      </c>
      <c r="AD102" s="625">
        <v>29474.340115358056</v>
      </c>
      <c r="AE102" s="625">
        <v>30100.13179442221</v>
      </c>
      <c r="AF102" s="625">
        <v>20115.89304451707</v>
      </c>
      <c r="AG102" s="625">
        <v>14447.496522491992</v>
      </c>
      <c r="AH102" s="625">
        <v>385094.88268911629</v>
      </c>
    </row>
    <row r="103" spans="1:35">
      <c r="A103" s="590" t="s">
        <v>212</v>
      </c>
      <c r="B103" s="3" t="s">
        <v>238</v>
      </c>
      <c r="E103" s="632">
        <v>4.0033560816865794E-5</v>
      </c>
      <c r="F103" s="632">
        <v>2.3559394916334346E-2</v>
      </c>
      <c r="G103" s="632">
        <v>0.10838058866702037</v>
      </c>
      <c r="H103" s="632">
        <v>0.13938411113929219</v>
      </c>
      <c r="I103" s="632">
        <v>0.1513602697675058</v>
      </c>
      <c r="J103" s="632">
        <v>0.24194739064710191</v>
      </c>
      <c r="K103" s="632">
        <v>0.29935709979467617</v>
      </c>
      <c r="L103" s="632">
        <v>0.27239634688651737</v>
      </c>
      <c r="M103" s="632">
        <v>0.24693628754505104</v>
      </c>
      <c r="N103" s="632">
        <v>0.2246055143078946</v>
      </c>
      <c r="O103" s="632"/>
      <c r="P103" s="632"/>
      <c r="S103" s="70" t="s">
        <v>280</v>
      </c>
    </row>
    <row r="104" spans="1:35">
      <c r="S104" s="633" t="s">
        <v>266</v>
      </c>
      <c r="T104" s="633" t="s">
        <v>273</v>
      </c>
      <c r="U104" s="633" t="s">
        <v>217</v>
      </c>
      <c r="V104" s="633" t="s">
        <v>196</v>
      </c>
      <c r="W104" s="634"/>
      <c r="X104" s="635">
        <v>0</v>
      </c>
      <c r="Y104" s="635">
        <v>0</v>
      </c>
      <c r="Z104" s="635">
        <v>5.2235709999999997</v>
      </c>
      <c r="AA104" s="635">
        <v>1.242</v>
      </c>
      <c r="AB104" s="635">
        <v>2.9227750399999999</v>
      </c>
      <c r="AC104" s="635">
        <v>350.20883701300005</v>
      </c>
      <c r="AD104" s="635">
        <v>141.57931474547416</v>
      </c>
      <c r="AE104" s="635">
        <v>487.72317647058833</v>
      </c>
      <c r="AF104" s="635">
        <v>0</v>
      </c>
      <c r="AG104" s="635">
        <v>0</v>
      </c>
      <c r="AH104" s="635">
        <v>988.89967426906253</v>
      </c>
      <c r="AI104" t="s">
        <v>274</v>
      </c>
    </row>
    <row r="105" spans="1:35" ht="17.25" thickBot="1">
      <c r="S105" s="633" t="s">
        <v>266</v>
      </c>
      <c r="T105" s="633" t="s">
        <v>281</v>
      </c>
      <c r="U105" s="633" t="s">
        <v>282</v>
      </c>
      <c r="V105" s="633"/>
      <c r="W105" s="634"/>
      <c r="X105" s="635">
        <v>3230.07798</v>
      </c>
      <c r="Y105" s="635">
        <v>876.02799000000005</v>
      </c>
      <c r="Z105" s="635">
        <v>108.23233</v>
      </c>
      <c r="AA105" s="635">
        <v>193.40700000000001</v>
      </c>
      <c r="AB105" s="635">
        <v>133.15131332666598</v>
      </c>
      <c r="AC105" s="635">
        <v>103.68575</v>
      </c>
      <c r="AD105" s="635">
        <v>0</v>
      </c>
      <c r="AE105" s="635">
        <v>0</v>
      </c>
      <c r="AF105" s="635">
        <v>0</v>
      </c>
      <c r="AG105" s="635">
        <v>0</v>
      </c>
      <c r="AH105" s="635">
        <v>4644.5823633266664</v>
      </c>
    </row>
    <row r="106" spans="1:35" ht="17.25" thickBot="1">
      <c r="S106" s="626" t="s">
        <v>235</v>
      </c>
      <c r="T106" s="627"/>
      <c r="U106" s="627"/>
      <c r="V106" s="627"/>
      <c r="W106" s="627"/>
      <c r="X106" s="628">
        <v>22624.012069320095</v>
      </c>
      <c r="Y106" s="628">
        <v>8138.5591310847485</v>
      </c>
      <c r="Z106" s="628">
        <v>3620.134980616207</v>
      </c>
      <c r="AA106" s="628">
        <v>9371.7655448859769</v>
      </c>
      <c r="AB106" s="628">
        <v>13045.093358786444</v>
      </c>
      <c r="AC106" s="628">
        <v>15088.662874531823</v>
      </c>
      <c r="AD106" s="628">
        <v>17451.514998345268</v>
      </c>
      <c r="AE106" s="628">
        <v>16230.247499380099</v>
      </c>
      <c r="AF106" s="628">
        <v>12301.177744708964</v>
      </c>
      <c r="AG106" s="628">
        <v>7677.684915676592</v>
      </c>
      <c r="AH106" s="629">
        <v>125548.85311733605</v>
      </c>
    </row>
    <row r="109" spans="1:35">
      <c r="S109" s="70" t="s">
        <v>283</v>
      </c>
    </row>
    <row r="110" spans="1:35">
      <c r="S110" s="633" t="s">
        <v>256</v>
      </c>
      <c r="T110" s="633" t="s">
        <v>284</v>
      </c>
      <c r="U110" s="633" t="s">
        <v>285</v>
      </c>
      <c r="V110" s="633"/>
      <c r="W110" s="634"/>
      <c r="X110" s="635">
        <v>6833.8401400000002</v>
      </c>
      <c r="Y110" s="635">
        <v>2405.4099689999998</v>
      </c>
      <c r="Z110" s="635">
        <v>743.03700000000003</v>
      </c>
      <c r="AA110" s="635">
        <v>10.33</v>
      </c>
      <c r="AB110" s="635">
        <v>121</v>
      </c>
      <c r="AC110" s="635">
        <v>0</v>
      </c>
      <c r="AD110" s="635">
        <v>0</v>
      </c>
      <c r="AE110" s="635">
        <v>0</v>
      </c>
      <c r="AF110" s="635">
        <v>0</v>
      </c>
      <c r="AG110" s="635">
        <v>0</v>
      </c>
      <c r="AH110" s="635">
        <v>10113.617109000001</v>
      </c>
    </row>
    <row r="111" spans="1:35">
      <c r="S111" s="633" t="s">
        <v>256</v>
      </c>
      <c r="T111" s="633" t="s">
        <v>286</v>
      </c>
      <c r="U111" s="633" t="s">
        <v>285</v>
      </c>
      <c r="V111" s="633"/>
      <c r="W111" s="634"/>
      <c r="X111" s="635">
        <v>1562.1590469099999</v>
      </c>
      <c r="Y111" s="635">
        <v>3819.7006936100001</v>
      </c>
      <c r="Z111" s="635">
        <v>1452.8031815700001</v>
      </c>
      <c r="AA111" s="635">
        <v>448.21775940999999</v>
      </c>
      <c r="AB111" s="635">
        <v>39.75283538</v>
      </c>
      <c r="AC111" s="635">
        <v>63</v>
      </c>
      <c r="AD111" s="635">
        <v>725.57333333333338</v>
      </c>
      <c r="AE111" s="635">
        <v>184</v>
      </c>
      <c r="AF111" s="635">
        <v>0</v>
      </c>
      <c r="AG111" s="635">
        <v>0</v>
      </c>
      <c r="AH111" s="635">
        <v>8295.2068502133334</v>
      </c>
    </row>
    <row r="112" spans="1:35" ht="17.25" thickBot="1">
      <c r="S112" s="633"/>
      <c r="T112" s="633"/>
      <c r="U112" s="633"/>
      <c r="V112" s="633"/>
      <c r="W112" s="634"/>
      <c r="X112" s="635"/>
      <c r="Y112" s="635"/>
      <c r="Z112" s="635"/>
      <c r="AA112" s="635"/>
      <c r="AB112" s="635"/>
      <c r="AC112" s="635"/>
      <c r="AD112" s="635"/>
      <c r="AE112" s="635"/>
      <c r="AF112" s="635"/>
      <c r="AG112" s="635"/>
      <c r="AH112" s="635"/>
    </row>
    <row r="113" spans="1:34" ht="17.25" thickBot="1">
      <c r="S113" s="626" t="s">
        <v>256</v>
      </c>
      <c r="T113" s="627"/>
      <c r="U113" s="627"/>
      <c r="V113" s="627"/>
      <c r="W113" s="627"/>
      <c r="X113" s="628">
        <v>29611.693634297073</v>
      </c>
      <c r="Y113" s="628">
        <v>33016.243532631437</v>
      </c>
      <c r="Z113" s="628">
        <v>5047.8010077585177</v>
      </c>
      <c r="AA113" s="628">
        <v>4489.3260337580741</v>
      </c>
      <c r="AB113" s="628">
        <v>2340.4164531749998</v>
      </c>
      <c r="AC113" s="628">
        <v>1057.8835031809999</v>
      </c>
      <c r="AD113" s="628">
        <v>958.87007914000003</v>
      </c>
      <c r="AE113" s="628">
        <v>2813.87719986713</v>
      </c>
      <c r="AF113" s="628">
        <v>1395.5</v>
      </c>
      <c r="AG113" s="628">
        <v>836.5</v>
      </c>
      <c r="AH113" s="629">
        <v>81568.111443808273</v>
      </c>
    </row>
    <row r="116" spans="1:34">
      <c r="X116" s="636">
        <v>1027.5166633800002</v>
      </c>
      <c r="Y116" s="636">
        <v>-1461.0635473699999</v>
      </c>
      <c r="Z116" s="636">
        <v>1203.82062197</v>
      </c>
      <c r="AA116" s="636">
        <v>2348.6588057184999</v>
      </c>
      <c r="AB116" s="636">
        <v>3063.0382514610001</v>
      </c>
      <c r="AC116" s="636">
        <v>3170.9621435132995</v>
      </c>
      <c r="AD116" s="636">
        <v>2544.2746754399664</v>
      </c>
      <c r="AE116" s="636">
        <v>3279.4875212223992</v>
      </c>
      <c r="AF116" s="636">
        <v>4229.2152998081001</v>
      </c>
      <c r="AG116" s="636">
        <v>4073.3116068154</v>
      </c>
    </row>
    <row r="119" spans="1:34" s="637" customFormat="1" ht="13.5"/>
    <row r="123" spans="1:34">
      <c r="B123" s="70" t="s">
        <v>287</v>
      </c>
      <c r="D123" s="585" t="s">
        <v>288</v>
      </c>
      <c r="N123" s="583" t="s">
        <v>198</v>
      </c>
      <c r="O123" s="583"/>
      <c r="P123" s="583"/>
    </row>
    <row r="124" spans="1:34">
      <c r="B124" s="586"/>
      <c r="C124" s="586"/>
      <c r="D124" s="587"/>
      <c r="E124" s="613" t="s">
        <v>244</v>
      </c>
      <c r="F124" s="613" t="s">
        <v>245</v>
      </c>
      <c r="G124" s="613" t="s">
        <v>246</v>
      </c>
      <c r="H124" s="614" t="s">
        <v>247</v>
      </c>
      <c r="I124" s="614" t="s">
        <v>248</v>
      </c>
      <c r="J124" s="614" t="s">
        <v>249</v>
      </c>
      <c r="K124" s="614" t="s">
        <v>250</v>
      </c>
      <c r="L124" s="614" t="s">
        <v>251</v>
      </c>
      <c r="M124" s="615" t="s">
        <v>252</v>
      </c>
      <c r="N124" s="615" t="s">
        <v>253</v>
      </c>
      <c r="O124" s="782"/>
      <c r="P124" s="782"/>
    </row>
    <row r="125" spans="1:34">
      <c r="A125" t="s">
        <v>266</v>
      </c>
      <c r="B125" s="592" t="s">
        <v>281</v>
      </c>
      <c r="C125" s="638" t="s">
        <v>289</v>
      </c>
      <c r="D125" s="598" t="s">
        <v>282</v>
      </c>
      <c r="E125" s="594">
        <v>3230.07798</v>
      </c>
      <c r="F125" s="594">
        <v>876.02799000000005</v>
      </c>
      <c r="G125" s="594">
        <v>108.23233</v>
      </c>
      <c r="H125" s="594">
        <v>193.40700000000001</v>
      </c>
      <c r="I125" s="594">
        <v>133.15131332666598</v>
      </c>
      <c r="J125" s="594">
        <v>103.68575</v>
      </c>
      <c r="K125" s="594">
        <v>0</v>
      </c>
      <c r="L125" s="594">
        <v>0</v>
      </c>
      <c r="M125" s="594">
        <v>0</v>
      </c>
      <c r="N125" s="595">
        <v>0</v>
      </c>
      <c r="O125" s="610"/>
      <c r="P125" s="610"/>
      <c r="Q125" s="610">
        <v>4644.5823633266664</v>
      </c>
      <c r="R125" s="610">
        <v>471.66179834373457</v>
      </c>
    </row>
    <row r="126" spans="1:34">
      <c r="A126" t="s">
        <v>256</v>
      </c>
      <c r="B126" s="592" t="s">
        <v>284</v>
      </c>
      <c r="C126" s="638" t="s">
        <v>290</v>
      </c>
      <c r="D126" s="598" t="s">
        <v>285</v>
      </c>
      <c r="E126" s="594">
        <v>6833.8401400000002</v>
      </c>
      <c r="F126" s="594">
        <v>2405.4099689999998</v>
      </c>
      <c r="G126" s="594">
        <v>743.03700000000003</v>
      </c>
      <c r="H126" s="594">
        <v>10.33</v>
      </c>
      <c r="I126" s="594">
        <v>121</v>
      </c>
      <c r="J126" s="594">
        <v>0</v>
      </c>
      <c r="K126" s="594">
        <v>0</v>
      </c>
      <c r="L126" s="594">
        <v>0</v>
      </c>
      <c r="M126" s="594">
        <v>0</v>
      </c>
      <c r="N126" s="595">
        <v>0</v>
      </c>
      <c r="O126" s="610"/>
      <c r="P126" s="610"/>
      <c r="Q126" s="610">
        <v>10113.617109000001</v>
      </c>
      <c r="R126" s="610">
        <v>-3492.0910001663983</v>
      </c>
    </row>
    <row r="127" spans="1:34">
      <c r="A127" t="s">
        <v>256</v>
      </c>
      <c r="B127" s="639" t="s">
        <v>286</v>
      </c>
      <c r="C127" s="640" t="s">
        <v>291</v>
      </c>
      <c r="D127" s="641" t="s">
        <v>285</v>
      </c>
      <c r="E127" s="642">
        <v>1562.1590469099999</v>
      </c>
      <c r="F127" s="642">
        <v>3819.7006936100001</v>
      </c>
      <c r="G127" s="642">
        <v>1452.8031815700001</v>
      </c>
      <c r="H127" s="642">
        <v>448.21775940999999</v>
      </c>
      <c r="I127" s="642">
        <v>39.75283538</v>
      </c>
      <c r="J127" s="642">
        <v>63</v>
      </c>
      <c r="K127" s="642">
        <v>725.57333333333338</v>
      </c>
      <c r="L127" s="642">
        <v>184</v>
      </c>
      <c r="M127" s="642">
        <v>0</v>
      </c>
      <c r="N127" s="643">
        <v>0</v>
      </c>
      <c r="O127" s="784"/>
      <c r="P127" s="784"/>
      <c r="Q127" s="610">
        <v>8295.2068502133334</v>
      </c>
      <c r="R127" s="610">
        <v>-8295.2068502133334</v>
      </c>
    </row>
    <row r="128" spans="1:34">
      <c r="D128" t="s">
        <v>292</v>
      </c>
      <c r="E128" s="610">
        <v>10063.91812</v>
      </c>
      <c r="F128" s="610">
        <v>3281.4379589999999</v>
      </c>
      <c r="G128" s="610">
        <v>851.26933000000008</v>
      </c>
      <c r="H128" s="610">
        <v>203.73700000000002</v>
      </c>
      <c r="I128" s="610">
        <v>254.15131332666598</v>
      </c>
      <c r="J128" s="610">
        <v>103.68575</v>
      </c>
      <c r="K128" s="610">
        <v>0</v>
      </c>
      <c r="L128" s="610">
        <v>0</v>
      </c>
      <c r="M128" s="610">
        <v>0</v>
      </c>
      <c r="N128" s="610">
        <v>0</v>
      </c>
      <c r="O128" s="610"/>
      <c r="P128" s="610"/>
    </row>
    <row r="129" spans="2:17">
      <c r="D129" t="s">
        <v>293</v>
      </c>
      <c r="E129" s="610">
        <v>11626.07716691</v>
      </c>
      <c r="F129" s="610">
        <v>7101.1386526099996</v>
      </c>
      <c r="G129" s="610">
        <v>2304.0725115700002</v>
      </c>
      <c r="H129" s="610">
        <v>651.95475940999995</v>
      </c>
      <c r="I129" s="610">
        <v>293.90414870666598</v>
      </c>
      <c r="J129" s="610">
        <v>166.68574999999998</v>
      </c>
      <c r="K129" s="610">
        <v>725.57333333333338</v>
      </c>
      <c r="L129" s="610">
        <v>184</v>
      </c>
      <c r="M129" s="610">
        <v>0</v>
      </c>
      <c r="N129" s="610">
        <v>0</v>
      </c>
      <c r="O129" s="610"/>
      <c r="P129" s="610"/>
    </row>
    <row r="133" spans="2:17">
      <c r="I133" s="70" t="s">
        <v>294</v>
      </c>
      <c r="M133" s="70" t="s">
        <v>295</v>
      </c>
    </row>
    <row r="134" spans="2:17" ht="17.25" thickBot="1">
      <c r="B134" s="70" t="s">
        <v>296</v>
      </c>
      <c r="E134" s="644" t="s">
        <v>297</v>
      </c>
      <c r="F134" s="644" t="s">
        <v>176</v>
      </c>
      <c r="G134" s="644" t="s">
        <v>298</v>
      </c>
      <c r="I134" s="644" t="s">
        <v>297</v>
      </c>
      <c r="J134" s="644" t="s">
        <v>176</v>
      </c>
      <c r="K134" s="644" t="s">
        <v>298</v>
      </c>
      <c r="M134" s="644" t="s">
        <v>297</v>
      </c>
      <c r="N134" s="644" t="s">
        <v>176</v>
      </c>
      <c r="O134" s="644"/>
      <c r="P134" s="644"/>
      <c r="Q134" s="644" t="s">
        <v>298</v>
      </c>
    </row>
    <row r="135" spans="2:17">
      <c r="B135" s="645" t="s">
        <v>281</v>
      </c>
      <c r="C135" s="646"/>
      <c r="D135" s="646" t="s">
        <v>178</v>
      </c>
      <c r="E135" s="647">
        <v>0.46467762654117667</v>
      </c>
      <c r="F135" s="647">
        <v>0.10155096011816839</v>
      </c>
      <c r="G135" s="648">
        <v>0.433771413340655</v>
      </c>
      <c r="H135" s="3"/>
      <c r="I135" s="649">
        <v>0.46467762654117667</v>
      </c>
      <c r="J135" s="650">
        <v>0.10155096011816839</v>
      </c>
      <c r="K135" s="651">
        <v>0.433771413340655</v>
      </c>
      <c r="M135" s="632">
        <v>0.34528605962933118</v>
      </c>
      <c r="N135" s="632">
        <v>0.33239323126510878</v>
      </c>
      <c r="O135" s="632"/>
      <c r="P135" s="632"/>
      <c r="Q135" s="632">
        <v>0.32232070910556004</v>
      </c>
    </row>
    <row r="136" spans="2:17">
      <c r="B136" s="652" t="s">
        <v>284</v>
      </c>
      <c r="C136" s="3"/>
      <c r="D136" s="3" t="s">
        <v>299</v>
      </c>
      <c r="E136" s="653">
        <v>0.34528605962933118</v>
      </c>
      <c r="F136" s="653">
        <v>0.33239323126510878</v>
      </c>
      <c r="G136" s="654">
        <v>0.32232070910556004</v>
      </c>
      <c r="H136" s="3"/>
      <c r="I136" s="655">
        <v>0.34528605962933118</v>
      </c>
      <c r="J136" s="656">
        <v>0.33239323126510878</v>
      </c>
      <c r="K136" s="657">
        <v>0.32232070910556004</v>
      </c>
      <c r="M136" s="632">
        <v>0.31669999999999998</v>
      </c>
      <c r="N136" s="632">
        <v>0.68330000000000002</v>
      </c>
      <c r="O136" s="632"/>
      <c r="P136" s="632"/>
      <c r="Q136" s="632">
        <v>0</v>
      </c>
    </row>
    <row r="137" spans="2:17" ht="17.25" thickBot="1">
      <c r="B137" s="658" t="s">
        <v>286</v>
      </c>
      <c r="C137" s="659"/>
      <c r="D137" s="659" t="s">
        <v>300</v>
      </c>
      <c r="E137" s="660">
        <v>0</v>
      </c>
      <c r="F137" s="661">
        <v>1</v>
      </c>
      <c r="G137" s="662">
        <v>0</v>
      </c>
      <c r="H137" s="3"/>
      <c r="I137" s="663">
        <v>0</v>
      </c>
      <c r="J137" s="664">
        <v>1</v>
      </c>
      <c r="K137" s="665">
        <v>0</v>
      </c>
      <c r="M137" s="632">
        <v>0</v>
      </c>
      <c r="N137" s="632">
        <v>1</v>
      </c>
      <c r="O137" s="632"/>
      <c r="P137" s="632"/>
      <c r="Q137" s="632">
        <v>0</v>
      </c>
    </row>
    <row r="138" spans="2:17">
      <c r="B138" s="3"/>
      <c r="C138" s="3"/>
      <c r="D138" s="3"/>
      <c r="E138" s="3"/>
      <c r="F138" s="3"/>
      <c r="G138" s="3"/>
      <c r="H138" s="3"/>
      <c r="I138" s="3"/>
      <c r="J138" s="3"/>
      <c r="K138" s="3"/>
      <c r="L138" s="3"/>
      <c r="M138" s="3"/>
      <c r="N138" s="3"/>
      <c r="O138" s="3"/>
      <c r="P138" s="3"/>
    </row>
    <row r="139" spans="2:17">
      <c r="C139" s="3"/>
      <c r="D139" s="3"/>
      <c r="E139" s="3"/>
      <c r="F139" s="3"/>
      <c r="G139" s="3"/>
      <c r="H139" s="3"/>
      <c r="I139" s="3"/>
      <c r="J139" s="3"/>
      <c r="K139" s="3"/>
      <c r="L139" s="3"/>
      <c r="M139" s="3"/>
      <c r="N139" s="3"/>
      <c r="O139" s="3"/>
      <c r="P139" s="3"/>
    </row>
    <row r="140" spans="2:17">
      <c r="C140" s="3"/>
      <c r="D140" s="3"/>
      <c r="E140" s="3"/>
      <c r="F140" s="3"/>
      <c r="G140" s="3"/>
      <c r="H140" s="3"/>
      <c r="I140" s="632"/>
      <c r="J140" s="632"/>
      <c r="K140" s="632"/>
      <c r="L140" s="3"/>
      <c r="M140" s="632"/>
      <c r="N140" s="632"/>
      <c r="O140" s="632"/>
      <c r="P140" s="632"/>
      <c r="Q140" s="632"/>
    </row>
    <row r="141" spans="2:17">
      <c r="B141" s="3"/>
      <c r="C141" s="3"/>
      <c r="D141" s="3"/>
      <c r="E141" s="3"/>
      <c r="F141" s="3"/>
      <c r="G141" s="3"/>
      <c r="H141" s="3"/>
      <c r="I141" s="632"/>
      <c r="J141" s="632"/>
      <c r="K141" s="632"/>
      <c r="L141" s="3"/>
      <c r="M141" s="632"/>
      <c r="N141" s="632"/>
      <c r="O141" s="632"/>
      <c r="P141" s="632"/>
      <c r="Q141" s="632"/>
    </row>
    <row r="142" spans="2:17">
      <c r="B142" s="3"/>
      <c r="C142" s="3"/>
      <c r="D142" s="3"/>
      <c r="E142" s="3"/>
      <c r="F142" s="3"/>
      <c r="G142" s="3"/>
      <c r="H142" s="3"/>
      <c r="I142" s="632"/>
      <c r="J142" s="632"/>
      <c r="K142" s="632"/>
      <c r="L142" s="3"/>
      <c r="M142" s="632"/>
      <c r="N142" s="632"/>
      <c r="O142" s="632"/>
      <c r="P142" s="632"/>
      <c r="Q142" s="632"/>
    </row>
    <row r="143" spans="2:17">
      <c r="B143" s="3"/>
      <c r="C143" s="3"/>
      <c r="D143" s="3"/>
      <c r="E143" s="3"/>
      <c r="F143" s="3"/>
      <c r="G143" s="3"/>
      <c r="H143" s="3"/>
      <c r="I143" s="3"/>
      <c r="J143" s="3"/>
      <c r="K143" s="3"/>
      <c r="L143" s="3"/>
      <c r="M143" s="3"/>
      <c r="N143" s="3"/>
      <c r="O143" s="3"/>
      <c r="P143" s="3"/>
    </row>
    <row r="144" spans="2:17">
      <c r="B144" s="70" t="s">
        <v>301</v>
      </c>
      <c r="C144" t="s">
        <v>302</v>
      </c>
      <c r="N144" s="583" t="s">
        <v>198</v>
      </c>
      <c r="O144" s="583"/>
      <c r="P144" s="583"/>
    </row>
    <row r="145" spans="1:19">
      <c r="B145" s="586"/>
      <c r="C145" s="586"/>
      <c r="D145" s="587"/>
      <c r="E145" s="613" t="s">
        <v>244</v>
      </c>
      <c r="F145" s="613" t="s">
        <v>245</v>
      </c>
      <c r="G145" s="613" t="s">
        <v>246</v>
      </c>
      <c r="H145" s="614" t="s">
        <v>247</v>
      </c>
      <c r="I145" s="614" t="s">
        <v>248</v>
      </c>
      <c r="J145" s="614" t="s">
        <v>249</v>
      </c>
      <c r="K145" s="614" t="s">
        <v>250</v>
      </c>
      <c r="L145" s="614" t="s">
        <v>251</v>
      </c>
      <c r="M145" s="615" t="s">
        <v>252</v>
      </c>
      <c r="N145" s="615" t="s">
        <v>253</v>
      </c>
      <c r="O145" s="782"/>
      <c r="P145" s="782"/>
    </row>
    <row r="146" spans="1:19">
      <c r="B146" s="592" t="s">
        <v>297</v>
      </c>
      <c r="C146" s="598"/>
      <c r="D146" s="598"/>
      <c r="E146" s="594">
        <v>3860.5747033666757</v>
      </c>
      <c r="F146" s="594">
        <v>1237.6251371659594</v>
      </c>
      <c r="G146" s="594">
        <v>306.85346010822076</v>
      </c>
      <c r="H146" s="594">
        <v>93.43871071242036</v>
      </c>
      <c r="I146" s="594">
        <v>103.65204946262477</v>
      </c>
      <c r="J146" s="594">
        <v>48.180448216141805</v>
      </c>
      <c r="K146" s="594">
        <v>0</v>
      </c>
      <c r="L146" s="594">
        <v>0</v>
      </c>
      <c r="M146" s="594">
        <v>0</v>
      </c>
      <c r="N146" s="595">
        <v>0</v>
      </c>
      <c r="O146" s="610"/>
      <c r="P146" s="610"/>
      <c r="Q146" s="610">
        <v>5650.3245090320424</v>
      </c>
      <c r="R146" s="610">
        <v>5969.2243021433051</v>
      </c>
      <c r="S146" s="75"/>
    </row>
    <row r="147" spans="1:19">
      <c r="B147" s="592" t="s">
        <v>176</v>
      </c>
      <c r="C147" s="598"/>
      <c r="D147" s="598"/>
      <c r="E147" s="594">
        <v>2599.5397262093575</v>
      </c>
      <c r="F147" s="594">
        <v>888.50347558810427</v>
      </c>
      <c r="G147" s="594">
        <v>257.9715664068591</v>
      </c>
      <c r="H147" s="594">
        <v>23.074288622543165</v>
      </c>
      <c r="I147" s="594">
        <v>53.741224692396159</v>
      </c>
      <c r="J147" s="594">
        <v>10.529387463072378</v>
      </c>
      <c r="K147" s="594">
        <v>0</v>
      </c>
      <c r="L147" s="594">
        <v>0</v>
      </c>
      <c r="M147" s="594">
        <v>0</v>
      </c>
      <c r="N147" s="595">
        <v>0</v>
      </c>
      <c r="O147" s="610"/>
      <c r="P147" s="610"/>
      <c r="Q147" s="610">
        <v>3833.3596689823326</v>
      </c>
      <c r="R147" s="610">
        <v>10050.489258841952</v>
      </c>
    </row>
    <row r="148" spans="1:19">
      <c r="A148" s="3"/>
      <c r="B148" s="592" t="s">
        <v>298</v>
      </c>
      <c r="C148" s="598"/>
      <c r="D148" s="598"/>
      <c r="E148" s="594">
        <v>3603.803690423968</v>
      </c>
      <c r="F148" s="594">
        <v>1155.3093462459365</v>
      </c>
      <c r="G148" s="594">
        <v>286.44430348492023</v>
      </c>
      <c r="H148" s="594">
        <v>87.224000665036499</v>
      </c>
      <c r="I148" s="594">
        <v>96.758039171645066</v>
      </c>
      <c r="J148" s="594">
        <v>44.975914320785819</v>
      </c>
      <c r="K148" s="594">
        <v>0</v>
      </c>
      <c r="L148" s="594">
        <v>0</v>
      </c>
      <c r="M148" s="594">
        <v>0</v>
      </c>
      <c r="N148" s="595">
        <v>0</v>
      </c>
      <c r="O148" s="610"/>
      <c r="P148" s="610"/>
      <c r="Q148" s="610">
        <v>5274.5152943122912</v>
      </c>
      <c r="R148" s="610">
        <v>2209.6866829375685</v>
      </c>
    </row>
    <row r="149" spans="1:19">
      <c r="A149" s="3"/>
      <c r="B149" s="3"/>
      <c r="C149" s="3"/>
      <c r="D149" s="3" t="s">
        <v>292</v>
      </c>
      <c r="E149" s="610">
        <v>10063.918120000002</v>
      </c>
      <c r="F149" s="610">
        <v>3281.4379589999999</v>
      </c>
      <c r="G149" s="610">
        <v>851.26933000000008</v>
      </c>
      <c r="H149" s="610">
        <v>203.73700000000002</v>
      </c>
      <c r="I149" s="610">
        <v>254.15131332666601</v>
      </c>
      <c r="J149" s="610">
        <v>103.68575</v>
      </c>
      <c r="K149" s="610">
        <v>0</v>
      </c>
      <c r="L149" s="610">
        <v>0</v>
      </c>
      <c r="M149" s="610">
        <v>0</v>
      </c>
      <c r="N149" s="610">
        <v>0</v>
      </c>
      <c r="O149" s="610"/>
      <c r="P149" s="610"/>
    </row>
    <row r="150" spans="1:19">
      <c r="A150" s="3"/>
      <c r="B150" s="3"/>
      <c r="C150" s="3"/>
      <c r="D150" s="3"/>
      <c r="E150" s="3"/>
      <c r="F150" s="3"/>
      <c r="G150" s="3"/>
      <c r="H150" s="3"/>
      <c r="I150" s="3"/>
      <c r="J150" s="3"/>
      <c r="K150" s="3"/>
      <c r="L150" s="3"/>
      <c r="M150" s="3"/>
      <c r="N150" s="3"/>
      <c r="O150" s="3"/>
      <c r="P150" s="3"/>
    </row>
    <row r="151" spans="1:19">
      <c r="A151" s="3"/>
      <c r="B151" s="3"/>
      <c r="C151" s="3"/>
      <c r="D151" s="3"/>
      <c r="E151" s="3"/>
      <c r="F151" s="3"/>
      <c r="G151" s="3"/>
      <c r="H151" s="3"/>
      <c r="I151" s="3"/>
      <c r="J151" s="3"/>
      <c r="K151" s="3"/>
      <c r="L151" s="3"/>
      <c r="M151" s="3"/>
      <c r="N151" s="3"/>
      <c r="O151" s="3"/>
      <c r="P151" s="3"/>
    </row>
    <row r="152" spans="1:19">
      <c r="A152" s="3"/>
      <c r="B152" s="3"/>
      <c r="C152" s="3"/>
      <c r="D152" s="3"/>
      <c r="E152" s="3"/>
      <c r="F152" s="3"/>
      <c r="G152" s="3"/>
      <c r="H152" s="3"/>
      <c r="I152" s="3"/>
      <c r="J152" s="3"/>
      <c r="K152" s="3"/>
      <c r="L152" s="3"/>
      <c r="M152" s="3"/>
      <c r="N152" s="3"/>
      <c r="O152" s="3"/>
      <c r="P152" s="3"/>
    </row>
    <row r="153" spans="1:19">
      <c r="A153" s="3"/>
      <c r="B153" s="70" t="s">
        <v>301</v>
      </c>
      <c r="N153" s="583" t="s">
        <v>198</v>
      </c>
      <c r="O153" s="583"/>
      <c r="P153" s="583"/>
    </row>
    <row r="154" spans="1:19">
      <c r="A154" s="3"/>
      <c r="B154" s="586"/>
      <c r="C154" s="586"/>
      <c r="D154" s="587"/>
      <c r="E154" s="613" t="s">
        <v>244</v>
      </c>
      <c r="F154" s="613" t="s">
        <v>245</v>
      </c>
      <c r="G154" s="613" t="s">
        <v>246</v>
      </c>
      <c r="H154" s="614" t="s">
        <v>247</v>
      </c>
      <c r="I154" s="614" t="s">
        <v>248</v>
      </c>
      <c r="J154" s="614" t="s">
        <v>249</v>
      </c>
      <c r="K154" s="614" t="s">
        <v>250</v>
      </c>
      <c r="L154" s="614" t="s">
        <v>251</v>
      </c>
      <c r="M154" s="615" t="s">
        <v>252</v>
      </c>
      <c r="N154" s="615" t="s">
        <v>253</v>
      </c>
      <c r="O154" s="782"/>
      <c r="P154" s="782"/>
    </row>
    <row r="155" spans="1:19">
      <c r="A155" s="3"/>
      <c r="B155" s="596" t="s">
        <v>281</v>
      </c>
      <c r="C155" s="597"/>
      <c r="D155" s="598" t="s">
        <v>297</v>
      </c>
      <c r="E155" s="594">
        <v>1500.9449692893184</v>
      </c>
      <c r="F155" s="594">
        <v>407.07060717683765</v>
      </c>
      <c r="G155" s="594">
        <v>50.293142219421391</v>
      </c>
      <c r="H155" s="594">
        <v>89.871905716449362</v>
      </c>
      <c r="I155" s="594">
        <v>61.872436247475697</v>
      </c>
      <c r="J155" s="594">
        <v>48.180448216141805</v>
      </c>
      <c r="K155" s="594">
        <v>0</v>
      </c>
      <c r="L155" s="594">
        <v>0</v>
      </c>
      <c r="M155" s="594">
        <v>0</v>
      </c>
      <c r="N155" s="595">
        <v>0</v>
      </c>
      <c r="O155" s="610"/>
      <c r="P155" s="610"/>
      <c r="Q155" s="610">
        <v>2158.2335088656446</v>
      </c>
      <c r="R155" s="610">
        <v>2367.1268590999675</v>
      </c>
    </row>
    <row r="156" spans="1:19">
      <c r="A156" s="3"/>
      <c r="B156" s="599"/>
      <c r="C156" s="666"/>
      <c r="D156" s="598" t="s">
        <v>176</v>
      </c>
      <c r="E156" s="594">
        <v>328.01752012555392</v>
      </c>
      <c r="F156" s="594">
        <v>88.961483474889221</v>
      </c>
      <c r="G156" s="594">
        <v>10.99109702732644</v>
      </c>
      <c r="H156" s="594">
        <v>19.640666543574593</v>
      </c>
      <c r="I156" s="594">
        <v>13.521643709318001</v>
      </c>
      <c r="J156" s="594">
        <v>10.529387463072378</v>
      </c>
      <c r="K156" s="594">
        <v>0</v>
      </c>
      <c r="L156" s="594">
        <v>0</v>
      </c>
      <c r="M156" s="594">
        <v>0</v>
      </c>
      <c r="N156" s="595">
        <v>0</v>
      </c>
      <c r="O156" s="610"/>
      <c r="P156" s="610"/>
      <c r="Q156" s="610">
        <v>471.66179834373457</v>
      </c>
      <c r="R156" s="610">
        <v>2278.7393918852895</v>
      </c>
    </row>
    <row r="157" spans="1:19">
      <c r="B157" s="619"/>
      <c r="C157" s="600"/>
      <c r="D157" s="598" t="s">
        <v>298</v>
      </c>
      <c r="E157" s="594">
        <v>1401.1154905851279</v>
      </c>
      <c r="F157" s="594">
        <v>379.99589934827321</v>
      </c>
      <c r="G157" s="594">
        <v>46.948090753252174</v>
      </c>
      <c r="H157" s="594">
        <v>83.894427739976067</v>
      </c>
      <c r="I157" s="594">
        <v>57.757233369872296</v>
      </c>
      <c r="J157" s="594">
        <v>44.975914320785819</v>
      </c>
      <c r="K157" s="594">
        <v>0</v>
      </c>
      <c r="L157" s="594">
        <v>0</v>
      </c>
      <c r="M157" s="594">
        <v>0</v>
      </c>
      <c r="N157" s="595">
        <v>0</v>
      </c>
      <c r="O157" s="610"/>
      <c r="P157" s="610"/>
      <c r="Q157" s="610">
        <v>2014.6870561172873</v>
      </c>
      <c r="R157" s="610">
        <v>2209.6866829375685</v>
      </c>
    </row>
    <row r="158" spans="1:19">
      <c r="B158" s="596" t="s">
        <v>284</v>
      </c>
      <c r="C158" s="597"/>
      <c r="D158" s="598" t="s">
        <v>297</v>
      </c>
      <c r="E158" s="594">
        <v>2359.6297340773572</v>
      </c>
      <c r="F158" s="594">
        <v>830.55452998912165</v>
      </c>
      <c r="G158" s="594">
        <v>256.56031788879937</v>
      </c>
      <c r="H158" s="594">
        <v>3.5668049959709909</v>
      </c>
      <c r="I158" s="594">
        <v>41.77961321514907</v>
      </c>
      <c r="J158" s="594">
        <v>0</v>
      </c>
      <c r="K158" s="594">
        <v>0</v>
      </c>
      <c r="L158" s="594">
        <v>0</v>
      </c>
      <c r="M158" s="594">
        <v>0</v>
      </c>
      <c r="N158" s="595">
        <v>0</v>
      </c>
      <c r="O158" s="610"/>
      <c r="P158" s="610"/>
      <c r="Q158" s="610">
        <v>3492.0910001663983</v>
      </c>
      <c r="R158" s="610">
        <v>3602.0974430433384</v>
      </c>
      <c r="S158" s="75"/>
    </row>
    <row r="159" spans="1:19">
      <c r="B159" s="599"/>
      <c r="C159" s="666"/>
      <c r="D159" s="598" t="s">
        <v>176</v>
      </c>
      <c r="E159" s="594">
        <v>2271.5222060838037</v>
      </c>
      <c r="F159" s="594">
        <v>799.54199211321509</v>
      </c>
      <c r="G159" s="594">
        <v>246.98046937953265</v>
      </c>
      <c r="H159" s="594">
        <v>3.4336220789685736</v>
      </c>
      <c r="I159" s="594">
        <v>40.21958098307816</v>
      </c>
      <c r="J159" s="594">
        <v>0</v>
      </c>
      <c r="K159" s="594">
        <v>0</v>
      </c>
      <c r="L159" s="594">
        <v>0</v>
      </c>
      <c r="M159" s="594">
        <v>0</v>
      </c>
      <c r="N159" s="595">
        <v>0</v>
      </c>
      <c r="O159" s="610"/>
      <c r="P159" s="610"/>
      <c r="Q159" s="610">
        <v>3361.6978706385985</v>
      </c>
      <c r="R159" s="610">
        <v>7771.7498669566621</v>
      </c>
    </row>
    <row r="160" spans="1:19">
      <c r="B160" s="619"/>
      <c r="C160" s="600"/>
      <c r="D160" s="598" t="s">
        <v>298</v>
      </c>
      <c r="E160" s="594">
        <v>2202.6881998388399</v>
      </c>
      <c r="F160" s="594">
        <v>775.3134468976632</v>
      </c>
      <c r="G160" s="594">
        <v>239.49621273166804</v>
      </c>
      <c r="H160" s="594">
        <v>3.3295729250604351</v>
      </c>
      <c r="I160" s="594">
        <v>39.000805801772763</v>
      </c>
      <c r="J160" s="594">
        <v>0</v>
      </c>
      <c r="K160" s="594">
        <v>0</v>
      </c>
      <c r="L160" s="594">
        <v>0</v>
      </c>
      <c r="M160" s="594">
        <v>0</v>
      </c>
      <c r="N160" s="595">
        <v>0</v>
      </c>
      <c r="O160" s="610"/>
      <c r="P160" s="610"/>
      <c r="Q160" s="610">
        <v>3259.8282381950044</v>
      </c>
      <c r="R160" s="610">
        <v>0</v>
      </c>
    </row>
    <row r="161" spans="2:53">
      <c r="B161" s="596" t="s">
        <v>286</v>
      </c>
      <c r="C161" s="597"/>
      <c r="D161" s="598" t="s">
        <v>297</v>
      </c>
      <c r="E161" s="594">
        <v>0</v>
      </c>
      <c r="F161" s="594">
        <v>0</v>
      </c>
      <c r="G161" s="594">
        <v>0</v>
      </c>
      <c r="H161" s="594">
        <v>0</v>
      </c>
      <c r="I161" s="594">
        <v>0</v>
      </c>
      <c r="J161" s="594">
        <v>0</v>
      </c>
      <c r="K161" s="594">
        <v>0</v>
      </c>
      <c r="L161" s="594">
        <v>0</v>
      </c>
      <c r="M161" s="594">
        <v>0</v>
      </c>
      <c r="N161" s="595">
        <v>0</v>
      </c>
      <c r="O161" s="610"/>
      <c r="P161" s="610"/>
      <c r="Q161" s="610">
        <v>0</v>
      </c>
      <c r="R161" s="610">
        <v>0</v>
      </c>
    </row>
    <row r="162" spans="2:53">
      <c r="B162" s="599"/>
      <c r="C162" s="666"/>
      <c r="D162" s="598" t="s">
        <v>176</v>
      </c>
      <c r="E162" s="594">
        <v>1562.1590469099999</v>
      </c>
      <c r="F162" s="594">
        <v>3819.7006936100001</v>
      </c>
      <c r="G162" s="594">
        <v>1452.8031815700001</v>
      </c>
      <c r="H162" s="594">
        <v>448.21775940999999</v>
      </c>
      <c r="I162" s="594">
        <v>39.75283538</v>
      </c>
      <c r="J162" s="594">
        <v>63</v>
      </c>
      <c r="K162" s="594">
        <v>725.57333333333338</v>
      </c>
      <c r="L162" s="594">
        <v>184</v>
      </c>
      <c r="M162" s="594">
        <v>0</v>
      </c>
      <c r="N162" s="595">
        <v>0</v>
      </c>
      <c r="O162" s="610"/>
      <c r="P162" s="610"/>
      <c r="Q162" s="610">
        <v>8295.2068502133334</v>
      </c>
      <c r="R162" s="610">
        <v>6734.0074822799997</v>
      </c>
    </row>
    <row r="163" spans="2:53">
      <c r="B163" s="619"/>
      <c r="C163" s="600"/>
      <c r="D163" s="598" t="s">
        <v>298</v>
      </c>
      <c r="E163" s="594">
        <v>0</v>
      </c>
      <c r="F163" s="594">
        <v>0</v>
      </c>
      <c r="G163" s="594">
        <v>0</v>
      </c>
      <c r="H163" s="594">
        <v>0</v>
      </c>
      <c r="I163" s="594">
        <v>0</v>
      </c>
      <c r="J163" s="594">
        <v>0</v>
      </c>
      <c r="K163" s="594">
        <v>0</v>
      </c>
      <c r="L163" s="594">
        <v>0</v>
      </c>
      <c r="M163" s="594">
        <v>0</v>
      </c>
      <c r="N163" s="595">
        <v>0</v>
      </c>
      <c r="O163" s="610"/>
      <c r="P163" s="610"/>
      <c r="Q163" s="610">
        <v>0</v>
      </c>
      <c r="R163" s="610">
        <v>0</v>
      </c>
    </row>
    <row r="164" spans="2:53">
      <c r="E164" s="610"/>
      <c r="F164" s="610"/>
      <c r="G164" s="610"/>
      <c r="H164" s="610"/>
      <c r="I164" s="610"/>
      <c r="J164" s="610"/>
      <c r="K164" s="610"/>
      <c r="L164" s="610"/>
      <c r="M164" s="610"/>
      <c r="N164" s="610"/>
      <c r="O164" s="610"/>
      <c r="P164" s="610"/>
    </row>
    <row r="165" spans="2:53">
      <c r="D165" t="s">
        <v>292</v>
      </c>
      <c r="E165" s="610">
        <v>10063.91812</v>
      </c>
      <c r="F165" s="610">
        <v>3281.4379589999999</v>
      </c>
      <c r="G165" s="610">
        <v>851.26933000000008</v>
      </c>
      <c r="H165" s="610">
        <v>203.73700000000002</v>
      </c>
      <c r="I165" s="610">
        <v>254.15131332666604</v>
      </c>
      <c r="J165" s="610">
        <v>103.68575</v>
      </c>
      <c r="K165" s="610">
        <v>0</v>
      </c>
      <c r="L165" s="610">
        <v>0</v>
      </c>
      <c r="M165" s="610">
        <v>0</v>
      </c>
      <c r="N165" s="610">
        <v>0</v>
      </c>
      <c r="O165" s="610"/>
      <c r="P165" s="610"/>
    </row>
    <row r="166" spans="2:53">
      <c r="D166" t="s">
        <v>293</v>
      </c>
      <c r="E166" s="610">
        <v>11626.07716691</v>
      </c>
      <c r="F166" s="610">
        <v>7101.1386526099996</v>
      </c>
      <c r="G166" s="610">
        <v>2304.0725115700002</v>
      </c>
      <c r="H166" s="610">
        <v>651.95475940999995</v>
      </c>
      <c r="I166" s="610">
        <v>293.90414870666604</v>
      </c>
      <c r="J166" s="610">
        <v>166.68574999999998</v>
      </c>
      <c r="K166" s="610">
        <v>725.57333333333338</v>
      </c>
      <c r="L166" s="610">
        <v>184</v>
      </c>
      <c r="M166" s="610">
        <v>0</v>
      </c>
      <c r="N166" s="610">
        <v>0</v>
      </c>
      <c r="O166" s="610"/>
      <c r="P166" s="610"/>
    </row>
    <row r="171" spans="2:53" s="668" customFormat="1">
      <c r="B171" s="669" t="s">
        <v>303</v>
      </c>
      <c r="AC171"/>
      <c r="AD171"/>
      <c r="AE171"/>
      <c r="AF171"/>
      <c r="AG171"/>
      <c r="AH171"/>
      <c r="AI171"/>
    </row>
    <row r="172" spans="2:53" s="668" customFormat="1">
      <c r="B172" s="669" t="s">
        <v>304</v>
      </c>
      <c r="AB172" s="670" t="s">
        <v>305</v>
      </c>
      <c r="AC172" s="671"/>
      <c r="AD172" s="671"/>
      <c r="AE172" s="671"/>
      <c r="AF172" s="671"/>
      <c r="AG172" s="671"/>
      <c r="AH172" s="671"/>
      <c r="AI172" s="671"/>
    </row>
    <row r="173" spans="2:53" s="668" customFormat="1">
      <c r="C173" s="672" t="s">
        <v>306</v>
      </c>
      <c r="D173" s="672" t="s">
        <v>306</v>
      </c>
      <c r="E173" s="672" t="s">
        <v>306</v>
      </c>
      <c r="F173" s="672" t="s">
        <v>306</v>
      </c>
      <c r="G173" s="672" t="s">
        <v>210</v>
      </c>
      <c r="H173" s="672" t="s">
        <v>210</v>
      </c>
      <c r="I173" s="672" t="s">
        <v>210</v>
      </c>
      <c r="J173" s="672" t="s">
        <v>210</v>
      </c>
      <c r="K173" s="672" t="s">
        <v>210</v>
      </c>
      <c r="L173" s="672" t="s">
        <v>210</v>
      </c>
      <c r="M173" s="672" t="s">
        <v>210</v>
      </c>
      <c r="N173" s="672" t="s">
        <v>210</v>
      </c>
      <c r="O173" s="672"/>
      <c r="P173" s="672"/>
      <c r="Q173" s="672" t="s">
        <v>210</v>
      </c>
      <c r="R173" s="673" t="s">
        <v>198</v>
      </c>
      <c r="AC173"/>
      <c r="AD173"/>
      <c r="AE173"/>
      <c r="AF173"/>
      <c r="AG173"/>
      <c r="AH173"/>
      <c r="AI173"/>
      <c r="AU173" s="674" t="s">
        <v>307</v>
      </c>
    </row>
    <row r="174" spans="2:53" s="668" customFormat="1" ht="17.25" thickBot="1">
      <c r="B174" s="675" t="s">
        <v>308</v>
      </c>
      <c r="D174" s="676" t="s">
        <v>309</v>
      </c>
      <c r="E174" s="676" t="s">
        <v>309</v>
      </c>
      <c r="F174" s="676" t="s">
        <v>309</v>
      </c>
      <c r="G174" s="676" t="s">
        <v>310</v>
      </c>
      <c r="H174" s="676" t="s">
        <v>309</v>
      </c>
      <c r="I174" s="676" t="s">
        <v>309</v>
      </c>
      <c r="J174" s="676" t="s">
        <v>309</v>
      </c>
      <c r="K174" s="677" t="s">
        <v>309</v>
      </c>
      <c r="L174" s="678" t="s">
        <v>309</v>
      </c>
      <c r="M174" s="678" t="s">
        <v>309</v>
      </c>
      <c r="N174" s="678" t="s">
        <v>309</v>
      </c>
      <c r="O174" s="678"/>
      <c r="P174" s="678"/>
      <c r="Q174" s="678" t="s">
        <v>309</v>
      </c>
      <c r="R174" s="678" t="s">
        <v>309</v>
      </c>
      <c r="AB174" s="70" t="s">
        <v>311</v>
      </c>
      <c r="AC174"/>
      <c r="AD174"/>
      <c r="AE174"/>
      <c r="AF174"/>
      <c r="AG174"/>
      <c r="AH174"/>
      <c r="AI174" s="679" t="s">
        <v>198</v>
      </c>
      <c r="AJ174"/>
      <c r="AM174"/>
      <c r="AN174"/>
      <c r="AO174"/>
      <c r="AP174"/>
      <c r="AQ174"/>
      <c r="AR174"/>
    </row>
    <row r="175" spans="2:53" s="668" customFormat="1" ht="17.25" thickTop="1">
      <c r="B175" s="680" t="s">
        <v>7</v>
      </c>
      <c r="C175" s="680" t="s">
        <v>312</v>
      </c>
      <c r="D175" s="680" t="s">
        <v>313</v>
      </c>
      <c r="E175" s="680" t="s">
        <v>314</v>
      </c>
      <c r="F175" s="680" t="s">
        <v>315</v>
      </c>
      <c r="G175" s="680" t="s">
        <v>244</v>
      </c>
      <c r="H175" s="680" t="s">
        <v>245</v>
      </c>
      <c r="I175" s="680" t="s">
        <v>246</v>
      </c>
      <c r="J175" s="680" t="s">
        <v>247</v>
      </c>
      <c r="K175" s="680" t="s">
        <v>248</v>
      </c>
      <c r="L175" s="680" t="s">
        <v>249</v>
      </c>
      <c r="M175" s="680" t="s">
        <v>250</v>
      </c>
      <c r="N175" s="680" t="s">
        <v>251</v>
      </c>
      <c r="O175" s="680"/>
      <c r="P175" s="680"/>
      <c r="Q175" s="681" t="s">
        <v>208</v>
      </c>
      <c r="R175" s="681" t="s">
        <v>209</v>
      </c>
      <c r="T175" s="682" t="s">
        <v>316</v>
      </c>
      <c r="U175" s="668" t="s">
        <v>317</v>
      </c>
      <c r="V175" s="668" t="s">
        <v>318</v>
      </c>
      <c r="W175" s="668" t="s">
        <v>319</v>
      </c>
      <c r="X175" s="668" t="s">
        <v>320</v>
      </c>
      <c r="AB175" s="586"/>
      <c r="AC175" s="586"/>
      <c r="AD175" s="587"/>
      <c r="AE175" s="588" t="s">
        <v>321</v>
      </c>
      <c r="AF175" s="588" t="s">
        <v>322</v>
      </c>
      <c r="AG175" s="589" t="s">
        <v>323</v>
      </c>
      <c r="AH175" s="683" t="s">
        <v>324</v>
      </c>
      <c r="AI175" s="684" t="s">
        <v>237</v>
      </c>
      <c r="AJ175" s="3"/>
      <c r="AL175"/>
      <c r="AM175"/>
      <c r="AN175"/>
      <c r="AO175"/>
      <c r="AP175"/>
      <c r="AQ175"/>
      <c r="AR175"/>
      <c r="AU175" s="3" t="s">
        <v>325</v>
      </c>
      <c r="AV175" s="3" t="s">
        <v>326</v>
      </c>
    </row>
    <row r="176" spans="2:53" s="668" customFormat="1">
      <c r="B176" s="685" t="s">
        <v>264</v>
      </c>
      <c r="C176" s="686"/>
      <c r="D176" s="686">
        <v>300.69083834999998</v>
      </c>
      <c r="E176" s="686">
        <v>16.72248286</v>
      </c>
      <c r="F176" s="686">
        <v>1195.6803003199998</v>
      </c>
      <c r="G176" s="686">
        <v>234.71788038652969</v>
      </c>
      <c r="H176" s="686">
        <v>8.2740265860161344</v>
      </c>
      <c r="I176" s="686">
        <v>0.7227892140439518</v>
      </c>
      <c r="J176" s="686">
        <v>0.60266226951827473</v>
      </c>
      <c r="K176" s="687">
        <v>0.57191113136836813</v>
      </c>
      <c r="L176" s="686">
        <v>1.3751419429051461</v>
      </c>
      <c r="M176" s="686">
        <v>0</v>
      </c>
      <c r="N176" s="686">
        <v>0</v>
      </c>
      <c r="O176" s="686"/>
      <c r="P176" s="686"/>
      <c r="Q176" s="686">
        <v>0</v>
      </c>
      <c r="R176" s="686">
        <v>0</v>
      </c>
      <c r="S176" s="688">
        <v>246.26441153038158</v>
      </c>
      <c r="T176" s="689">
        <v>24.626441153038158</v>
      </c>
      <c r="U176" s="690">
        <v>1.2829479048724306</v>
      </c>
      <c r="V176" s="690">
        <v>0.4090630697294676</v>
      </c>
      <c r="W176" s="690">
        <v>0.36424504911311267</v>
      </c>
      <c r="X176" s="690">
        <v>0.27502838858102924</v>
      </c>
      <c r="AB176" s="691" t="s">
        <v>211</v>
      </c>
      <c r="AC176" s="692"/>
      <c r="AD176" s="693"/>
      <c r="AE176" s="694">
        <v>0.19048630523515916</v>
      </c>
      <c r="AF176" s="694">
        <v>0.13414650798805802</v>
      </c>
      <c r="AG176" s="695">
        <v>7.3907413095726321E-2</v>
      </c>
      <c r="AH176" s="696">
        <v>0.17337090504942468</v>
      </c>
      <c r="AI176" s="697">
        <v>0.57191113136836813</v>
      </c>
      <c r="AJ176" s="698"/>
      <c r="AL176"/>
      <c r="AM176"/>
      <c r="AN176"/>
      <c r="AO176"/>
      <c r="AP176"/>
      <c r="AQ176"/>
      <c r="AR176"/>
      <c r="AU176" s="3" t="s">
        <v>327</v>
      </c>
      <c r="AV176" s="3" t="s">
        <v>328</v>
      </c>
      <c r="AW176"/>
      <c r="AX176"/>
      <c r="AY176"/>
      <c r="AZ176"/>
      <c r="BA176"/>
    </row>
    <row r="177" spans="2:70" s="668" customFormat="1">
      <c r="B177" s="685" t="s">
        <v>229</v>
      </c>
      <c r="C177" s="686"/>
      <c r="D177" s="686">
        <v>0</v>
      </c>
      <c r="E177" s="686">
        <v>5622.0362881999981</v>
      </c>
      <c r="F177" s="686">
        <v>20209.905588760004</v>
      </c>
      <c r="G177" s="686">
        <v>23766.480065219548</v>
      </c>
      <c r="H177" s="686">
        <v>11402.689571335621</v>
      </c>
      <c r="I177" s="686">
        <v>9963.8647848890396</v>
      </c>
      <c r="J177" s="686">
        <v>17976.80842667957</v>
      </c>
      <c r="K177" s="687">
        <v>42276.795123986631</v>
      </c>
      <c r="L177" s="686">
        <v>14693.189644717928</v>
      </c>
      <c r="M177" s="686">
        <v>8047.3859124419159</v>
      </c>
      <c r="N177" s="686">
        <v>8351.9609222206091</v>
      </c>
      <c r="O177" s="686"/>
      <c r="P177" s="686"/>
      <c r="Q177" s="686">
        <v>3234.3467253633426</v>
      </c>
      <c r="R177" s="686">
        <v>2774.8882483850894</v>
      </c>
      <c r="S177" s="688">
        <v>142488.40942523928</v>
      </c>
      <c r="T177" s="689">
        <v>14248.840942523928</v>
      </c>
      <c r="U177" s="690">
        <v>13191.325484446637</v>
      </c>
      <c r="V177" s="690">
        <v>13414.904973585515</v>
      </c>
      <c r="W177" s="690">
        <v>13907.910714827869</v>
      </c>
      <c r="X177" s="690">
        <v>7420.3542906257762</v>
      </c>
      <c r="Z177" s="690">
        <v>10607.534892053247</v>
      </c>
      <c r="AB177" s="699" t="s">
        <v>213</v>
      </c>
      <c r="AC177" s="700" t="s">
        <v>214</v>
      </c>
      <c r="AD177" s="701" t="s">
        <v>215</v>
      </c>
      <c r="AE177" s="694">
        <v>3726.5477484263556</v>
      </c>
      <c r="AF177" s="694">
        <v>6916.1632220543243</v>
      </c>
      <c r="AG177" s="695">
        <v>5633.7222226893973</v>
      </c>
      <c r="AH177" s="696">
        <v>3116.8628406087428</v>
      </c>
      <c r="AI177" s="697">
        <v>19393.296033778817</v>
      </c>
      <c r="AJ177" s="698"/>
      <c r="AL177" s="674" t="s">
        <v>329</v>
      </c>
      <c r="AM177"/>
      <c r="AN177"/>
      <c r="AO177"/>
      <c r="AP177"/>
      <c r="AQ177"/>
      <c r="AR177"/>
      <c r="AU177" s="3" t="s">
        <v>330</v>
      </c>
      <c r="AV177" s="3" t="s">
        <v>331</v>
      </c>
      <c r="AW177"/>
      <c r="AX177"/>
      <c r="AY177"/>
      <c r="AZ177"/>
      <c r="BA177"/>
    </row>
    <row r="178" spans="2:70" s="668" customFormat="1">
      <c r="B178" s="685" t="s">
        <v>332</v>
      </c>
      <c r="C178" s="686"/>
      <c r="D178" s="686"/>
      <c r="E178" s="686"/>
      <c r="F178" s="686"/>
      <c r="G178" s="686">
        <v>31200.616296668853</v>
      </c>
      <c r="H178" s="686">
        <v>44649.540513816035</v>
      </c>
      <c r="I178" s="686">
        <v>8881.1873544017108</v>
      </c>
      <c r="J178" s="686">
        <v>5879.0057406891128</v>
      </c>
      <c r="K178" s="687">
        <v>2889.9673520153729</v>
      </c>
      <c r="L178" s="686">
        <v>1617.4530452327385</v>
      </c>
      <c r="M178" s="686">
        <v>1504.6701013417562</v>
      </c>
      <c r="N178" s="686">
        <v>3420.5498824103288</v>
      </c>
      <c r="O178" s="686"/>
      <c r="P178" s="686"/>
      <c r="Q178" s="686">
        <v>2169.7566536785175</v>
      </c>
      <c r="R178" s="686">
        <v>1586.945454921412</v>
      </c>
      <c r="S178" s="688">
        <v>103799.69239517585</v>
      </c>
      <c r="T178" s="689">
        <v>10379.969239517584</v>
      </c>
      <c r="U178" s="690">
        <v>8066.5640109452197</v>
      </c>
      <c r="V178" s="690">
        <v>3493.6919480863689</v>
      </c>
      <c r="W178" s="690">
        <v>2724.0497471841772</v>
      </c>
      <c r="X178" s="690">
        <v>2059.8750275169505</v>
      </c>
      <c r="Y178" s="690"/>
      <c r="Z178" s="690">
        <v>9926.4565243801007</v>
      </c>
      <c r="AB178" s="702"/>
      <c r="AC178" s="703"/>
      <c r="AD178" s="704" t="s">
        <v>217</v>
      </c>
      <c r="AE178" s="705">
        <v>0</v>
      </c>
      <c r="AF178" s="705">
        <v>0.94599999999999995</v>
      </c>
      <c r="AG178" s="706">
        <v>1.3431999999999999</v>
      </c>
      <c r="AH178" s="707">
        <v>0.63357503999999998</v>
      </c>
      <c r="AI178" s="708">
        <v>2.9227750400000003</v>
      </c>
      <c r="AJ178" s="698"/>
      <c r="AL178" s="668" t="s">
        <v>333</v>
      </c>
      <c r="AM178"/>
      <c r="AN178"/>
      <c r="AO178"/>
      <c r="AP178"/>
      <c r="AQ178"/>
      <c r="AR178"/>
      <c r="AU178"/>
      <c r="AV178"/>
      <c r="AW178"/>
      <c r="AX178"/>
      <c r="AY178"/>
      <c r="AZ178"/>
      <c r="BA178"/>
    </row>
    <row r="179" spans="2:70" s="668" customFormat="1" ht="17.25" thickBot="1">
      <c r="B179" s="685" t="s">
        <v>266</v>
      </c>
      <c r="C179" s="686">
        <v>33358.47</v>
      </c>
      <c r="D179" s="686">
        <v>26295.569161649997</v>
      </c>
      <c r="E179" s="686">
        <v>35772.391228940003</v>
      </c>
      <c r="F179" s="686">
        <v>49063.237786453101</v>
      </c>
      <c r="G179" s="709">
        <v>27464.186710815073</v>
      </c>
      <c r="H179" s="709">
        <v>14799.605194652329</v>
      </c>
      <c r="I179" s="686">
        <v>9270.0018899252118</v>
      </c>
      <c r="J179" s="686">
        <v>13467.715410951792</v>
      </c>
      <c r="K179" s="687">
        <v>15291.174938608543</v>
      </c>
      <c r="L179" s="686">
        <v>17034.736933759785</v>
      </c>
      <c r="M179" s="686">
        <v>19196.710768241039</v>
      </c>
      <c r="N179" s="686">
        <v>18143.620989791278</v>
      </c>
      <c r="O179" s="686"/>
      <c r="P179" s="686"/>
      <c r="Q179" s="686">
        <v>14711.789665475204</v>
      </c>
      <c r="R179" s="686">
        <v>10085.662819185491</v>
      </c>
      <c r="S179" s="688">
        <v>159465.20532140575</v>
      </c>
      <c r="T179" s="710">
        <v>15946.520532140576</v>
      </c>
      <c r="U179" s="690">
        <v>14666.779845621188</v>
      </c>
      <c r="V179" s="690">
        <v>14650.176676992294</v>
      </c>
      <c r="W179" s="690">
        <v>15418.773075144734</v>
      </c>
      <c r="X179" s="690">
        <v>15834.504235290562</v>
      </c>
      <c r="Z179" s="690">
        <v>-681.0783676731462</v>
      </c>
      <c r="AB179" s="702"/>
      <c r="AC179" s="704" t="s">
        <v>220</v>
      </c>
      <c r="AD179" s="704" t="s">
        <v>221</v>
      </c>
      <c r="AE179" s="705">
        <v>1574.3414292299999</v>
      </c>
      <c r="AF179" s="705">
        <v>4097.4458856700003</v>
      </c>
      <c r="AG179" s="706">
        <v>11057.285468210001</v>
      </c>
      <c r="AH179" s="707">
        <v>6047.8514825951916</v>
      </c>
      <c r="AI179" s="708">
        <v>22776.924265705195</v>
      </c>
      <c r="AJ179" s="698"/>
      <c r="AL179" s="3" t="s">
        <v>334</v>
      </c>
      <c r="AM179" s="3"/>
      <c r="AN179" s="3" t="s">
        <v>219</v>
      </c>
      <c r="AO179" s="3" t="s">
        <v>335</v>
      </c>
      <c r="AP179" s="3"/>
      <c r="AQ179" s="3"/>
      <c r="AR179" s="3"/>
      <c r="AU179" s="3" t="s">
        <v>218</v>
      </c>
      <c r="AV179" s="3"/>
      <c r="AW179" s="3" t="s">
        <v>336</v>
      </c>
      <c r="AX179" s="3" t="s">
        <v>337</v>
      </c>
      <c r="AY179" s="3"/>
      <c r="AZ179" s="3"/>
      <c r="BA179" s="3"/>
      <c r="BD179" s="3" t="s">
        <v>334</v>
      </c>
      <c r="BE179" s="3"/>
      <c r="BF179" s="3" t="s">
        <v>219</v>
      </c>
      <c r="BG179" s="3" t="s">
        <v>335</v>
      </c>
      <c r="BH179" s="3"/>
      <c r="BI179" s="3"/>
      <c r="BJ179" s="3"/>
      <c r="BK179"/>
      <c r="BL179"/>
      <c r="BM179"/>
      <c r="BN179"/>
      <c r="BO179"/>
      <c r="BP179"/>
      <c r="BQ179"/>
      <c r="BR179"/>
    </row>
    <row r="180" spans="2:70" s="668" customFormat="1" ht="17.25" thickTop="1">
      <c r="B180" s="711" t="s">
        <v>237</v>
      </c>
      <c r="C180" s="712">
        <v>33358.47</v>
      </c>
      <c r="D180" s="712">
        <v>26596.26</v>
      </c>
      <c r="E180" s="712">
        <v>41411.15</v>
      </c>
      <c r="F180" s="712">
        <v>70468.823675533102</v>
      </c>
      <c r="G180" s="712">
        <v>82666.000953089999</v>
      </c>
      <c r="H180" s="712">
        <v>70860.10930638999</v>
      </c>
      <c r="I180" s="712">
        <v>28115.776818430008</v>
      </c>
      <c r="J180" s="712">
        <v>37324.132240589992</v>
      </c>
      <c r="K180" s="712">
        <v>60458.509325741914</v>
      </c>
      <c r="L180" s="712">
        <v>33346.754765653357</v>
      </c>
      <c r="M180" s="712">
        <v>28748.766782024712</v>
      </c>
      <c r="N180" s="712">
        <v>29916.131794422217</v>
      </c>
      <c r="O180" s="712"/>
      <c r="P180" s="712"/>
      <c r="Q180" s="712">
        <v>20115.893044517063</v>
      </c>
      <c r="R180" s="712">
        <v>14447.496522491992</v>
      </c>
      <c r="S180" s="688">
        <v>405999.57155335124</v>
      </c>
      <c r="T180" s="713">
        <v>40599.957155335127</v>
      </c>
      <c r="U180" s="690">
        <v>35925.952288917913</v>
      </c>
      <c r="V180" s="690">
        <v>31559.182661733907</v>
      </c>
      <c r="W180" s="690">
        <v>32051.097782205889</v>
      </c>
      <c r="X180" s="690">
        <v>25315.008581821869</v>
      </c>
      <c r="AB180" s="714"/>
      <c r="AC180" s="692" t="s">
        <v>228</v>
      </c>
      <c r="AD180" s="715"/>
      <c r="AE180" s="705">
        <v>46.565344955691309</v>
      </c>
      <c r="AF180" s="705">
        <v>0.82666149761675323</v>
      </c>
      <c r="AG180" s="706">
        <v>1.9051782688188246E-2</v>
      </c>
      <c r="AH180" s="707">
        <v>56.240991226628516</v>
      </c>
      <c r="AI180" s="708">
        <v>103.65204946262477</v>
      </c>
      <c r="AJ180" s="698"/>
      <c r="AL180" s="3"/>
      <c r="AM180" s="3"/>
      <c r="AN180" s="3">
        <v>2022</v>
      </c>
      <c r="AO180" s="3"/>
      <c r="AP180" s="3"/>
      <c r="AQ180" s="3"/>
      <c r="AR180" s="3" t="s">
        <v>227</v>
      </c>
      <c r="AU180" s="3"/>
      <c r="AV180" s="3"/>
      <c r="AW180" s="3">
        <v>2022</v>
      </c>
      <c r="AX180" s="3"/>
      <c r="AY180" s="3"/>
      <c r="AZ180" s="3"/>
      <c r="BA180" s="3" t="s">
        <v>227</v>
      </c>
      <c r="BD180" s="3"/>
      <c r="BE180" s="3"/>
      <c r="BF180" s="3">
        <v>2022</v>
      </c>
      <c r="BG180" s="3"/>
      <c r="BH180" s="3"/>
      <c r="BI180" s="3"/>
      <c r="BJ180" s="3" t="s">
        <v>227</v>
      </c>
      <c r="BK180"/>
      <c r="BL180"/>
      <c r="BM180"/>
      <c r="BN180"/>
      <c r="BO180"/>
      <c r="BP180"/>
      <c r="BQ180"/>
      <c r="BR180"/>
    </row>
    <row r="181" spans="2:70" s="668" customFormat="1">
      <c r="B181" s="685" t="s">
        <v>338</v>
      </c>
      <c r="C181" s="686"/>
      <c r="D181" s="686"/>
      <c r="E181" s="686"/>
      <c r="F181" s="686"/>
      <c r="G181" s="686">
        <v>1562.1590469099999</v>
      </c>
      <c r="H181" s="686">
        <v>3819.7006936100001</v>
      </c>
      <c r="I181" s="686">
        <v>1452.8031815700001</v>
      </c>
      <c r="J181" s="686">
        <v>448.21775940999999</v>
      </c>
      <c r="K181" s="687">
        <v>39.75283538</v>
      </c>
      <c r="L181" s="686">
        <v>63</v>
      </c>
      <c r="M181" s="686">
        <v>725.57333333333338</v>
      </c>
      <c r="N181" s="686">
        <v>184</v>
      </c>
      <c r="O181" s="686"/>
      <c r="P181" s="686"/>
      <c r="Q181" s="686">
        <v>0</v>
      </c>
      <c r="R181" s="686">
        <v>0</v>
      </c>
      <c r="S181" s="688">
        <v>8295.2068502133334</v>
      </c>
      <c r="T181" s="713"/>
      <c r="U181" s="690"/>
      <c r="V181" s="690"/>
      <c r="W181" s="690"/>
      <c r="X181" s="690"/>
      <c r="AB181" s="716" t="s">
        <v>233</v>
      </c>
      <c r="AC181" s="692"/>
      <c r="AD181" s="715"/>
      <c r="AE181" s="705">
        <v>646.52219495819099</v>
      </c>
      <c r="AF181" s="705">
        <v>698.78094252635219</v>
      </c>
      <c r="AG181" s="706">
        <v>379.69140378510173</v>
      </c>
      <c r="AH181" s="707">
        <v>1164.9728107457279</v>
      </c>
      <c r="AI181" s="708">
        <v>2889.9673520153729</v>
      </c>
      <c r="AJ181" s="698"/>
      <c r="AL181" s="3" t="s">
        <v>222</v>
      </c>
      <c r="AM181" s="3" t="s">
        <v>223</v>
      </c>
      <c r="AN181" s="3" t="s">
        <v>339</v>
      </c>
      <c r="AO181" s="3" t="s">
        <v>340</v>
      </c>
      <c r="AP181" s="3" t="s">
        <v>341</v>
      </c>
      <c r="AQ181" s="3" t="s">
        <v>342</v>
      </c>
      <c r="AR181" s="3"/>
      <c r="AU181" s="3" t="s">
        <v>343</v>
      </c>
      <c r="AV181" s="3" t="s">
        <v>344</v>
      </c>
      <c r="AW181" s="3" t="s">
        <v>345</v>
      </c>
      <c r="AX181" s="3" t="s">
        <v>346</v>
      </c>
      <c r="AY181" s="3" t="s">
        <v>347</v>
      </c>
      <c r="AZ181" s="3" t="s">
        <v>348</v>
      </c>
      <c r="BA181" s="3"/>
      <c r="BD181" s="3" t="s">
        <v>222</v>
      </c>
      <c r="BE181" s="3" t="s">
        <v>223</v>
      </c>
      <c r="BF181" s="3" t="s">
        <v>339</v>
      </c>
      <c r="BG181" s="3" t="s">
        <v>340</v>
      </c>
      <c r="BH181" s="3" t="s">
        <v>341</v>
      </c>
      <c r="BI181" s="3" t="s">
        <v>342</v>
      </c>
      <c r="BJ181" s="3"/>
      <c r="BK181"/>
      <c r="BL181"/>
      <c r="BM181"/>
      <c r="BN181"/>
      <c r="BO181"/>
      <c r="BP181"/>
      <c r="BQ181"/>
      <c r="BR181"/>
    </row>
    <row r="182" spans="2:70" s="668" customFormat="1">
      <c r="B182" s="717" t="s">
        <v>349</v>
      </c>
      <c r="C182" s="712"/>
      <c r="D182" s="712"/>
      <c r="E182" s="712"/>
      <c r="F182" s="712"/>
      <c r="G182" s="712">
        <v>84228.160000000003</v>
      </c>
      <c r="H182" s="712">
        <v>74679.809999999983</v>
      </c>
      <c r="I182" s="712">
        <v>29568.580000000009</v>
      </c>
      <c r="J182" s="712">
        <v>37772.349999999991</v>
      </c>
      <c r="K182" s="712">
        <v>60498.262161121915</v>
      </c>
      <c r="L182" s="712">
        <v>33409.754765653357</v>
      </c>
      <c r="M182" s="712">
        <v>29474.340115358045</v>
      </c>
      <c r="N182" s="712">
        <v>30100.131794422217</v>
      </c>
      <c r="O182" s="712"/>
      <c r="P182" s="712"/>
      <c r="Q182" s="712">
        <v>20115.893044517063</v>
      </c>
      <c r="R182" s="712">
        <v>14447.496522491992</v>
      </c>
      <c r="S182" s="688"/>
      <c r="T182" s="713"/>
      <c r="U182" s="690"/>
      <c r="V182" s="690"/>
      <c r="W182" s="690"/>
      <c r="X182" s="690"/>
      <c r="AB182" s="692" t="s">
        <v>235</v>
      </c>
      <c r="AC182" s="692"/>
      <c r="AD182" s="715"/>
      <c r="AE182" s="705">
        <v>2978.7560469666701</v>
      </c>
      <c r="AF182" s="705">
        <v>5099.4110495939467</v>
      </c>
      <c r="AG182" s="706">
        <v>4953.2327511008361</v>
      </c>
      <c r="AH182" s="707">
        <v>2259.7750909470892</v>
      </c>
      <c r="AI182" s="708">
        <v>15291.174938608543</v>
      </c>
      <c r="AJ182" s="698"/>
      <c r="AL182" s="3" t="s">
        <v>229</v>
      </c>
      <c r="AM182" s="3" t="s">
        <v>230</v>
      </c>
      <c r="AN182" s="604">
        <v>3601.9244634400002</v>
      </c>
      <c r="AO182" s="604">
        <v>6828.7817692999997</v>
      </c>
      <c r="AP182" s="604">
        <v>5581.5339829599998</v>
      </c>
      <c r="AQ182" s="604">
        <v>2923.9698571676281</v>
      </c>
      <c r="AR182" s="604">
        <v>18936.210072867627</v>
      </c>
      <c r="AU182" s="3" t="s">
        <v>266</v>
      </c>
      <c r="AV182" s="3" t="s">
        <v>268</v>
      </c>
      <c r="AW182" s="604">
        <v>993.53695203999996</v>
      </c>
      <c r="AX182" s="604">
        <v>836.26775529999998</v>
      </c>
      <c r="AY182" s="604">
        <v>521.98128144999998</v>
      </c>
      <c r="AZ182" s="604">
        <v>751.005098051</v>
      </c>
      <c r="BA182" s="604">
        <v>3102.7910868409999</v>
      </c>
      <c r="BD182" s="3" t="s">
        <v>229</v>
      </c>
      <c r="BE182" s="3" t="s">
        <v>230</v>
      </c>
      <c r="BF182" s="604">
        <v>3601.9244634400002</v>
      </c>
      <c r="BG182" s="604">
        <v>6828.7817692999997</v>
      </c>
      <c r="BH182" s="604">
        <v>5581.5339829599998</v>
      </c>
      <c r="BI182" s="604">
        <v>2923.9698571676281</v>
      </c>
      <c r="BJ182" s="604">
        <v>18936.210072867627</v>
      </c>
      <c r="BK182"/>
      <c r="BL182"/>
      <c r="BM182"/>
      <c r="BN182"/>
      <c r="BO182"/>
      <c r="BP182"/>
      <c r="BQ182"/>
      <c r="BR182"/>
    </row>
    <row r="183" spans="2:70" s="668" customFormat="1" ht="17.25" thickBot="1">
      <c r="B183" s="718" t="s">
        <v>350</v>
      </c>
      <c r="C183" s="688"/>
      <c r="D183" s="688"/>
      <c r="E183" s="688"/>
      <c r="F183" s="688"/>
      <c r="G183" s="688">
        <v>0</v>
      </c>
      <c r="H183" s="688">
        <v>0</v>
      </c>
      <c r="I183" s="688">
        <v>0</v>
      </c>
      <c r="J183" s="688">
        <v>0</v>
      </c>
      <c r="K183" s="688"/>
      <c r="L183" s="688"/>
      <c r="M183" s="688"/>
      <c r="N183" s="688"/>
      <c r="O183" s="688"/>
      <c r="P183" s="688"/>
      <c r="Q183" s="688"/>
      <c r="R183" s="688"/>
      <c r="AB183" s="719" t="s">
        <v>237</v>
      </c>
      <c r="AC183" s="605"/>
      <c r="AD183" s="606"/>
      <c r="AE183" s="720">
        <v>8972.9232508421428</v>
      </c>
      <c r="AF183" s="720">
        <v>16813.707907850225</v>
      </c>
      <c r="AG183" s="721">
        <v>22025.368004981123</v>
      </c>
      <c r="AH183" s="722">
        <v>12646.510162068429</v>
      </c>
      <c r="AI183" s="723">
        <v>60458.509325741921</v>
      </c>
      <c r="AJ183" s="698"/>
      <c r="AL183" s="3"/>
      <c r="AM183" s="3" t="s">
        <v>240</v>
      </c>
      <c r="AN183" s="604">
        <v>1574.3414292299999</v>
      </c>
      <c r="AO183" s="604">
        <v>4097.4458856700003</v>
      </c>
      <c r="AP183" s="604">
        <v>11057.285468210001</v>
      </c>
      <c r="AQ183" s="604">
        <v>6047.8514825951916</v>
      </c>
      <c r="AR183" s="604">
        <v>22776.924265705191</v>
      </c>
      <c r="AU183" s="724" t="s">
        <v>276</v>
      </c>
      <c r="AV183" s="724"/>
      <c r="AW183" s="725">
        <v>993.53695203999996</v>
      </c>
      <c r="AX183" s="725">
        <v>836.26775529999998</v>
      </c>
      <c r="AY183" s="725">
        <v>521.98128144999998</v>
      </c>
      <c r="AZ183" s="725">
        <v>751.005098051</v>
      </c>
      <c r="BA183" s="725">
        <v>3102.7910868409999</v>
      </c>
      <c r="BD183" s="3"/>
      <c r="BE183" s="3" t="s">
        <v>240</v>
      </c>
      <c r="BF183" s="604">
        <v>1574.3414292299999</v>
      </c>
      <c r="BG183" s="604">
        <v>4097.4458856700003</v>
      </c>
      <c r="BH183" s="604">
        <v>11057.285468210001</v>
      </c>
      <c r="BI183" s="604">
        <v>6047.8514825951916</v>
      </c>
      <c r="BJ183" s="604">
        <v>22776.924265705191</v>
      </c>
      <c r="BK183"/>
      <c r="BL183"/>
      <c r="BM183"/>
      <c r="BN183"/>
      <c r="BO183"/>
      <c r="BP183"/>
      <c r="BQ183"/>
      <c r="BR183"/>
    </row>
    <row r="184" spans="2:70" s="668" customFormat="1">
      <c r="B184" s="718"/>
      <c r="C184" s="688"/>
      <c r="D184" s="688"/>
      <c r="E184" s="688"/>
      <c r="F184" s="688"/>
      <c r="G184" s="688"/>
      <c r="H184" s="688"/>
      <c r="I184" s="688"/>
      <c r="J184" s="688"/>
      <c r="K184" s="688"/>
      <c r="L184" s="688"/>
      <c r="M184" s="688"/>
      <c r="N184" s="688"/>
      <c r="O184" s="688"/>
      <c r="P184" s="688"/>
      <c r="Q184" s="688"/>
      <c r="R184" s="688"/>
      <c r="AB184" s="668" t="s">
        <v>238</v>
      </c>
      <c r="AC184"/>
      <c r="AD184"/>
      <c r="AE184" s="726">
        <v>5347.4545226120472</v>
      </c>
      <c r="AF184" s="726">
        <v>11015.381769221942</v>
      </c>
      <c r="AG184" s="726">
        <v>16692.369942682086</v>
      </c>
      <c r="AH184" s="726">
        <v>9221.5888894705622</v>
      </c>
      <c r="AI184" s="726">
        <v>42276.795123986631</v>
      </c>
      <c r="AJ184" s="698"/>
      <c r="AL184" s="727" t="s">
        <v>255</v>
      </c>
      <c r="AM184" s="727"/>
      <c r="AN184" s="728">
        <v>5176.2658926699996</v>
      </c>
      <c r="AO184" s="728">
        <v>10926.22765497</v>
      </c>
      <c r="AP184" s="728">
        <v>16638.819451169999</v>
      </c>
      <c r="AQ184" s="728">
        <v>8971.8213397628206</v>
      </c>
      <c r="AR184" s="728">
        <v>41713.134338572818</v>
      </c>
      <c r="AU184" s="3" t="s">
        <v>227</v>
      </c>
      <c r="AV184" s="3"/>
      <c r="AW184" s="604">
        <v>993.53695203999996</v>
      </c>
      <c r="AX184" s="604">
        <v>836.26775529999998</v>
      </c>
      <c r="AY184" s="604">
        <v>521.98128144999998</v>
      </c>
      <c r="AZ184" s="604">
        <v>751.005098051</v>
      </c>
      <c r="BA184" s="604">
        <v>3102.7910868409999</v>
      </c>
      <c r="BD184" s="727" t="s">
        <v>255</v>
      </c>
      <c r="BE184" s="727"/>
      <c r="BF184" s="728">
        <v>5176.2658926699996</v>
      </c>
      <c r="BG184" s="728">
        <v>10926.22765497</v>
      </c>
      <c r="BH184" s="728">
        <v>16638.819451169999</v>
      </c>
      <c r="BI184" s="728">
        <v>8971.8213397628206</v>
      </c>
      <c r="BJ184" s="728">
        <v>41713.134338572818</v>
      </c>
      <c r="BK184"/>
      <c r="BL184"/>
      <c r="BM184"/>
      <c r="BN184"/>
      <c r="BO184"/>
      <c r="BP184"/>
      <c r="BQ184"/>
      <c r="BR184"/>
    </row>
    <row r="185" spans="2:70" s="668" customFormat="1">
      <c r="B185" s="729"/>
      <c r="C185" s="690"/>
      <c r="D185" s="690"/>
      <c r="E185" s="690"/>
      <c r="F185" s="690"/>
      <c r="G185" s="690"/>
      <c r="H185" s="690"/>
      <c r="I185" s="690"/>
      <c r="J185" s="690"/>
      <c r="K185" s="690"/>
      <c r="L185" s="690"/>
      <c r="M185" s="690"/>
      <c r="N185" s="690"/>
      <c r="O185" s="690"/>
      <c r="P185" s="690"/>
      <c r="Q185" s="690"/>
      <c r="R185" s="690"/>
      <c r="AB185"/>
      <c r="AC185"/>
      <c r="AD185"/>
      <c r="AE185"/>
      <c r="AF185"/>
      <c r="AG185"/>
      <c r="AH185"/>
      <c r="AI185"/>
      <c r="AJ185"/>
      <c r="AL185" s="3" t="s">
        <v>256</v>
      </c>
      <c r="AM185" s="3" t="s">
        <v>176</v>
      </c>
      <c r="AN185" s="604">
        <v>506.51157627999999</v>
      </c>
      <c r="AO185" s="604">
        <v>538.41011549999996</v>
      </c>
      <c r="AP185" s="604">
        <v>306.69482761</v>
      </c>
      <c r="AQ185" s="604">
        <v>1149.5527691649997</v>
      </c>
      <c r="AR185" s="604">
        <v>2501.1692885549996</v>
      </c>
      <c r="BD185" s="3" t="s">
        <v>256</v>
      </c>
      <c r="BE185" s="3" t="s">
        <v>176</v>
      </c>
      <c r="BF185" s="604">
        <v>506.51157627999999</v>
      </c>
      <c r="BG185" s="604">
        <v>538.41011549999996</v>
      </c>
      <c r="BH185" s="604">
        <v>306.69482761</v>
      </c>
      <c r="BI185" s="604">
        <v>1149.5527691649997</v>
      </c>
      <c r="BJ185" s="604">
        <v>2501.1692885549996</v>
      </c>
      <c r="BK185"/>
      <c r="BL185"/>
      <c r="BM185"/>
      <c r="BN185"/>
      <c r="BO185"/>
      <c r="BP185"/>
      <c r="BQ185"/>
      <c r="BR185"/>
    </row>
    <row r="186" spans="2:70" s="668" customFormat="1" ht="17.25" thickBot="1">
      <c r="B186" s="730" t="s">
        <v>351</v>
      </c>
      <c r="C186" s="690"/>
      <c r="D186" s="672" t="s">
        <v>306</v>
      </c>
      <c r="E186" s="672" t="s">
        <v>306</v>
      </c>
      <c r="F186" s="672" t="s">
        <v>306</v>
      </c>
      <c r="G186" s="672" t="s">
        <v>306</v>
      </c>
      <c r="H186" s="672" t="s">
        <v>306</v>
      </c>
      <c r="I186" s="672" t="s">
        <v>306</v>
      </c>
      <c r="J186" s="672" t="s">
        <v>210</v>
      </c>
      <c r="K186" s="672" t="s">
        <v>352</v>
      </c>
      <c r="L186" s="672" t="s">
        <v>210</v>
      </c>
      <c r="M186" s="672" t="s">
        <v>210</v>
      </c>
      <c r="N186" s="672" t="s">
        <v>210</v>
      </c>
      <c r="O186" s="672"/>
      <c r="P186" s="672"/>
      <c r="Q186" s="672" t="s">
        <v>210</v>
      </c>
      <c r="R186" s="672" t="s">
        <v>210</v>
      </c>
      <c r="AB186" s="70" t="s">
        <v>241</v>
      </c>
      <c r="AC186" t="s">
        <v>242</v>
      </c>
      <c r="AD186" t="s">
        <v>243</v>
      </c>
      <c r="AE186"/>
      <c r="AF186"/>
      <c r="AG186"/>
      <c r="AH186"/>
      <c r="AI186" s="679" t="s">
        <v>198</v>
      </c>
      <c r="AJ186"/>
      <c r="AL186" s="727" t="s">
        <v>263</v>
      </c>
      <c r="AM186" s="727"/>
      <c r="AN186" s="728">
        <v>506.51157627999999</v>
      </c>
      <c r="AO186" s="728">
        <v>538.41011549999996</v>
      </c>
      <c r="AP186" s="728">
        <v>306.69482761</v>
      </c>
      <c r="AQ186" s="728">
        <v>1149.5527691649997</v>
      </c>
      <c r="AR186" s="728">
        <v>2501.1692885549996</v>
      </c>
      <c r="BD186" s="727" t="s">
        <v>263</v>
      </c>
      <c r="BE186" s="727"/>
      <c r="BF186" s="728">
        <v>506.51157627999999</v>
      </c>
      <c r="BG186" s="728">
        <v>538.41011549999996</v>
      </c>
      <c r="BH186" s="728">
        <v>306.69482761</v>
      </c>
      <c r="BI186" s="728">
        <v>1149.5527691649997</v>
      </c>
      <c r="BJ186" s="728">
        <v>2501.1692885549996</v>
      </c>
      <c r="BK186"/>
      <c r="BL186"/>
      <c r="BM186"/>
      <c r="BN186"/>
      <c r="BO186"/>
      <c r="BP186"/>
      <c r="BQ186"/>
      <c r="BR186"/>
    </row>
    <row r="187" spans="2:70" s="668" customFormat="1">
      <c r="B187" s="731" t="s">
        <v>353</v>
      </c>
      <c r="C187" s="732"/>
      <c r="D187" s="733">
        <v>0</v>
      </c>
      <c r="E187" s="733">
        <v>5622.0362881999981</v>
      </c>
      <c r="F187" s="733">
        <v>20209.905588760004</v>
      </c>
      <c r="G187" s="733">
        <v>20863.373956010044</v>
      </c>
      <c r="H187" s="733">
        <v>7489.7935729122846</v>
      </c>
      <c r="I187" s="733">
        <v>6044.939694374013</v>
      </c>
      <c r="J187" s="733">
        <v>14483.245583688684</v>
      </c>
      <c r="K187" s="734">
        <v>19393.296033778817</v>
      </c>
      <c r="L187" s="733">
        <v>6435.1371893364994</v>
      </c>
      <c r="M187" s="733">
        <v>4791.6422127360711</v>
      </c>
      <c r="N187" s="733">
        <v>7596.6128208447317</v>
      </c>
      <c r="O187" s="733"/>
      <c r="P187" s="733"/>
      <c r="Q187" s="733">
        <v>2912.7715181775793</v>
      </c>
      <c r="R187" s="733">
        <v>2470.4659533017789</v>
      </c>
      <c r="T187" s="735">
        <v>9248.1278535160509</v>
      </c>
      <c r="U187" s="690">
        <v>7957.5449532389421</v>
      </c>
      <c r="V187" s="690">
        <v>8016.0138757797722</v>
      </c>
      <c r="W187" s="690">
        <v>8297.59590169488</v>
      </c>
      <c r="X187" s="690">
        <v>4841.3259388793322</v>
      </c>
      <c r="AB187" s="586"/>
      <c r="AC187" s="586"/>
      <c r="AD187" s="587"/>
      <c r="AE187" s="614" t="s">
        <v>354</v>
      </c>
      <c r="AF187" s="614" t="s">
        <v>322</v>
      </c>
      <c r="AG187" s="615" t="s">
        <v>323</v>
      </c>
      <c r="AH187" s="736" t="s">
        <v>324</v>
      </c>
      <c r="AI187" s="737" t="s">
        <v>355</v>
      </c>
      <c r="AJ187"/>
      <c r="AL187" s="3" t="s">
        <v>266</v>
      </c>
      <c r="AM187" s="3" t="s">
        <v>267</v>
      </c>
      <c r="AN187" s="604">
        <v>249.22307789000001</v>
      </c>
      <c r="AO187" s="604">
        <v>261.54279524999998</v>
      </c>
      <c r="AP187" s="604">
        <v>163.14333744000001</v>
      </c>
      <c r="AQ187" s="604">
        <v>240.33571251833328</v>
      </c>
      <c r="AR187" s="604">
        <v>914.24492309833329</v>
      </c>
      <c r="BD187" s="3" t="s">
        <v>266</v>
      </c>
      <c r="BE187" s="3" t="s">
        <v>267</v>
      </c>
      <c r="BF187" s="604">
        <v>249.22307789000001</v>
      </c>
      <c r="BG187" s="604">
        <v>261.54279524999998</v>
      </c>
      <c r="BH187" s="604">
        <v>163.14333744000001</v>
      </c>
      <c r="BI187" s="604">
        <v>240.33571251833328</v>
      </c>
      <c r="BJ187" s="604">
        <v>914.24492309833329</v>
      </c>
      <c r="BK187"/>
      <c r="BL187"/>
      <c r="BM187"/>
      <c r="BN187"/>
      <c r="BO187"/>
      <c r="BP187"/>
      <c r="BQ187"/>
      <c r="BR187"/>
    </row>
    <row r="188" spans="2:70" s="668" customFormat="1">
      <c r="B188" s="731" t="s">
        <v>220</v>
      </c>
      <c r="C188" s="732"/>
      <c r="D188" s="733">
        <v>0</v>
      </c>
      <c r="E188" s="733">
        <v>0</v>
      </c>
      <c r="F188" s="733">
        <v>0</v>
      </c>
      <c r="G188" s="733">
        <v>0</v>
      </c>
      <c r="H188" s="733">
        <v>0</v>
      </c>
      <c r="I188" s="733">
        <v>0</v>
      </c>
      <c r="J188" s="733">
        <v>640.29377475000001</v>
      </c>
      <c r="K188" s="734">
        <v>22776.924265705195</v>
      </c>
      <c r="L188" s="733">
        <v>7859.6631701522865</v>
      </c>
      <c r="M188" s="733">
        <v>3114.1643849603706</v>
      </c>
      <c r="N188" s="733">
        <v>267.62492490528825</v>
      </c>
      <c r="O188" s="733"/>
      <c r="P188" s="733"/>
      <c r="Q188" s="733">
        <v>321.57520718576325</v>
      </c>
      <c r="R188" s="733">
        <v>304.42229508331064</v>
      </c>
      <c r="T188" s="735">
        <v>3528.4668022742212</v>
      </c>
      <c r="U188" s="690">
        <v>3920.5186691935792</v>
      </c>
      <c r="V188" s="690">
        <v>4410.5835028427764</v>
      </c>
      <c r="W188" s="690">
        <v>5040.6668603917442</v>
      </c>
      <c r="X188" s="690">
        <v>2373.4899964574042</v>
      </c>
      <c r="AB188" s="691" t="s">
        <v>211</v>
      </c>
      <c r="AC188" s="692"/>
      <c r="AD188" s="693"/>
      <c r="AE188" s="694">
        <v>0.19048630523515916</v>
      </c>
      <c r="AF188" s="694">
        <v>0.13414650798805802</v>
      </c>
      <c r="AG188" s="695">
        <v>7.3907413095726321E-2</v>
      </c>
      <c r="AH188" s="696">
        <v>0.17337090504942468</v>
      </c>
      <c r="AI188" s="697">
        <v>0.57191113136836813</v>
      </c>
      <c r="AJ188" s="698"/>
      <c r="AL188" s="3"/>
      <c r="AM188" s="3" t="s">
        <v>268</v>
      </c>
      <c r="AN188" s="604">
        <v>119.57006199999999</v>
      </c>
      <c r="AO188" s="604">
        <v>55.32027763</v>
      </c>
      <c r="AP188" s="604">
        <v>42.111183420000003</v>
      </c>
      <c r="AQ188" s="604">
        <v>197.032142266666</v>
      </c>
      <c r="AR188" s="604">
        <v>414.03366531666597</v>
      </c>
      <c r="AU188"/>
      <c r="AV188"/>
      <c r="AW188"/>
      <c r="AX188"/>
      <c r="AY188"/>
      <c r="AZ188"/>
      <c r="BA188"/>
      <c r="BD188" s="3"/>
      <c r="BE188" s="3" t="s">
        <v>268</v>
      </c>
      <c r="BF188" s="604">
        <v>119.57006199999999</v>
      </c>
      <c r="BG188" s="604">
        <v>55.32027763</v>
      </c>
      <c r="BH188" s="604">
        <v>42.111183420000003</v>
      </c>
      <c r="BI188" s="604">
        <v>197.032142266666</v>
      </c>
      <c r="BJ188" s="604">
        <v>414.03366531666597</v>
      </c>
      <c r="BK188"/>
      <c r="BL188"/>
      <c r="BM188"/>
      <c r="BN188"/>
      <c r="BO188"/>
      <c r="BP188"/>
      <c r="BQ188"/>
      <c r="BR188"/>
    </row>
    <row r="189" spans="2:70" s="668" customFormat="1">
      <c r="B189" s="731" t="s">
        <v>217</v>
      </c>
      <c r="C189" s="732"/>
      <c r="D189" s="733">
        <v>0</v>
      </c>
      <c r="E189" s="733">
        <v>0</v>
      </c>
      <c r="F189" s="733">
        <v>0</v>
      </c>
      <c r="G189" s="733">
        <v>0</v>
      </c>
      <c r="H189" s="733">
        <v>0</v>
      </c>
      <c r="I189" s="733">
        <v>0</v>
      </c>
      <c r="J189" s="733">
        <v>1.242</v>
      </c>
      <c r="K189" s="734">
        <v>2.9227750400000003</v>
      </c>
      <c r="L189" s="733">
        <v>350.20883701300005</v>
      </c>
      <c r="M189" s="733">
        <v>141.57931474547416</v>
      </c>
      <c r="N189" s="733">
        <v>487.72317647058833</v>
      </c>
      <c r="O189" s="733"/>
      <c r="P189" s="733"/>
      <c r="Q189" s="733">
        <v>0</v>
      </c>
      <c r="R189" s="733">
        <v>0</v>
      </c>
      <c r="T189" s="735">
        <v>98.367610326906259</v>
      </c>
      <c r="U189" s="690">
        <v>109.29734480767361</v>
      </c>
      <c r="V189" s="690">
        <v>122.95951290863282</v>
      </c>
      <c r="W189" s="690">
        <v>140.52515760986608</v>
      </c>
      <c r="X189" s="690">
        <v>195.90226564581252</v>
      </c>
      <c r="AB189" s="699" t="s">
        <v>213</v>
      </c>
      <c r="AC189" s="700" t="s">
        <v>214</v>
      </c>
      <c r="AD189" s="701" t="s">
        <v>215</v>
      </c>
      <c r="AE189" s="694">
        <v>124.62328498635551</v>
      </c>
      <c r="AF189" s="694">
        <v>87.381452754324798</v>
      </c>
      <c r="AG189" s="695">
        <v>52.188239729397637</v>
      </c>
      <c r="AH189" s="696">
        <v>192.89298344111461</v>
      </c>
      <c r="AI189" s="697">
        <v>457.08596091119256</v>
      </c>
      <c r="AJ189" s="698"/>
      <c r="AL189" s="3"/>
      <c r="AM189" s="3" t="s">
        <v>272</v>
      </c>
      <c r="AN189" s="604">
        <v>387.39525659999998</v>
      </c>
      <c r="AO189" s="604">
        <v>2403.07723447324</v>
      </c>
      <c r="AP189" s="604">
        <v>2473.5812757600002</v>
      </c>
      <c r="AQ189" s="604">
        <v>444.48988348200004</v>
      </c>
      <c r="AR189" s="604">
        <v>5708.5436503152405</v>
      </c>
      <c r="AU189"/>
      <c r="AV189"/>
      <c r="AW189"/>
      <c r="AX189"/>
      <c r="AY189"/>
      <c r="AZ189"/>
      <c r="BA189"/>
      <c r="BD189" s="3"/>
      <c r="BE189" s="3" t="s">
        <v>272</v>
      </c>
      <c r="BF189" s="604">
        <v>387.39525659999998</v>
      </c>
      <c r="BG189" s="604">
        <v>2403.07723447324</v>
      </c>
      <c r="BH189" s="604">
        <v>2473.5812757600002</v>
      </c>
      <c r="BI189" s="604">
        <v>444.48988348200004</v>
      </c>
      <c r="BJ189" s="604">
        <v>5708.5436503152405</v>
      </c>
      <c r="BK189"/>
      <c r="BL189"/>
      <c r="BM189"/>
      <c r="BN189"/>
      <c r="BO189"/>
      <c r="BP189"/>
      <c r="BQ189"/>
      <c r="BR189"/>
    </row>
    <row r="190" spans="2:70" s="668" customFormat="1">
      <c r="B190" s="731" t="s">
        <v>356</v>
      </c>
      <c r="C190" s="732"/>
      <c r="D190" s="733"/>
      <c r="E190" s="733"/>
      <c r="F190" s="733"/>
      <c r="G190" s="733">
        <v>3860.5747033666757</v>
      </c>
      <c r="H190" s="733">
        <v>1237.6251371659594</v>
      </c>
      <c r="I190" s="733">
        <v>306.85346010822076</v>
      </c>
      <c r="J190" s="733">
        <v>93.43871071242036</v>
      </c>
      <c r="K190" s="734">
        <v>103.65204946262477</v>
      </c>
      <c r="L190" s="733">
        <v>48.180448216141805</v>
      </c>
      <c r="M190" s="733">
        <v>0</v>
      </c>
      <c r="N190" s="733">
        <v>0</v>
      </c>
      <c r="O190" s="733"/>
      <c r="P190" s="733"/>
      <c r="Q190" s="733">
        <v>0</v>
      </c>
      <c r="R190" s="733">
        <v>0</v>
      </c>
      <c r="T190" s="735">
        <v>565.03245090320422</v>
      </c>
      <c r="U190" s="690">
        <v>198.86108951837411</v>
      </c>
      <c r="V190" s="690">
        <v>69.015583562425959</v>
      </c>
      <c r="W190" s="690">
        <v>35.038744055883846</v>
      </c>
      <c r="X190" s="690">
        <v>9.6360896432283614</v>
      </c>
      <c r="AB190" s="702"/>
      <c r="AC190" s="703"/>
      <c r="AD190" s="704" t="s">
        <v>217</v>
      </c>
      <c r="AE190" s="705">
        <v>0</v>
      </c>
      <c r="AF190" s="705">
        <v>0</v>
      </c>
      <c r="AG190" s="706">
        <v>0</v>
      </c>
      <c r="AH190" s="707">
        <v>0</v>
      </c>
      <c r="AI190" s="708">
        <v>0</v>
      </c>
      <c r="AJ190" s="698"/>
      <c r="AL190" s="3"/>
      <c r="AM190" s="3" t="s">
        <v>273</v>
      </c>
      <c r="AN190" s="604">
        <v>0</v>
      </c>
      <c r="AO190" s="604">
        <v>0.94599999999999995</v>
      </c>
      <c r="AP190" s="604">
        <v>1.3431999999999999</v>
      </c>
      <c r="AQ190" s="604">
        <v>0.63357503999999998</v>
      </c>
      <c r="AR190" s="604">
        <v>2.9227750399999999</v>
      </c>
      <c r="AU190"/>
      <c r="AV190"/>
      <c r="AW190"/>
      <c r="AX190"/>
      <c r="AY190"/>
      <c r="AZ190"/>
      <c r="BA190"/>
      <c r="BB190"/>
      <c r="BC190"/>
      <c r="BD190" s="3"/>
      <c r="BE190" s="3" t="s">
        <v>273</v>
      </c>
      <c r="BF190" s="604">
        <v>0</v>
      </c>
      <c r="BG190" s="604">
        <v>0.94599999999999995</v>
      </c>
      <c r="BH190" s="604">
        <v>1.3431999999999999</v>
      </c>
      <c r="BI190" s="604">
        <v>0.63357503999999998</v>
      </c>
      <c r="BJ190" s="604">
        <v>2.9227750399999999</v>
      </c>
      <c r="BK190"/>
      <c r="BL190"/>
      <c r="BM190"/>
      <c r="BN190"/>
      <c r="BO190"/>
      <c r="BP190"/>
      <c r="BQ190"/>
      <c r="BR190"/>
    </row>
    <row r="191" spans="2:70" s="668" customFormat="1">
      <c r="B191" s="738" t="s">
        <v>237</v>
      </c>
      <c r="C191" s="739"/>
      <c r="D191" s="740">
        <v>0</v>
      </c>
      <c r="E191" s="740">
        <v>5622.0362881999981</v>
      </c>
      <c r="F191" s="740">
        <v>20209.905588760004</v>
      </c>
      <c r="G191" s="740">
        <v>24723.948659376721</v>
      </c>
      <c r="H191" s="740">
        <v>8727.4187100782437</v>
      </c>
      <c r="I191" s="740">
        <v>6351.7931544822341</v>
      </c>
      <c r="J191" s="740">
        <v>15218.220069151104</v>
      </c>
      <c r="K191" s="741">
        <v>42276.795123986638</v>
      </c>
      <c r="L191" s="740">
        <v>14693.189644717928</v>
      </c>
      <c r="M191" s="740">
        <v>8047.3859124419159</v>
      </c>
      <c r="N191" s="740">
        <v>8351.9609222206072</v>
      </c>
      <c r="O191" s="740"/>
      <c r="P191" s="740"/>
      <c r="Q191" s="740">
        <v>3234.3467253633426</v>
      </c>
      <c r="R191" s="740">
        <v>2774.8882483850894</v>
      </c>
      <c r="T191" s="735">
        <v>13439.994717020381</v>
      </c>
      <c r="U191" s="690">
        <v>12186.222056758566</v>
      </c>
      <c r="V191" s="690">
        <v>12618.572475093606</v>
      </c>
      <c r="W191" s="690">
        <v>13513.826663752374</v>
      </c>
      <c r="X191" s="690">
        <v>7420.3542906257762</v>
      </c>
      <c r="AB191" s="714"/>
      <c r="AC191" s="704" t="s">
        <v>220</v>
      </c>
      <c r="AD191" s="704" t="s">
        <v>221</v>
      </c>
      <c r="AE191" s="705">
        <v>0</v>
      </c>
      <c r="AF191" s="705">
        <v>0</v>
      </c>
      <c r="AG191" s="706">
        <v>0</v>
      </c>
      <c r="AH191" s="707">
        <v>0</v>
      </c>
      <c r="AI191" s="708">
        <v>0</v>
      </c>
      <c r="AJ191" s="698"/>
      <c r="AL191" s="3"/>
      <c r="AM191" s="3" t="s">
        <v>275</v>
      </c>
      <c r="AN191" s="604">
        <v>1541.1228244021434</v>
      </c>
      <c r="AO191" s="604">
        <v>1791.9160747269889</v>
      </c>
      <c r="AP191" s="604">
        <v>1889.6302632311206</v>
      </c>
      <c r="AQ191" s="604">
        <v>918.75327102261019</v>
      </c>
      <c r="AR191" s="604">
        <v>6141.4224333828615</v>
      </c>
      <c r="AU191"/>
      <c r="AV191"/>
      <c r="AW191"/>
      <c r="AX191"/>
      <c r="AY191"/>
      <c r="AZ191"/>
      <c r="BA191"/>
      <c r="BB191" s="3"/>
      <c r="BC191" s="3"/>
      <c r="BD191" s="3"/>
      <c r="BE191" s="3" t="s">
        <v>275</v>
      </c>
      <c r="BF191" s="604">
        <v>1541.1228244021434</v>
      </c>
      <c r="BG191" s="604">
        <v>1791.9160747269889</v>
      </c>
      <c r="BH191" s="604">
        <v>1889.6302632311206</v>
      </c>
      <c r="BI191" s="604">
        <v>918.75327102261019</v>
      </c>
      <c r="BJ191" s="604">
        <v>6141.4224333828615</v>
      </c>
      <c r="BK191"/>
      <c r="BL191"/>
      <c r="BM191"/>
      <c r="BN191"/>
      <c r="BO191"/>
      <c r="BP191"/>
      <c r="BQ191"/>
      <c r="BR191"/>
    </row>
    <row r="192" spans="2:70" s="668" customFormat="1">
      <c r="B192" s="676" t="s">
        <v>357</v>
      </c>
      <c r="D192" s="688">
        <v>0</v>
      </c>
      <c r="E192" s="688">
        <v>0</v>
      </c>
      <c r="F192" s="688">
        <v>0</v>
      </c>
      <c r="G192" s="688">
        <v>-957.46859415717336</v>
      </c>
      <c r="H192" s="688">
        <v>2675.270861257377</v>
      </c>
      <c r="I192" s="688">
        <v>3612.0716304068055</v>
      </c>
      <c r="J192" s="688">
        <v>2758.5883575284661</v>
      </c>
      <c r="K192" s="688">
        <v>0</v>
      </c>
      <c r="L192" s="688">
        <v>0</v>
      </c>
      <c r="M192" s="688">
        <v>0</v>
      </c>
      <c r="N192" s="688">
        <v>0</v>
      </c>
      <c r="O192" s="688"/>
      <c r="P192" s="688"/>
      <c r="Q192" s="688">
        <v>0</v>
      </c>
      <c r="R192" s="688">
        <v>0</v>
      </c>
      <c r="AB192" s="716" t="s">
        <v>176</v>
      </c>
      <c r="AC192" s="692"/>
      <c r="AD192" s="715"/>
      <c r="AE192" s="705">
        <v>130.53658800474943</v>
      </c>
      <c r="AF192" s="705">
        <v>160.19016786830196</v>
      </c>
      <c r="AG192" s="706">
        <v>84.92922768573689</v>
      </c>
      <c r="AH192" s="707">
        <v>120.15369058918854</v>
      </c>
      <c r="AI192" s="708">
        <v>495.80967414797686</v>
      </c>
      <c r="AJ192" s="698"/>
      <c r="AL192" s="727" t="s">
        <v>276</v>
      </c>
      <c r="AM192" s="727"/>
      <c r="AN192" s="728">
        <v>2297.3112208921434</v>
      </c>
      <c r="AO192" s="728">
        <v>4512.8023820802291</v>
      </c>
      <c r="AP192" s="728">
        <v>4569.8092598511203</v>
      </c>
      <c r="AQ192" s="728">
        <v>1801.2445843296093</v>
      </c>
      <c r="AR192" s="728">
        <v>13181.167447153101</v>
      </c>
      <c r="AU192"/>
      <c r="AV192"/>
      <c r="AW192"/>
      <c r="AX192"/>
      <c r="AY192"/>
      <c r="AZ192"/>
      <c r="BA192"/>
      <c r="BB192" s="3"/>
      <c r="BC192" s="3"/>
      <c r="BD192" s="727" t="s">
        <v>276</v>
      </c>
      <c r="BE192" s="727"/>
      <c r="BF192" s="728">
        <v>2297.3112208921434</v>
      </c>
      <c r="BG192" s="728">
        <v>4512.8023820802291</v>
      </c>
      <c r="BH192" s="728">
        <v>4569.8092598511203</v>
      </c>
      <c r="BI192" s="728">
        <v>1801.2445843296093</v>
      </c>
      <c r="BJ192" s="728">
        <v>13181.167447153101</v>
      </c>
      <c r="BK192"/>
      <c r="BL192"/>
      <c r="BM192"/>
      <c r="BN192"/>
      <c r="BO192"/>
      <c r="BP192"/>
      <c r="BQ192"/>
      <c r="BR192"/>
    </row>
    <row r="193" spans="1:70" s="668" customFormat="1">
      <c r="AB193" s="692" t="s">
        <v>257</v>
      </c>
      <c r="AC193" s="692"/>
      <c r="AD193" s="715"/>
      <c r="AE193" s="705">
        <v>738.18659274365984</v>
      </c>
      <c r="AF193" s="705">
        <v>588.56198816938513</v>
      </c>
      <c r="AG193" s="706">
        <v>384.78990662176972</v>
      </c>
      <c r="AH193" s="707">
        <v>437.78505311564749</v>
      </c>
      <c r="AI193" s="708">
        <v>2149.3235406504618</v>
      </c>
      <c r="AJ193" s="698"/>
      <c r="AL193" s="3" t="s">
        <v>227</v>
      </c>
      <c r="AM193" s="3"/>
      <c r="AN193" s="604">
        <v>7980.0886898421431</v>
      </c>
      <c r="AO193" s="604">
        <v>15977.440152550229</v>
      </c>
      <c r="AP193" s="604">
        <v>21515.323538631124</v>
      </c>
      <c r="AQ193" s="604">
        <v>11922.618693257436</v>
      </c>
      <c r="AR193" s="604">
        <v>57395.471074280918</v>
      </c>
      <c r="AS193" s="742">
        <v>60498.262161121922</v>
      </c>
      <c r="AT193" s="743">
        <v>39.752835380000761</v>
      </c>
      <c r="AU193"/>
      <c r="AV193"/>
      <c r="AW193"/>
      <c r="AX193"/>
      <c r="AY193"/>
      <c r="AZ193"/>
      <c r="BA193"/>
      <c r="BB193"/>
      <c r="BC193"/>
      <c r="BD193" s="3" t="s">
        <v>227</v>
      </c>
      <c r="BE193" s="3"/>
      <c r="BF193" s="604">
        <v>7980.0886898421431</v>
      </c>
      <c r="BG193" s="604">
        <v>15977.440152550229</v>
      </c>
      <c r="BH193" s="604">
        <v>21515.323538631124</v>
      </c>
      <c r="BI193" s="604">
        <v>11922.618693257436</v>
      </c>
      <c r="BJ193" s="604">
        <v>57395.471074280918</v>
      </c>
      <c r="BK193"/>
      <c r="BL193"/>
      <c r="BM193"/>
      <c r="BN193"/>
      <c r="BO193"/>
      <c r="BP193"/>
      <c r="BQ193"/>
      <c r="BR193"/>
    </row>
    <row r="194" spans="1:70" s="668" customFormat="1" ht="17.25" thickBot="1">
      <c r="B194"/>
      <c r="C194"/>
      <c r="D194"/>
      <c r="E194"/>
      <c r="F194"/>
      <c r="G194"/>
      <c r="H194"/>
      <c r="I194"/>
      <c r="J194"/>
      <c r="K194"/>
      <c r="L194"/>
      <c r="M194"/>
      <c r="N194"/>
      <c r="O194"/>
      <c r="P194"/>
      <c r="Q194"/>
      <c r="R194"/>
      <c r="S194"/>
      <c r="T194"/>
      <c r="U194"/>
      <c r="V194"/>
      <c r="W194"/>
      <c r="X194"/>
      <c r="AB194" s="719" t="s">
        <v>237</v>
      </c>
      <c r="AC194" s="605"/>
      <c r="AD194" s="606"/>
      <c r="AE194" s="720">
        <v>993.53695203999996</v>
      </c>
      <c r="AF194" s="720">
        <v>836.26775529999998</v>
      </c>
      <c r="AG194" s="721">
        <v>521.98128144999998</v>
      </c>
      <c r="AH194" s="722">
        <v>751.005098051</v>
      </c>
      <c r="AI194" s="723">
        <v>3102.7910868409999</v>
      </c>
      <c r="AJ194" s="698"/>
      <c r="AU194"/>
      <c r="AV194"/>
      <c r="AW194"/>
      <c r="AX194"/>
      <c r="AY194"/>
      <c r="AZ194"/>
      <c r="BA194"/>
      <c r="BB194"/>
      <c r="BC194"/>
      <c r="BD194"/>
      <c r="BE194"/>
      <c r="BF194"/>
      <c r="BG194"/>
      <c r="BH194"/>
      <c r="BI194"/>
      <c r="BJ194"/>
      <c r="BK194"/>
      <c r="BL194"/>
      <c r="BM194"/>
      <c r="BN194"/>
      <c r="BO194"/>
      <c r="BP194"/>
      <c r="BQ194"/>
      <c r="BR194"/>
    </row>
    <row r="195" spans="1:70" s="668" customFormat="1" ht="17.25" thickBot="1">
      <c r="B195"/>
      <c r="C195"/>
      <c r="D195"/>
      <c r="E195"/>
      <c r="F195"/>
      <c r="G195"/>
      <c r="H195"/>
      <c r="I195"/>
      <c r="J195"/>
      <c r="K195"/>
      <c r="L195"/>
      <c r="M195"/>
      <c r="N195"/>
      <c r="O195"/>
      <c r="P195"/>
      <c r="Q195"/>
      <c r="R195"/>
      <c r="S195"/>
      <c r="T195"/>
      <c r="U195"/>
      <c r="V195"/>
      <c r="W195"/>
      <c r="X195"/>
      <c r="AB195" s="668" t="s">
        <v>238</v>
      </c>
      <c r="AC195"/>
      <c r="AD195"/>
      <c r="AE195" s="726">
        <v>124.62328498635551</v>
      </c>
      <c r="AF195" s="726">
        <v>87.381452754324798</v>
      </c>
      <c r="AG195" s="726">
        <v>52.188239729397637</v>
      </c>
      <c r="AH195" s="726">
        <v>192.89298344111461</v>
      </c>
      <c r="AI195" s="726">
        <v>457.08596091119256</v>
      </c>
      <c r="AU195"/>
      <c r="AV195"/>
      <c r="AW195"/>
      <c r="AX195"/>
      <c r="AY195"/>
      <c r="AZ195"/>
      <c r="BA195"/>
      <c r="BB195"/>
      <c r="BC195"/>
      <c r="BD195"/>
      <c r="BE195"/>
      <c r="BF195"/>
      <c r="BG195"/>
      <c r="BH195"/>
      <c r="BI195"/>
      <c r="BJ195"/>
      <c r="BK195"/>
      <c r="BL195"/>
      <c r="BM195"/>
      <c r="BN195"/>
      <c r="BO195"/>
      <c r="BP195"/>
      <c r="BQ195"/>
      <c r="BR195"/>
    </row>
    <row r="196" spans="1:70" s="668" customFormat="1" ht="17.25" thickBot="1">
      <c r="B196"/>
      <c r="C196"/>
      <c r="D196"/>
      <c r="E196"/>
      <c r="F196"/>
      <c r="G196"/>
      <c r="H196"/>
      <c r="I196"/>
      <c r="J196"/>
      <c r="K196"/>
      <c r="L196"/>
      <c r="M196"/>
      <c r="N196"/>
      <c r="O196"/>
      <c r="P196"/>
      <c r="Q196"/>
      <c r="R196"/>
      <c r="S196"/>
      <c r="T196"/>
      <c r="U196"/>
      <c r="V196"/>
      <c r="W196"/>
      <c r="X196"/>
      <c r="AB196"/>
      <c r="AC196"/>
      <c r="AD196"/>
      <c r="AE196"/>
      <c r="AF196"/>
      <c r="AG196"/>
      <c r="AH196"/>
      <c r="AI196"/>
      <c r="AL196" s="626" t="s">
        <v>278</v>
      </c>
      <c r="AM196" s="627"/>
      <c r="AN196" s="628">
        <v>993.53695203999996</v>
      </c>
      <c r="AO196" s="628">
        <v>836.26775529999998</v>
      </c>
      <c r="AP196" s="628">
        <v>521.98128144999998</v>
      </c>
      <c r="AQ196" s="628">
        <v>751.005098051</v>
      </c>
      <c r="AR196" s="629">
        <v>3102.7910868409999</v>
      </c>
      <c r="AS196" s="668" t="s">
        <v>331</v>
      </c>
      <c r="AU196"/>
      <c r="AV196"/>
      <c r="AW196"/>
      <c r="AX196"/>
      <c r="AY196"/>
      <c r="AZ196"/>
      <c r="BA196"/>
      <c r="BB196"/>
      <c r="BC196"/>
      <c r="BD196"/>
      <c r="BE196"/>
      <c r="BF196"/>
      <c r="BG196"/>
      <c r="BH196"/>
      <c r="BI196"/>
      <c r="BJ196"/>
      <c r="BK196"/>
      <c r="BL196"/>
      <c r="BM196"/>
      <c r="BN196"/>
      <c r="BO196"/>
      <c r="BP196"/>
      <c r="BQ196"/>
      <c r="BR196"/>
    </row>
    <row r="197" spans="1:70" s="668" customFormat="1" ht="17.25" thickBot="1">
      <c r="B197"/>
      <c r="C197"/>
      <c r="D197"/>
      <c r="E197"/>
      <c r="F197"/>
      <c r="G197"/>
      <c r="H197"/>
      <c r="I197"/>
      <c r="J197"/>
      <c r="K197"/>
      <c r="L197"/>
      <c r="M197"/>
      <c r="N197"/>
      <c r="O197"/>
      <c r="P197"/>
      <c r="Q197"/>
      <c r="R197"/>
      <c r="S197"/>
      <c r="T197"/>
      <c r="U197"/>
      <c r="V197"/>
      <c r="W197"/>
      <c r="X197"/>
      <c r="AB197" s="70" t="s">
        <v>260</v>
      </c>
      <c r="AC197"/>
      <c r="AD197"/>
      <c r="AE197" s="590"/>
      <c r="AF197"/>
      <c r="AG197"/>
      <c r="AH197" s="744" t="s">
        <v>358</v>
      </c>
      <c r="AI197" s="679" t="s">
        <v>198</v>
      </c>
      <c r="AU197"/>
      <c r="AV197"/>
      <c r="AW197"/>
      <c r="AX197"/>
      <c r="AY197"/>
      <c r="AZ197"/>
      <c r="BA197"/>
      <c r="BB197"/>
      <c r="BC197"/>
      <c r="BD197"/>
      <c r="BE197"/>
      <c r="BF197"/>
      <c r="BG197"/>
      <c r="BH197"/>
      <c r="BI197"/>
      <c r="BJ197"/>
      <c r="BK197"/>
      <c r="BL197"/>
      <c r="BM197"/>
      <c r="BN197"/>
      <c r="BO197"/>
      <c r="BP197"/>
      <c r="BQ197"/>
      <c r="BR197"/>
    </row>
    <row r="198" spans="1:70" s="668" customFormat="1">
      <c r="M198" s="690"/>
      <c r="N198" s="690"/>
      <c r="O198" s="690"/>
      <c r="P198" s="690"/>
      <c r="Q198" s="690"/>
      <c r="R198" s="690"/>
      <c r="AB198" s="586"/>
      <c r="AC198" s="586"/>
      <c r="AD198" s="587"/>
      <c r="AE198" s="614" t="s">
        <v>354</v>
      </c>
      <c r="AF198" s="614" t="s">
        <v>322</v>
      </c>
      <c r="AG198" s="615" t="s">
        <v>323</v>
      </c>
      <c r="AH198" s="736" t="s">
        <v>324</v>
      </c>
      <c r="AI198" s="737" t="s">
        <v>355</v>
      </c>
      <c r="AK198" s="726"/>
      <c r="AL198" s="70" t="s">
        <v>280</v>
      </c>
      <c r="AU198"/>
      <c r="AV198"/>
      <c r="AW198"/>
      <c r="AX198"/>
      <c r="AY198"/>
      <c r="AZ198"/>
      <c r="BA198"/>
      <c r="BB198"/>
      <c r="BC198"/>
      <c r="BD198"/>
      <c r="BE198"/>
      <c r="BF198"/>
      <c r="BG198"/>
      <c r="BH198"/>
      <c r="BI198"/>
      <c r="BJ198"/>
      <c r="BK198"/>
      <c r="BL198"/>
      <c r="BM198"/>
      <c r="BN198"/>
      <c r="BO198"/>
      <c r="BP198"/>
      <c r="BQ198"/>
      <c r="BR198"/>
    </row>
    <row r="199" spans="1:70" s="668" customFormat="1" ht="17.25" thickBot="1">
      <c r="B199" s="745" t="s">
        <v>359</v>
      </c>
      <c r="C199" s="746"/>
      <c r="D199" s="672" t="s">
        <v>310</v>
      </c>
      <c r="E199" s="672" t="s">
        <v>309</v>
      </c>
      <c r="F199" s="672" t="s">
        <v>309</v>
      </c>
      <c r="G199" s="672" t="s">
        <v>360</v>
      </c>
      <c r="H199" s="672" t="s">
        <v>360</v>
      </c>
      <c r="I199" s="672" t="s">
        <v>360</v>
      </c>
      <c r="J199" s="672" t="s">
        <v>360</v>
      </c>
      <c r="K199" s="690"/>
      <c r="AB199" s="691" t="s">
        <v>211</v>
      </c>
      <c r="AC199" s="692"/>
      <c r="AD199" s="693"/>
      <c r="AE199" s="694">
        <v>12.407472350000001</v>
      </c>
      <c r="AF199" s="694">
        <v>8.994753170000001</v>
      </c>
      <c r="AG199" s="695">
        <v>9.5875715899999996</v>
      </c>
      <c r="AH199" s="696">
        <v>17.037261730000004</v>
      </c>
      <c r="AI199" s="697">
        <v>48.027058840000009</v>
      </c>
      <c r="AJ199"/>
      <c r="AL199" s="633" t="s">
        <v>266</v>
      </c>
      <c r="AM199" s="633" t="s">
        <v>273</v>
      </c>
      <c r="AN199" s="635">
        <v>0</v>
      </c>
      <c r="AO199" s="635">
        <v>0.94599999999999995</v>
      </c>
      <c r="AP199" s="635">
        <v>1.3431999999999999</v>
      </c>
      <c r="AQ199" s="635">
        <v>0.63357503999999998</v>
      </c>
      <c r="AR199" s="635">
        <v>2.9227750400000003</v>
      </c>
      <c r="AS199" s="668" t="s">
        <v>217</v>
      </c>
      <c r="AU199"/>
      <c r="AV199"/>
      <c r="AW199"/>
      <c r="AX199"/>
      <c r="AY199"/>
      <c r="AZ199"/>
      <c r="BA199"/>
      <c r="BD199"/>
      <c r="BE199"/>
      <c r="BF199"/>
      <c r="BG199"/>
      <c r="BH199"/>
      <c r="BI199"/>
      <c r="BJ199"/>
      <c r="BK199"/>
      <c r="BL199"/>
      <c r="BM199"/>
      <c r="BN199"/>
      <c r="BO199"/>
      <c r="BP199"/>
      <c r="BQ199"/>
      <c r="BR199"/>
    </row>
    <row r="200" spans="1:70" s="668" customFormat="1" ht="17.25" thickBot="1">
      <c r="A200" s="668" t="s">
        <v>361</v>
      </c>
      <c r="B200" s="747" t="s">
        <v>362</v>
      </c>
      <c r="C200" s="748"/>
      <c r="D200" s="749">
        <v>26596.26</v>
      </c>
      <c r="E200" s="749">
        <v>41411.15</v>
      </c>
      <c r="F200" s="749">
        <v>70468.823675533102</v>
      </c>
      <c r="G200" s="749">
        <v>84228.160000000003</v>
      </c>
      <c r="H200" s="749">
        <v>74679.81</v>
      </c>
      <c r="I200" s="749">
        <v>29568.58</v>
      </c>
      <c r="J200" s="750">
        <v>37772.35</v>
      </c>
      <c r="K200"/>
      <c r="L200"/>
      <c r="M200"/>
      <c r="N200"/>
      <c r="O200"/>
      <c r="P200"/>
      <c r="Q200"/>
      <c r="R200"/>
      <c r="AB200" s="699" t="s">
        <v>213</v>
      </c>
      <c r="AC200" s="700" t="s">
        <v>214</v>
      </c>
      <c r="AD200" s="701" t="s">
        <v>215</v>
      </c>
      <c r="AE200" s="694">
        <v>8117.4337479300011</v>
      </c>
      <c r="AF200" s="694">
        <v>5859.0761023100004</v>
      </c>
      <c r="AG200" s="695">
        <v>6770.0716829800012</v>
      </c>
      <c r="AH200" s="696">
        <v>18955.707959359999</v>
      </c>
      <c r="AI200" s="697">
        <v>39702.289492580006</v>
      </c>
      <c r="AJ200"/>
      <c r="AL200" s="633" t="s">
        <v>266</v>
      </c>
      <c r="AM200" s="633" t="s">
        <v>281</v>
      </c>
      <c r="AN200" s="635">
        <v>100.21</v>
      </c>
      <c r="AO200" s="635">
        <v>1.7789999999999999</v>
      </c>
      <c r="AP200" s="635">
        <v>4.1000000000000002E-2</v>
      </c>
      <c r="AQ200" s="635">
        <v>31.121313326666002</v>
      </c>
      <c r="AR200" s="635">
        <v>133.15131332666598</v>
      </c>
      <c r="AS200" s="668" t="s">
        <v>281</v>
      </c>
      <c r="AU200"/>
      <c r="AV200"/>
      <c r="AW200"/>
      <c r="AX200"/>
      <c r="AY200"/>
      <c r="AZ200"/>
      <c r="BA200"/>
      <c r="BD200"/>
      <c r="BE200"/>
      <c r="BF200"/>
      <c r="BG200"/>
      <c r="BH200"/>
      <c r="BI200"/>
      <c r="BJ200"/>
      <c r="BK200"/>
      <c r="BL200"/>
      <c r="BM200"/>
      <c r="BN200"/>
      <c r="BO200"/>
      <c r="BP200"/>
      <c r="BQ200"/>
      <c r="BR200"/>
    </row>
    <row r="201" spans="1:70" s="668" customFormat="1" ht="17.25" thickBot="1">
      <c r="B201" s="668" t="s">
        <v>363</v>
      </c>
      <c r="C201"/>
      <c r="D201" s="636">
        <v>25689.419133875013</v>
      </c>
      <c r="E201" s="636">
        <v>43903.631432975541</v>
      </c>
      <c r="F201" s="636">
        <v>72434.083862561092</v>
      </c>
      <c r="G201" s="636">
        <v>85996.325826607179</v>
      </c>
      <c r="H201" s="636">
        <v>54235.085493635874</v>
      </c>
      <c r="I201" s="636">
        <v>17938.065935594255</v>
      </c>
      <c r="J201" s="636">
        <v>31596.646348214483</v>
      </c>
      <c r="K201"/>
      <c r="L201"/>
      <c r="M201"/>
      <c r="N201"/>
      <c r="O201"/>
      <c r="P201"/>
      <c r="Q201"/>
      <c r="R201"/>
      <c r="AB201" s="702"/>
      <c r="AC201" s="703"/>
      <c r="AD201" s="704" t="s">
        <v>217</v>
      </c>
      <c r="AE201" s="705">
        <v>0</v>
      </c>
      <c r="AF201" s="705">
        <v>0</v>
      </c>
      <c r="AG201" s="706">
        <v>0</v>
      </c>
      <c r="AH201" s="707">
        <v>0</v>
      </c>
      <c r="AI201" s="708">
        <v>0</v>
      </c>
      <c r="AJ201"/>
      <c r="AL201" s="626" t="s">
        <v>235</v>
      </c>
      <c r="AM201" s="627"/>
      <c r="AN201" s="628">
        <v>2197.1012208921434</v>
      </c>
      <c r="AO201" s="628">
        <v>4510.0773820802287</v>
      </c>
      <c r="AP201" s="628">
        <v>4568.4250598511198</v>
      </c>
      <c r="AQ201" s="628">
        <v>1769.4896959629434</v>
      </c>
      <c r="AR201" s="629">
        <v>13045.093358786435</v>
      </c>
      <c r="AU201"/>
      <c r="AV201"/>
      <c r="AW201"/>
      <c r="AX201"/>
      <c r="AY201"/>
      <c r="AZ201"/>
      <c r="BA201"/>
      <c r="BD201"/>
      <c r="BE201"/>
      <c r="BF201"/>
      <c r="BG201"/>
      <c r="BH201"/>
      <c r="BI201"/>
      <c r="BJ201"/>
      <c r="BK201"/>
      <c r="BL201"/>
      <c r="BM201"/>
      <c r="BN201"/>
      <c r="BO201"/>
      <c r="BP201"/>
      <c r="BQ201"/>
      <c r="BR201"/>
    </row>
    <row r="202" spans="1:70" s="668" customFormat="1">
      <c r="B202" s="668" t="s">
        <v>364</v>
      </c>
      <c r="G202" s="688">
        <v>-1768.1658266071754</v>
      </c>
      <c r="H202" s="688">
        <v>20444.724506364124</v>
      </c>
      <c r="I202" s="688">
        <v>11630.514064405746</v>
      </c>
      <c r="J202" s="688">
        <v>6175.7036517855158</v>
      </c>
      <c r="K202"/>
      <c r="L202"/>
      <c r="M202"/>
      <c r="N202"/>
      <c r="O202"/>
      <c r="P202"/>
      <c r="Q202"/>
      <c r="R202"/>
      <c r="AB202" s="714"/>
      <c r="AC202" s="704" t="s">
        <v>220</v>
      </c>
      <c r="AD202" s="704" t="s">
        <v>221</v>
      </c>
      <c r="AE202" s="705">
        <v>0</v>
      </c>
      <c r="AF202" s="705">
        <v>0</v>
      </c>
      <c r="AG202" s="706">
        <v>0</v>
      </c>
      <c r="AH202" s="707">
        <v>0</v>
      </c>
      <c r="AI202" s="708">
        <v>0</v>
      </c>
      <c r="AJ202"/>
      <c r="AK202" s="690"/>
      <c r="AU202"/>
      <c r="AV202"/>
      <c r="AW202"/>
      <c r="AX202"/>
      <c r="AY202"/>
      <c r="AZ202"/>
      <c r="BA202"/>
      <c r="BD202"/>
      <c r="BE202"/>
      <c r="BF202"/>
      <c r="BG202"/>
      <c r="BH202"/>
      <c r="BI202"/>
      <c r="BJ202"/>
      <c r="BK202"/>
      <c r="BL202"/>
      <c r="BM202"/>
      <c r="BN202"/>
      <c r="BO202"/>
      <c r="BP202"/>
      <c r="BQ202"/>
      <c r="BR202"/>
    </row>
    <row r="203" spans="1:70" s="668" customFormat="1">
      <c r="G203" s="688"/>
      <c r="H203" s="688"/>
      <c r="I203" s="688"/>
      <c r="J203" s="688"/>
      <c r="K203"/>
      <c r="L203"/>
      <c r="M203"/>
      <c r="N203"/>
      <c r="O203"/>
      <c r="P203"/>
      <c r="Q203"/>
      <c r="R203"/>
      <c r="AB203" s="716" t="s">
        <v>176</v>
      </c>
      <c r="AC203" s="692"/>
      <c r="AD203" s="715"/>
      <c r="AE203" s="705">
        <v>8502.6012989900009</v>
      </c>
      <c r="AF203" s="705">
        <v>10741.025180949999</v>
      </c>
      <c r="AG203" s="706">
        <v>11017.366410400002</v>
      </c>
      <c r="AH203" s="707">
        <v>11807.574482061209</v>
      </c>
      <c r="AI203" s="708">
        <v>42068.567372401216</v>
      </c>
      <c r="AJ203"/>
      <c r="AL203" s="70" t="s">
        <v>283</v>
      </c>
      <c r="AU203"/>
      <c r="AV203"/>
      <c r="AW203"/>
      <c r="AX203"/>
      <c r="AY203"/>
      <c r="AZ203"/>
      <c r="BA203"/>
      <c r="BD203"/>
      <c r="BE203"/>
      <c r="BF203"/>
      <c r="BG203"/>
      <c r="BH203"/>
      <c r="BI203"/>
      <c r="BJ203"/>
      <c r="BK203"/>
      <c r="BL203"/>
      <c r="BM203"/>
      <c r="BN203"/>
      <c r="BO203"/>
      <c r="BP203"/>
      <c r="BQ203"/>
      <c r="BR203"/>
    </row>
    <row r="204" spans="1:70" s="668" customFormat="1">
      <c r="A204" s="668" t="s">
        <v>365</v>
      </c>
      <c r="B204" s="751" t="s">
        <v>366</v>
      </c>
      <c r="C204" s="310"/>
      <c r="D204" s="752">
        <v>906.84086612498504</v>
      </c>
      <c r="E204" s="752">
        <v>-2492.4814329755391</v>
      </c>
      <c r="F204" s="752">
        <v>-1965.2601870279905</v>
      </c>
      <c r="G204" s="752">
        <v>-3330.3248735171655</v>
      </c>
      <c r="H204" s="752">
        <v>16625.023812754131</v>
      </c>
      <c r="I204" s="752">
        <v>10177.710882835752</v>
      </c>
      <c r="J204" s="752">
        <v>5727.4858923755128</v>
      </c>
      <c r="K204"/>
      <c r="L204"/>
      <c r="M204"/>
      <c r="N204"/>
      <c r="O204"/>
      <c r="P204"/>
      <c r="Q204"/>
      <c r="R204"/>
      <c r="AB204" s="692" t="s">
        <v>257</v>
      </c>
      <c r="AC204" s="692"/>
      <c r="AD204" s="715"/>
      <c r="AE204" s="705">
        <v>48082.352835289996</v>
      </c>
      <c r="AF204" s="705">
        <v>39464.089585540009</v>
      </c>
      <c r="AG204" s="706">
        <v>49916.518821559992</v>
      </c>
      <c r="AH204" s="707">
        <v>43021.396982884296</v>
      </c>
      <c r="AI204" s="708">
        <v>180484.35822527428</v>
      </c>
      <c r="AJ204"/>
      <c r="AL204" s="633" t="s">
        <v>256</v>
      </c>
      <c r="AM204" s="633" t="s">
        <v>284</v>
      </c>
      <c r="AN204" s="635">
        <v>0</v>
      </c>
      <c r="AO204" s="635">
        <v>0</v>
      </c>
      <c r="AP204" s="635">
        <v>0</v>
      </c>
      <c r="AQ204" s="635">
        <v>121</v>
      </c>
      <c r="AR204" s="635">
        <v>121</v>
      </c>
      <c r="AU204"/>
      <c r="AV204"/>
      <c r="AW204"/>
      <c r="AX204"/>
      <c r="AY204"/>
      <c r="AZ204"/>
      <c r="BA204"/>
      <c r="BD204"/>
      <c r="BE204"/>
      <c r="BF204"/>
      <c r="BG204"/>
      <c r="BH204"/>
      <c r="BI204"/>
      <c r="BJ204"/>
      <c r="BK204"/>
      <c r="BL204"/>
      <c r="BM204"/>
      <c r="BN204"/>
      <c r="BO204"/>
      <c r="BP204"/>
      <c r="BQ204"/>
      <c r="BR204"/>
    </row>
    <row r="205" spans="1:70" s="668" customFormat="1" ht="17.25" thickBot="1">
      <c r="B205" s="668" t="s">
        <v>367</v>
      </c>
      <c r="C205"/>
      <c r="D205"/>
      <c r="E205"/>
      <c r="F205"/>
      <c r="G205" s="636">
        <v>82666.000953090013</v>
      </c>
      <c r="H205" s="636">
        <v>70860.109306390004</v>
      </c>
      <c r="I205" s="636">
        <v>28115.776818430008</v>
      </c>
      <c r="J205" s="636">
        <v>37324.132240589999</v>
      </c>
      <c r="K205"/>
      <c r="L205"/>
      <c r="M205"/>
      <c r="N205"/>
      <c r="O205"/>
      <c r="P205"/>
      <c r="Q205"/>
      <c r="R205"/>
      <c r="AB205" s="719" t="s">
        <v>237</v>
      </c>
      <c r="AC205" s="605"/>
      <c r="AD205" s="606"/>
      <c r="AE205" s="720">
        <v>64714.795354559996</v>
      </c>
      <c r="AF205" s="720">
        <v>56073.185621970006</v>
      </c>
      <c r="AG205" s="721">
        <v>67713.544486529994</v>
      </c>
      <c r="AH205" s="722">
        <v>73801.716686035506</v>
      </c>
      <c r="AI205" s="723">
        <v>262303.24214909552</v>
      </c>
      <c r="AJ205"/>
      <c r="AL205" s="633" t="s">
        <v>256</v>
      </c>
      <c r="AM205" s="633" t="s">
        <v>286</v>
      </c>
      <c r="AN205" s="635">
        <v>0.70239103999999997</v>
      </c>
      <c r="AO205" s="635">
        <v>0</v>
      </c>
      <c r="AP205" s="635">
        <v>11.9368151</v>
      </c>
      <c r="AQ205" s="635">
        <v>27.113629240000002</v>
      </c>
      <c r="AR205" s="635">
        <v>39.75283538</v>
      </c>
      <c r="AU205"/>
      <c r="AV205"/>
      <c r="AW205"/>
      <c r="AX205"/>
      <c r="AY205"/>
      <c r="AZ205"/>
      <c r="BA205"/>
      <c r="BD205"/>
      <c r="BE205"/>
      <c r="BF205"/>
      <c r="BG205"/>
      <c r="BH205"/>
      <c r="BI205"/>
      <c r="BJ205"/>
      <c r="BK205"/>
      <c r="BL205"/>
      <c r="BM205"/>
      <c r="BN205"/>
      <c r="BO205"/>
      <c r="BP205"/>
      <c r="BQ205"/>
      <c r="BR205"/>
    </row>
    <row r="206" spans="1:70" s="668" customFormat="1" ht="17.25" thickBot="1">
      <c r="B206" s="729" t="s">
        <v>368</v>
      </c>
      <c r="K206"/>
      <c r="L206"/>
      <c r="M206"/>
      <c r="N206"/>
      <c r="O206"/>
      <c r="P206"/>
      <c r="Q206"/>
      <c r="R206"/>
      <c r="AB206" s="668" t="s">
        <v>238</v>
      </c>
      <c r="AC206"/>
      <c r="AD206"/>
      <c r="AE206" s="726">
        <v>8117.4337479300011</v>
      </c>
      <c r="AF206" s="726">
        <v>5859.0761023100004</v>
      </c>
      <c r="AG206" s="726">
        <v>6770.0716829800012</v>
      </c>
      <c r="AH206" s="726">
        <v>18955.707959359999</v>
      </c>
      <c r="AI206" s="726">
        <v>39702.289492580006</v>
      </c>
      <c r="AJ206"/>
      <c r="AL206" s="633"/>
      <c r="AM206" s="633"/>
      <c r="AN206" s="635"/>
      <c r="AO206" s="635"/>
      <c r="AP206" s="635"/>
      <c r="AQ206" s="635"/>
      <c r="AR206" s="635"/>
      <c r="AU206"/>
      <c r="AV206"/>
      <c r="AW206"/>
      <c r="AX206"/>
      <c r="AY206"/>
      <c r="AZ206"/>
      <c r="BA206"/>
      <c r="BD206"/>
      <c r="BE206"/>
      <c r="BF206"/>
      <c r="BG206"/>
      <c r="BH206"/>
      <c r="BI206"/>
      <c r="BJ206"/>
      <c r="BK206"/>
      <c r="BL206"/>
      <c r="BM206"/>
      <c r="BN206"/>
      <c r="BO206"/>
      <c r="BP206"/>
      <c r="BQ206"/>
      <c r="BR206"/>
    </row>
    <row r="207" spans="1:70" s="668" customFormat="1" ht="17.25" thickBot="1">
      <c r="B207" s="753" t="s">
        <v>264</v>
      </c>
      <c r="C207" s="753"/>
      <c r="D207" s="754"/>
      <c r="E207" s="753"/>
      <c r="F207" s="753"/>
      <c r="G207" s="755">
        <v>244.173845188239</v>
      </c>
      <c r="H207" s="755">
        <v>6.3327949062129738</v>
      </c>
      <c r="I207" s="755">
        <v>0.46114466844671559</v>
      </c>
      <c r="J207" s="755">
        <v>0.51018216511067216</v>
      </c>
      <c r="K207"/>
      <c r="L207" s="756">
        <v>2.8393520634888781E-3</v>
      </c>
      <c r="M207" s="756">
        <v>1.1676564807768368E-4</v>
      </c>
      <c r="N207" s="756">
        <v>2.5707602486379125E-5</v>
      </c>
      <c r="O207" s="756"/>
      <c r="P207" s="756"/>
      <c r="Q207" s="756">
        <v>1.6146718847568531E-5</v>
      </c>
      <c r="R207"/>
      <c r="AB207"/>
      <c r="AC207"/>
      <c r="AD207"/>
      <c r="AE207"/>
      <c r="AF207"/>
      <c r="AG207"/>
      <c r="AH207" s="726" t="e">
        <v>#REF!</v>
      </c>
      <c r="AI207"/>
      <c r="AJ207"/>
      <c r="AL207" s="626" t="s">
        <v>256</v>
      </c>
      <c r="AM207" s="627"/>
      <c r="AN207" s="628">
        <v>505.80918523999998</v>
      </c>
      <c r="AO207" s="628">
        <v>538.41011549999996</v>
      </c>
      <c r="AP207" s="628">
        <v>294.75801251000001</v>
      </c>
      <c r="AQ207" s="628">
        <v>1001.4391399249997</v>
      </c>
      <c r="AR207" s="629">
        <v>2340.4164531749998</v>
      </c>
      <c r="BD207"/>
      <c r="BE207"/>
      <c r="BF207"/>
      <c r="BG207"/>
      <c r="BH207"/>
      <c r="BI207"/>
      <c r="BJ207"/>
      <c r="BK207"/>
      <c r="BL207"/>
      <c r="BM207"/>
      <c r="BN207"/>
      <c r="BO207"/>
      <c r="BP207"/>
      <c r="BQ207"/>
      <c r="BR207"/>
    </row>
    <row r="208" spans="1:70" s="668" customFormat="1" ht="17.25" thickBot="1">
      <c r="B208" t="s">
        <v>229</v>
      </c>
      <c r="C208"/>
      <c r="D208"/>
      <c r="E208"/>
      <c r="F208"/>
      <c r="G208" s="636">
        <v>24723.948659376721</v>
      </c>
      <c r="H208" s="636">
        <v>8727.4187100782437</v>
      </c>
      <c r="I208" s="636">
        <v>6357.0167254822345</v>
      </c>
      <c r="J208" s="636">
        <v>15218.220069151104</v>
      </c>
      <c r="K208"/>
      <c r="L208" s="756">
        <v>0.28750005795860589</v>
      </c>
      <c r="M208" s="756">
        <v>0.16091831755482985</v>
      </c>
      <c r="N208" s="756">
        <v>0.3543869639183394</v>
      </c>
      <c r="O208" s="756"/>
      <c r="P208" s="756"/>
      <c r="Q208" s="756">
        <v>0.4816403583290757</v>
      </c>
      <c r="R208"/>
      <c r="AB208" s="70" t="s">
        <v>270</v>
      </c>
      <c r="AC208"/>
      <c r="AD208"/>
      <c r="AE208"/>
      <c r="AF208"/>
      <c r="AG208"/>
      <c r="AH208"/>
      <c r="AI208" s="679" t="s">
        <v>271</v>
      </c>
      <c r="AJ208"/>
      <c r="BD208"/>
      <c r="BE208"/>
      <c r="BF208"/>
      <c r="BG208"/>
      <c r="BH208"/>
      <c r="BI208"/>
      <c r="BJ208"/>
      <c r="BK208"/>
      <c r="BL208"/>
      <c r="BM208"/>
      <c r="BN208"/>
      <c r="BO208"/>
      <c r="BP208"/>
      <c r="BQ208"/>
      <c r="BR208"/>
    </row>
    <row r="209" spans="2:70" s="668" customFormat="1">
      <c r="B209" t="s">
        <v>332</v>
      </c>
      <c r="C209"/>
      <c r="D209"/>
      <c r="E209"/>
      <c r="F209"/>
      <c r="G209" s="636">
        <v>32457.580312393111</v>
      </c>
      <c r="H209" s="636">
        <v>34173.975608022374</v>
      </c>
      <c r="I209" s="636">
        <v>5666.2608107343694</v>
      </c>
      <c r="J209" s="636">
        <v>4976.8569050793913</v>
      </c>
      <c r="K209"/>
      <c r="L209" s="756">
        <v>0.37742984947795022</v>
      </c>
      <c r="M209" s="756">
        <v>0.63010826473266024</v>
      </c>
      <c r="N209" s="756">
        <v>0.31587913831283709</v>
      </c>
      <c r="O209" s="756"/>
      <c r="P209" s="756"/>
      <c r="Q209" s="756">
        <v>0.15751218816805321</v>
      </c>
      <c r="R209"/>
      <c r="AB209" s="586"/>
      <c r="AC209" s="586"/>
      <c r="AD209" s="587"/>
      <c r="AE209" s="614" t="s">
        <v>354</v>
      </c>
      <c r="AF209" s="614" t="s">
        <v>322</v>
      </c>
      <c r="AG209" s="615" t="s">
        <v>323</v>
      </c>
      <c r="AH209" s="736" t="s">
        <v>324</v>
      </c>
      <c r="AI209" s="737" t="s">
        <v>355</v>
      </c>
      <c r="AJ209"/>
      <c r="BD209"/>
      <c r="BE209"/>
      <c r="BF209"/>
      <c r="BG209"/>
      <c r="BH209"/>
      <c r="BI209"/>
      <c r="BJ209"/>
      <c r="BK209"/>
      <c r="BL209"/>
      <c r="BM209"/>
      <c r="BN209"/>
      <c r="BO209"/>
      <c r="BP209"/>
      <c r="BQ209"/>
      <c r="BR209"/>
    </row>
    <row r="210" spans="2:70" s="668" customFormat="1">
      <c r="B210" s="668" t="s">
        <v>266</v>
      </c>
      <c r="F210"/>
      <c r="G210" s="636">
        <v>28570.623009649098</v>
      </c>
      <c r="H210" s="636">
        <v>11327.358380629041</v>
      </c>
      <c r="I210" s="636">
        <v>5914.3272547092038</v>
      </c>
      <c r="J210" s="636">
        <v>11401.059191818877</v>
      </c>
      <c r="K210"/>
      <c r="L210" s="756">
        <v>0.33223074049995488</v>
      </c>
      <c r="M210" s="756">
        <v>0.20885665206443219</v>
      </c>
      <c r="N210" s="756">
        <v>0.32970819016633707</v>
      </c>
      <c r="O210" s="756"/>
      <c r="P210" s="756"/>
      <c r="Q210" s="756">
        <v>0.36083130678402353</v>
      </c>
      <c r="R210"/>
      <c r="AB210" s="691" t="s">
        <v>211</v>
      </c>
      <c r="AC210" s="692"/>
      <c r="AD210" s="693"/>
      <c r="AE210" s="757">
        <v>1.9172543592267937E-4</v>
      </c>
      <c r="AF210" s="757">
        <v>1.604109534749845E-4</v>
      </c>
      <c r="AG210" s="758">
        <v>1.415901598816352E-4</v>
      </c>
      <c r="AH210" s="759">
        <v>2.3085183509320364E-4</v>
      </c>
      <c r="AI210" s="760">
        <v>1.8309746553838246E-4</v>
      </c>
      <c r="AJ210" s="698"/>
      <c r="BD210"/>
      <c r="BE210"/>
      <c r="BF210"/>
      <c r="BG210"/>
      <c r="BH210"/>
      <c r="BI210"/>
      <c r="BJ210"/>
      <c r="BK210"/>
      <c r="BL210"/>
      <c r="BM210"/>
      <c r="BN210"/>
      <c r="BO210"/>
      <c r="BP210"/>
      <c r="BQ210"/>
      <c r="BR210"/>
    </row>
    <row r="211" spans="2:70" s="668" customFormat="1">
      <c r="B211" s="692" t="s">
        <v>237</v>
      </c>
      <c r="C211" s="692"/>
      <c r="D211" s="692"/>
      <c r="E211" s="692"/>
      <c r="F211" s="691"/>
      <c r="G211" s="761">
        <v>85996.325826607179</v>
      </c>
      <c r="H211" s="761">
        <v>54235.085493635874</v>
      </c>
      <c r="I211" s="761">
        <v>17938.065935594255</v>
      </c>
      <c r="J211" s="761">
        <v>31596.646348214483</v>
      </c>
      <c r="K211" s="746"/>
      <c r="L211" s="756">
        <v>1</v>
      </c>
      <c r="M211" s="756">
        <v>1</v>
      </c>
      <c r="N211" s="756">
        <v>1</v>
      </c>
      <c r="O211" s="756"/>
      <c r="P211" s="756"/>
      <c r="Q211" s="756">
        <v>1</v>
      </c>
      <c r="AB211" s="699" t="s">
        <v>213</v>
      </c>
      <c r="AC211" s="700" t="s">
        <v>214</v>
      </c>
      <c r="AD211" s="701" t="s">
        <v>215</v>
      </c>
      <c r="AE211" s="757">
        <v>0.12543397075515936</v>
      </c>
      <c r="AF211" s="757">
        <v>0.10448980269839277</v>
      </c>
      <c r="AG211" s="758">
        <v>9.99810559957727E-2</v>
      </c>
      <c r="AH211" s="759">
        <v>0.25684643678412877</v>
      </c>
      <c r="AI211" s="760">
        <v>0.15136026976751157</v>
      </c>
      <c r="AJ211" s="698"/>
      <c r="BD211"/>
      <c r="BE211"/>
      <c r="BF211"/>
      <c r="BG211"/>
      <c r="BH211"/>
      <c r="BI211"/>
      <c r="BJ211"/>
      <c r="BK211"/>
      <c r="BL211"/>
      <c r="BM211"/>
      <c r="BN211"/>
      <c r="BO211"/>
      <c r="BP211"/>
      <c r="BQ211"/>
      <c r="BR211"/>
    </row>
    <row r="212" spans="2:70" s="668" customFormat="1">
      <c r="AB212" s="702"/>
      <c r="AC212" s="703"/>
      <c r="AD212" s="704" t="s">
        <v>217</v>
      </c>
      <c r="AE212" s="762">
        <v>0</v>
      </c>
      <c r="AF212" s="762">
        <v>0</v>
      </c>
      <c r="AG212" s="763">
        <v>0</v>
      </c>
      <c r="AH212" s="764">
        <v>0</v>
      </c>
      <c r="AI212" s="765">
        <v>0</v>
      </c>
      <c r="AJ212" s="698"/>
      <c r="BD212"/>
      <c r="BE212"/>
      <c r="BF212"/>
      <c r="BG212"/>
      <c r="BH212"/>
      <c r="BI212"/>
      <c r="BJ212"/>
      <c r="BK212"/>
      <c r="BL212"/>
      <c r="BM212"/>
      <c r="BN212"/>
      <c r="BO212"/>
      <c r="BP212"/>
      <c r="BQ212"/>
      <c r="BR212"/>
    </row>
    <row r="213" spans="2:70" s="668" customFormat="1">
      <c r="B213" s="746" t="s">
        <v>369</v>
      </c>
      <c r="G213" s="688">
        <v>87558.484873517169</v>
      </c>
      <c r="H213" s="688">
        <v>58054.786187245867</v>
      </c>
      <c r="I213" s="688">
        <v>19390.869117164249</v>
      </c>
      <c r="J213" s="688">
        <v>32044.864107624486</v>
      </c>
      <c r="K213" s="668" t="s">
        <v>370</v>
      </c>
      <c r="AB213" s="714"/>
      <c r="AC213" s="704" t="s">
        <v>220</v>
      </c>
      <c r="AD213" s="704" t="s">
        <v>221</v>
      </c>
      <c r="AE213" s="762">
        <v>0</v>
      </c>
      <c r="AF213" s="762">
        <v>0</v>
      </c>
      <c r="AG213" s="763">
        <v>0</v>
      </c>
      <c r="AH213" s="764">
        <v>0</v>
      </c>
      <c r="AI213" s="765">
        <v>0</v>
      </c>
      <c r="AJ213" s="698"/>
      <c r="BD213"/>
      <c r="BE213"/>
      <c r="BF213"/>
      <c r="BG213"/>
      <c r="BH213"/>
      <c r="BI213"/>
      <c r="BJ213"/>
      <c r="BK213"/>
      <c r="BL213"/>
      <c r="BM213"/>
      <c r="BN213"/>
      <c r="BO213"/>
      <c r="BP213"/>
      <c r="BQ213"/>
      <c r="BR213"/>
    </row>
    <row r="214" spans="2:70" s="668" customFormat="1" ht="13.5">
      <c r="B214" s="746" t="s">
        <v>371</v>
      </c>
      <c r="G214" s="688">
        <v>-1562.1590469099901</v>
      </c>
      <c r="H214" s="688">
        <v>-3819.7006936099933</v>
      </c>
      <c r="I214" s="688">
        <v>-1452.8031815699942</v>
      </c>
      <c r="J214" s="688">
        <v>-448.21775941000305</v>
      </c>
      <c r="AB214" s="716" t="s">
        <v>176</v>
      </c>
      <c r="AC214" s="692"/>
      <c r="AD214" s="715"/>
      <c r="AE214" s="762">
        <v>0.13138574034586487</v>
      </c>
      <c r="AF214" s="762">
        <v>0.19155368224240077</v>
      </c>
      <c r="AG214" s="763">
        <v>0.16270550440010781</v>
      </c>
      <c r="AH214" s="764">
        <v>0.15999051258241795</v>
      </c>
      <c r="AI214" s="765">
        <v>0.16038142352998086</v>
      </c>
      <c r="AJ214" s="698"/>
    </row>
    <row r="215" spans="2:70" s="668" customFormat="1" ht="13.5">
      <c r="AB215" s="692" t="s">
        <v>257</v>
      </c>
      <c r="AC215" s="692"/>
      <c r="AD215" s="715"/>
      <c r="AE215" s="762">
        <v>0.74298856346305309</v>
      </c>
      <c r="AF215" s="762">
        <v>0.70379610410573146</v>
      </c>
      <c r="AG215" s="763">
        <v>0.73717184944423786</v>
      </c>
      <c r="AH215" s="764">
        <v>0.58293219879836011</v>
      </c>
      <c r="AI215" s="765">
        <v>0.68807520923696908</v>
      </c>
      <c r="AJ215" s="698"/>
    </row>
    <row r="216" spans="2:70" s="668" customFormat="1" ht="14.25" thickBot="1">
      <c r="G216" s="688"/>
      <c r="H216" s="688"/>
      <c r="I216" s="688"/>
      <c r="J216" s="688"/>
      <c r="AB216" s="719" t="s">
        <v>237</v>
      </c>
      <c r="AC216" s="605"/>
      <c r="AD216" s="606"/>
      <c r="AE216" s="630">
        <v>1</v>
      </c>
      <c r="AF216" s="630">
        <v>1</v>
      </c>
      <c r="AG216" s="631">
        <v>1</v>
      </c>
      <c r="AH216" s="766">
        <v>1</v>
      </c>
      <c r="AI216" s="767">
        <v>1</v>
      </c>
      <c r="AJ216" s="698"/>
    </row>
    <row r="217" spans="2:70" s="668" customFormat="1">
      <c r="AB217" s="668" t="s">
        <v>238</v>
      </c>
      <c r="AC217"/>
      <c r="AD217"/>
      <c r="AE217" s="768">
        <v>0.12543397075515936</v>
      </c>
      <c r="AF217" s="768">
        <v>0.10448980269839277</v>
      </c>
      <c r="AG217" s="768">
        <v>9.99810559957727E-2</v>
      </c>
      <c r="AH217" s="768">
        <v>0.25684643678412877</v>
      </c>
      <c r="AI217" s="768">
        <v>0.15136026976751157</v>
      </c>
      <c r="AJ217"/>
    </row>
    <row r="218" spans="2:70" s="668" customFormat="1">
      <c r="AC218"/>
      <c r="AD218"/>
      <c r="AE218"/>
      <c r="AF218"/>
      <c r="AG218"/>
      <c r="AH218"/>
      <c r="AI218"/>
      <c r="AJ218"/>
    </row>
    <row r="219" spans="2:70" s="668" customFormat="1">
      <c r="AC219"/>
      <c r="AD219"/>
      <c r="AE219" s="726"/>
      <c r="AF219" s="726"/>
      <c r="AG219" s="726"/>
      <c r="AH219" s="726"/>
      <c r="AI219" s="726"/>
    </row>
    <row r="220" spans="2:70" s="668" customFormat="1">
      <c r="B220"/>
      <c r="C220"/>
      <c r="D220"/>
      <c r="E220"/>
      <c r="F220"/>
      <c r="G220"/>
      <c r="H220"/>
      <c r="I220"/>
      <c r="J220"/>
      <c r="K220"/>
      <c r="L220"/>
      <c r="M220"/>
      <c r="N220"/>
      <c r="O220"/>
      <c r="P220"/>
      <c r="Q220"/>
      <c r="R220"/>
      <c r="S220"/>
      <c r="T220"/>
      <c r="U220"/>
      <c r="V220"/>
      <c r="W220"/>
      <c r="AC220"/>
      <c r="AD220"/>
      <c r="AE220" s="726"/>
      <c r="AF220" s="726"/>
      <c r="AG220" s="726"/>
      <c r="AH220" s="726"/>
      <c r="AI220" s="726"/>
    </row>
    <row r="221" spans="2:70" s="668" customFormat="1">
      <c r="B221"/>
      <c r="C221"/>
      <c r="D221"/>
      <c r="E221"/>
      <c r="F221"/>
      <c r="G221"/>
      <c r="H221"/>
      <c r="I221"/>
      <c r="J221"/>
      <c r="K221"/>
      <c r="L221"/>
      <c r="M221"/>
      <c r="N221"/>
      <c r="O221"/>
      <c r="P221"/>
      <c r="Q221"/>
      <c r="R221"/>
      <c r="S221"/>
      <c r="T221"/>
      <c r="U221"/>
      <c r="V221"/>
      <c r="W221"/>
      <c r="X221"/>
      <c r="AC221"/>
      <c r="AD221"/>
      <c r="AE221" s="726"/>
      <c r="AF221" s="726"/>
      <c r="AG221" s="726"/>
      <c r="AH221" s="726"/>
      <c r="AI221" s="726"/>
      <c r="AK221"/>
      <c r="AL221"/>
      <c r="AM221"/>
      <c r="AN221"/>
      <c r="AO221"/>
      <c r="AP221"/>
      <c r="AQ221"/>
      <c r="AR221"/>
      <c r="AS221"/>
      <c r="AT221"/>
    </row>
    <row r="222" spans="2:70" s="668" customFormat="1">
      <c r="B222"/>
      <c r="C222"/>
      <c r="D222"/>
      <c r="E222"/>
      <c r="F222"/>
      <c r="G222"/>
      <c r="H222"/>
      <c r="I222"/>
      <c r="J222"/>
      <c r="K222"/>
      <c r="L222"/>
      <c r="M222"/>
      <c r="N222"/>
      <c r="O222"/>
      <c r="P222"/>
      <c r="Q222"/>
      <c r="R222"/>
      <c r="S222"/>
      <c r="T222"/>
      <c r="U222"/>
      <c r="V222"/>
      <c r="W222"/>
      <c r="X222"/>
      <c r="AA222"/>
      <c r="AB222" s="70" t="s">
        <v>287</v>
      </c>
      <c r="AC222"/>
      <c r="AD222"/>
      <c r="AE222"/>
      <c r="AF222"/>
      <c r="AG222"/>
      <c r="AH222"/>
      <c r="AI222"/>
      <c r="AK222"/>
      <c r="AL222"/>
      <c r="AM222"/>
      <c r="AN222"/>
      <c r="AO222"/>
      <c r="AP222"/>
      <c r="AQ222"/>
      <c r="AR222"/>
      <c r="AS222"/>
      <c r="AT222"/>
    </row>
    <row r="223" spans="2:70" s="668" customFormat="1">
      <c r="B223"/>
      <c r="C223"/>
      <c r="D223"/>
      <c r="E223"/>
      <c r="F223"/>
      <c r="G223"/>
      <c r="H223"/>
      <c r="I223"/>
      <c r="J223"/>
      <c r="K223"/>
      <c r="L223"/>
      <c r="M223"/>
      <c r="N223"/>
      <c r="O223"/>
      <c r="P223"/>
      <c r="Q223"/>
      <c r="R223"/>
      <c r="S223"/>
      <c r="T223"/>
      <c r="U223"/>
      <c r="V223"/>
      <c r="W223"/>
      <c r="X223"/>
      <c r="AA223"/>
      <c r="AB223" s="586"/>
      <c r="AC223" s="586"/>
      <c r="AD223" s="587"/>
      <c r="AE223" s="613" t="s">
        <v>354</v>
      </c>
      <c r="AF223" s="613" t="s">
        <v>322</v>
      </c>
      <c r="AG223" s="613" t="s">
        <v>323</v>
      </c>
      <c r="AH223" s="614" t="s">
        <v>324</v>
      </c>
      <c r="AI223" s="615" t="s">
        <v>355</v>
      </c>
      <c r="AK223"/>
      <c r="AL223"/>
      <c r="AM223"/>
      <c r="AN223"/>
      <c r="AO223"/>
      <c r="AP223"/>
      <c r="AQ223"/>
      <c r="AR223"/>
      <c r="AS223"/>
      <c r="AT223"/>
    </row>
    <row r="224" spans="2:70" s="668" customFormat="1">
      <c r="B224"/>
      <c r="C224"/>
      <c r="D224"/>
      <c r="E224"/>
      <c r="F224"/>
      <c r="G224"/>
      <c r="H224"/>
      <c r="I224"/>
      <c r="J224"/>
      <c r="K224"/>
      <c r="L224"/>
      <c r="M224"/>
      <c r="N224"/>
      <c r="O224"/>
      <c r="P224"/>
      <c r="Q224"/>
      <c r="R224"/>
      <c r="S224"/>
      <c r="T224"/>
      <c r="U224"/>
      <c r="V224"/>
      <c r="W224"/>
      <c r="X224"/>
      <c r="AA224" t="s">
        <v>266</v>
      </c>
      <c r="AB224" s="693" t="s">
        <v>281</v>
      </c>
      <c r="AC224" s="769" t="s">
        <v>289</v>
      </c>
      <c r="AD224" s="701" t="s">
        <v>282</v>
      </c>
      <c r="AE224" s="694">
        <v>100.21</v>
      </c>
      <c r="AF224" s="694">
        <v>1.7789999999999999</v>
      </c>
      <c r="AG224" s="694">
        <v>4.1000000000000002E-2</v>
      </c>
      <c r="AH224" s="694">
        <v>31.121313326666002</v>
      </c>
      <c r="AI224" s="695">
        <v>133.15131332666598</v>
      </c>
      <c r="AK224"/>
      <c r="AL224"/>
      <c r="AM224"/>
      <c r="AN224"/>
      <c r="AO224"/>
      <c r="AP224"/>
      <c r="AQ224"/>
      <c r="AR224"/>
      <c r="AS224"/>
      <c r="AT224"/>
    </row>
    <row r="225" spans="2:46" s="668" customFormat="1">
      <c r="B225"/>
      <c r="C225"/>
      <c r="D225"/>
      <c r="E225"/>
      <c r="F225"/>
      <c r="G225"/>
      <c r="H225"/>
      <c r="I225"/>
      <c r="J225"/>
      <c r="K225"/>
      <c r="L225"/>
      <c r="M225"/>
      <c r="N225"/>
      <c r="O225"/>
      <c r="P225"/>
      <c r="Q225"/>
      <c r="R225"/>
      <c r="S225"/>
      <c r="T225"/>
      <c r="U225"/>
      <c r="V225"/>
      <c r="W225"/>
      <c r="X225"/>
      <c r="AA225" t="s">
        <v>256</v>
      </c>
      <c r="AB225" s="693" t="s">
        <v>284</v>
      </c>
      <c r="AC225" s="769" t="s">
        <v>290</v>
      </c>
      <c r="AD225" s="701" t="s">
        <v>285</v>
      </c>
      <c r="AE225" s="694">
        <v>0</v>
      </c>
      <c r="AF225" s="694">
        <v>0</v>
      </c>
      <c r="AG225" s="694">
        <v>0</v>
      </c>
      <c r="AH225" s="694">
        <v>121</v>
      </c>
      <c r="AI225" s="695">
        <v>121</v>
      </c>
      <c r="AK225"/>
      <c r="AL225"/>
      <c r="AM225"/>
      <c r="AN225"/>
      <c r="AO225"/>
      <c r="AP225"/>
      <c r="AQ225"/>
      <c r="AR225"/>
      <c r="AS225"/>
      <c r="AT225"/>
    </row>
    <row r="226" spans="2:46" s="668" customFormat="1">
      <c r="B226"/>
      <c r="C226"/>
      <c r="D226"/>
      <c r="E226"/>
      <c r="F226"/>
      <c r="G226"/>
      <c r="H226"/>
      <c r="I226"/>
      <c r="J226"/>
      <c r="K226"/>
      <c r="L226"/>
      <c r="M226"/>
      <c r="N226"/>
      <c r="O226"/>
      <c r="P226"/>
      <c r="Q226"/>
      <c r="R226"/>
      <c r="S226"/>
      <c r="T226"/>
      <c r="U226"/>
      <c r="V226"/>
      <c r="W226"/>
      <c r="X226"/>
      <c r="AA226" t="s">
        <v>256</v>
      </c>
      <c r="AB226" s="693" t="s">
        <v>286</v>
      </c>
      <c r="AC226" s="769" t="s">
        <v>291</v>
      </c>
      <c r="AD226" s="701" t="s">
        <v>285</v>
      </c>
      <c r="AE226" s="694">
        <v>0.70239103999999997</v>
      </c>
      <c r="AF226" s="694">
        <v>0</v>
      </c>
      <c r="AG226" s="694">
        <v>11.9368151</v>
      </c>
      <c r="AH226" s="694">
        <v>27.113629240000002</v>
      </c>
      <c r="AI226" s="695">
        <v>39.75283538</v>
      </c>
      <c r="AJ226" s="674" t="s">
        <v>372</v>
      </c>
      <c r="AK226"/>
      <c r="AL226"/>
      <c r="AM226"/>
      <c r="AN226"/>
      <c r="AO226"/>
      <c r="AP226"/>
      <c r="AQ226"/>
      <c r="AR226"/>
      <c r="AS226"/>
      <c r="AT226"/>
    </row>
    <row r="227" spans="2:46" s="668" customFormat="1">
      <c r="B227"/>
      <c r="C227"/>
      <c r="D227"/>
      <c r="E227"/>
      <c r="F227"/>
      <c r="G227"/>
      <c r="H227"/>
      <c r="I227"/>
      <c r="J227"/>
      <c r="K227"/>
      <c r="L227"/>
      <c r="M227"/>
      <c r="N227"/>
      <c r="O227"/>
      <c r="P227"/>
      <c r="Q227"/>
      <c r="R227"/>
      <c r="S227"/>
      <c r="T227"/>
      <c r="U227"/>
      <c r="V227"/>
      <c r="W227"/>
      <c r="X227"/>
      <c r="AA227"/>
      <c r="AB227"/>
      <c r="AC227"/>
      <c r="AD227"/>
      <c r="AE227" s="726">
        <v>100.91239103999999</v>
      </c>
      <c r="AF227" s="726">
        <v>1.7789999999999999</v>
      </c>
      <c r="AG227" s="726">
        <v>11.977815100000001</v>
      </c>
      <c r="AH227" s="726">
        <v>179.23494256666601</v>
      </c>
      <c r="AI227" s="726">
        <v>293.90414870666598</v>
      </c>
      <c r="AK227"/>
      <c r="AL227"/>
      <c r="AM227"/>
      <c r="AN227"/>
      <c r="AO227"/>
      <c r="AP227"/>
      <c r="AQ227"/>
      <c r="AR227"/>
      <c r="AS227"/>
      <c r="AT227"/>
    </row>
    <row r="228" spans="2:46" s="668" customFormat="1">
      <c r="B228"/>
      <c r="C228"/>
      <c r="D228"/>
      <c r="E228"/>
      <c r="F228"/>
      <c r="G228"/>
      <c r="H228"/>
      <c r="I228"/>
      <c r="J228"/>
      <c r="K228"/>
      <c r="L228"/>
      <c r="M228"/>
      <c r="N228"/>
      <c r="O228"/>
      <c r="P228"/>
      <c r="Q228"/>
      <c r="R228"/>
      <c r="S228"/>
      <c r="T228"/>
      <c r="U228"/>
      <c r="V228"/>
      <c r="W228"/>
      <c r="X228"/>
      <c r="AA228"/>
      <c r="AB228"/>
      <c r="AC228"/>
      <c r="AD228"/>
      <c r="AE228"/>
      <c r="AF228"/>
      <c r="AG228"/>
      <c r="AH228"/>
      <c r="AI228"/>
      <c r="AK228"/>
      <c r="AL228"/>
      <c r="AM228"/>
      <c r="AN228"/>
      <c r="AO228"/>
      <c r="AP228"/>
      <c r="AQ228"/>
      <c r="AR228"/>
      <c r="AS228"/>
      <c r="AT228"/>
    </row>
    <row r="229" spans="2:46" s="668" customFormat="1" ht="17.25" thickBot="1">
      <c r="B229"/>
      <c r="C229"/>
      <c r="D229"/>
      <c r="E229"/>
      <c r="F229"/>
      <c r="G229"/>
      <c r="H229"/>
      <c r="I229"/>
      <c r="J229"/>
      <c r="K229"/>
      <c r="L229"/>
      <c r="M229"/>
      <c r="N229"/>
      <c r="O229"/>
      <c r="P229"/>
      <c r="Q229"/>
      <c r="R229"/>
      <c r="S229"/>
      <c r="T229"/>
      <c r="U229"/>
      <c r="V229"/>
      <c r="W229"/>
      <c r="X229"/>
      <c r="AA229"/>
      <c r="AB229" s="70" t="s">
        <v>296</v>
      </c>
      <c r="AC229"/>
      <c r="AD229"/>
      <c r="AE229" s="644" t="s">
        <v>297</v>
      </c>
      <c r="AF229" s="644" t="s">
        <v>176</v>
      </c>
      <c r="AG229" s="644" t="s">
        <v>298</v>
      </c>
      <c r="AH229"/>
      <c r="AI229"/>
      <c r="AK229"/>
      <c r="AL229"/>
      <c r="AM229"/>
      <c r="AN229"/>
      <c r="AO229"/>
      <c r="AP229"/>
      <c r="AQ229"/>
      <c r="AR229"/>
      <c r="AS229"/>
      <c r="AT229"/>
    </row>
    <row r="230" spans="2:46" s="668" customFormat="1">
      <c r="B230"/>
      <c r="C230"/>
      <c r="D230"/>
      <c r="E230"/>
      <c r="F230"/>
      <c r="G230"/>
      <c r="H230"/>
      <c r="I230"/>
      <c r="J230"/>
      <c r="K230"/>
      <c r="L230"/>
      <c r="M230"/>
      <c r="N230"/>
      <c r="O230"/>
      <c r="P230"/>
      <c r="Q230"/>
      <c r="R230"/>
      <c r="S230"/>
      <c r="T230"/>
      <c r="U230"/>
      <c r="V230"/>
      <c r="W230"/>
      <c r="X230"/>
      <c r="AA230"/>
      <c r="AB230" t="s">
        <v>281</v>
      </c>
      <c r="AC230"/>
      <c r="AD230" t="s">
        <v>178</v>
      </c>
      <c r="AE230" s="770">
        <v>0.46467762654117667</v>
      </c>
      <c r="AF230" s="771">
        <v>0.10155096011816839</v>
      </c>
      <c r="AG230" s="772">
        <v>0.433771413340655</v>
      </c>
      <c r="AH230" s="773" t="s">
        <v>373</v>
      </c>
      <c r="AI230"/>
      <c r="AK230"/>
      <c r="AL230"/>
      <c r="AM230"/>
      <c r="AN230"/>
      <c r="AO230"/>
      <c r="AP230"/>
      <c r="AQ230"/>
      <c r="AR230"/>
      <c r="AS230"/>
      <c r="AT230"/>
    </row>
    <row r="231" spans="2:46" s="668" customFormat="1">
      <c r="B231"/>
      <c r="C231"/>
      <c r="D231"/>
      <c r="E231"/>
      <c r="F231"/>
      <c r="G231"/>
      <c r="H231"/>
      <c r="I231"/>
      <c r="J231"/>
      <c r="K231"/>
      <c r="L231"/>
      <c r="M231"/>
      <c r="N231"/>
      <c r="O231"/>
      <c r="P231"/>
      <c r="Q231"/>
      <c r="R231"/>
      <c r="S231"/>
      <c r="T231"/>
      <c r="U231"/>
      <c r="V231"/>
      <c r="W231"/>
      <c r="AA231"/>
      <c r="AB231" t="s">
        <v>284</v>
      </c>
      <c r="AC231"/>
      <c r="AD231" t="s">
        <v>299</v>
      </c>
      <c r="AE231" s="774">
        <v>0.34528605962933118</v>
      </c>
      <c r="AF231" s="775">
        <v>0.33239323126510878</v>
      </c>
      <c r="AG231" s="776">
        <v>0.32232070910556004</v>
      </c>
      <c r="AH231" s="773" t="s">
        <v>373</v>
      </c>
      <c r="AI231"/>
      <c r="AK231"/>
      <c r="AL231"/>
      <c r="AM231"/>
      <c r="AN231"/>
      <c r="AO231"/>
      <c r="AP231"/>
      <c r="AQ231"/>
      <c r="AR231"/>
      <c r="AS231"/>
      <c r="AT231"/>
    </row>
    <row r="232" spans="2:46" s="668" customFormat="1" ht="17.25" thickBot="1">
      <c r="B232"/>
      <c r="C232"/>
      <c r="D232"/>
      <c r="E232"/>
      <c r="F232"/>
      <c r="G232"/>
      <c r="H232"/>
      <c r="I232"/>
      <c r="J232"/>
      <c r="K232"/>
      <c r="L232"/>
      <c r="M232"/>
      <c r="N232"/>
      <c r="O232"/>
      <c r="P232"/>
      <c r="Q232"/>
      <c r="R232"/>
      <c r="S232"/>
      <c r="T232"/>
      <c r="U232"/>
      <c r="V232"/>
      <c r="W232"/>
      <c r="AA232"/>
      <c r="AB232" t="s">
        <v>286</v>
      </c>
      <c r="AC232"/>
      <c r="AD232" t="s">
        <v>300</v>
      </c>
      <c r="AE232" s="777">
        <v>0</v>
      </c>
      <c r="AF232" s="778">
        <v>1</v>
      </c>
      <c r="AG232" s="779">
        <v>0</v>
      </c>
      <c r="AH232" s="773" t="s">
        <v>373</v>
      </c>
      <c r="AI232"/>
      <c r="AK232"/>
      <c r="AL232"/>
      <c r="AM232"/>
      <c r="AN232"/>
      <c r="AO232"/>
      <c r="AP232"/>
      <c r="AQ232"/>
      <c r="AR232"/>
      <c r="AS232"/>
      <c r="AT232"/>
    </row>
    <row r="233" spans="2:46" s="668" customFormat="1">
      <c r="B233"/>
      <c r="C233"/>
      <c r="D233"/>
      <c r="E233"/>
      <c r="F233"/>
      <c r="G233"/>
      <c r="H233"/>
      <c r="I233"/>
      <c r="J233"/>
      <c r="K233"/>
      <c r="L233"/>
      <c r="M233"/>
      <c r="N233"/>
      <c r="O233"/>
      <c r="P233"/>
      <c r="Q233"/>
      <c r="R233"/>
      <c r="S233"/>
      <c r="T233"/>
      <c r="U233"/>
      <c r="V233"/>
      <c r="W233"/>
      <c r="AA233"/>
      <c r="AB233"/>
      <c r="AC233"/>
      <c r="AD233"/>
      <c r="AE233"/>
      <c r="AF233"/>
      <c r="AG233"/>
      <c r="AH233"/>
      <c r="AI233"/>
      <c r="AK233"/>
      <c r="AL233"/>
      <c r="AM233"/>
      <c r="AN233"/>
      <c r="AO233"/>
      <c r="AP233"/>
      <c r="AQ233"/>
      <c r="AR233"/>
      <c r="AS233"/>
      <c r="AT233"/>
    </row>
    <row r="234" spans="2:46" s="668" customFormat="1">
      <c r="B234"/>
      <c r="C234"/>
      <c r="D234"/>
      <c r="E234"/>
      <c r="F234"/>
      <c r="G234"/>
      <c r="H234"/>
      <c r="I234"/>
      <c r="J234"/>
      <c r="K234"/>
      <c r="L234"/>
      <c r="M234"/>
      <c r="N234"/>
      <c r="O234"/>
      <c r="P234"/>
      <c r="Q234"/>
      <c r="R234"/>
      <c r="S234"/>
      <c r="T234"/>
      <c r="U234"/>
      <c r="V234"/>
      <c r="W234"/>
      <c r="AA234"/>
      <c r="AB234"/>
      <c r="AC234"/>
      <c r="AD234"/>
      <c r="AE234"/>
      <c r="AF234"/>
      <c r="AG234"/>
      <c r="AH234"/>
      <c r="AI234"/>
      <c r="AK234"/>
      <c r="AL234"/>
      <c r="AM234"/>
      <c r="AN234"/>
      <c r="AO234"/>
      <c r="AP234"/>
      <c r="AQ234"/>
      <c r="AR234"/>
      <c r="AS234"/>
      <c r="AT234"/>
    </row>
    <row r="235" spans="2:46" s="668" customFormat="1">
      <c r="B235"/>
      <c r="C235"/>
      <c r="D235"/>
      <c r="E235"/>
      <c r="F235"/>
      <c r="G235"/>
      <c r="H235"/>
      <c r="I235"/>
      <c r="J235"/>
      <c r="K235"/>
      <c r="L235"/>
      <c r="M235"/>
      <c r="N235"/>
      <c r="O235"/>
      <c r="P235"/>
      <c r="Q235"/>
      <c r="R235"/>
      <c r="S235"/>
      <c r="T235"/>
      <c r="U235"/>
      <c r="V235"/>
      <c r="W235"/>
      <c r="AA235"/>
      <c r="AB235"/>
      <c r="AC235"/>
      <c r="AD235"/>
      <c r="AE235"/>
      <c r="AF235"/>
      <c r="AG235"/>
      <c r="AH235"/>
      <c r="AI235"/>
      <c r="AK235"/>
      <c r="AL235"/>
      <c r="AM235"/>
      <c r="AN235"/>
      <c r="AO235"/>
      <c r="AP235"/>
      <c r="AQ235"/>
      <c r="AR235"/>
      <c r="AS235"/>
      <c r="AT235"/>
    </row>
    <row r="236" spans="2:46" s="668" customFormat="1">
      <c r="B236"/>
      <c r="C236"/>
      <c r="D236"/>
      <c r="E236"/>
      <c r="F236"/>
      <c r="G236"/>
      <c r="H236"/>
      <c r="I236"/>
      <c r="J236"/>
      <c r="K236"/>
      <c r="L236"/>
      <c r="M236"/>
      <c r="N236"/>
      <c r="O236"/>
      <c r="P236"/>
      <c r="Q236"/>
      <c r="R236"/>
      <c r="S236"/>
      <c r="T236"/>
      <c r="U236"/>
      <c r="V236"/>
      <c r="W236"/>
      <c r="AA236"/>
      <c r="AB236" s="70" t="s">
        <v>301</v>
      </c>
      <c r="AC236"/>
      <c r="AD236"/>
      <c r="AE236"/>
      <c r="AF236"/>
      <c r="AG236"/>
      <c r="AH236"/>
      <c r="AI236"/>
      <c r="AK236"/>
      <c r="AL236"/>
      <c r="AM236"/>
      <c r="AN236"/>
      <c r="AO236"/>
      <c r="AP236"/>
      <c r="AQ236"/>
      <c r="AR236"/>
      <c r="AS236"/>
      <c r="AT236"/>
    </row>
    <row r="237" spans="2:46" s="668" customFormat="1">
      <c r="B237"/>
      <c r="C237"/>
      <c r="D237"/>
      <c r="E237"/>
      <c r="F237"/>
      <c r="G237"/>
      <c r="H237"/>
      <c r="I237"/>
      <c r="J237"/>
      <c r="K237"/>
      <c r="L237"/>
      <c r="M237"/>
      <c r="N237"/>
      <c r="O237"/>
      <c r="P237"/>
      <c r="Q237"/>
      <c r="R237"/>
      <c r="S237"/>
      <c r="T237"/>
      <c r="U237"/>
      <c r="V237"/>
      <c r="W237"/>
      <c r="AA237"/>
      <c r="AB237" s="586"/>
      <c r="AC237" s="586"/>
      <c r="AD237" s="587"/>
      <c r="AE237" s="613" t="s">
        <v>354</v>
      </c>
      <c r="AF237" s="613" t="s">
        <v>322</v>
      </c>
      <c r="AG237" s="613" t="s">
        <v>323</v>
      </c>
      <c r="AH237" s="614" t="s">
        <v>324</v>
      </c>
      <c r="AI237" s="615" t="s">
        <v>355</v>
      </c>
      <c r="AK237"/>
      <c r="AL237"/>
      <c r="AM237"/>
      <c r="AN237"/>
      <c r="AO237"/>
      <c r="AP237"/>
      <c r="AQ237"/>
      <c r="AR237"/>
      <c r="AS237"/>
      <c r="AT237"/>
    </row>
    <row r="238" spans="2:46" s="668" customFormat="1">
      <c r="B238"/>
      <c r="C238"/>
      <c r="D238"/>
      <c r="E238"/>
      <c r="F238"/>
      <c r="G238"/>
      <c r="H238"/>
      <c r="I238"/>
      <c r="J238"/>
      <c r="K238"/>
      <c r="L238"/>
      <c r="M238"/>
      <c r="N238"/>
      <c r="O238"/>
      <c r="P238"/>
      <c r="Q238"/>
      <c r="R238"/>
      <c r="S238"/>
      <c r="T238"/>
      <c r="U238"/>
      <c r="V238"/>
      <c r="W238"/>
      <c r="AA238"/>
      <c r="AB238" s="693" t="s">
        <v>297</v>
      </c>
      <c r="AC238" s="701"/>
      <c r="AD238" s="701"/>
      <c r="AE238" s="694">
        <v>46.565344955691309</v>
      </c>
      <c r="AF238" s="694">
        <v>0.82666149761675323</v>
      </c>
      <c r="AG238" s="694">
        <v>1.9051782688188246E-2</v>
      </c>
      <c r="AH238" s="694">
        <v>56.240991226628516</v>
      </c>
      <c r="AI238" s="695">
        <v>103.65204946262477</v>
      </c>
      <c r="AK238"/>
      <c r="AL238"/>
      <c r="AM238"/>
      <c r="AN238"/>
      <c r="AO238"/>
      <c r="AP238"/>
      <c r="AQ238"/>
      <c r="AR238"/>
      <c r="AS238"/>
      <c r="AT238"/>
    </row>
    <row r="239" spans="2:46" s="668" customFormat="1">
      <c r="B239"/>
      <c r="C239"/>
      <c r="D239"/>
      <c r="E239"/>
      <c r="F239"/>
      <c r="G239"/>
      <c r="H239"/>
      <c r="I239"/>
      <c r="J239"/>
      <c r="K239"/>
      <c r="L239"/>
      <c r="M239"/>
      <c r="N239"/>
      <c r="O239"/>
      <c r="P239"/>
      <c r="Q239"/>
      <c r="R239"/>
      <c r="S239"/>
      <c r="T239"/>
      <c r="U239"/>
      <c r="V239"/>
      <c r="W239"/>
      <c r="AA239"/>
      <c r="AB239" s="693" t="s">
        <v>176</v>
      </c>
      <c r="AC239" s="701"/>
      <c r="AD239" s="701"/>
      <c r="AE239" s="694">
        <v>10.176421713441654</v>
      </c>
      <c r="AF239" s="694">
        <v>0.18065915805022156</v>
      </c>
      <c r="AG239" s="694">
        <v>4.1635893648449039E-3</v>
      </c>
      <c r="AH239" s="694">
        <v>43.379980231539442</v>
      </c>
      <c r="AI239" s="695">
        <v>53.741224692396159</v>
      </c>
      <c r="AK239"/>
      <c r="AL239"/>
      <c r="AM239"/>
      <c r="AN239"/>
      <c r="AO239"/>
      <c r="AP239"/>
      <c r="AQ239"/>
      <c r="AR239"/>
      <c r="AS239"/>
      <c r="AT239"/>
    </row>
    <row r="240" spans="2:46" s="668" customFormat="1">
      <c r="B240"/>
      <c r="C240"/>
      <c r="D240"/>
      <c r="E240"/>
      <c r="F240"/>
      <c r="G240"/>
      <c r="H240"/>
      <c r="I240"/>
      <c r="J240"/>
      <c r="K240"/>
      <c r="L240"/>
      <c r="M240"/>
      <c r="N240"/>
      <c r="O240"/>
      <c r="P240"/>
      <c r="Q240"/>
      <c r="R240"/>
      <c r="S240"/>
      <c r="T240"/>
      <c r="U240"/>
      <c r="V240"/>
      <c r="W240"/>
      <c r="AA240"/>
      <c r="AB240" s="693" t="s">
        <v>298</v>
      </c>
      <c r="AC240" s="701"/>
      <c r="AD240" s="701"/>
      <c r="AE240" s="694">
        <v>43.468233330867037</v>
      </c>
      <c r="AF240" s="694">
        <v>0.77167934433302521</v>
      </c>
      <c r="AG240" s="694">
        <v>1.7784627946966856E-2</v>
      </c>
      <c r="AH240" s="694">
        <v>52.50034186849804</v>
      </c>
      <c r="AI240" s="695">
        <v>96.758039171645066</v>
      </c>
    </row>
    <row r="241" spans="2:44" s="668" customFormat="1">
      <c r="B241"/>
      <c r="C241"/>
      <c r="D241"/>
      <c r="E241"/>
      <c r="F241"/>
      <c r="G241"/>
      <c r="H241"/>
      <c r="I241"/>
      <c r="J241"/>
      <c r="K241"/>
      <c r="L241"/>
      <c r="M241"/>
      <c r="N241"/>
      <c r="O241"/>
      <c r="P241"/>
      <c r="Q241"/>
      <c r="R241"/>
      <c r="S241"/>
      <c r="T241"/>
      <c r="U241"/>
      <c r="V241"/>
      <c r="W241"/>
      <c r="AA241"/>
      <c r="AB241"/>
      <c r="AC241"/>
      <c r="AD241" t="s">
        <v>292</v>
      </c>
      <c r="AE241" s="726">
        <v>100.21000000000001</v>
      </c>
      <c r="AF241" s="726">
        <v>1.7789999999999999</v>
      </c>
      <c r="AG241" s="726">
        <v>4.1000000000000009E-2</v>
      </c>
      <c r="AH241" s="726">
        <v>152.12131332666598</v>
      </c>
      <c r="AI241" s="726">
        <v>254.15131332666601</v>
      </c>
    </row>
    <row r="242" spans="2:44" s="668" customFormat="1">
      <c r="B242"/>
      <c r="C242"/>
      <c r="D242"/>
      <c r="E242"/>
      <c r="F242"/>
      <c r="G242"/>
      <c r="H242"/>
      <c r="I242"/>
      <c r="J242"/>
      <c r="K242"/>
      <c r="L242"/>
      <c r="M242"/>
      <c r="N242"/>
      <c r="O242"/>
      <c r="P242"/>
      <c r="Q242"/>
      <c r="R242"/>
      <c r="S242"/>
      <c r="T242"/>
      <c r="U242"/>
      <c r="V242"/>
      <c r="W242"/>
      <c r="AC242"/>
      <c r="AD242" t="s">
        <v>293</v>
      </c>
      <c r="AE242" s="726">
        <v>0.70239103999998065</v>
      </c>
      <c r="AF242" s="726">
        <v>0</v>
      </c>
      <c r="AG242" s="726">
        <v>11.9368151</v>
      </c>
      <c r="AH242" s="726">
        <v>27.113629240000023</v>
      </c>
      <c r="AI242" s="726">
        <v>39.752835379999965</v>
      </c>
    </row>
    <row r="243" spans="2:44" s="668" customFormat="1">
      <c r="B243"/>
      <c r="C243"/>
      <c r="D243"/>
      <c r="E243"/>
      <c r="F243"/>
      <c r="G243"/>
      <c r="H243"/>
      <c r="I243"/>
      <c r="J243"/>
      <c r="K243"/>
      <c r="L243"/>
      <c r="M243"/>
      <c r="N243"/>
      <c r="O243"/>
      <c r="P243"/>
      <c r="Q243"/>
      <c r="R243"/>
      <c r="S243"/>
      <c r="T243"/>
      <c r="U243"/>
      <c r="V243"/>
      <c r="W243"/>
      <c r="AC243"/>
      <c r="AD243"/>
      <c r="AE243"/>
      <c r="AF243"/>
      <c r="AG243"/>
      <c r="AH243"/>
      <c r="AI243"/>
    </row>
    <row r="244" spans="2:44" s="668" customFormat="1">
      <c r="B244"/>
      <c r="C244"/>
      <c r="D244"/>
      <c r="E244"/>
      <c r="F244"/>
      <c r="G244"/>
      <c r="H244"/>
      <c r="I244"/>
      <c r="J244"/>
      <c r="K244"/>
      <c r="L244"/>
      <c r="M244"/>
      <c r="N244"/>
      <c r="O244"/>
      <c r="P244"/>
      <c r="Q244"/>
      <c r="R244"/>
      <c r="S244"/>
      <c r="T244"/>
      <c r="U244"/>
      <c r="V244"/>
      <c r="W244"/>
      <c r="AC244"/>
      <c r="AD244"/>
      <c r="AE244"/>
      <c r="AF244"/>
      <c r="AG244"/>
      <c r="AH244"/>
      <c r="AI244"/>
    </row>
    <row r="245" spans="2:44" s="668" customFormat="1">
      <c r="B245"/>
      <c r="C245"/>
      <c r="D245"/>
      <c r="E245"/>
      <c r="F245"/>
      <c r="G245"/>
      <c r="H245"/>
      <c r="I245"/>
      <c r="J245"/>
      <c r="K245"/>
      <c r="L245"/>
      <c r="M245"/>
      <c r="N245"/>
      <c r="O245"/>
      <c r="P245"/>
      <c r="Q245"/>
      <c r="R245"/>
      <c r="S245"/>
      <c r="T245"/>
      <c r="U245"/>
      <c r="V245"/>
      <c r="W245"/>
      <c r="AC245"/>
      <c r="AD245"/>
      <c r="AE245"/>
      <c r="AF245"/>
      <c r="AG245"/>
      <c r="AH245"/>
      <c r="AI245"/>
    </row>
    <row r="246" spans="2:44" s="668" customFormat="1">
      <c r="B246"/>
      <c r="C246"/>
      <c r="D246"/>
      <c r="E246"/>
      <c r="F246"/>
      <c r="G246"/>
      <c r="H246"/>
      <c r="I246"/>
      <c r="J246"/>
      <c r="K246"/>
      <c r="L246"/>
      <c r="M246"/>
      <c r="N246"/>
      <c r="O246"/>
      <c r="P246"/>
      <c r="Q246"/>
      <c r="R246"/>
      <c r="S246"/>
      <c r="T246"/>
      <c r="U246"/>
      <c r="V246"/>
      <c r="W246"/>
      <c r="AC246"/>
      <c r="AD246"/>
      <c r="AE246"/>
      <c r="AF246"/>
      <c r="AG246"/>
      <c r="AH246"/>
      <c r="AI246"/>
    </row>
    <row r="247" spans="2:44" s="668" customFormat="1">
      <c r="B247"/>
      <c r="C247"/>
      <c r="D247"/>
      <c r="E247"/>
      <c r="F247"/>
      <c r="G247"/>
      <c r="H247"/>
      <c r="I247"/>
      <c r="J247"/>
      <c r="K247"/>
      <c r="L247"/>
      <c r="M247"/>
      <c r="N247"/>
      <c r="O247"/>
      <c r="P247"/>
      <c r="Q247"/>
      <c r="R247"/>
      <c r="S247"/>
      <c r="T247"/>
      <c r="U247"/>
      <c r="V247"/>
      <c r="W247"/>
      <c r="AC247"/>
      <c r="AD247"/>
      <c r="AE247"/>
      <c r="AF247"/>
      <c r="AG247"/>
      <c r="AH247"/>
      <c r="AI247"/>
    </row>
    <row r="248" spans="2:44" s="668" customFormat="1">
      <c r="B248"/>
      <c r="C248"/>
      <c r="D248"/>
      <c r="E248"/>
      <c r="F248"/>
      <c r="G248"/>
      <c r="H248"/>
      <c r="I248"/>
      <c r="J248"/>
      <c r="K248"/>
      <c r="L248"/>
      <c r="M248"/>
      <c r="N248"/>
      <c r="O248"/>
      <c r="P248"/>
      <c r="Q248"/>
      <c r="R248"/>
      <c r="S248"/>
      <c r="T248"/>
      <c r="U248"/>
      <c r="V248"/>
      <c r="W248"/>
      <c r="AC248"/>
      <c r="AD248"/>
      <c r="AE248"/>
      <c r="AF248"/>
      <c r="AG248"/>
      <c r="AH248"/>
      <c r="AI248"/>
      <c r="AL248"/>
      <c r="AM248"/>
      <c r="AN248"/>
      <c r="AO248"/>
      <c r="AP248"/>
      <c r="AQ248"/>
      <c r="AR248"/>
    </row>
    <row r="249" spans="2:44" s="668" customFormat="1">
      <c r="B249"/>
      <c r="C249"/>
      <c r="D249"/>
      <c r="E249"/>
      <c r="F249"/>
      <c r="G249"/>
      <c r="H249"/>
      <c r="I249"/>
      <c r="J249"/>
      <c r="K249"/>
      <c r="L249"/>
      <c r="M249"/>
      <c r="N249"/>
      <c r="O249"/>
      <c r="P249"/>
      <c r="Q249"/>
      <c r="R249"/>
      <c r="S249"/>
      <c r="T249"/>
      <c r="U249"/>
      <c r="V249"/>
      <c r="W249"/>
      <c r="AC249"/>
      <c r="AD249"/>
      <c r="AE249"/>
      <c r="AF249"/>
      <c r="AG249"/>
      <c r="AH249"/>
      <c r="AI249"/>
      <c r="AL249"/>
      <c r="AM249"/>
      <c r="AN249"/>
      <c r="AO249"/>
      <c r="AP249"/>
      <c r="AQ249"/>
      <c r="AR249"/>
    </row>
    <row r="250" spans="2:44" s="668" customFormat="1">
      <c r="B250"/>
      <c r="C250"/>
      <c r="D250"/>
      <c r="E250"/>
      <c r="F250"/>
      <c r="G250"/>
      <c r="H250"/>
      <c r="I250"/>
      <c r="J250"/>
      <c r="K250"/>
      <c r="L250"/>
      <c r="M250"/>
      <c r="N250"/>
      <c r="O250"/>
      <c r="P250"/>
      <c r="Q250"/>
      <c r="R250"/>
      <c r="S250"/>
      <c r="T250"/>
      <c r="U250"/>
      <c r="V250"/>
      <c r="W250"/>
      <c r="AC250"/>
      <c r="AD250"/>
      <c r="AE250"/>
      <c r="AF250"/>
      <c r="AG250"/>
      <c r="AH250"/>
      <c r="AI250"/>
      <c r="AL250"/>
      <c r="AM250"/>
      <c r="AN250"/>
      <c r="AO250"/>
      <c r="AP250"/>
      <c r="AQ250"/>
      <c r="AR250"/>
    </row>
    <row r="251" spans="2:44" s="668" customFormat="1">
      <c r="B251"/>
      <c r="C251"/>
      <c r="D251"/>
      <c r="E251"/>
      <c r="F251"/>
      <c r="G251"/>
      <c r="H251"/>
      <c r="I251"/>
      <c r="J251"/>
      <c r="K251"/>
      <c r="L251"/>
      <c r="M251"/>
      <c r="N251"/>
      <c r="O251"/>
      <c r="P251"/>
      <c r="Q251"/>
      <c r="R251"/>
      <c r="S251"/>
      <c r="T251"/>
      <c r="U251"/>
      <c r="V251"/>
      <c r="W251"/>
      <c r="AC251"/>
      <c r="AD251"/>
      <c r="AE251"/>
      <c r="AF251"/>
      <c r="AG251"/>
      <c r="AH251"/>
      <c r="AI251"/>
      <c r="AL251"/>
      <c r="AM251"/>
      <c r="AN251"/>
      <c r="AO251"/>
      <c r="AP251"/>
      <c r="AQ251"/>
      <c r="AR251"/>
    </row>
    <row r="252" spans="2:44" s="668" customFormat="1">
      <c r="B252"/>
      <c r="C252"/>
      <c r="D252"/>
      <c r="E252"/>
      <c r="F252"/>
      <c r="G252"/>
      <c r="H252"/>
      <c r="I252"/>
      <c r="J252"/>
      <c r="K252"/>
      <c r="L252"/>
      <c r="M252"/>
      <c r="N252"/>
      <c r="O252"/>
      <c r="P252"/>
      <c r="Q252"/>
      <c r="R252"/>
      <c r="S252"/>
      <c r="T252"/>
      <c r="U252"/>
      <c r="V252"/>
      <c r="W252"/>
      <c r="AC252"/>
      <c r="AD252"/>
      <c r="AE252"/>
      <c r="AF252"/>
      <c r="AG252"/>
      <c r="AH252"/>
      <c r="AI252"/>
      <c r="AL252"/>
      <c r="AM252"/>
      <c r="AN252"/>
      <c r="AO252"/>
      <c r="AP252"/>
      <c r="AQ252"/>
      <c r="AR252"/>
    </row>
    <row r="253" spans="2:44" s="668" customFormat="1">
      <c r="B253"/>
      <c r="C253"/>
      <c r="D253"/>
      <c r="E253"/>
      <c r="F253"/>
      <c r="G253"/>
      <c r="H253"/>
      <c r="I253"/>
      <c r="J253"/>
      <c r="K253"/>
      <c r="L253"/>
      <c r="M253"/>
      <c r="N253"/>
      <c r="O253"/>
      <c r="P253"/>
      <c r="Q253"/>
      <c r="R253"/>
      <c r="S253"/>
      <c r="T253"/>
      <c r="U253"/>
      <c r="V253"/>
      <c r="W253"/>
      <c r="AC253"/>
      <c r="AD253"/>
      <c r="AE253"/>
      <c r="AF253"/>
      <c r="AG253"/>
      <c r="AH253"/>
      <c r="AI253"/>
      <c r="AL253"/>
      <c r="AM253"/>
      <c r="AN253"/>
      <c r="AO253"/>
      <c r="AP253"/>
      <c r="AQ253"/>
      <c r="AR253"/>
    </row>
    <row r="254" spans="2:44" s="668" customFormat="1">
      <c r="B254"/>
      <c r="C254"/>
      <c r="D254"/>
      <c r="E254"/>
      <c r="F254"/>
      <c r="G254"/>
      <c r="H254"/>
      <c r="I254"/>
      <c r="J254"/>
      <c r="K254"/>
      <c r="L254"/>
      <c r="M254"/>
      <c r="N254"/>
      <c r="O254"/>
      <c r="P254"/>
      <c r="Q254"/>
      <c r="R254"/>
      <c r="S254"/>
      <c r="T254"/>
      <c r="U254"/>
      <c r="V254"/>
      <c r="W254"/>
      <c r="AC254"/>
      <c r="AD254"/>
      <c r="AE254"/>
      <c r="AF254"/>
      <c r="AG254"/>
      <c r="AH254"/>
      <c r="AI254"/>
      <c r="AL254"/>
      <c r="AM254"/>
      <c r="AN254"/>
      <c r="AO254"/>
      <c r="AP254"/>
      <c r="AQ254"/>
      <c r="AR254"/>
    </row>
    <row r="255" spans="2:44" s="668" customFormat="1">
      <c r="B255"/>
      <c r="C255"/>
      <c r="D255"/>
      <c r="E255"/>
      <c r="F255"/>
      <c r="G255"/>
      <c r="H255"/>
      <c r="I255"/>
      <c r="J255"/>
      <c r="K255"/>
      <c r="L255"/>
      <c r="M255"/>
      <c r="N255"/>
      <c r="O255"/>
      <c r="P255"/>
      <c r="Q255"/>
      <c r="R255"/>
      <c r="S255"/>
      <c r="T255"/>
      <c r="U255"/>
      <c r="V255"/>
      <c r="W255"/>
      <c r="AC255"/>
      <c r="AD255"/>
      <c r="AE255"/>
      <c r="AF255"/>
      <c r="AG255"/>
      <c r="AH255"/>
      <c r="AI255"/>
      <c r="AL255"/>
      <c r="AM255"/>
      <c r="AN255"/>
      <c r="AO255"/>
      <c r="AP255"/>
      <c r="AQ255"/>
      <c r="AR255"/>
    </row>
    <row r="256" spans="2:44" s="668" customFormat="1">
      <c r="B256"/>
      <c r="C256"/>
      <c r="D256"/>
      <c r="E256"/>
      <c r="F256"/>
      <c r="G256"/>
      <c r="H256"/>
      <c r="I256"/>
      <c r="J256"/>
      <c r="K256"/>
      <c r="L256"/>
      <c r="M256"/>
      <c r="N256"/>
      <c r="O256"/>
      <c r="P256"/>
      <c r="Q256"/>
      <c r="R256"/>
      <c r="S256"/>
      <c r="T256"/>
      <c r="U256"/>
      <c r="V256"/>
      <c r="W256"/>
      <c r="AC256"/>
      <c r="AD256"/>
      <c r="AE256"/>
      <c r="AF256"/>
      <c r="AG256"/>
      <c r="AH256"/>
      <c r="AI256"/>
      <c r="AL256"/>
      <c r="AM256"/>
      <c r="AN256"/>
      <c r="AO256"/>
      <c r="AP256"/>
      <c r="AQ256"/>
      <c r="AR256"/>
    </row>
    <row r="257" spans="2:35" s="668" customFormat="1">
      <c r="B257"/>
      <c r="C257"/>
      <c r="D257"/>
      <c r="E257"/>
      <c r="F257"/>
      <c r="G257"/>
      <c r="H257"/>
      <c r="I257"/>
      <c r="J257"/>
      <c r="K257"/>
      <c r="L257"/>
      <c r="M257"/>
      <c r="N257"/>
      <c r="O257"/>
      <c r="P257"/>
      <c r="Q257"/>
      <c r="R257"/>
      <c r="S257"/>
      <c r="T257"/>
      <c r="U257"/>
      <c r="V257"/>
      <c r="W257"/>
      <c r="AC257"/>
      <c r="AD257"/>
      <c r="AE257"/>
      <c r="AF257"/>
      <c r="AG257"/>
      <c r="AH257"/>
      <c r="AI257"/>
    </row>
    <row r="258" spans="2:35" s="668" customFormat="1">
      <c r="B258"/>
      <c r="C258"/>
      <c r="D258"/>
      <c r="E258"/>
      <c r="F258"/>
      <c r="G258"/>
      <c r="H258"/>
      <c r="I258"/>
      <c r="J258"/>
      <c r="K258"/>
      <c r="L258"/>
      <c r="M258"/>
      <c r="N258"/>
      <c r="O258"/>
      <c r="P258"/>
      <c r="Q258"/>
      <c r="R258"/>
      <c r="S258"/>
      <c r="T258"/>
      <c r="U258"/>
      <c r="V258"/>
      <c r="W258"/>
      <c r="AC258"/>
      <c r="AD258"/>
      <c r="AE258"/>
      <c r="AF258"/>
      <c r="AG258"/>
      <c r="AH258"/>
      <c r="AI258"/>
    </row>
    <row r="259" spans="2:35" s="668" customFormat="1">
      <c r="B259"/>
      <c r="C259"/>
      <c r="D259"/>
      <c r="E259"/>
      <c r="F259"/>
      <c r="G259"/>
      <c r="H259"/>
      <c r="I259"/>
      <c r="J259"/>
      <c r="K259"/>
      <c r="L259"/>
      <c r="M259"/>
      <c r="N259"/>
      <c r="O259"/>
      <c r="P259"/>
      <c r="Q259"/>
      <c r="R259"/>
      <c r="S259"/>
      <c r="T259"/>
      <c r="U259"/>
      <c r="V259"/>
      <c r="W259"/>
      <c r="AC259"/>
      <c r="AD259"/>
      <c r="AE259"/>
      <c r="AF259"/>
      <c r="AG259"/>
      <c r="AH259"/>
      <c r="AI259"/>
    </row>
    <row r="260" spans="2:35" s="668" customFormat="1">
      <c r="B260"/>
      <c r="C260"/>
      <c r="D260"/>
      <c r="E260"/>
      <c r="F260"/>
      <c r="G260"/>
      <c r="H260"/>
      <c r="I260"/>
      <c r="J260"/>
      <c r="K260"/>
      <c r="L260"/>
      <c r="M260"/>
      <c r="N260"/>
      <c r="O260"/>
      <c r="P260"/>
      <c r="Q260"/>
      <c r="R260"/>
      <c r="S260"/>
      <c r="T260"/>
      <c r="U260"/>
      <c r="V260"/>
      <c r="W260"/>
      <c r="AC260"/>
      <c r="AD260"/>
      <c r="AE260"/>
      <c r="AF260"/>
      <c r="AG260"/>
      <c r="AH260"/>
      <c r="AI260"/>
    </row>
    <row r="261" spans="2:35" s="668" customFormat="1">
      <c r="B261"/>
      <c r="C261"/>
      <c r="D261"/>
      <c r="E261"/>
      <c r="F261"/>
      <c r="G261"/>
      <c r="H261"/>
      <c r="I261"/>
      <c r="J261"/>
      <c r="K261"/>
      <c r="L261"/>
      <c r="M261"/>
      <c r="N261"/>
      <c r="O261"/>
      <c r="P261"/>
      <c r="Q261"/>
      <c r="R261"/>
      <c r="S261"/>
      <c r="T261"/>
      <c r="U261"/>
      <c r="V261"/>
      <c r="W261"/>
      <c r="AC261"/>
      <c r="AD261"/>
      <c r="AE261"/>
      <c r="AF261"/>
      <c r="AG261"/>
      <c r="AH261"/>
      <c r="AI261"/>
    </row>
    <row r="262" spans="2:35" s="668" customFormat="1">
      <c r="B262"/>
      <c r="C262"/>
      <c r="D262"/>
      <c r="E262"/>
      <c r="F262"/>
      <c r="G262"/>
      <c r="H262"/>
      <c r="I262"/>
      <c r="J262"/>
      <c r="K262"/>
      <c r="L262"/>
      <c r="M262"/>
      <c r="N262"/>
      <c r="O262"/>
      <c r="P262"/>
      <c r="Q262"/>
      <c r="R262"/>
      <c r="S262"/>
      <c r="T262"/>
      <c r="U262"/>
      <c r="V262"/>
      <c r="W262"/>
      <c r="AC262"/>
      <c r="AD262"/>
      <c r="AE262"/>
      <c r="AF262"/>
      <c r="AG262"/>
      <c r="AH262"/>
      <c r="AI262"/>
    </row>
    <row r="263" spans="2:35" s="668" customFormat="1">
      <c r="B263"/>
      <c r="C263"/>
      <c r="D263"/>
      <c r="E263"/>
      <c r="F263"/>
      <c r="G263"/>
      <c r="H263"/>
      <c r="I263"/>
      <c r="J263"/>
      <c r="K263"/>
      <c r="L263"/>
      <c r="M263"/>
      <c r="N263"/>
      <c r="O263"/>
      <c r="P263"/>
      <c r="Q263"/>
      <c r="R263"/>
      <c r="S263"/>
      <c r="T263"/>
      <c r="U263"/>
      <c r="V263"/>
      <c r="W263"/>
      <c r="AC263"/>
      <c r="AD263"/>
      <c r="AE263"/>
      <c r="AF263"/>
      <c r="AG263"/>
      <c r="AH263"/>
      <c r="AI263"/>
    </row>
    <row r="264" spans="2:35" s="668" customFormat="1">
      <c r="B264"/>
      <c r="C264"/>
      <c r="D264"/>
      <c r="E264"/>
      <c r="F264"/>
      <c r="G264"/>
      <c r="H264"/>
      <c r="I264"/>
      <c r="J264"/>
      <c r="K264"/>
      <c r="L264"/>
      <c r="M264"/>
      <c r="N264"/>
      <c r="O264"/>
      <c r="P264"/>
      <c r="Q264"/>
      <c r="R264"/>
      <c r="S264"/>
      <c r="T264"/>
      <c r="U264"/>
      <c r="V264"/>
      <c r="W264"/>
      <c r="AC264"/>
      <c r="AD264"/>
      <c r="AE264"/>
      <c r="AF264"/>
      <c r="AG264"/>
      <c r="AH264"/>
      <c r="AI264"/>
    </row>
    <row r="265" spans="2:35" s="668" customFormat="1">
      <c r="B265"/>
      <c r="C265"/>
      <c r="D265"/>
      <c r="E265"/>
      <c r="F265"/>
      <c r="G265"/>
      <c r="H265"/>
      <c r="I265"/>
      <c r="J265"/>
      <c r="K265"/>
      <c r="L265"/>
      <c r="M265"/>
      <c r="N265"/>
      <c r="O265"/>
      <c r="P265"/>
      <c r="Q265"/>
      <c r="R265"/>
      <c r="S265"/>
      <c r="T265"/>
      <c r="U265"/>
      <c r="V265"/>
      <c r="W265"/>
      <c r="AC265"/>
      <c r="AD265"/>
      <c r="AE265"/>
      <c r="AF265"/>
      <c r="AG265"/>
      <c r="AH265"/>
      <c r="AI265"/>
    </row>
    <row r="266" spans="2:35" s="668" customFormat="1">
      <c r="B266"/>
      <c r="C266"/>
      <c r="D266"/>
      <c r="E266"/>
      <c r="F266"/>
      <c r="G266"/>
      <c r="H266"/>
      <c r="I266"/>
      <c r="J266"/>
      <c r="K266"/>
      <c r="L266"/>
      <c r="M266"/>
      <c r="N266"/>
      <c r="O266"/>
      <c r="P266"/>
      <c r="Q266"/>
      <c r="R266"/>
      <c r="S266"/>
      <c r="T266"/>
      <c r="U266"/>
      <c r="V266"/>
      <c r="W266"/>
      <c r="AC266"/>
      <c r="AD266"/>
      <c r="AE266"/>
      <c r="AF266"/>
      <c r="AG266"/>
      <c r="AH266"/>
      <c r="AI266"/>
    </row>
    <row r="267" spans="2:35" s="668" customFormat="1">
      <c r="B267"/>
      <c r="C267"/>
      <c r="D267"/>
      <c r="E267"/>
      <c r="F267"/>
      <c r="G267"/>
      <c r="H267"/>
      <c r="I267"/>
      <c r="J267"/>
      <c r="K267"/>
      <c r="L267"/>
      <c r="M267"/>
      <c r="N267"/>
      <c r="O267"/>
      <c r="P267"/>
      <c r="Q267"/>
      <c r="R267"/>
      <c r="S267"/>
      <c r="T267"/>
      <c r="U267"/>
      <c r="V267"/>
      <c r="W267"/>
      <c r="AC267"/>
      <c r="AD267"/>
      <c r="AE267"/>
      <c r="AF267"/>
      <c r="AG267"/>
      <c r="AH267"/>
      <c r="AI267"/>
    </row>
    <row r="268" spans="2:35" s="668" customFormat="1">
      <c r="B268"/>
      <c r="C268"/>
      <c r="D268"/>
      <c r="E268"/>
      <c r="F268"/>
      <c r="G268"/>
      <c r="H268"/>
      <c r="I268"/>
      <c r="J268"/>
      <c r="K268"/>
      <c r="L268"/>
      <c r="M268"/>
      <c r="N268"/>
      <c r="O268"/>
      <c r="P268"/>
      <c r="Q268"/>
      <c r="R268"/>
      <c r="S268"/>
      <c r="T268"/>
      <c r="U268"/>
      <c r="V268"/>
      <c r="W268"/>
      <c r="AC268"/>
      <c r="AD268"/>
      <c r="AE268"/>
      <c r="AF268"/>
      <c r="AG268"/>
      <c r="AH268"/>
      <c r="AI268"/>
    </row>
    <row r="269" spans="2:35" s="668" customFormat="1">
      <c r="B269"/>
      <c r="C269"/>
      <c r="D269"/>
      <c r="E269"/>
      <c r="F269"/>
      <c r="G269"/>
      <c r="H269"/>
      <c r="I269"/>
      <c r="J269"/>
      <c r="K269"/>
      <c r="L269"/>
      <c r="M269"/>
      <c r="N269"/>
      <c r="O269"/>
      <c r="P269"/>
      <c r="Q269"/>
      <c r="R269"/>
      <c r="S269"/>
      <c r="T269"/>
      <c r="U269"/>
      <c r="V269"/>
      <c r="W269"/>
      <c r="AC269"/>
      <c r="AD269"/>
      <c r="AE269"/>
      <c r="AF269"/>
      <c r="AG269"/>
      <c r="AH269"/>
      <c r="AI269"/>
    </row>
    <row r="270" spans="2:35" s="668" customFormat="1">
      <c r="B270"/>
      <c r="C270"/>
      <c r="D270"/>
      <c r="E270"/>
      <c r="F270"/>
      <c r="G270"/>
      <c r="H270"/>
      <c r="I270"/>
      <c r="J270"/>
      <c r="K270"/>
      <c r="L270"/>
      <c r="M270"/>
      <c r="N270"/>
      <c r="O270"/>
      <c r="P270"/>
      <c r="Q270"/>
      <c r="R270"/>
      <c r="S270"/>
      <c r="T270"/>
      <c r="U270"/>
      <c r="V270"/>
      <c r="W270"/>
      <c r="AC270"/>
      <c r="AD270"/>
      <c r="AE270"/>
      <c r="AF270"/>
      <c r="AG270"/>
      <c r="AH270"/>
      <c r="AI270"/>
    </row>
    <row r="271" spans="2:35" s="668" customFormat="1">
      <c r="B271"/>
      <c r="C271"/>
      <c r="D271"/>
      <c r="E271"/>
      <c r="F271"/>
      <c r="G271"/>
      <c r="H271"/>
      <c r="I271"/>
      <c r="J271"/>
      <c r="K271"/>
      <c r="L271"/>
      <c r="M271"/>
      <c r="N271"/>
      <c r="O271"/>
      <c r="P271"/>
      <c r="Q271"/>
      <c r="R271"/>
      <c r="S271"/>
      <c r="T271"/>
      <c r="U271"/>
      <c r="V271"/>
      <c r="W271"/>
      <c r="AC271"/>
      <c r="AD271"/>
      <c r="AE271"/>
      <c r="AF271"/>
      <c r="AG271"/>
      <c r="AH271"/>
      <c r="AI271"/>
    </row>
    <row r="272" spans="2:35" s="668" customFormat="1">
      <c r="B272"/>
      <c r="C272"/>
      <c r="D272"/>
      <c r="E272"/>
      <c r="F272"/>
      <c r="G272"/>
      <c r="H272"/>
      <c r="I272"/>
      <c r="J272"/>
      <c r="K272"/>
      <c r="L272"/>
      <c r="M272"/>
      <c r="N272"/>
      <c r="O272"/>
      <c r="P272"/>
      <c r="Q272"/>
      <c r="R272"/>
      <c r="S272"/>
      <c r="T272"/>
      <c r="U272"/>
      <c r="V272"/>
      <c r="W272"/>
      <c r="AC272"/>
      <c r="AD272"/>
      <c r="AE272"/>
      <c r="AF272"/>
      <c r="AG272"/>
      <c r="AH272"/>
      <c r="AI272"/>
    </row>
    <row r="273" spans="2:35" s="668" customFormat="1">
      <c r="B273"/>
      <c r="C273"/>
      <c r="D273"/>
      <c r="E273"/>
      <c r="F273"/>
      <c r="G273"/>
      <c r="H273"/>
      <c r="I273"/>
      <c r="J273"/>
      <c r="K273"/>
      <c r="L273"/>
      <c r="M273"/>
      <c r="N273"/>
      <c r="O273"/>
      <c r="P273"/>
      <c r="Q273"/>
      <c r="R273"/>
      <c r="S273"/>
      <c r="T273"/>
      <c r="U273"/>
      <c r="V273"/>
      <c r="W273"/>
      <c r="AC273"/>
      <c r="AD273"/>
      <c r="AE273"/>
      <c r="AF273"/>
      <c r="AG273"/>
      <c r="AH273"/>
      <c r="AI273"/>
    </row>
    <row r="274" spans="2:35" s="668" customFormat="1">
      <c r="B274"/>
      <c r="C274"/>
      <c r="D274"/>
      <c r="E274"/>
      <c r="F274"/>
      <c r="G274"/>
      <c r="H274"/>
      <c r="I274"/>
      <c r="J274"/>
      <c r="K274"/>
      <c r="L274"/>
      <c r="M274"/>
      <c r="N274"/>
      <c r="O274"/>
      <c r="P274"/>
      <c r="Q274"/>
      <c r="R274"/>
      <c r="S274"/>
      <c r="T274"/>
      <c r="U274"/>
      <c r="V274"/>
      <c r="W274"/>
      <c r="AC274"/>
      <c r="AD274"/>
      <c r="AE274"/>
      <c r="AF274"/>
      <c r="AG274"/>
      <c r="AH274"/>
      <c r="AI274"/>
    </row>
    <row r="275" spans="2:35" s="668" customFormat="1">
      <c r="B275"/>
      <c r="C275"/>
      <c r="D275"/>
      <c r="E275"/>
      <c r="F275"/>
      <c r="G275"/>
      <c r="H275"/>
      <c r="I275"/>
      <c r="J275"/>
      <c r="K275"/>
      <c r="L275"/>
      <c r="M275"/>
      <c r="N275"/>
      <c r="O275"/>
      <c r="P275"/>
      <c r="Q275"/>
      <c r="R275"/>
      <c r="S275"/>
      <c r="T275"/>
      <c r="U275"/>
      <c r="V275"/>
      <c r="W275"/>
      <c r="AC275"/>
      <c r="AD275"/>
      <c r="AE275"/>
      <c r="AF275"/>
      <c r="AG275"/>
      <c r="AH275"/>
      <c r="AI275"/>
    </row>
    <row r="276" spans="2:35" s="668" customFormat="1">
      <c r="B276"/>
      <c r="C276"/>
      <c r="D276"/>
      <c r="E276"/>
      <c r="F276"/>
      <c r="G276"/>
      <c r="H276"/>
      <c r="I276"/>
      <c r="J276"/>
      <c r="K276"/>
      <c r="L276"/>
      <c r="M276"/>
      <c r="N276"/>
      <c r="O276"/>
      <c r="P276"/>
      <c r="Q276"/>
      <c r="R276"/>
      <c r="S276"/>
      <c r="T276"/>
      <c r="U276"/>
      <c r="V276"/>
      <c r="W276"/>
      <c r="AC276"/>
      <c r="AD276"/>
      <c r="AE276"/>
      <c r="AF276"/>
      <c r="AG276"/>
      <c r="AH276"/>
      <c r="AI276"/>
    </row>
    <row r="277" spans="2:35" s="668" customFormat="1">
      <c r="B277"/>
      <c r="C277"/>
      <c r="D277"/>
      <c r="E277"/>
      <c r="F277"/>
      <c r="G277"/>
      <c r="H277"/>
      <c r="I277"/>
      <c r="J277"/>
      <c r="K277"/>
      <c r="L277"/>
      <c r="M277"/>
      <c r="N277"/>
      <c r="O277"/>
      <c r="P277"/>
      <c r="Q277"/>
      <c r="R277"/>
      <c r="S277"/>
      <c r="T277"/>
      <c r="U277"/>
      <c r="V277"/>
      <c r="W277"/>
      <c r="AC277"/>
      <c r="AD277"/>
      <c r="AE277"/>
      <c r="AF277"/>
      <c r="AG277"/>
      <c r="AH277"/>
      <c r="AI277"/>
    </row>
    <row r="278" spans="2:35" s="668" customFormat="1">
      <c r="B278"/>
      <c r="C278"/>
      <c r="D278"/>
      <c r="E278"/>
      <c r="F278"/>
      <c r="G278"/>
      <c r="H278"/>
      <c r="I278"/>
      <c r="J278"/>
      <c r="K278"/>
      <c r="L278"/>
      <c r="M278"/>
      <c r="N278"/>
      <c r="O278"/>
      <c r="P278"/>
      <c r="Q278"/>
      <c r="R278"/>
      <c r="S278"/>
      <c r="T278"/>
      <c r="U278"/>
      <c r="V278"/>
      <c r="W278"/>
      <c r="AC278"/>
      <c r="AD278"/>
      <c r="AE278"/>
      <c r="AF278"/>
      <c r="AG278"/>
      <c r="AH278"/>
      <c r="AI278"/>
    </row>
    <row r="279" spans="2:35" s="668" customFormat="1">
      <c r="B279"/>
      <c r="C279"/>
      <c r="D279"/>
      <c r="E279"/>
      <c r="F279"/>
      <c r="G279"/>
      <c r="H279"/>
      <c r="I279"/>
      <c r="J279"/>
      <c r="K279"/>
      <c r="L279"/>
      <c r="M279"/>
      <c r="N279"/>
      <c r="O279"/>
      <c r="P279"/>
      <c r="Q279"/>
      <c r="R279"/>
      <c r="S279"/>
      <c r="T279"/>
      <c r="U279"/>
      <c r="V279"/>
      <c r="W279"/>
      <c r="AC279"/>
      <c r="AD279"/>
      <c r="AE279"/>
      <c r="AF279"/>
      <c r="AG279"/>
      <c r="AH279"/>
      <c r="AI279"/>
    </row>
    <row r="280" spans="2:35" s="668" customFormat="1">
      <c r="B280"/>
      <c r="C280"/>
      <c r="D280"/>
      <c r="E280"/>
      <c r="F280"/>
      <c r="G280"/>
      <c r="H280"/>
      <c r="I280"/>
      <c r="J280"/>
      <c r="K280"/>
      <c r="L280"/>
      <c r="M280"/>
      <c r="N280"/>
      <c r="O280"/>
      <c r="P280"/>
      <c r="Q280"/>
      <c r="R280"/>
      <c r="S280"/>
      <c r="T280"/>
      <c r="U280"/>
      <c r="V280"/>
      <c r="W280"/>
      <c r="AC280"/>
      <c r="AD280"/>
      <c r="AE280"/>
      <c r="AF280"/>
      <c r="AG280"/>
      <c r="AH280"/>
      <c r="AI280"/>
    </row>
    <row r="281" spans="2:35" s="668" customFormat="1">
      <c r="B281"/>
      <c r="C281"/>
      <c r="D281"/>
      <c r="E281"/>
      <c r="F281"/>
      <c r="G281"/>
      <c r="H281"/>
      <c r="I281"/>
      <c r="J281"/>
      <c r="K281"/>
      <c r="L281"/>
      <c r="M281"/>
      <c r="N281"/>
      <c r="O281"/>
      <c r="P281"/>
      <c r="Q281"/>
      <c r="R281"/>
      <c r="S281"/>
      <c r="T281"/>
      <c r="U281"/>
      <c r="V281"/>
      <c r="W281"/>
      <c r="AC281"/>
      <c r="AD281"/>
      <c r="AE281"/>
      <c r="AF281"/>
      <c r="AG281"/>
      <c r="AH281"/>
      <c r="AI281"/>
    </row>
    <row r="282" spans="2:35" s="668" customFormat="1">
      <c r="B282"/>
      <c r="C282"/>
      <c r="D282"/>
      <c r="E282"/>
      <c r="F282"/>
      <c r="G282"/>
      <c r="H282"/>
      <c r="I282"/>
      <c r="J282"/>
      <c r="K282"/>
      <c r="L282"/>
      <c r="M282"/>
      <c r="N282"/>
      <c r="O282"/>
      <c r="P282"/>
      <c r="Q282"/>
      <c r="R282"/>
      <c r="S282"/>
      <c r="T282"/>
      <c r="U282"/>
      <c r="V282"/>
      <c r="W282"/>
      <c r="AC282"/>
      <c r="AD282"/>
      <c r="AE282"/>
      <c r="AF282"/>
      <c r="AG282"/>
      <c r="AH282"/>
      <c r="AI282"/>
    </row>
    <row r="283" spans="2:35" s="668" customFormat="1">
      <c r="B283"/>
      <c r="C283"/>
      <c r="D283"/>
      <c r="E283"/>
      <c r="F283"/>
      <c r="G283"/>
      <c r="H283"/>
      <c r="I283"/>
      <c r="J283"/>
      <c r="K283"/>
      <c r="L283"/>
      <c r="M283"/>
      <c r="N283"/>
      <c r="O283"/>
      <c r="P283"/>
      <c r="Q283"/>
      <c r="R283"/>
      <c r="S283"/>
      <c r="T283"/>
      <c r="U283"/>
      <c r="V283"/>
      <c r="W283"/>
      <c r="AC283"/>
      <c r="AD283"/>
      <c r="AE283"/>
      <c r="AF283"/>
      <c r="AG283"/>
      <c r="AH283"/>
      <c r="AI283"/>
    </row>
    <row r="284" spans="2:35" s="668" customFormat="1">
      <c r="B284"/>
      <c r="C284"/>
      <c r="D284"/>
      <c r="E284"/>
      <c r="F284"/>
      <c r="G284"/>
      <c r="H284"/>
      <c r="I284"/>
      <c r="J284"/>
      <c r="K284"/>
      <c r="L284"/>
      <c r="M284"/>
      <c r="N284"/>
      <c r="O284"/>
      <c r="P284"/>
      <c r="Q284"/>
      <c r="R284"/>
      <c r="S284"/>
      <c r="T284"/>
      <c r="U284"/>
      <c r="V284"/>
      <c r="W284"/>
      <c r="AC284"/>
      <c r="AD284"/>
      <c r="AE284"/>
      <c r="AF284"/>
      <c r="AG284"/>
      <c r="AH284"/>
      <c r="AI284"/>
    </row>
    <row r="285" spans="2:35" s="668" customFormat="1">
      <c r="B285"/>
      <c r="C285"/>
      <c r="D285"/>
      <c r="E285"/>
      <c r="F285"/>
      <c r="G285"/>
      <c r="H285"/>
      <c r="I285"/>
      <c r="J285"/>
      <c r="K285"/>
      <c r="L285"/>
      <c r="M285"/>
      <c r="N285"/>
      <c r="O285"/>
      <c r="P285"/>
      <c r="Q285"/>
      <c r="R285"/>
      <c r="S285"/>
      <c r="T285"/>
      <c r="U285"/>
      <c r="V285"/>
      <c r="W285"/>
      <c r="AC285"/>
      <c r="AD285"/>
      <c r="AE285"/>
      <c r="AF285"/>
      <c r="AG285"/>
      <c r="AH285"/>
      <c r="AI285"/>
    </row>
    <row r="286" spans="2:35" s="668" customFormat="1">
      <c r="B286"/>
      <c r="C286"/>
      <c r="D286"/>
      <c r="E286"/>
      <c r="F286"/>
      <c r="G286"/>
      <c r="H286"/>
      <c r="I286"/>
      <c r="J286"/>
      <c r="K286"/>
      <c r="L286"/>
      <c r="M286"/>
      <c r="N286"/>
      <c r="O286"/>
      <c r="P286"/>
      <c r="Q286"/>
      <c r="R286"/>
      <c r="S286"/>
      <c r="T286"/>
      <c r="U286"/>
      <c r="V286"/>
      <c r="W286"/>
      <c r="AC286"/>
      <c r="AD286"/>
      <c r="AE286"/>
      <c r="AF286"/>
      <c r="AG286"/>
      <c r="AH286"/>
      <c r="AI286"/>
    </row>
    <row r="287" spans="2:35" s="668" customFormat="1">
      <c r="B287"/>
      <c r="C287"/>
      <c r="D287"/>
      <c r="E287"/>
      <c r="F287"/>
      <c r="G287"/>
      <c r="H287"/>
      <c r="I287"/>
      <c r="J287"/>
      <c r="K287"/>
      <c r="L287"/>
      <c r="M287"/>
      <c r="N287"/>
      <c r="O287"/>
      <c r="P287"/>
      <c r="Q287"/>
      <c r="R287"/>
      <c r="S287"/>
      <c r="T287"/>
      <c r="U287"/>
      <c r="V287"/>
      <c r="W287"/>
      <c r="AC287"/>
      <c r="AD287"/>
      <c r="AE287"/>
      <c r="AF287"/>
      <c r="AG287"/>
      <c r="AH287"/>
      <c r="AI287"/>
    </row>
    <row r="288" spans="2:35" s="668" customFormat="1">
      <c r="B288"/>
      <c r="C288"/>
      <c r="D288"/>
      <c r="E288"/>
      <c r="F288"/>
      <c r="G288"/>
      <c r="H288"/>
      <c r="I288"/>
      <c r="J288"/>
      <c r="K288"/>
      <c r="L288"/>
      <c r="M288"/>
      <c r="N288"/>
      <c r="O288"/>
      <c r="P288"/>
      <c r="Q288"/>
      <c r="R288"/>
      <c r="S288"/>
      <c r="T288"/>
      <c r="U288"/>
      <c r="V288"/>
      <c r="W288"/>
      <c r="AC288"/>
      <c r="AD288"/>
      <c r="AE288"/>
      <c r="AF288"/>
      <c r="AG288"/>
      <c r="AH288"/>
      <c r="AI288"/>
    </row>
    <row r="289" spans="2:35" s="668" customFormat="1">
      <c r="B289"/>
      <c r="C289"/>
      <c r="D289"/>
      <c r="E289"/>
      <c r="F289"/>
      <c r="G289"/>
      <c r="H289"/>
      <c r="I289"/>
      <c r="J289"/>
      <c r="K289"/>
      <c r="L289"/>
      <c r="M289"/>
      <c r="N289"/>
      <c r="O289"/>
      <c r="P289"/>
      <c r="Q289"/>
      <c r="R289"/>
      <c r="S289"/>
      <c r="T289"/>
      <c r="U289"/>
      <c r="V289"/>
      <c r="W289"/>
      <c r="AC289"/>
      <c r="AD289"/>
      <c r="AE289"/>
      <c r="AF289"/>
      <c r="AG289"/>
      <c r="AH289"/>
      <c r="AI289"/>
    </row>
    <row r="290" spans="2:35" s="668" customFormat="1">
      <c r="B290"/>
      <c r="C290"/>
      <c r="D290"/>
      <c r="E290"/>
      <c r="F290"/>
      <c r="G290"/>
      <c r="H290"/>
      <c r="I290"/>
      <c r="J290"/>
      <c r="K290"/>
      <c r="L290"/>
      <c r="M290"/>
      <c r="N290"/>
      <c r="O290"/>
      <c r="P290"/>
      <c r="Q290"/>
      <c r="R290"/>
      <c r="S290"/>
      <c r="T290"/>
      <c r="U290"/>
      <c r="V290"/>
      <c r="W290"/>
      <c r="AC290"/>
      <c r="AD290"/>
      <c r="AE290"/>
      <c r="AF290"/>
      <c r="AG290"/>
      <c r="AH290"/>
      <c r="AI290"/>
    </row>
    <row r="291" spans="2:35" s="668" customFormat="1">
      <c r="B291"/>
      <c r="C291"/>
      <c r="D291"/>
      <c r="E291"/>
      <c r="F291"/>
      <c r="G291"/>
      <c r="H291"/>
      <c r="I291"/>
      <c r="J291"/>
      <c r="K291"/>
      <c r="L291"/>
      <c r="M291"/>
      <c r="N291"/>
      <c r="O291"/>
      <c r="P291"/>
      <c r="Q291"/>
      <c r="R291"/>
      <c r="S291"/>
      <c r="T291"/>
      <c r="U291"/>
      <c r="V291"/>
      <c r="W291"/>
      <c r="AC291"/>
      <c r="AD291"/>
      <c r="AE291"/>
      <c r="AF291"/>
      <c r="AG291"/>
      <c r="AH291"/>
      <c r="AI291"/>
    </row>
    <row r="292" spans="2:35" s="668" customFormat="1">
      <c r="AC292"/>
      <c r="AD292"/>
      <c r="AE292"/>
      <c r="AF292"/>
      <c r="AG292"/>
      <c r="AH292"/>
      <c r="AI292"/>
    </row>
    <row r="293" spans="2:35" s="668" customFormat="1">
      <c r="AC293"/>
      <c r="AD293"/>
      <c r="AE293"/>
      <c r="AF293"/>
      <c r="AG293"/>
      <c r="AH293"/>
      <c r="AI293"/>
    </row>
    <row r="294" spans="2:35" s="668" customFormat="1">
      <c r="AC294"/>
      <c r="AD294"/>
      <c r="AE294"/>
      <c r="AF294"/>
      <c r="AG294"/>
      <c r="AH294"/>
      <c r="AI294"/>
    </row>
    <row r="295" spans="2:35" s="668" customFormat="1">
      <c r="AC295"/>
      <c r="AD295"/>
      <c r="AE295"/>
      <c r="AF295"/>
      <c r="AG295"/>
      <c r="AH295"/>
      <c r="AI295"/>
    </row>
    <row r="296" spans="2:35" s="668" customFormat="1">
      <c r="AC296"/>
      <c r="AD296"/>
      <c r="AE296"/>
      <c r="AF296"/>
      <c r="AG296"/>
      <c r="AH296"/>
      <c r="AI296"/>
    </row>
    <row r="297" spans="2:35" s="668" customFormat="1">
      <c r="AC297"/>
      <c r="AD297"/>
      <c r="AE297"/>
      <c r="AF297"/>
      <c r="AG297"/>
      <c r="AH297"/>
      <c r="AI297"/>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sheetPr>
  <dimension ref="B3:U103"/>
  <sheetViews>
    <sheetView showGridLines="0" workbookViewId="0"/>
  </sheetViews>
  <sheetFormatPr defaultColWidth="9" defaultRowHeight="13.5"/>
  <cols>
    <col min="1" max="1" width="9" style="3"/>
    <col min="2" max="2" width="20.25" style="60" customWidth="1"/>
    <col min="3" max="5" width="10.375" style="3" bestFit="1" customWidth="1"/>
    <col min="6" max="6" width="10.25" style="3" bestFit="1" customWidth="1"/>
    <col min="7" max="7" width="9.375" style="3" bestFit="1" customWidth="1"/>
    <col min="8" max="12" width="10.375" style="3" bestFit="1" customWidth="1"/>
    <col min="13" max="14" width="9" style="3"/>
    <col min="15" max="15" width="14.5" style="3" customWidth="1"/>
    <col min="16" max="25" width="9.25" style="3" bestFit="1" customWidth="1"/>
    <col min="26" max="16384" width="9" style="3"/>
  </cols>
  <sheetData>
    <row r="3" spans="2:20">
      <c r="B3" s="70" t="s">
        <v>374</v>
      </c>
      <c r="O3" s="80" t="s">
        <v>375</v>
      </c>
      <c r="P3" s="81"/>
      <c r="Q3" s="81"/>
      <c r="R3" s="81"/>
      <c r="S3" s="81"/>
      <c r="T3" s="81"/>
    </row>
    <row r="4" spans="2:20">
      <c r="B4" s="3"/>
      <c r="O4" s="70" t="s">
        <v>376</v>
      </c>
    </row>
    <row r="5" spans="2:20">
      <c r="B5" s="3" t="s">
        <v>81</v>
      </c>
    </row>
    <row r="6" spans="2:20" ht="15">
      <c r="B6" s="61" t="s">
        <v>377</v>
      </c>
      <c r="C6" s="62" t="s">
        <v>150</v>
      </c>
      <c r="D6" s="62" t="s">
        <v>151</v>
      </c>
      <c r="E6" s="62" t="s">
        <v>152</v>
      </c>
      <c r="F6" s="62" t="s">
        <v>378</v>
      </c>
      <c r="G6" s="62" t="s">
        <v>161</v>
      </c>
      <c r="H6" s="62" t="s">
        <v>155</v>
      </c>
      <c r="I6" s="62" t="s">
        <v>156</v>
      </c>
      <c r="J6" s="62" t="s">
        <v>157</v>
      </c>
      <c r="K6" s="62" t="s">
        <v>162</v>
      </c>
      <c r="L6" s="62" t="s">
        <v>163</v>
      </c>
      <c r="O6" s="71" t="s">
        <v>379</v>
      </c>
      <c r="P6" s="72" t="s">
        <v>150</v>
      </c>
      <c r="Q6" s="72" t="s">
        <v>151</v>
      </c>
    </row>
    <row r="7" spans="2:20">
      <c r="B7" s="63" t="s">
        <v>127</v>
      </c>
      <c r="C7" s="64">
        <v>2679638</v>
      </c>
      <c r="D7" s="64">
        <v>3292151</v>
      </c>
      <c r="E7" s="64">
        <v>4961625</v>
      </c>
      <c r="F7" s="64">
        <v>3026099</v>
      </c>
      <c r="G7" s="64">
        <v>1180757</v>
      </c>
      <c r="H7" s="64">
        <v>4406713</v>
      </c>
      <c r="I7" s="64">
        <v>5158978</v>
      </c>
      <c r="J7" s="64">
        <v>5480024</v>
      </c>
      <c r="K7" s="64">
        <v>5870645</v>
      </c>
      <c r="L7" s="64">
        <v>6001100</v>
      </c>
      <c r="O7" s="74" t="s">
        <v>81</v>
      </c>
      <c r="P7" s="74"/>
      <c r="Q7" s="74"/>
    </row>
    <row r="8" spans="2:20">
      <c r="B8" s="65" t="s">
        <v>380</v>
      </c>
      <c r="C8" s="66">
        <v>3252</v>
      </c>
      <c r="D8" s="66">
        <v>4416</v>
      </c>
      <c r="E8" s="66">
        <v>7615</v>
      </c>
      <c r="F8" s="66">
        <v>4556</v>
      </c>
      <c r="G8" s="66">
        <v>1828</v>
      </c>
      <c r="H8" s="66">
        <v>6624</v>
      </c>
      <c r="I8" s="66">
        <v>8102</v>
      </c>
      <c r="J8" s="66">
        <v>9105</v>
      </c>
      <c r="K8" s="66">
        <v>10305</v>
      </c>
      <c r="L8" s="66">
        <v>10506</v>
      </c>
      <c r="O8" s="3" t="s">
        <v>381</v>
      </c>
      <c r="P8" s="75">
        <f>D26</f>
        <v>2679638</v>
      </c>
      <c r="Q8" s="75">
        <f>E26</f>
        <v>3260715</v>
      </c>
    </row>
    <row r="9" spans="2:20">
      <c r="B9" s="35" t="s">
        <v>382</v>
      </c>
      <c r="C9" s="41">
        <v>824</v>
      </c>
      <c r="D9" s="41">
        <v>746</v>
      </c>
      <c r="E9" s="41">
        <v>652</v>
      </c>
      <c r="F9" s="41">
        <v>664</v>
      </c>
      <c r="G9" s="41">
        <v>646</v>
      </c>
      <c r="H9" s="41">
        <v>665</v>
      </c>
      <c r="I9" s="41">
        <v>637</v>
      </c>
      <c r="J9" s="41">
        <v>602</v>
      </c>
      <c r="K9" s="41">
        <v>570</v>
      </c>
      <c r="L9" s="41">
        <v>571</v>
      </c>
      <c r="O9" s="76" t="s">
        <v>383</v>
      </c>
      <c r="P9" s="77">
        <f>C7</f>
        <v>2679638</v>
      </c>
      <c r="Q9" s="77">
        <f>D7</f>
        <v>3292151</v>
      </c>
    </row>
    <row r="10" spans="2:20">
      <c r="B10" s="3"/>
      <c r="H10" s="30"/>
      <c r="O10" s="73" t="s">
        <v>384</v>
      </c>
      <c r="P10" s="73">
        <f>P8-P9</f>
        <v>0</v>
      </c>
      <c r="Q10" s="73">
        <f>Q8-Q9</f>
        <v>-31436</v>
      </c>
      <c r="R10" s="78" t="s">
        <v>385</v>
      </c>
    </row>
    <row r="11" spans="2:20">
      <c r="B11" s="3"/>
    </row>
    <row r="12" spans="2:20">
      <c r="B12" s="3"/>
      <c r="O12" s="74" t="s">
        <v>386</v>
      </c>
      <c r="P12" s="74"/>
      <c r="Q12" s="74"/>
    </row>
    <row r="13" spans="2:20">
      <c r="B13" s="3" t="s">
        <v>86</v>
      </c>
      <c r="O13" s="3" t="s">
        <v>381</v>
      </c>
      <c r="P13" s="75">
        <f>D44</f>
        <v>3252</v>
      </c>
      <c r="Q13" s="75">
        <f>E44</f>
        <v>4416</v>
      </c>
    </row>
    <row r="14" spans="2:20" ht="15">
      <c r="B14" s="62" t="s">
        <v>377</v>
      </c>
      <c r="C14" s="62" t="s">
        <v>150</v>
      </c>
      <c r="D14" s="62" t="s">
        <v>151</v>
      </c>
      <c r="E14" s="62" t="s">
        <v>152</v>
      </c>
      <c r="F14" s="62" t="s">
        <v>378</v>
      </c>
      <c r="G14" s="62" t="s">
        <v>161</v>
      </c>
      <c r="H14" s="62" t="s">
        <v>155</v>
      </c>
      <c r="I14" s="62" t="s">
        <v>156</v>
      </c>
      <c r="J14" s="62" t="s">
        <v>157</v>
      </c>
      <c r="K14" s="62" t="s">
        <v>162</v>
      </c>
      <c r="L14" s="62" t="s">
        <v>163</v>
      </c>
      <c r="O14" s="76" t="s">
        <v>383</v>
      </c>
      <c r="P14" s="77">
        <f>C8</f>
        <v>3252</v>
      </c>
      <c r="Q14" s="77">
        <f>D8</f>
        <v>4416</v>
      </c>
    </row>
    <row r="15" spans="2:20">
      <c r="B15" s="67" t="s">
        <v>132</v>
      </c>
      <c r="C15" s="64">
        <v>1188117</v>
      </c>
      <c r="D15" s="64">
        <v>1378035</v>
      </c>
      <c r="E15" s="64">
        <v>2053302</v>
      </c>
      <c r="F15" s="64">
        <v>1242204</v>
      </c>
      <c r="G15" s="64">
        <v>533866</v>
      </c>
      <c r="H15" s="64">
        <v>1682499</v>
      </c>
      <c r="I15" s="64">
        <v>1961701</v>
      </c>
      <c r="J15" s="64">
        <v>1973671</v>
      </c>
      <c r="K15" s="64">
        <v>2146735</v>
      </c>
      <c r="L15" s="64">
        <v>2089326</v>
      </c>
      <c r="O15" s="30" t="s">
        <v>384</v>
      </c>
      <c r="P15" s="30">
        <f>P13-P14</f>
        <v>0</v>
      </c>
      <c r="Q15" s="30">
        <f>Q13-Q14</f>
        <v>0</v>
      </c>
    </row>
    <row r="16" spans="2:20">
      <c r="B16" s="79" t="s">
        <v>387</v>
      </c>
      <c r="C16" s="68">
        <v>365</v>
      </c>
      <c r="D16" s="68">
        <v>312</v>
      </c>
      <c r="E16" s="68">
        <v>270</v>
      </c>
      <c r="F16" s="68">
        <v>273</v>
      </c>
      <c r="G16" s="68">
        <v>292</v>
      </c>
      <c r="H16" s="68">
        <v>254</v>
      </c>
      <c r="I16" s="68">
        <v>242</v>
      </c>
      <c r="J16" s="68">
        <v>217</v>
      </c>
      <c r="K16" s="68">
        <v>208</v>
      </c>
      <c r="L16" s="68">
        <v>199</v>
      </c>
    </row>
    <row r="17" spans="2:17">
      <c r="O17" s="74" t="s">
        <v>388</v>
      </c>
      <c r="P17" s="74"/>
      <c r="Q17" s="74"/>
    </row>
    <row r="18" spans="2:17">
      <c r="O18" s="3" t="s">
        <v>381</v>
      </c>
      <c r="P18" s="75">
        <f>D62</f>
        <v>824</v>
      </c>
      <c r="Q18" s="75">
        <f>E62</f>
        <v>738</v>
      </c>
    </row>
    <row r="19" spans="2:17">
      <c r="O19" s="76" t="s">
        <v>383</v>
      </c>
      <c r="P19" s="77">
        <f>C9</f>
        <v>824</v>
      </c>
      <c r="Q19" s="77">
        <f>D9</f>
        <v>746</v>
      </c>
    </row>
    <row r="20" spans="2:17">
      <c r="B20" s="69" t="s">
        <v>389</v>
      </c>
      <c r="O20" s="73" t="s">
        <v>384</v>
      </c>
      <c r="P20" s="73">
        <f>P18-P19</f>
        <v>0</v>
      </c>
      <c r="Q20" s="73">
        <f>Q18-Q19</f>
        <v>-8</v>
      </c>
    </row>
    <row r="22" spans="2:17">
      <c r="B22" s="60" t="s">
        <v>81</v>
      </c>
      <c r="O22" s="74" t="s">
        <v>86</v>
      </c>
      <c r="P22" s="74"/>
      <c r="Q22" s="74"/>
    </row>
    <row r="23" spans="2:17" ht="15">
      <c r="B23" s="59" t="s">
        <v>377</v>
      </c>
      <c r="C23" s="33" t="s">
        <v>149</v>
      </c>
      <c r="D23" s="33" t="s">
        <v>150</v>
      </c>
      <c r="E23" s="33" t="s">
        <v>151</v>
      </c>
      <c r="F23" s="33" t="s">
        <v>390</v>
      </c>
      <c r="G23" s="33" t="s">
        <v>391</v>
      </c>
      <c r="H23" s="33" t="s">
        <v>392</v>
      </c>
      <c r="I23" s="33" t="s">
        <v>155</v>
      </c>
      <c r="J23" s="33" t="s">
        <v>156</v>
      </c>
      <c r="K23" s="33" t="s">
        <v>157</v>
      </c>
      <c r="L23" s="33" t="s">
        <v>162</v>
      </c>
      <c r="O23" s="3" t="s">
        <v>381</v>
      </c>
      <c r="P23" s="75">
        <f>D77</f>
        <v>1188117</v>
      </c>
      <c r="Q23" s="75">
        <f>E77</f>
        <v>1378035</v>
      </c>
    </row>
    <row r="24" spans="2:17">
      <c r="B24" s="53" t="s">
        <v>393</v>
      </c>
      <c r="C24" s="34">
        <v>9728348</v>
      </c>
      <c r="D24" s="34">
        <v>7967114</v>
      </c>
      <c r="E24" s="34">
        <v>6718458</v>
      </c>
      <c r="F24" s="34">
        <v>7099671</v>
      </c>
      <c r="G24" s="34">
        <v>2572226</v>
      </c>
      <c r="H24" s="34">
        <v>10037867</v>
      </c>
      <c r="I24" s="34">
        <v>10944729</v>
      </c>
      <c r="J24" s="34">
        <v>11790411</v>
      </c>
      <c r="K24" s="34">
        <v>11964029</v>
      </c>
      <c r="L24" s="34">
        <v>11875411</v>
      </c>
      <c r="O24" s="76" t="s">
        <v>383</v>
      </c>
      <c r="P24" s="77">
        <f>C15</f>
        <v>1188117</v>
      </c>
      <c r="Q24" s="77">
        <f>D15</f>
        <v>1378035</v>
      </c>
    </row>
    <row r="25" spans="2:17">
      <c r="B25" s="54" t="s">
        <v>394</v>
      </c>
      <c r="C25" s="36">
        <v>7413294</v>
      </c>
      <c r="D25" s="36">
        <v>5287476</v>
      </c>
      <c r="E25" s="36">
        <v>3457743</v>
      </c>
      <c r="F25" s="36">
        <v>3656626</v>
      </c>
      <c r="G25" s="36">
        <v>958370</v>
      </c>
      <c r="H25" s="36">
        <v>3909648</v>
      </c>
      <c r="I25" s="36">
        <v>3966647</v>
      </c>
      <c r="J25" s="36">
        <v>3308224</v>
      </c>
      <c r="K25" s="36">
        <v>3150816</v>
      </c>
      <c r="L25" s="36">
        <v>3109126</v>
      </c>
      <c r="O25" s="30" t="s">
        <v>384</v>
      </c>
      <c r="P25" s="30">
        <f>P23-P24</f>
        <v>0</v>
      </c>
      <c r="Q25" s="30">
        <f>Q23-Q24</f>
        <v>0</v>
      </c>
    </row>
    <row r="26" spans="2:17">
      <c r="B26" s="55" t="s">
        <v>395</v>
      </c>
      <c r="C26" s="38">
        <v>2315054</v>
      </c>
      <c r="D26" s="38">
        <v>2679638</v>
      </c>
      <c r="E26" s="38">
        <v>3260715</v>
      </c>
      <c r="F26" s="38">
        <v>3443045</v>
      </c>
      <c r="G26" s="38">
        <v>1613856</v>
      </c>
      <c r="H26" s="38">
        <v>6128219</v>
      </c>
      <c r="I26" s="38">
        <v>6978082</v>
      </c>
      <c r="J26" s="38">
        <v>8482186</v>
      </c>
      <c r="K26" s="38">
        <v>8813213</v>
      </c>
      <c r="L26" s="38">
        <v>8766285</v>
      </c>
    </row>
    <row r="27" spans="2:17">
      <c r="B27" s="56" t="s">
        <v>396</v>
      </c>
      <c r="C27" s="40">
        <v>9073429</v>
      </c>
      <c r="D27" s="40">
        <v>9205935</v>
      </c>
      <c r="E27" s="40">
        <v>10308813</v>
      </c>
      <c r="F27" s="40">
        <v>8885753</v>
      </c>
      <c r="G27" s="40">
        <v>3778686</v>
      </c>
      <c r="H27" s="40">
        <v>13332406</v>
      </c>
      <c r="I27" s="40">
        <v>12325160</v>
      </c>
      <c r="J27" s="40">
        <v>11684341</v>
      </c>
      <c r="K27" s="40">
        <v>12752205</v>
      </c>
      <c r="L27" s="40">
        <v>12679679</v>
      </c>
      <c r="O27" s="74" t="s">
        <v>397</v>
      </c>
      <c r="P27" s="74"/>
      <c r="Q27" s="74"/>
    </row>
    <row r="28" spans="2:17">
      <c r="B28" s="54" t="s">
        <v>398</v>
      </c>
      <c r="C28" s="36">
        <v>4035757</v>
      </c>
      <c r="D28" s="36">
        <v>4021699</v>
      </c>
      <c r="E28" s="36">
        <v>4302094</v>
      </c>
      <c r="F28" s="36">
        <v>3836454</v>
      </c>
      <c r="G28" s="36">
        <v>1575124</v>
      </c>
      <c r="H28" s="36">
        <v>5541553</v>
      </c>
      <c r="I28" s="36">
        <v>5201950</v>
      </c>
      <c r="J28" s="36">
        <v>5453678</v>
      </c>
      <c r="K28" s="36">
        <v>5831707</v>
      </c>
      <c r="L28" s="36">
        <v>5935806</v>
      </c>
      <c r="O28" s="3" t="s">
        <v>381</v>
      </c>
      <c r="P28" s="75">
        <f>D94</f>
        <v>365</v>
      </c>
      <c r="Q28" s="75">
        <f>E94</f>
        <v>312</v>
      </c>
    </row>
    <row r="29" spans="2:17">
      <c r="B29" s="54" t="s">
        <v>399</v>
      </c>
      <c r="C29" s="36">
        <v>2836403</v>
      </c>
      <c r="D29" s="36">
        <v>2764868</v>
      </c>
      <c r="E29" s="36">
        <v>3260942</v>
      </c>
      <c r="F29" s="36">
        <v>2735446</v>
      </c>
      <c r="G29" s="36">
        <v>1250801</v>
      </c>
      <c r="H29" s="36">
        <v>4581178</v>
      </c>
      <c r="I29" s="36">
        <v>4375400</v>
      </c>
      <c r="J29" s="36">
        <v>4624279</v>
      </c>
      <c r="K29" s="36">
        <v>5326788</v>
      </c>
      <c r="L29" s="36">
        <v>5034135</v>
      </c>
      <c r="O29" s="76" t="s">
        <v>383</v>
      </c>
      <c r="P29" s="77">
        <f>C16</f>
        <v>365</v>
      </c>
      <c r="Q29" s="77">
        <f>D16</f>
        <v>312</v>
      </c>
    </row>
    <row r="30" spans="2:17">
      <c r="B30" s="54" t="s">
        <v>400</v>
      </c>
      <c r="C30" s="36">
        <v>209116</v>
      </c>
      <c r="D30" s="36">
        <v>168412</v>
      </c>
      <c r="E30" s="36">
        <v>174932</v>
      </c>
      <c r="F30" s="36">
        <v>139620</v>
      </c>
      <c r="G30" s="36">
        <v>77690</v>
      </c>
      <c r="H30" s="36">
        <v>260704</v>
      </c>
      <c r="I30" s="36">
        <v>282596</v>
      </c>
      <c r="J30" s="36">
        <v>298899</v>
      </c>
      <c r="K30" s="36">
        <v>327751</v>
      </c>
      <c r="L30" s="36">
        <v>346147</v>
      </c>
      <c r="O30" s="30" t="s">
        <v>384</v>
      </c>
      <c r="P30" s="30">
        <f>P28-P29</f>
        <v>0</v>
      </c>
      <c r="Q30" s="30">
        <f>Q28-Q29</f>
        <v>0</v>
      </c>
    </row>
    <row r="31" spans="2:17">
      <c r="B31" s="54" t="s">
        <v>401</v>
      </c>
      <c r="C31" s="36">
        <v>1992153</v>
      </c>
      <c r="D31" s="36">
        <v>2250957</v>
      </c>
      <c r="E31" s="36">
        <v>2570845</v>
      </c>
      <c r="F31" s="36">
        <v>2174234</v>
      </c>
      <c r="G31" s="36">
        <v>875070</v>
      </c>
      <c r="H31" s="36">
        <v>2948971</v>
      </c>
      <c r="I31" s="36">
        <v>2465214</v>
      </c>
      <c r="J31" s="36">
        <v>1307486</v>
      </c>
      <c r="K31" s="36">
        <v>1265960</v>
      </c>
      <c r="L31" s="36">
        <v>1363591</v>
      </c>
    </row>
    <row r="32" spans="2:17">
      <c r="B32" s="56" t="s">
        <v>402</v>
      </c>
      <c r="C32" s="40">
        <v>5529893</v>
      </c>
      <c r="D32" s="40">
        <v>5745959</v>
      </c>
      <c r="E32" s="40">
        <v>4600597</v>
      </c>
      <c r="F32" s="40">
        <v>2383135</v>
      </c>
      <c r="G32" s="40">
        <v>1141914</v>
      </c>
      <c r="H32" s="40">
        <v>3495044</v>
      </c>
      <c r="I32" s="40">
        <v>4518073</v>
      </c>
      <c r="J32" s="40">
        <v>5067866</v>
      </c>
      <c r="K32" s="40">
        <v>5246271</v>
      </c>
      <c r="L32" s="40">
        <v>5406424</v>
      </c>
    </row>
    <row r="33" spans="2:21">
      <c r="B33" s="54" t="s">
        <v>403</v>
      </c>
      <c r="C33" s="36">
        <v>2675619</v>
      </c>
      <c r="D33" s="36">
        <v>2645670</v>
      </c>
      <c r="E33" s="36">
        <v>1635817</v>
      </c>
      <c r="F33" s="36">
        <v>521058</v>
      </c>
      <c r="G33" s="36">
        <v>83414</v>
      </c>
      <c r="H33" s="36">
        <v>0</v>
      </c>
      <c r="I33" s="36">
        <v>0</v>
      </c>
      <c r="J33" s="36">
        <v>0</v>
      </c>
      <c r="K33" s="36">
        <v>0</v>
      </c>
      <c r="L33" s="36">
        <v>0</v>
      </c>
    </row>
    <row r="34" spans="2:21">
      <c r="B34" s="54" t="s">
        <v>404</v>
      </c>
      <c r="C34" s="36">
        <v>1574534</v>
      </c>
      <c r="D34" s="36">
        <v>1618492</v>
      </c>
      <c r="E34" s="36">
        <v>1674001</v>
      </c>
      <c r="F34" s="36">
        <v>728602</v>
      </c>
      <c r="G34" s="36">
        <v>673349</v>
      </c>
      <c r="H34" s="36">
        <v>1836946</v>
      </c>
      <c r="I34" s="36">
        <v>2215985</v>
      </c>
      <c r="J34" s="36">
        <v>2400169</v>
      </c>
      <c r="K34" s="36">
        <v>2512999</v>
      </c>
      <c r="L34" s="36">
        <v>2630274</v>
      </c>
    </row>
    <row r="35" spans="2:21">
      <c r="B35" s="57" t="s">
        <v>405</v>
      </c>
      <c r="C35" s="43">
        <v>1279739</v>
      </c>
      <c r="D35" s="43">
        <v>1481797</v>
      </c>
      <c r="E35" s="43">
        <v>1290779</v>
      </c>
      <c r="F35" s="43">
        <v>1133476</v>
      </c>
      <c r="G35" s="43">
        <v>385150</v>
      </c>
      <c r="H35" s="43">
        <v>1658097</v>
      </c>
      <c r="I35" s="43">
        <v>2302088</v>
      </c>
      <c r="J35" s="43">
        <v>2667697</v>
      </c>
      <c r="K35" s="43">
        <v>2733272</v>
      </c>
      <c r="L35" s="43">
        <v>2776150</v>
      </c>
      <c r="O35" s="80" t="s">
        <v>406</v>
      </c>
      <c r="P35" s="81"/>
      <c r="Q35" s="81"/>
      <c r="R35" s="81"/>
      <c r="S35" s="81"/>
      <c r="T35" s="81"/>
    </row>
    <row r="36" spans="2:21">
      <c r="B36" s="58" t="s">
        <v>355</v>
      </c>
      <c r="C36" s="44">
        <v>24331670</v>
      </c>
      <c r="D36" s="44">
        <v>22919008</v>
      </c>
      <c r="E36" s="44">
        <v>21627867</v>
      </c>
      <c r="F36" s="44">
        <v>18368560</v>
      </c>
      <c r="G36" s="44">
        <v>7492825</v>
      </c>
      <c r="H36" s="44">
        <v>26865317</v>
      </c>
      <c r="I36" s="44">
        <v>27787962</v>
      </c>
      <c r="J36" s="44">
        <v>28542617</v>
      </c>
      <c r="K36" s="44">
        <v>29962506</v>
      </c>
      <c r="L36" s="44">
        <v>29961514</v>
      </c>
      <c r="O36" s="70" t="s">
        <v>407</v>
      </c>
    </row>
    <row r="38" spans="2:21">
      <c r="O38" s="71" t="s">
        <v>379</v>
      </c>
      <c r="P38" s="72" t="s">
        <v>408</v>
      </c>
      <c r="Q38" s="72" t="s">
        <v>409</v>
      </c>
      <c r="R38" s="72" t="s">
        <v>410</v>
      </c>
      <c r="S38" s="72" t="s">
        <v>411</v>
      </c>
      <c r="T38" s="72" t="s">
        <v>412</v>
      </c>
    </row>
    <row r="39" spans="2:21">
      <c r="O39" s="74" t="s">
        <v>81</v>
      </c>
      <c r="P39" s="74"/>
      <c r="Q39" s="74"/>
      <c r="R39" s="74"/>
      <c r="S39" s="74"/>
      <c r="T39" s="82"/>
    </row>
    <row r="40" spans="2:21">
      <c r="B40" s="60" t="s">
        <v>386</v>
      </c>
      <c r="O40" s="3" t="s">
        <v>381</v>
      </c>
      <c r="P40" s="75">
        <f>H26</f>
        <v>6128219</v>
      </c>
      <c r="Q40" s="75">
        <f t="shared" ref="Q40:T40" si="0">I26</f>
        <v>6978082</v>
      </c>
      <c r="R40" s="75">
        <f t="shared" si="0"/>
        <v>8482186</v>
      </c>
      <c r="S40" s="75">
        <f t="shared" si="0"/>
        <v>8813213</v>
      </c>
      <c r="T40" s="75">
        <f t="shared" si="0"/>
        <v>8766285</v>
      </c>
    </row>
    <row r="41" spans="2:21" ht="15">
      <c r="B41" s="59" t="s">
        <v>413</v>
      </c>
      <c r="C41" s="33" t="s">
        <v>149</v>
      </c>
      <c r="D41" s="33" t="s">
        <v>150</v>
      </c>
      <c r="E41" s="33" t="s">
        <v>151</v>
      </c>
      <c r="F41" s="33" t="s">
        <v>390</v>
      </c>
      <c r="G41" s="33" t="s">
        <v>391</v>
      </c>
      <c r="H41" s="33" t="s">
        <v>392</v>
      </c>
      <c r="I41" s="33" t="s">
        <v>155</v>
      </c>
      <c r="J41" s="33" t="s">
        <v>156</v>
      </c>
      <c r="K41" s="33" t="s">
        <v>157</v>
      </c>
      <c r="L41" s="33" t="s">
        <v>162</v>
      </c>
      <c r="O41" s="76" t="s">
        <v>383</v>
      </c>
      <c r="P41" s="77">
        <f>F7+G7</f>
        <v>4206856</v>
      </c>
      <c r="Q41" s="77">
        <f>H7</f>
        <v>4406713</v>
      </c>
      <c r="R41" s="77">
        <f t="shared" ref="R41:T41" si="1">I7</f>
        <v>5158978</v>
      </c>
      <c r="S41" s="77">
        <f t="shared" si="1"/>
        <v>5480024</v>
      </c>
      <c r="T41" s="77">
        <f t="shared" si="1"/>
        <v>5870645</v>
      </c>
    </row>
    <row r="42" spans="2:21">
      <c r="B42" s="53" t="s">
        <v>393</v>
      </c>
      <c r="C42" s="45">
        <v>51966</v>
      </c>
      <c r="D42" s="34">
        <v>44833</v>
      </c>
      <c r="E42" s="34">
        <v>27712</v>
      </c>
      <c r="F42" s="34">
        <v>22439</v>
      </c>
      <c r="G42" s="34">
        <v>8925</v>
      </c>
      <c r="H42" s="34">
        <v>32228</v>
      </c>
      <c r="I42" s="34">
        <v>33408</v>
      </c>
      <c r="J42" s="34">
        <v>31708</v>
      </c>
      <c r="K42" s="34">
        <v>33164</v>
      </c>
      <c r="L42" s="34">
        <v>33535</v>
      </c>
      <c r="O42" s="73" t="s">
        <v>384</v>
      </c>
      <c r="P42" s="73">
        <f>P41-P40</f>
        <v>-1921363</v>
      </c>
      <c r="Q42" s="73">
        <f t="shared" ref="Q42:T42" si="2">Q41-Q40</f>
        <v>-2571369</v>
      </c>
      <c r="R42" s="73">
        <f t="shared" si="2"/>
        <v>-3323208</v>
      </c>
      <c r="S42" s="73">
        <f t="shared" si="2"/>
        <v>-3333189</v>
      </c>
      <c r="T42" s="73">
        <f t="shared" si="2"/>
        <v>-2895640</v>
      </c>
    </row>
    <row r="43" spans="2:21">
      <c r="B43" s="54" t="s">
        <v>394</v>
      </c>
      <c r="C43" s="46">
        <v>49085</v>
      </c>
      <c r="D43" s="36">
        <v>41581</v>
      </c>
      <c r="E43" s="36">
        <v>23296</v>
      </c>
      <c r="F43" s="36">
        <v>17135</v>
      </c>
      <c r="G43" s="36">
        <v>6047</v>
      </c>
      <c r="H43" s="36">
        <v>22207</v>
      </c>
      <c r="I43" s="36">
        <v>21652</v>
      </c>
      <c r="J43" s="36">
        <v>17294</v>
      </c>
      <c r="K43" s="36">
        <v>17020</v>
      </c>
      <c r="L43" s="36">
        <v>17120</v>
      </c>
    </row>
    <row r="44" spans="2:21">
      <c r="B44" s="55" t="s">
        <v>395</v>
      </c>
      <c r="C44" s="47">
        <v>2881</v>
      </c>
      <c r="D44" s="38">
        <v>3252</v>
      </c>
      <c r="E44" s="38">
        <v>4416</v>
      </c>
      <c r="F44" s="38">
        <v>5304</v>
      </c>
      <c r="G44" s="38">
        <v>2878</v>
      </c>
      <c r="H44" s="38">
        <v>10020</v>
      </c>
      <c r="I44" s="38">
        <v>11757</v>
      </c>
      <c r="J44" s="38">
        <v>14414</v>
      </c>
      <c r="K44" s="38">
        <v>16144</v>
      </c>
      <c r="L44" s="38">
        <v>16416</v>
      </c>
      <c r="O44" s="74" t="s">
        <v>386</v>
      </c>
      <c r="P44" s="74"/>
      <c r="Q44" s="74"/>
      <c r="R44" s="74"/>
      <c r="S44" s="74"/>
      <c r="T44" s="82"/>
    </row>
    <row r="45" spans="2:21">
      <c r="B45" s="56" t="s">
        <v>396</v>
      </c>
      <c r="C45" s="48">
        <v>94548</v>
      </c>
      <c r="D45" s="40">
        <v>88934</v>
      </c>
      <c r="E45" s="40">
        <v>99846</v>
      </c>
      <c r="F45" s="40">
        <v>80199</v>
      </c>
      <c r="G45" s="40">
        <v>31724</v>
      </c>
      <c r="H45" s="40">
        <v>124988</v>
      </c>
      <c r="I45" s="40">
        <v>125791</v>
      </c>
      <c r="J45" s="40">
        <v>125878</v>
      </c>
      <c r="K45" s="40">
        <v>131250</v>
      </c>
      <c r="L45" s="40">
        <v>129949</v>
      </c>
      <c r="O45" s="3" t="s">
        <v>381</v>
      </c>
      <c r="P45" s="75">
        <f>H44</f>
        <v>10020</v>
      </c>
      <c r="Q45" s="75">
        <f t="shared" ref="Q45:T45" si="3">I44</f>
        <v>11757</v>
      </c>
      <c r="R45" s="75">
        <f t="shared" si="3"/>
        <v>14414</v>
      </c>
      <c r="S45" s="75">
        <f t="shared" si="3"/>
        <v>16144</v>
      </c>
      <c r="T45" s="75">
        <f t="shared" si="3"/>
        <v>16416</v>
      </c>
    </row>
    <row r="46" spans="2:21">
      <c r="B46" s="54" t="s">
        <v>398</v>
      </c>
      <c r="C46" s="46">
        <v>36667</v>
      </c>
      <c r="D46" s="36">
        <v>34707</v>
      </c>
      <c r="E46" s="36">
        <v>37153</v>
      </c>
      <c r="F46" s="36">
        <v>29838</v>
      </c>
      <c r="G46" s="36">
        <v>11347</v>
      </c>
      <c r="H46" s="36">
        <v>46027</v>
      </c>
      <c r="I46" s="36">
        <v>47503</v>
      </c>
      <c r="J46" s="36">
        <v>48418</v>
      </c>
      <c r="K46" s="36">
        <v>49612</v>
      </c>
      <c r="L46" s="36">
        <v>48459</v>
      </c>
      <c r="O46" s="76" t="s">
        <v>383</v>
      </c>
      <c r="P46" s="77">
        <f>F8+G8</f>
        <v>6384</v>
      </c>
      <c r="Q46" s="77">
        <f>H8</f>
        <v>6624</v>
      </c>
      <c r="R46" s="77">
        <f t="shared" ref="R46:T46" si="4">I8</f>
        <v>8102</v>
      </c>
      <c r="S46" s="77">
        <f t="shared" si="4"/>
        <v>9105</v>
      </c>
      <c r="T46" s="77">
        <f t="shared" si="4"/>
        <v>10305</v>
      </c>
    </row>
    <row r="47" spans="2:21">
      <c r="B47" s="54" t="s">
        <v>399</v>
      </c>
      <c r="C47" s="46">
        <v>30440</v>
      </c>
      <c r="D47" s="36">
        <v>28974</v>
      </c>
      <c r="E47" s="36">
        <v>35606</v>
      </c>
      <c r="F47" s="36">
        <v>29439</v>
      </c>
      <c r="G47" s="36">
        <v>12210</v>
      </c>
      <c r="H47" s="36">
        <v>49966</v>
      </c>
      <c r="I47" s="36">
        <v>52661</v>
      </c>
      <c r="J47" s="36">
        <v>55748</v>
      </c>
      <c r="K47" s="36">
        <v>59365</v>
      </c>
      <c r="L47" s="36">
        <v>59058</v>
      </c>
      <c r="O47" s="73" t="s">
        <v>384</v>
      </c>
      <c r="P47" s="73">
        <f>P46-P45</f>
        <v>-3636</v>
      </c>
      <c r="Q47" s="73">
        <f t="shared" ref="Q47" si="5">Q46-Q45</f>
        <v>-5133</v>
      </c>
      <c r="R47" s="73">
        <f t="shared" ref="R47" si="6">R46-R45</f>
        <v>-6312</v>
      </c>
      <c r="S47" s="73">
        <f t="shared" ref="S47" si="7">S46-S45</f>
        <v>-7039</v>
      </c>
      <c r="T47" s="73">
        <f t="shared" ref="T47" si="8">T46-T45</f>
        <v>-6111</v>
      </c>
      <c r="U47" s="3" t="s">
        <v>414</v>
      </c>
    </row>
    <row r="48" spans="2:21">
      <c r="B48" s="54" t="s">
        <v>400</v>
      </c>
      <c r="C48" s="46">
        <v>2435</v>
      </c>
      <c r="D48" s="36">
        <v>2086</v>
      </c>
      <c r="E48" s="36">
        <v>2113</v>
      </c>
      <c r="F48" s="36">
        <v>1558</v>
      </c>
      <c r="G48" s="36">
        <v>750</v>
      </c>
      <c r="H48" s="36">
        <v>2794</v>
      </c>
      <c r="I48" s="36">
        <v>2907</v>
      </c>
      <c r="J48" s="36">
        <v>3076</v>
      </c>
      <c r="K48" s="36">
        <v>3234</v>
      </c>
      <c r="L48" s="36">
        <v>3393</v>
      </c>
      <c r="P48" s="85">
        <f>P46/P45-1</f>
        <v>-0.36287425149700603</v>
      </c>
      <c r="Q48" s="85">
        <f t="shared" ref="Q48:T48" si="9">Q46/Q45-1</f>
        <v>-0.4365909670834397</v>
      </c>
      <c r="R48" s="85">
        <f t="shared" si="9"/>
        <v>-0.43790758984320799</v>
      </c>
      <c r="S48" s="85">
        <f t="shared" si="9"/>
        <v>-0.43601337958374631</v>
      </c>
      <c r="T48" s="85">
        <f t="shared" si="9"/>
        <v>-0.37225877192982459</v>
      </c>
    </row>
    <row r="49" spans="2:21">
      <c r="B49" s="54" t="s">
        <v>401</v>
      </c>
      <c r="C49" s="46">
        <v>25006</v>
      </c>
      <c r="D49" s="36">
        <v>23167</v>
      </c>
      <c r="E49" s="36">
        <v>24973</v>
      </c>
      <c r="F49" s="36">
        <v>19364</v>
      </c>
      <c r="G49" s="36">
        <v>7418</v>
      </c>
      <c r="H49" s="36">
        <v>26200</v>
      </c>
      <c r="I49" s="36">
        <v>22720</v>
      </c>
      <c r="J49" s="36">
        <v>18635</v>
      </c>
      <c r="K49" s="36">
        <v>19040</v>
      </c>
      <c r="L49" s="36">
        <v>19038</v>
      </c>
    </row>
    <row r="50" spans="2:21">
      <c r="B50" s="56" t="s">
        <v>402</v>
      </c>
      <c r="C50" s="48">
        <v>102181</v>
      </c>
      <c r="D50" s="40">
        <v>92140</v>
      </c>
      <c r="E50" s="40">
        <v>75187</v>
      </c>
      <c r="F50" s="40">
        <v>39729</v>
      </c>
      <c r="G50" s="40">
        <v>22253</v>
      </c>
      <c r="H50" s="40">
        <v>62869</v>
      </c>
      <c r="I50" s="40">
        <v>81147</v>
      </c>
      <c r="J50" s="40">
        <v>93269</v>
      </c>
      <c r="K50" s="40">
        <v>101459</v>
      </c>
      <c r="L50" s="40">
        <v>107303</v>
      </c>
      <c r="O50" s="74" t="s">
        <v>388</v>
      </c>
      <c r="P50" s="74"/>
      <c r="Q50" s="74"/>
      <c r="R50" s="74"/>
      <c r="S50" s="74"/>
      <c r="T50" s="82"/>
    </row>
    <row r="51" spans="2:21">
      <c r="B51" s="54" t="s">
        <v>403</v>
      </c>
      <c r="C51" s="46">
        <v>58774</v>
      </c>
      <c r="D51" s="36">
        <v>44246</v>
      </c>
      <c r="E51" s="36">
        <v>27021</v>
      </c>
      <c r="F51" s="36">
        <v>9150</v>
      </c>
      <c r="G51" s="36">
        <v>1536</v>
      </c>
      <c r="H51" s="36">
        <v>0</v>
      </c>
      <c r="I51" s="36">
        <v>0</v>
      </c>
      <c r="J51" s="36">
        <v>0</v>
      </c>
      <c r="K51" s="36">
        <v>0</v>
      </c>
      <c r="L51" s="36">
        <v>0</v>
      </c>
      <c r="O51" s="3" t="s">
        <v>381</v>
      </c>
      <c r="P51" s="75">
        <f>H62</f>
        <v>612</v>
      </c>
      <c r="Q51" s="75">
        <f>I62</f>
        <v>594</v>
      </c>
      <c r="R51" s="75">
        <f>J62</f>
        <v>588</v>
      </c>
      <c r="S51" s="75">
        <f>K62</f>
        <v>546</v>
      </c>
      <c r="T51" s="75">
        <f>L62</f>
        <v>534</v>
      </c>
    </row>
    <row r="52" spans="2:21">
      <c r="B52" s="54" t="s">
        <v>404</v>
      </c>
      <c r="C52" s="46">
        <v>23666</v>
      </c>
      <c r="D52" s="36">
        <v>26108</v>
      </c>
      <c r="E52" s="36">
        <v>31912</v>
      </c>
      <c r="F52" s="36">
        <v>17065</v>
      </c>
      <c r="G52" s="36">
        <v>16335</v>
      </c>
      <c r="H52" s="36">
        <v>45900</v>
      </c>
      <c r="I52" s="36">
        <v>59570</v>
      </c>
      <c r="J52" s="36">
        <v>70160</v>
      </c>
      <c r="K52" s="36">
        <v>79430</v>
      </c>
      <c r="L52" s="36">
        <v>87542</v>
      </c>
      <c r="O52" s="76" t="s">
        <v>383</v>
      </c>
      <c r="P52" s="77">
        <f>P41/P46</f>
        <v>658.968671679198</v>
      </c>
      <c r="Q52" s="77">
        <f>H9</f>
        <v>665</v>
      </c>
      <c r="R52" s="77">
        <f>I9</f>
        <v>637</v>
      </c>
      <c r="S52" s="77">
        <f>J9</f>
        <v>602</v>
      </c>
      <c r="T52" s="77">
        <f>K9</f>
        <v>570</v>
      </c>
    </row>
    <row r="53" spans="2:21">
      <c r="B53" s="57" t="s">
        <v>405</v>
      </c>
      <c r="C53" s="49">
        <v>19741</v>
      </c>
      <c r="D53" s="43">
        <v>21785</v>
      </c>
      <c r="E53" s="43">
        <v>16254</v>
      </c>
      <c r="F53" s="43">
        <v>13513</v>
      </c>
      <c r="G53" s="43">
        <v>4383</v>
      </c>
      <c r="H53" s="43">
        <v>16969</v>
      </c>
      <c r="I53" s="43">
        <v>21577</v>
      </c>
      <c r="J53" s="43">
        <v>23109</v>
      </c>
      <c r="K53" s="43">
        <v>22029</v>
      </c>
      <c r="L53" s="43">
        <v>19761</v>
      </c>
      <c r="O53" s="73" t="s">
        <v>384</v>
      </c>
      <c r="P53" s="73">
        <f>P52-P51</f>
        <v>46.968671679197996</v>
      </c>
      <c r="Q53" s="73">
        <f t="shared" ref="Q53" si="10">Q52-Q51</f>
        <v>71</v>
      </c>
      <c r="R53" s="73">
        <f t="shared" ref="R53" si="11">R52-R51</f>
        <v>49</v>
      </c>
      <c r="S53" s="73">
        <f t="shared" ref="S53" si="12">S52-S51</f>
        <v>56</v>
      </c>
      <c r="T53" s="73">
        <f t="shared" ref="T53" si="13">T52-T51</f>
        <v>36</v>
      </c>
      <c r="U53" s="3" t="s">
        <v>415</v>
      </c>
    </row>
    <row r="54" spans="2:21">
      <c r="B54" s="58" t="s">
        <v>355</v>
      </c>
      <c r="C54" s="50">
        <v>248695</v>
      </c>
      <c r="D54" s="44">
        <v>225907</v>
      </c>
      <c r="E54" s="44">
        <v>202744</v>
      </c>
      <c r="F54" s="44">
        <v>142367</v>
      </c>
      <c r="G54" s="44">
        <v>62902</v>
      </c>
      <c r="H54" s="44">
        <v>220084</v>
      </c>
      <c r="I54" s="44">
        <v>240346</v>
      </c>
      <c r="J54" s="44">
        <v>250855</v>
      </c>
      <c r="K54" s="44">
        <v>265873</v>
      </c>
      <c r="L54" s="44">
        <v>270788</v>
      </c>
    </row>
    <row r="55" spans="2:21">
      <c r="O55" s="3" t="s">
        <v>416</v>
      </c>
      <c r="P55" s="84">
        <f t="shared" ref="P55:T56" si="14">(P40-P45*P51)/P40</f>
        <v>-6.5614495826601493E-4</v>
      </c>
      <c r="Q55" s="84">
        <f t="shared" si="14"/>
        <v>-7.9907344167064816E-4</v>
      </c>
      <c r="R55" s="84">
        <f t="shared" si="14"/>
        <v>7.96257002617014E-4</v>
      </c>
      <c r="S55" s="84">
        <f t="shared" si="14"/>
        <v>-1.6010052179608051E-4</v>
      </c>
      <c r="T55" s="84">
        <f t="shared" si="14"/>
        <v>1.6084350440351871E-5</v>
      </c>
    </row>
    <row r="56" spans="2:21">
      <c r="P56" s="84">
        <f t="shared" si="14"/>
        <v>0</v>
      </c>
      <c r="Q56" s="84">
        <f t="shared" si="14"/>
        <v>3.9780217136899999E-4</v>
      </c>
      <c r="R56" s="84">
        <f t="shared" si="14"/>
        <v>-3.8689833529043929E-4</v>
      </c>
      <c r="S56" s="84">
        <f t="shared" si="14"/>
        <v>-2.1642240982886206E-4</v>
      </c>
      <c r="T56" s="84">
        <f t="shared" si="14"/>
        <v>-5.4593660492160577E-4</v>
      </c>
    </row>
    <row r="58" spans="2:21">
      <c r="B58" s="60" t="s">
        <v>417</v>
      </c>
    </row>
    <row r="59" spans="2:21" ht="15">
      <c r="B59" s="59" t="s">
        <v>418</v>
      </c>
      <c r="C59" s="33" t="s">
        <v>149</v>
      </c>
      <c r="D59" s="33" t="s">
        <v>150</v>
      </c>
      <c r="E59" s="33" t="s">
        <v>151</v>
      </c>
      <c r="F59" s="33" t="s">
        <v>390</v>
      </c>
      <c r="G59" s="33" t="s">
        <v>391</v>
      </c>
      <c r="H59" s="33" t="s">
        <v>392</v>
      </c>
      <c r="I59" s="33" t="s">
        <v>155</v>
      </c>
      <c r="J59" s="33" t="s">
        <v>156</v>
      </c>
      <c r="K59" s="33" t="s">
        <v>157</v>
      </c>
      <c r="L59" s="33" t="s">
        <v>162</v>
      </c>
    </row>
    <row r="60" spans="2:21">
      <c r="B60" s="53" t="s">
        <v>393</v>
      </c>
      <c r="C60" s="51"/>
      <c r="D60" s="51"/>
      <c r="E60" s="51"/>
      <c r="F60" s="51"/>
      <c r="G60" s="51"/>
      <c r="H60" s="51"/>
      <c r="I60" s="51"/>
      <c r="J60" s="51"/>
      <c r="K60" s="51"/>
      <c r="L60" s="51"/>
    </row>
    <row r="61" spans="2:21">
      <c r="B61" s="54" t="s">
        <v>394</v>
      </c>
      <c r="C61" s="41">
        <v>151</v>
      </c>
      <c r="D61" s="41">
        <v>127</v>
      </c>
      <c r="E61" s="41">
        <v>148</v>
      </c>
      <c r="F61" s="41">
        <v>213</v>
      </c>
      <c r="G61" s="41">
        <v>158</v>
      </c>
      <c r="H61" s="41">
        <v>176</v>
      </c>
      <c r="I61" s="41">
        <v>183</v>
      </c>
      <c r="J61" s="41">
        <v>191</v>
      </c>
      <c r="K61" s="41">
        <v>185</v>
      </c>
      <c r="L61" s="41">
        <v>182</v>
      </c>
    </row>
    <row r="62" spans="2:21">
      <c r="B62" s="55" t="s">
        <v>395</v>
      </c>
      <c r="C62" s="37">
        <v>804</v>
      </c>
      <c r="D62" s="37">
        <v>824</v>
      </c>
      <c r="E62" s="37">
        <v>738</v>
      </c>
      <c r="F62" s="37">
        <v>649</v>
      </c>
      <c r="G62" s="37">
        <v>561</v>
      </c>
      <c r="H62" s="37">
        <v>612</v>
      </c>
      <c r="I62" s="37">
        <v>594</v>
      </c>
      <c r="J62" s="37">
        <v>588</v>
      </c>
      <c r="K62" s="37">
        <v>546</v>
      </c>
      <c r="L62" s="37">
        <v>534</v>
      </c>
    </row>
    <row r="63" spans="2:21">
      <c r="B63" s="56" t="s">
        <v>396</v>
      </c>
      <c r="C63" s="52"/>
      <c r="D63" s="52"/>
      <c r="E63" s="52"/>
      <c r="F63" s="52"/>
      <c r="G63" s="52"/>
      <c r="H63" s="52"/>
      <c r="I63" s="52"/>
      <c r="J63" s="52"/>
      <c r="K63" s="52"/>
      <c r="L63" s="52"/>
    </row>
    <row r="64" spans="2:21">
      <c r="B64" s="54" t="s">
        <v>398</v>
      </c>
      <c r="C64" s="41">
        <v>110</v>
      </c>
      <c r="D64" s="41">
        <v>116</v>
      </c>
      <c r="E64" s="41">
        <v>116</v>
      </c>
      <c r="F64" s="41">
        <v>129</v>
      </c>
      <c r="G64" s="41">
        <v>139</v>
      </c>
      <c r="H64" s="41">
        <v>120</v>
      </c>
      <c r="I64" s="41">
        <v>110</v>
      </c>
      <c r="J64" s="41">
        <v>113</v>
      </c>
      <c r="K64" s="41">
        <v>118</v>
      </c>
      <c r="L64" s="41">
        <v>122</v>
      </c>
    </row>
    <row r="65" spans="2:12">
      <c r="B65" s="54" t="s">
        <v>399</v>
      </c>
      <c r="C65" s="41">
        <v>93</v>
      </c>
      <c r="D65" s="41">
        <v>95</v>
      </c>
      <c r="E65" s="41">
        <v>92</v>
      </c>
      <c r="F65" s="41">
        <v>93</v>
      </c>
      <c r="G65" s="41">
        <v>102</v>
      </c>
      <c r="H65" s="41">
        <v>92</v>
      </c>
      <c r="I65" s="41">
        <v>83</v>
      </c>
      <c r="J65" s="41">
        <v>83</v>
      </c>
      <c r="K65" s="41">
        <v>90</v>
      </c>
      <c r="L65" s="41">
        <v>85</v>
      </c>
    </row>
    <row r="66" spans="2:12">
      <c r="B66" s="54" t="s">
        <v>400</v>
      </c>
      <c r="C66" s="41">
        <v>86</v>
      </c>
      <c r="D66" s="41">
        <v>81</v>
      </c>
      <c r="E66" s="41">
        <v>83</v>
      </c>
      <c r="F66" s="41">
        <v>90</v>
      </c>
      <c r="G66" s="41">
        <v>104</v>
      </c>
      <c r="H66" s="41">
        <v>93</v>
      </c>
      <c r="I66" s="41">
        <v>97</v>
      </c>
      <c r="J66" s="41">
        <v>97</v>
      </c>
      <c r="K66" s="41">
        <v>101</v>
      </c>
      <c r="L66" s="41">
        <v>102</v>
      </c>
    </row>
    <row r="67" spans="2:12">
      <c r="B67" s="54" t="s">
        <v>401</v>
      </c>
      <c r="C67" s="41">
        <v>80</v>
      </c>
      <c r="D67" s="41">
        <v>97</v>
      </c>
      <c r="E67" s="41">
        <v>103</v>
      </c>
      <c r="F67" s="41">
        <v>112</v>
      </c>
      <c r="G67" s="41">
        <v>118</v>
      </c>
      <c r="H67" s="41">
        <v>113</v>
      </c>
      <c r="I67" s="41">
        <v>109</v>
      </c>
      <c r="J67" s="41">
        <v>70</v>
      </c>
      <c r="K67" s="41">
        <v>66</v>
      </c>
      <c r="L67" s="41">
        <v>72</v>
      </c>
    </row>
    <row r="68" spans="2:12">
      <c r="B68" s="56" t="s">
        <v>402</v>
      </c>
      <c r="C68" s="52"/>
      <c r="D68" s="52"/>
      <c r="E68" s="52"/>
      <c r="F68" s="52"/>
      <c r="G68" s="52"/>
      <c r="H68" s="52"/>
      <c r="I68" s="52"/>
      <c r="J68" s="52"/>
      <c r="K68" s="52"/>
      <c r="L68" s="52"/>
    </row>
    <row r="69" spans="2:12">
      <c r="B69" s="54" t="s">
        <v>403</v>
      </c>
      <c r="C69" s="41">
        <v>46</v>
      </c>
      <c r="D69" s="41">
        <v>60</v>
      </c>
      <c r="E69" s="41">
        <v>61</v>
      </c>
      <c r="F69" s="41">
        <v>57</v>
      </c>
      <c r="G69" s="41">
        <v>54</v>
      </c>
      <c r="H69" s="41">
        <v>57</v>
      </c>
      <c r="I69" s="41" t="s">
        <v>33</v>
      </c>
      <c r="J69" s="41" t="s">
        <v>33</v>
      </c>
      <c r="K69" s="41" t="s">
        <v>33</v>
      </c>
      <c r="L69" s="41" t="s">
        <v>33</v>
      </c>
    </row>
    <row r="70" spans="2:12">
      <c r="B70" s="54" t="s">
        <v>404</v>
      </c>
      <c r="C70" s="41">
        <v>67</v>
      </c>
      <c r="D70" s="41">
        <v>62</v>
      </c>
      <c r="E70" s="41">
        <v>52</v>
      </c>
      <c r="F70" s="41">
        <v>43</v>
      </c>
      <c r="G70" s="41">
        <v>41</v>
      </c>
      <c r="H70" s="41">
        <v>40</v>
      </c>
      <c r="I70" s="41">
        <v>37</v>
      </c>
      <c r="J70" s="41">
        <v>34</v>
      </c>
      <c r="K70" s="41">
        <v>32</v>
      </c>
      <c r="L70" s="41">
        <v>30</v>
      </c>
    </row>
    <row r="71" spans="2:12">
      <c r="B71" s="54" t="s">
        <v>405</v>
      </c>
      <c r="C71" s="41">
        <v>65</v>
      </c>
      <c r="D71" s="41">
        <v>68</v>
      </c>
      <c r="E71" s="41">
        <v>79</v>
      </c>
      <c r="F71" s="41">
        <v>84</v>
      </c>
      <c r="G71" s="41">
        <v>88</v>
      </c>
      <c r="H71" s="41">
        <v>98</v>
      </c>
      <c r="I71" s="41">
        <v>107</v>
      </c>
      <c r="J71" s="41">
        <v>115</v>
      </c>
      <c r="K71" s="41">
        <v>124</v>
      </c>
      <c r="L71" s="41">
        <v>140</v>
      </c>
    </row>
    <row r="73" spans="2:12">
      <c r="B73" s="60" t="s">
        <v>86</v>
      </c>
    </row>
    <row r="74" spans="2:12" ht="15">
      <c r="B74" s="59" t="s">
        <v>377</v>
      </c>
      <c r="C74" s="33" t="s">
        <v>149</v>
      </c>
      <c r="D74" s="33" t="s">
        <v>150</v>
      </c>
      <c r="E74" s="33" t="s">
        <v>151</v>
      </c>
      <c r="F74" s="33" t="s">
        <v>390</v>
      </c>
      <c r="G74" s="33" t="s">
        <v>391</v>
      </c>
      <c r="H74" s="33" t="s">
        <v>392</v>
      </c>
      <c r="I74" s="33" t="s">
        <v>155</v>
      </c>
      <c r="J74" s="33" t="s">
        <v>156</v>
      </c>
      <c r="K74" s="33" t="s">
        <v>157</v>
      </c>
      <c r="L74" s="33" t="s">
        <v>162</v>
      </c>
    </row>
    <row r="75" spans="2:12">
      <c r="B75" s="53" t="s">
        <v>393</v>
      </c>
      <c r="C75" s="34">
        <v>4837974</v>
      </c>
      <c r="D75" s="34">
        <v>4346412</v>
      </c>
      <c r="E75" s="34">
        <v>3255681</v>
      </c>
      <c r="F75" s="34">
        <v>2860968</v>
      </c>
      <c r="G75" s="34">
        <v>1301426</v>
      </c>
      <c r="H75" s="34">
        <v>4775541</v>
      </c>
      <c r="I75" s="34">
        <v>4980900</v>
      </c>
      <c r="J75" s="34">
        <v>5105118</v>
      </c>
      <c r="K75" s="34">
        <v>5149507</v>
      </c>
      <c r="L75" s="34">
        <v>5099599</v>
      </c>
    </row>
    <row r="76" spans="2:12">
      <c r="B76" s="54" t="s">
        <v>394</v>
      </c>
      <c r="C76" s="36">
        <v>3674502</v>
      </c>
      <c r="D76" s="36">
        <v>3158295</v>
      </c>
      <c r="E76" s="36">
        <v>1877646</v>
      </c>
      <c r="F76" s="36">
        <v>1436074</v>
      </c>
      <c r="G76" s="36">
        <v>587523</v>
      </c>
      <c r="H76" s="36">
        <v>2361211</v>
      </c>
      <c r="I76" s="36">
        <v>2260203</v>
      </c>
      <c r="J76" s="36">
        <v>1927271</v>
      </c>
      <c r="K76" s="36">
        <v>1875357</v>
      </c>
      <c r="L76" s="36">
        <v>1865475</v>
      </c>
    </row>
    <row r="77" spans="2:12">
      <c r="B77" s="55" t="s">
        <v>395</v>
      </c>
      <c r="C77" s="38">
        <v>1163472</v>
      </c>
      <c r="D77" s="38">
        <v>1188117</v>
      </c>
      <c r="E77" s="38">
        <v>1378035</v>
      </c>
      <c r="F77" s="38">
        <v>1424893</v>
      </c>
      <c r="G77" s="38">
        <v>713902</v>
      </c>
      <c r="H77" s="38">
        <v>2414331</v>
      </c>
      <c r="I77" s="38">
        <v>2720697</v>
      </c>
      <c r="J77" s="38">
        <v>3177847</v>
      </c>
      <c r="K77" s="38">
        <v>3274150</v>
      </c>
      <c r="L77" s="38">
        <v>3234123</v>
      </c>
    </row>
    <row r="78" spans="2:12">
      <c r="B78" s="56" t="s">
        <v>396</v>
      </c>
      <c r="C78" s="40">
        <v>4892068</v>
      </c>
      <c r="D78" s="40">
        <v>5159758</v>
      </c>
      <c r="E78" s="40">
        <v>5829342</v>
      </c>
      <c r="F78" s="40">
        <v>4686465</v>
      </c>
      <c r="G78" s="40">
        <v>2049188</v>
      </c>
      <c r="H78" s="40">
        <v>7772163</v>
      </c>
      <c r="I78" s="40">
        <v>7561093</v>
      </c>
      <c r="J78" s="40">
        <v>6837522</v>
      </c>
      <c r="K78" s="40">
        <v>7447447</v>
      </c>
      <c r="L78" s="40">
        <v>7378804</v>
      </c>
    </row>
    <row r="79" spans="2:12">
      <c r="B79" s="54" t="s">
        <v>398</v>
      </c>
      <c r="C79" s="36">
        <v>2143361</v>
      </c>
      <c r="D79" s="36">
        <v>2195331</v>
      </c>
      <c r="E79" s="36">
        <v>2426481</v>
      </c>
      <c r="F79" s="36">
        <v>1967761</v>
      </c>
      <c r="G79" s="36">
        <v>845355</v>
      </c>
      <c r="H79" s="36">
        <v>3242822</v>
      </c>
      <c r="I79" s="36">
        <v>3263421</v>
      </c>
      <c r="J79" s="36">
        <v>3204888</v>
      </c>
      <c r="K79" s="36">
        <v>3436389</v>
      </c>
      <c r="L79" s="36">
        <v>3482651</v>
      </c>
    </row>
    <row r="80" spans="2:12">
      <c r="B80" s="54" t="s">
        <v>399</v>
      </c>
      <c r="C80" s="36">
        <v>1367057</v>
      </c>
      <c r="D80" s="36">
        <v>1315320</v>
      </c>
      <c r="E80" s="36">
        <v>1650437</v>
      </c>
      <c r="F80" s="36">
        <v>1285209</v>
      </c>
      <c r="G80" s="36">
        <v>607065</v>
      </c>
      <c r="H80" s="36">
        <v>2468881</v>
      </c>
      <c r="I80" s="36">
        <v>2546451</v>
      </c>
      <c r="J80" s="36">
        <v>2630097</v>
      </c>
      <c r="K80" s="36">
        <v>3027189</v>
      </c>
      <c r="L80" s="36">
        <v>2852522</v>
      </c>
    </row>
    <row r="81" spans="2:12">
      <c r="B81" s="54" t="s">
        <v>400</v>
      </c>
      <c r="C81" s="36">
        <v>75819</v>
      </c>
      <c r="D81" s="36">
        <v>64082</v>
      </c>
      <c r="E81" s="36">
        <v>66867</v>
      </c>
      <c r="F81" s="36">
        <v>48316</v>
      </c>
      <c r="G81" s="36">
        <v>26568</v>
      </c>
      <c r="H81" s="36">
        <v>108922</v>
      </c>
      <c r="I81" s="36">
        <v>143374</v>
      </c>
      <c r="J81" s="36">
        <v>141176</v>
      </c>
      <c r="K81" s="36">
        <v>155755</v>
      </c>
      <c r="L81" s="36">
        <v>166843</v>
      </c>
    </row>
    <row r="82" spans="2:12">
      <c r="B82" s="54" t="s">
        <v>401</v>
      </c>
      <c r="C82" s="36">
        <v>1305831</v>
      </c>
      <c r="D82" s="36">
        <v>1585025</v>
      </c>
      <c r="E82" s="36">
        <v>1685557</v>
      </c>
      <c r="F82" s="36">
        <v>1385180</v>
      </c>
      <c r="G82" s="36">
        <v>570199</v>
      </c>
      <c r="H82" s="36">
        <v>1951539</v>
      </c>
      <c r="I82" s="36">
        <v>1607847</v>
      </c>
      <c r="J82" s="36">
        <v>861360</v>
      </c>
      <c r="K82" s="36">
        <v>828114</v>
      </c>
      <c r="L82" s="36">
        <v>876788</v>
      </c>
    </row>
    <row r="83" spans="2:12">
      <c r="B83" s="56" t="s">
        <v>402</v>
      </c>
      <c r="C83" s="40">
        <v>3634358</v>
      </c>
      <c r="D83" s="40">
        <v>3757432</v>
      </c>
      <c r="E83" s="40">
        <v>2789993</v>
      </c>
      <c r="F83" s="40">
        <v>1385407</v>
      </c>
      <c r="G83" s="40">
        <v>657100</v>
      </c>
      <c r="H83" s="40">
        <v>1931238</v>
      </c>
      <c r="I83" s="40">
        <v>2491350</v>
      </c>
      <c r="J83" s="40">
        <v>2704197</v>
      </c>
      <c r="K83" s="40">
        <v>2727938</v>
      </c>
      <c r="L83" s="40">
        <v>2857931</v>
      </c>
    </row>
    <row r="84" spans="2:12">
      <c r="B84" s="54" t="s">
        <v>403</v>
      </c>
      <c r="C84" s="36">
        <v>1986563</v>
      </c>
      <c r="D84" s="36">
        <v>2048588</v>
      </c>
      <c r="E84" s="36">
        <v>1209846</v>
      </c>
      <c r="F84" s="36">
        <v>373032</v>
      </c>
      <c r="G84" s="36">
        <v>62580</v>
      </c>
      <c r="H84" s="36">
        <v>0</v>
      </c>
      <c r="I84" s="36">
        <v>0</v>
      </c>
      <c r="J84" s="36">
        <v>0</v>
      </c>
      <c r="K84" s="36">
        <v>0</v>
      </c>
      <c r="L84" s="36">
        <v>0</v>
      </c>
    </row>
    <row r="85" spans="2:12">
      <c r="B85" s="54" t="s">
        <v>404</v>
      </c>
      <c r="C85" s="36">
        <v>1001111</v>
      </c>
      <c r="D85" s="36">
        <v>898313</v>
      </c>
      <c r="E85" s="36">
        <v>880415</v>
      </c>
      <c r="F85" s="36">
        <v>384957</v>
      </c>
      <c r="G85" s="36">
        <v>372025</v>
      </c>
      <c r="H85" s="36">
        <v>893499</v>
      </c>
      <c r="I85" s="36">
        <v>1126738</v>
      </c>
      <c r="J85" s="36">
        <v>1229917</v>
      </c>
      <c r="K85" s="36">
        <v>1303469</v>
      </c>
      <c r="L85" s="36">
        <v>1365106</v>
      </c>
    </row>
    <row r="86" spans="2:12">
      <c r="B86" s="57" t="s">
        <v>405</v>
      </c>
      <c r="C86" s="43">
        <v>646683</v>
      </c>
      <c r="D86" s="43">
        <v>810532</v>
      </c>
      <c r="E86" s="43">
        <v>699732</v>
      </c>
      <c r="F86" s="43">
        <v>627418</v>
      </c>
      <c r="G86" s="43">
        <v>222495</v>
      </c>
      <c r="H86" s="43">
        <v>1037739</v>
      </c>
      <c r="I86" s="43">
        <v>1364612</v>
      </c>
      <c r="J86" s="43">
        <v>1474281</v>
      </c>
      <c r="K86" s="43">
        <v>1424469</v>
      </c>
      <c r="L86" s="43">
        <v>1492825</v>
      </c>
    </row>
    <row r="87" spans="2:12">
      <c r="B87" s="58" t="s">
        <v>355</v>
      </c>
      <c r="C87" s="44">
        <v>13364399</v>
      </c>
      <c r="D87" s="44">
        <v>13263602</v>
      </c>
      <c r="E87" s="44">
        <v>11875015</v>
      </c>
      <c r="F87" s="44">
        <v>8932840</v>
      </c>
      <c r="G87" s="44">
        <v>4007713</v>
      </c>
      <c r="H87" s="44">
        <v>14478942</v>
      </c>
      <c r="I87" s="44">
        <v>15033343</v>
      </c>
      <c r="J87" s="44">
        <v>14646837</v>
      </c>
      <c r="K87" s="44">
        <v>15324892</v>
      </c>
      <c r="L87" s="44">
        <v>15336334</v>
      </c>
    </row>
    <row r="90" spans="2:12">
      <c r="B90" s="60" t="s">
        <v>397</v>
      </c>
    </row>
    <row r="91" spans="2:12" ht="15">
      <c r="B91" s="59" t="s">
        <v>418</v>
      </c>
      <c r="C91" s="33" t="s">
        <v>149</v>
      </c>
      <c r="D91" s="33" t="s">
        <v>150</v>
      </c>
      <c r="E91" s="33" t="s">
        <v>151</v>
      </c>
      <c r="F91" s="33" t="s">
        <v>390</v>
      </c>
      <c r="G91" s="33" t="s">
        <v>391</v>
      </c>
      <c r="H91" s="33" t="s">
        <v>392</v>
      </c>
      <c r="I91" s="33" t="s">
        <v>155</v>
      </c>
      <c r="J91" s="33" t="s">
        <v>156</v>
      </c>
      <c r="K91" s="33" t="s">
        <v>157</v>
      </c>
      <c r="L91" s="33" t="s">
        <v>162</v>
      </c>
    </row>
    <row r="92" spans="2:12">
      <c r="B92" s="53" t="s">
        <v>393</v>
      </c>
      <c r="C92" s="51"/>
      <c r="D92" s="51"/>
      <c r="E92" s="51"/>
      <c r="F92" s="51"/>
      <c r="G92" s="51"/>
      <c r="H92" s="51"/>
      <c r="I92" s="51"/>
      <c r="J92" s="51"/>
      <c r="K92" s="51"/>
      <c r="L92" s="51"/>
    </row>
    <row r="93" spans="2:12">
      <c r="B93" s="54" t="s">
        <v>394</v>
      </c>
      <c r="C93" s="41">
        <v>75</v>
      </c>
      <c r="D93" s="41">
        <v>76</v>
      </c>
      <c r="E93" s="41">
        <v>81</v>
      </c>
      <c r="F93" s="41">
        <v>84</v>
      </c>
      <c r="G93" s="41">
        <v>97</v>
      </c>
      <c r="H93" s="41">
        <v>106</v>
      </c>
      <c r="I93" s="41">
        <v>104</v>
      </c>
      <c r="J93" s="41">
        <v>111</v>
      </c>
      <c r="K93" s="41">
        <v>110</v>
      </c>
      <c r="L93" s="41">
        <v>109</v>
      </c>
    </row>
    <row r="94" spans="2:12">
      <c r="B94" s="55" t="s">
        <v>395</v>
      </c>
      <c r="C94" s="37">
        <v>404</v>
      </c>
      <c r="D94" s="37">
        <v>365</v>
      </c>
      <c r="E94" s="37">
        <v>312</v>
      </c>
      <c r="F94" s="37">
        <v>269</v>
      </c>
      <c r="G94" s="37">
        <v>248</v>
      </c>
      <c r="H94" s="37">
        <v>241</v>
      </c>
      <c r="I94" s="37">
        <v>231</v>
      </c>
      <c r="J94" s="37">
        <v>220</v>
      </c>
      <c r="K94" s="37">
        <v>203</v>
      </c>
      <c r="L94" s="37">
        <v>197</v>
      </c>
    </row>
    <row r="95" spans="2:12">
      <c r="B95" s="56" t="s">
        <v>396</v>
      </c>
      <c r="C95" s="52"/>
      <c r="D95" s="52"/>
      <c r="E95" s="52"/>
      <c r="F95" s="52"/>
      <c r="G95" s="52"/>
      <c r="H95" s="52"/>
      <c r="I95" s="52"/>
      <c r="J95" s="52"/>
      <c r="K95" s="52"/>
      <c r="L95" s="52"/>
    </row>
    <row r="96" spans="2:12">
      <c r="B96" s="54" t="s">
        <v>398</v>
      </c>
      <c r="C96" s="41">
        <v>58</v>
      </c>
      <c r="D96" s="41">
        <v>63</v>
      </c>
      <c r="E96" s="41">
        <v>65</v>
      </c>
      <c r="F96" s="41">
        <v>66</v>
      </c>
      <c r="G96" s="41">
        <v>75</v>
      </c>
      <c r="H96" s="41">
        <v>70</v>
      </c>
      <c r="I96" s="41">
        <v>69</v>
      </c>
      <c r="J96" s="41">
        <v>66</v>
      </c>
      <c r="K96" s="41">
        <v>69</v>
      </c>
      <c r="L96" s="41">
        <v>72</v>
      </c>
    </row>
    <row r="97" spans="2:12">
      <c r="B97" s="54" t="s">
        <v>399</v>
      </c>
      <c r="C97" s="41">
        <v>45</v>
      </c>
      <c r="D97" s="41">
        <v>45</v>
      </c>
      <c r="E97" s="41">
        <v>46</v>
      </c>
      <c r="F97" s="41">
        <v>44</v>
      </c>
      <c r="G97" s="41">
        <v>50</v>
      </c>
      <c r="H97" s="41">
        <v>49</v>
      </c>
      <c r="I97" s="41">
        <v>48</v>
      </c>
      <c r="J97" s="41">
        <v>47</v>
      </c>
      <c r="K97" s="41">
        <v>51</v>
      </c>
      <c r="L97" s="41">
        <v>48</v>
      </c>
    </row>
    <row r="98" spans="2:12">
      <c r="B98" s="54" t="s">
        <v>400</v>
      </c>
      <c r="C98" s="41">
        <v>31</v>
      </c>
      <c r="D98" s="41">
        <v>31</v>
      </c>
      <c r="E98" s="41">
        <v>32</v>
      </c>
      <c r="F98" s="41">
        <v>31</v>
      </c>
      <c r="G98" s="41">
        <v>35</v>
      </c>
      <c r="H98" s="41">
        <v>39</v>
      </c>
      <c r="I98" s="41">
        <v>49</v>
      </c>
      <c r="J98" s="41">
        <v>46</v>
      </c>
      <c r="K98" s="41">
        <v>48</v>
      </c>
      <c r="L98" s="41">
        <v>49</v>
      </c>
    </row>
    <row r="99" spans="2:12">
      <c r="B99" s="54" t="s">
        <v>401</v>
      </c>
      <c r="C99" s="41">
        <v>52</v>
      </c>
      <c r="D99" s="41">
        <v>68</v>
      </c>
      <c r="E99" s="41">
        <v>67</v>
      </c>
      <c r="F99" s="41">
        <v>72</v>
      </c>
      <c r="G99" s="41">
        <v>77</v>
      </c>
      <c r="H99" s="41">
        <v>74</v>
      </c>
      <c r="I99" s="41">
        <v>71</v>
      </c>
      <c r="J99" s="41">
        <v>46</v>
      </c>
      <c r="K99" s="41">
        <v>43</v>
      </c>
      <c r="L99" s="41">
        <v>46</v>
      </c>
    </row>
    <row r="100" spans="2:12">
      <c r="B100" s="56" t="s">
        <v>402</v>
      </c>
      <c r="C100" s="52"/>
      <c r="D100" s="52"/>
      <c r="E100" s="52"/>
      <c r="F100" s="52"/>
      <c r="G100" s="52"/>
      <c r="H100" s="52"/>
      <c r="I100" s="52"/>
      <c r="J100" s="52"/>
      <c r="K100" s="52"/>
      <c r="L100" s="52"/>
    </row>
    <row r="101" spans="2:12">
      <c r="B101" s="54" t="s">
        <v>403</v>
      </c>
      <c r="C101" s="41">
        <v>34</v>
      </c>
      <c r="D101" s="41">
        <v>46</v>
      </c>
      <c r="E101" s="41">
        <v>45</v>
      </c>
      <c r="F101" s="41">
        <v>41</v>
      </c>
      <c r="G101" s="41">
        <v>41</v>
      </c>
      <c r="H101" s="41">
        <v>0</v>
      </c>
      <c r="I101" s="41">
        <v>0</v>
      </c>
      <c r="J101" s="41">
        <v>0</v>
      </c>
      <c r="K101" s="41">
        <v>0</v>
      </c>
      <c r="L101" s="41">
        <v>0</v>
      </c>
    </row>
    <row r="102" spans="2:12">
      <c r="B102" s="54" t="s">
        <v>404</v>
      </c>
      <c r="C102" s="41">
        <v>42</v>
      </c>
      <c r="D102" s="41">
        <v>34</v>
      </c>
      <c r="E102" s="41">
        <v>28</v>
      </c>
      <c r="F102" s="41">
        <v>23</v>
      </c>
      <c r="G102" s="41">
        <v>23</v>
      </c>
      <c r="H102" s="41">
        <v>19</v>
      </c>
      <c r="I102" s="41">
        <v>19</v>
      </c>
      <c r="J102" s="41">
        <v>18</v>
      </c>
      <c r="K102" s="41">
        <v>16</v>
      </c>
      <c r="L102" s="41">
        <v>16</v>
      </c>
    </row>
    <row r="103" spans="2:12">
      <c r="B103" s="54" t="s">
        <v>405</v>
      </c>
      <c r="C103" s="41">
        <v>33</v>
      </c>
      <c r="D103" s="41">
        <v>37</v>
      </c>
      <c r="E103" s="41">
        <v>43</v>
      </c>
      <c r="F103" s="41">
        <v>46</v>
      </c>
      <c r="G103" s="41">
        <v>51</v>
      </c>
      <c r="H103" s="41">
        <v>61</v>
      </c>
      <c r="I103" s="41">
        <v>63</v>
      </c>
      <c r="J103" s="41">
        <v>64</v>
      </c>
      <c r="K103" s="41">
        <v>65</v>
      </c>
      <c r="L103" s="41">
        <v>76</v>
      </c>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B3:N71"/>
  <sheetViews>
    <sheetView showGridLines="0" workbookViewId="0"/>
  </sheetViews>
  <sheetFormatPr defaultColWidth="11.625" defaultRowHeight="13.5"/>
  <cols>
    <col min="1" max="1" width="9" style="3" customWidth="1"/>
    <col min="2" max="2" width="28.25" style="3" customWidth="1"/>
    <col min="3" max="16384" width="11.625" style="3"/>
  </cols>
  <sheetData>
    <row r="3" spans="2:14">
      <c r="B3" s="70" t="s">
        <v>419</v>
      </c>
      <c r="G3" s="111" t="s">
        <v>420</v>
      </c>
      <c r="H3" s="111" t="s">
        <v>420</v>
      </c>
      <c r="I3" s="111" t="s">
        <v>420</v>
      </c>
      <c r="J3" s="111" t="s">
        <v>420</v>
      </c>
      <c r="K3" s="111" t="s">
        <v>420</v>
      </c>
      <c r="L3" s="111" t="s">
        <v>420</v>
      </c>
      <c r="M3" s="111" t="s">
        <v>420</v>
      </c>
    </row>
    <row r="4" spans="2:14">
      <c r="B4" s="98" t="s">
        <v>7</v>
      </c>
      <c r="C4" s="98">
        <v>2019</v>
      </c>
      <c r="D4" s="98">
        <v>2020</v>
      </c>
      <c r="E4" s="98">
        <v>2021</v>
      </c>
      <c r="F4" s="98">
        <v>2022.09</v>
      </c>
      <c r="G4" s="98" t="s">
        <v>421</v>
      </c>
      <c r="H4" s="98">
        <v>2022</v>
      </c>
      <c r="I4" s="98">
        <v>2023</v>
      </c>
      <c r="J4" s="98">
        <v>2024</v>
      </c>
      <c r="K4" s="98">
        <v>2025</v>
      </c>
      <c r="L4" s="98">
        <v>2026</v>
      </c>
      <c r="M4" s="98">
        <v>2027</v>
      </c>
    </row>
    <row r="5" spans="2:14">
      <c r="B5" s="74" t="s">
        <v>422</v>
      </c>
      <c r="C5" s="101" t="s">
        <v>18</v>
      </c>
      <c r="D5" s="101" t="s">
        <v>18</v>
      </c>
      <c r="E5" s="101" t="s">
        <v>18</v>
      </c>
      <c r="F5" s="102">
        <f>F6+F7</f>
        <v>7457697</v>
      </c>
      <c r="G5" s="101" t="s">
        <v>18</v>
      </c>
      <c r="H5" s="102">
        <f t="shared" ref="H5:M5" si="0">H6+H7</f>
        <v>7179211</v>
      </c>
      <c r="I5" s="102">
        <f t="shared" si="0"/>
        <v>5760834</v>
      </c>
      <c r="J5" s="102">
        <f t="shared" si="0"/>
        <v>4454077</v>
      </c>
      <c r="K5" s="102">
        <f t="shared" si="0"/>
        <v>3762793</v>
      </c>
      <c r="L5" s="102">
        <f t="shared" si="0"/>
        <v>3472406</v>
      </c>
      <c r="M5" s="102">
        <f t="shared" si="0"/>
        <v>3266012</v>
      </c>
      <c r="N5" s="85">
        <f>M5/F5</f>
        <v>0.43793841449981141</v>
      </c>
    </row>
    <row r="6" spans="2:14">
      <c r="B6" s="3" t="s">
        <v>423</v>
      </c>
      <c r="C6" s="103" t="s">
        <v>14</v>
      </c>
      <c r="D6" s="103" t="s">
        <v>14</v>
      </c>
      <c r="E6" s="103" t="s">
        <v>14</v>
      </c>
      <c r="F6" s="103">
        <f>E59</f>
        <v>7049773</v>
      </c>
      <c r="G6" s="103" t="s">
        <v>18</v>
      </c>
      <c r="H6" s="103">
        <f>F6-G10+G14</f>
        <v>6799441</v>
      </c>
      <c r="I6" s="103">
        <f>H6-I10+I14</f>
        <v>5485810</v>
      </c>
      <c r="J6" s="103">
        <f t="shared" ref="J6:M6" si="1">I6-J10+J14</f>
        <v>4200345</v>
      </c>
      <c r="K6" s="103">
        <f t="shared" si="1"/>
        <v>3511418</v>
      </c>
      <c r="L6" s="103">
        <f t="shared" si="1"/>
        <v>3222523</v>
      </c>
      <c r="M6" s="103">
        <f t="shared" si="1"/>
        <v>3017169</v>
      </c>
    </row>
    <row r="7" spans="2:14">
      <c r="B7" s="76" t="s">
        <v>424</v>
      </c>
      <c r="C7" s="104" t="s">
        <v>14</v>
      </c>
      <c r="D7" s="104" t="s">
        <v>14</v>
      </c>
      <c r="E7" s="104" t="s">
        <v>14</v>
      </c>
      <c r="F7" s="104">
        <f>E60</f>
        <v>407924</v>
      </c>
      <c r="G7" s="104" t="s">
        <v>18</v>
      </c>
      <c r="H7" s="104">
        <f>F7-G11+G15</f>
        <v>379770</v>
      </c>
      <c r="I7" s="104">
        <f>H7-I11+I15</f>
        <v>275024</v>
      </c>
      <c r="J7" s="104">
        <f t="shared" ref="J7:M7" si="2">I7-J11+J15</f>
        <v>253732</v>
      </c>
      <c r="K7" s="104">
        <f t="shared" si="2"/>
        <v>251375</v>
      </c>
      <c r="L7" s="104">
        <f t="shared" si="2"/>
        <v>249883</v>
      </c>
      <c r="M7" s="104">
        <f t="shared" si="2"/>
        <v>248843</v>
      </c>
    </row>
    <row r="8" spans="2:14">
      <c r="B8" s="76"/>
      <c r="C8" s="105"/>
      <c r="D8" s="105"/>
      <c r="E8" s="105"/>
      <c r="F8" s="105"/>
      <c r="G8" s="105"/>
      <c r="H8" s="105"/>
      <c r="I8" s="105"/>
      <c r="J8" s="105"/>
      <c r="K8" s="105"/>
      <c r="L8" s="105"/>
      <c r="M8" s="105"/>
    </row>
    <row r="9" spans="2:14">
      <c r="B9" s="74" t="s">
        <v>425</v>
      </c>
      <c r="C9" s="101">
        <v>558027</v>
      </c>
      <c r="D9" s="101">
        <v>958820</v>
      </c>
      <c r="E9" s="101">
        <v>1501849</v>
      </c>
      <c r="F9" s="102">
        <v>1292335</v>
      </c>
      <c r="G9" s="101">
        <f>G10+G11</f>
        <v>419216</v>
      </c>
      <c r="H9" s="102">
        <f>F9+G9</f>
        <v>1711551</v>
      </c>
      <c r="I9" s="102">
        <f t="shared" ref="I9:M9" si="3">I10+I11</f>
        <v>1705302</v>
      </c>
      <c r="J9" s="102">
        <f t="shared" si="3"/>
        <v>1595189</v>
      </c>
      <c r="K9" s="102">
        <f t="shared" si="3"/>
        <v>1176371</v>
      </c>
      <c r="L9" s="102">
        <f t="shared" si="3"/>
        <v>629552</v>
      </c>
      <c r="M9" s="102">
        <f t="shared" si="3"/>
        <v>491027</v>
      </c>
      <c r="N9" s="110" t="s">
        <v>426</v>
      </c>
    </row>
    <row r="10" spans="2:14">
      <c r="B10" s="3" t="s">
        <v>423</v>
      </c>
      <c r="C10" s="103" t="s">
        <v>14</v>
      </c>
      <c r="D10" s="103" t="s">
        <v>14</v>
      </c>
      <c r="E10" s="103" t="s">
        <v>14</v>
      </c>
      <c r="F10" s="103" t="s">
        <v>14</v>
      </c>
      <c r="G10" s="103">
        <f>C40</f>
        <v>363527</v>
      </c>
      <c r="H10" s="103" t="s">
        <v>14</v>
      </c>
      <c r="I10" s="103">
        <f>D40</f>
        <v>1489166</v>
      </c>
      <c r="J10" s="103">
        <f>E40</f>
        <v>1454167</v>
      </c>
      <c r="K10" s="103">
        <f>F40</f>
        <v>1050719</v>
      </c>
      <c r="L10" s="103">
        <f>G40</f>
        <v>525711</v>
      </c>
      <c r="M10" s="103">
        <f>H40</f>
        <v>383898</v>
      </c>
    </row>
    <row r="11" spans="2:14">
      <c r="B11" s="76" t="s">
        <v>424</v>
      </c>
      <c r="C11" s="104" t="s">
        <v>14</v>
      </c>
      <c r="D11" s="104" t="s">
        <v>14</v>
      </c>
      <c r="E11" s="104" t="s">
        <v>14</v>
      </c>
      <c r="F11" s="104" t="s">
        <v>14</v>
      </c>
      <c r="G11" s="104">
        <f>C45</f>
        <v>55689</v>
      </c>
      <c r="H11" s="104" t="s">
        <v>14</v>
      </c>
      <c r="I11" s="104">
        <f>D45</f>
        <v>216136</v>
      </c>
      <c r="J11" s="104">
        <f>E45</f>
        <v>141022</v>
      </c>
      <c r="K11" s="104">
        <f>F45</f>
        <v>125652</v>
      </c>
      <c r="L11" s="104">
        <f>G45</f>
        <v>103841</v>
      </c>
      <c r="M11" s="104">
        <f>H45</f>
        <v>107129</v>
      </c>
    </row>
    <row r="12" spans="2:14">
      <c r="C12" s="30"/>
      <c r="D12" s="30"/>
      <c r="E12" s="30"/>
      <c r="F12" s="30"/>
      <c r="G12" s="30"/>
      <c r="H12" s="30"/>
      <c r="I12" s="30"/>
      <c r="J12" s="30"/>
      <c r="K12" s="30"/>
      <c r="L12" s="30"/>
      <c r="M12" s="30"/>
    </row>
    <row r="13" spans="2:14">
      <c r="B13" s="74" t="s">
        <v>427</v>
      </c>
      <c r="C13" s="106"/>
      <c r="D13" s="106"/>
      <c r="E13" s="106"/>
      <c r="F13" s="107"/>
      <c r="G13" s="101">
        <f>G14+G15</f>
        <v>140730</v>
      </c>
      <c r="H13" s="107"/>
      <c r="I13" s="102">
        <f t="shared" ref="I13:M13" si="4">I14+I15</f>
        <v>286925</v>
      </c>
      <c r="J13" s="102">
        <f t="shared" si="4"/>
        <v>288432</v>
      </c>
      <c r="K13" s="102">
        <f t="shared" si="4"/>
        <v>485087</v>
      </c>
      <c r="L13" s="102">
        <f t="shared" si="4"/>
        <v>339165</v>
      </c>
      <c r="M13" s="102">
        <f t="shared" si="4"/>
        <v>284633</v>
      </c>
    </row>
    <row r="14" spans="2:14">
      <c r="B14" s="3" t="s">
        <v>423</v>
      </c>
      <c r="C14" s="108"/>
      <c r="D14" s="108"/>
      <c r="E14" s="108"/>
      <c r="F14" s="108"/>
      <c r="G14" s="103">
        <f>C28</f>
        <v>113195</v>
      </c>
      <c r="H14" s="108"/>
      <c r="I14" s="103">
        <f>D28</f>
        <v>175535</v>
      </c>
      <c r="J14" s="103">
        <f>E28</f>
        <v>168702</v>
      </c>
      <c r="K14" s="103">
        <f>F28</f>
        <v>361792</v>
      </c>
      <c r="L14" s="103">
        <f>G28</f>
        <v>236816</v>
      </c>
      <c r="M14" s="103">
        <f>H28</f>
        <v>178544</v>
      </c>
    </row>
    <row r="15" spans="2:14">
      <c r="B15" s="76" t="s">
        <v>424</v>
      </c>
      <c r="C15" s="109"/>
      <c r="D15" s="109"/>
      <c r="E15" s="109"/>
      <c r="F15" s="109"/>
      <c r="G15" s="104">
        <f>C32</f>
        <v>27535</v>
      </c>
      <c r="H15" s="109"/>
      <c r="I15" s="104">
        <f>D32</f>
        <v>111390</v>
      </c>
      <c r="J15" s="104">
        <f>E32</f>
        <v>119730</v>
      </c>
      <c r="K15" s="104">
        <f>F32</f>
        <v>123295</v>
      </c>
      <c r="L15" s="104">
        <f>G32</f>
        <v>102349</v>
      </c>
      <c r="M15" s="104">
        <f>H32</f>
        <v>106089</v>
      </c>
    </row>
    <row r="17" spans="2:13">
      <c r="B17" s="78" t="s">
        <v>428</v>
      </c>
      <c r="C17" s="70"/>
      <c r="D17" s="70"/>
      <c r="E17" s="70"/>
      <c r="F17" s="70"/>
      <c r="G17" s="85">
        <f>G13/G9</f>
        <v>0.33569806495935267</v>
      </c>
      <c r="H17" s="85"/>
      <c r="I17" s="85">
        <f t="shared" ref="I17:M17" si="5">I13/I9</f>
        <v>0.16825465518717506</v>
      </c>
      <c r="J17" s="85">
        <f t="shared" si="5"/>
        <v>0.18081368414651805</v>
      </c>
      <c r="K17" s="85">
        <f t="shared" si="5"/>
        <v>0.41235885617717538</v>
      </c>
      <c r="L17" s="85">
        <f t="shared" si="5"/>
        <v>0.53874024703281065</v>
      </c>
      <c r="M17" s="85">
        <f t="shared" si="5"/>
        <v>0.57966873512047201</v>
      </c>
    </row>
    <row r="19" spans="2:13">
      <c r="B19" s="70" t="s">
        <v>429</v>
      </c>
      <c r="C19" s="99">
        <f>'대형OLED_#5'!C8</f>
        <v>3252</v>
      </c>
      <c r="D19" s="99">
        <f>'대형OLED_#5'!D8</f>
        <v>4416</v>
      </c>
      <c r="E19" s="99">
        <f>'대형OLED_#5'!E8</f>
        <v>7615</v>
      </c>
      <c r="F19" s="99">
        <f>'대형OLED_#5'!F8</f>
        <v>4556</v>
      </c>
      <c r="G19" s="99">
        <f>'대형OLED_#5'!G8</f>
        <v>1828</v>
      </c>
      <c r="H19" s="99">
        <f>F19+G19</f>
        <v>6384</v>
      </c>
      <c r="I19" s="99">
        <f>'대형OLED_#5'!H8</f>
        <v>6624</v>
      </c>
      <c r="J19" s="99">
        <f>'대형OLED_#5'!I8</f>
        <v>8102</v>
      </c>
      <c r="K19" s="99">
        <f>'대형OLED_#5'!J8</f>
        <v>9105</v>
      </c>
      <c r="L19" s="99">
        <f>'대형OLED_#5'!K8</f>
        <v>10305</v>
      </c>
      <c r="M19" s="99">
        <f>'대형OLED_#5'!L8</f>
        <v>10506</v>
      </c>
    </row>
    <row r="21" spans="2:13">
      <c r="B21" s="112" t="s">
        <v>430</v>
      </c>
      <c r="C21" s="113">
        <f>C9/C19</f>
        <v>171.59501845018451</v>
      </c>
      <c r="D21" s="113">
        <f t="shared" ref="D21:M21" si="6">D9/D19</f>
        <v>217.12409420289856</v>
      </c>
      <c r="E21" s="113">
        <f t="shared" si="6"/>
        <v>197.22245567957978</v>
      </c>
      <c r="F21" s="113">
        <f t="shared" si="6"/>
        <v>283.65561896400351</v>
      </c>
      <c r="G21" s="113">
        <f t="shared" si="6"/>
        <v>229.33041575492342</v>
      </c>
      <c r="H21" s="113">
        <f t="shared" si="6"/>
        <v>268.10009398496243</v>
      </c>
      <c r="I21" s="113">
        <f t="shared" si="6"/>
        <v>257.44293478260869</v>
      </c>
      <c r="J21" s="113">
        <f t="shared" si="6"/>
        <v>196.88829918538633</v>
      </c>
      <c r="K21" s="113">
        <f t="shared" si="6"/>
        <v>129.20054914881933</v>
      </c>
      <c r="L21" s="113">
        <f t="shared" si="6"/>
        <v>61.091897137311982</v>
      </c>
      <c r="M21" s="113">
        <f t="shared" si="6"/>
        <v>46.737768893965352</v>
      </c>
    </row>
    <row r="22" spans="2:13">
      <c r="B22" s="70" t="s">
        <v>431</v>
      </c>
      <c r="E22" s="83">
        <f>E19/C19-1</f>
        <v>1.3416359163591638</v>
      </c>
    </row>
    <row r="23" spans="2:13">
      <c r="E23" s="83">
        <f>E9/C9-1</f>
        <v>1.691355436206492</v>
      </c>
    </row>
    <row r="26" spans="2:13">
      <c r="B26" s="70" t="s">
        <v>432</v>
      </c>
    </row>
    <row r="27" spans="2:13">
      <c r="B27" s="86" t="s">
        <v>148</v>
      </c>
      <c r="C27" s="87" t="s">
        <v>161</v>
      </c>
      <c r="D27" s="88" t="s">
        <v>155</v>
      </c>
      <c r="E27" s="87" t="s">
        <v>156</v>
      </c>
      <c r="F27" s="87" t="s">
        <v>157</v>
      </c>
      <c r="G27" s="87" t="s">
        <v>162</v>
      </c>
      <c r="H27" s="87" t="s">
        <v>163</v>
      </c>
    </row>
    <row r="28" spans="2:13">
      <c r="B28" s="39" t="s">
        <v>433</v>
      </c>
      <c r="C28" s="40">
        <v>113195</v>
      </c>
      <c r="D28" s="48">
        <v>175535</v>
      </c>
      <c r="E28" s="40">
        <v>168702</v>
      </c>
      <c r="F28" s="40">
        <v>361792</v>
      </c>
      <c r="G28" s="40">
        <v>236816</v>
      </c>
      <c r="H28" s="40">
        <v>178544</v>
      </c>
    </row>
    <row r="29" spans="2:13">
      <c r="B29" s="35" t="s">
        <v>434</v>
      </c>
      <c r="C29" s="36">
        <v>82464</v>
      </c>
      <c r="D29" s="46">
        <v>45300</v>
      </c>
      <c r="E29" s="36">
        <v>2059</v>
      </c>
      <c r="F29" s="36">
        <v>87342</v>
      </c>
      <c r="G29" s="41">
        <v>0</v>
      </c>
      <c r="H29" s="41">
        <v>0</v>
      </c>
    </row>
    <row r="30" spans="2:13">
      <c r="B30" s="35" t="s">
        <v>435</v>
      </c>
      <c r="C30" s="36">
        <v>30731</v>
      </c>
      <c r="D30" s="46">
        <v>116445</v>
      </c>
      <c r="E30" s="36">
        <v>148408</v>
      </c>
      <c r="F30" s="36">
        <v>254713</v>
      </c>
      <c r="G30" s="36">
        <v>216976</v>
      </c>
      <c r="H30" s="36">
        <v>158695</v>
      </c>
    </row>
    <row r="31" spans="2:13">
      <c r="B31" s="35" t="s">
        <v>436</v>
      </c>
      <c r="C31" s="89">
        <v>0</v>
      </c>
      <c r="D31" s="46">
        <v>13789</v>
      </c>
      <c r="E31" s="36">
        <v>18235</v>
      </c>
      <c r="F31" s="36">
        <v>19737</v>
      </c>
      <c r="G31" s="36">
        <v>19841</v>
      </c>
      <c r="H31" s="36">
        <v>19850</v>
      </c>
    </row>
    <row r="32" spans="2:13">
      <c r="B32" s="39" t="s">
        <v>437</v>
      </c>
      <c r="C32" s="40">
        <v>27535</v>
      </c>
      <c r="D32" s="48">
        <v>111390</v>
      </c>
      <c r="E32" s="40">
        <v>119730</v>
      </c>
      <c r="F32" s="40">
        <v>123295</v>
      </c>
      <c r="G32" s="40">
        <v>102349</v>
      </c>
      <c r="H32" s="40">
        <v>106089</v>
      </c>
    </row>
    <row r="33" spans="2:8">
      <c r="B33" s="35" t="s">
        <v>438</v>
      </c>
      <c r="C33" s="36">
        <v>15683</v>
      </c>
      <c r="D33" s="46">
        <v>61464</v>
      </c>
      <c r="E33" s="36">
        <v>63191</v>
      </c>
      <c r="F33" s="36">
        <v>65776</v>
      </c>
      <c r="G33" s="36">
        <v>66967</v>
      </c>
      <c r="H33" s="36">
        <v>69160</v>
      </c>
    </row>
    <row r="34" spans="2:8">
      <c r="B34" s="35" t="s">
        <v>298</v>
      </c>
      <c r="C34" s="36">
        <v>11851</v>
      </c>
      <c r="D34" s="46">
        <v>49926</v>
      </c>
      <c r="E34" s="36">
        <v>56539</v>
      </c>
      <c r="F34" s="36">
        <v>57519</v>
      </c>
      <c r="G34" s="36">
        <v>35382</v>
      </c>
      <c r="H34" s="36">
        <v>36929</v>
      </c>
    </row>
    <row r="35" spans="2:8">
      <c r="B35" s="90" t="s">
        <v>355</v>
      </c>
      <c r="C35" s="91">
        <v>140730</v>
      </c>
      <c r="D35" s="92">
        <v>286925</v>
      </c>
      <c r="E35" s="91">
        <v>288432</v>
      </c>
      <c r="F35" s="91">
        <v>485087</v>
      </c>
      <c r="G35" s="91">
        <v>339165</v>
      </c>
      <c r="H35" s="91">
        <v>284633</v>
      </c>
    </row>
    <row r="39" spans="2:8">
      <c r="B39" s="86" t="s">
        <v>148</v>
      </c>
      <c r="C39" s="87" t="s">
        <v>161</v>
      </c>
      <c r="D39" s="87" t="s">
        <v>155</v>
      </c>
      <c r="E39" s="87" t="s">
        <v>156</v>
      </c>
      <c r="F39" s="87" t="s">
        <v>157</v>
      </c>
      <c r="G39" s="88" t="s">
        <v>162</v>
      </c>
      <c r="H39" s="87" t="s">
        <v>163</v>
      </c>
    </row>
    <row r="40" spans="2:8">
      <c r="B40" s="39" t="s">
        <v>439</v>
      </c>
      <c r="C40" s="40">
        <v>363527</v>
      </c>
      <c r="D40" s="40">
        <v>1489166</v>
      </c>
      <c r="E40" s="40">
        <v>1454167</v>
      </c>
      <c r="F40" s="40">
        <v>1050719</v>
      </c>
      <c r="G40" s="48">
        <v>525711</v>
      </c>
      <c r="H40" s="40">
        <v>383898</v>
      </c>
    </row>
    <row r="41" spans="2:8">
      <c r="B41" s="35" t="s">
        <v>440</v>
      </c>
      <c r="C41" s="41">
        <v>512</v>
      </c>
      <c r="D41" s="36">
        <v>22074</v>
      </c>
      <c r="E41" s="36">
        <v>26311</v>
      </c>
      <c r="F41" s="36">
        <v>39610</v>
      </c>
      <c r="G41" s="46">
        <v>43984</v>
      </c>
      <c r="H41" s="36">
        <v>43147</v>
      </c>
    </row>
    <row r="42" spans="2:8">
      <c r="B42" s="35" t="s">
        <v>441</v>
      </c>
      <c r="C42" s="36">
        <v>1870</v>
      </c>
      <c r="D42" s="36">
        <v>35335</v>
      </c>
      <c r="E42" s="36">
        <v>69709</v>
      </c>
      <c r="F42" s="36">
        <v>96811</v>
      </c>
      <c r="G42" s="46">
        <v>139067</v>
      </c>
      <c r="H42" s="36">
        <v>181283</v>
      </c>
    </row>
    <row r="43" spans="2:8">
      <c r="B43" s="35" t="s">
        <v>442</v>
      </c>
      <c r="C43" s="36">
        <v>356356</v>
      </c>
      <c r="D43" s="36">
        <v>1412605</v>
      </c>
      <c r="E43" s="36">
        <v>1338994</v>
      </c>
      <c r="F43" s="36">
        <v>895146</v>
      </c>
      <c r="G43" s="46">
        <v>323508</v>
      </c>
      <c r="H43" s="36">
        <v>140316</v>
      </c>
    </row>
    <row r="44" spans="2:8">
      <c r="B44" s="35" t="s">
        <v>443</v>
      </c>
      <c r="C44" s="36">
        <v>4788</v>
      </c>
      <c r="D44" s="36">
        <v>19152</v>
      </c>
      <c r="E44" s="36">
        <v>19152</v>
      </c>
      <c r="F44" s="36">
        <v>19152</v>
      </c>
      <c r="G44" s="46">
        <v>19152</v>
      </c>
      <c r="H44" s="36">
        <v>19152</v>
      </c>
    </row>
    <row r="45" spans="2:8">
      <c r="B45" s="39" t="s">
        <v>444</v>
      </c>
      <c r="C45" s="40">
        <v>55689</v>
      </c>
      <c r="D45" s="40">
        <v>216136</v>
      </c>
      <c r="E45" s="40">
        <v>141022</v>
      </c>
      <c r="F45" s="40">
        <v>125652</v>
      </c>
      <c r="G45" s="48">
        <v>103841</v>
      </c>
      <c r="H45" s="40">
        <v>107129</v>
      </c>
    </row>
    <row r="46" spans="2:8">
      <c r="B46" s="90" t="s">
        <v>355</v>
      </c>
      <c r="C46" s="91">
        <v>419215</v>
      </c>
      <c r="D46" s="91">
        <v>1705301</v>
      </c>
      <c r="E46" s="91">
        <v>1595189</v>
      </c>
      <c r="F46" s="91">
        <v>1176372</v>
      </c>
      <c r="G46" s="92">
        <v>629553</v>
      </c>
      <c r="H46" s="91">
        <v>491028</v>
      </c>
    </row>
    <row r="47" spans="2:8">
      <c r="B47" s="52"/>
      <c r="C47" s="52"/>
      <c r="D47" s="52"/>
      <c r="E47" s="52"/>
      <c r="F47" s="52"/>
      <c r="G47" s="52"/>
      <c r="H47" s="52"/>
    </row>
    <row r="48" spans="2:8">
      <c r="B48" s="35" t="s">
        <v>445</v>
      </c>
      <c r="C48" s="36">
        <v>370723</v>
      </c>
      <c r="D48" s="36">
        <v>1508043</v>
      </c>
      <c r="E48" s="36">
        <v>1410668</v>
      </c>
      <c r="F48" s="36">
        <v>1040297</v>
      </c>
      <c r="G48" s="46">
        <v>556730</v>
      </c>
      <c r="H48" s="36">
        <v>434229</v>
      </c>
    </row>
    <row r="49" spans="2:8">
      <c r="B49" s="35" t="s">
        <v>446</v>
      </c>
      <c r="C49" s="36">
        <v>48492</v>
      </c>
      <c r="D49" s="36">
        <v>197258</v>
      </c>
      <c r="E49" s="36">
        <v>184521</v>
      </c>
      <c r="F49" s="36">
        <v>136075</v>
      </c>
      <c r="G49" s="46">
        <v>72823</v>
      </c>
      <c r="H49" s="36">
        <v>56799</v>
      </c>
    </row>
    <row r="52" spans="2:8">
      <c r="B52" s="70" t="s">
        <v>447</v>
      </c>
    </row>
    <row r="53" spans="2:8">
      <c r="B53" s="93" t="s">
        <v>448</v>
      </c>
    </row>
    <row r="54" spans="2:8" ht="15">
      <c r="B54" s="94" t="s">
        <v>377</v>
      </c>
      <c r="C54" s="95" t="s">
        <v>264</v>
      </c>
      <c r="D54" s="95" t="s">
        <v>297</v>
      </c>
      <c r="E54" s="95" t="s">
        <v>449</v>
      </c>
      <c r="F54" s="95" t="s">
        <v>266</v>
      </c>
      <c r="G54" s="95" t="s">
        <v>450</v>
      </c>
    </row>
    <row r="55" spans="2:8">
      <c r="B55" s="35" t="s">
        <v>451</v>
      </c>
      <c r="C55" s="41">
        <v>218</v>
      </c>
      <c r="D55" s="36">
        <v>154056</v>
      </c>
      <c r="E55" s="36">
        <v>250705</v>
      </c>
      <c r="F55" s="36">
        <v>1135871</v>
      </c>
      <c r="G55" s="36">
        <v>1540849</v>
      </c>
    </row>
    <row r="56" spans="2:8">
      <c r="B56" s="35" t="s">
        <v>452</v>
      </c>
      <c r="C56" s="41">
        <v>341</v>
      </c>
      <c r="D56" s="36">
        <v>92600</v>
      </c>
      <c r="E56" s="36">
        <v>619375</v>
      </c>
      <c r="F56" s="36">
        <v>2152377</v>
      </c>
      <c r="G56" s="36">
        <v>2864694</v>
      </c>
    </row>
    <row r="57" spans="2:8">
      <c r="B57" s="35" t="s">
        <v>453</v>
      </c>
      <c r="C57" s="36">
        <v>6826</v>
      </c>
      <c r="D57" s="36">
        <v>759051</v>
      </c>
      <c r="E57" s="36">
        <v>1588349</v>
      </c>
      <c r="F57" s="36">
        <v>2163091</v>
      </c>
      <c r="G57" s="36">
        <v>4517317</v>
      </c>
    </row>
    <row r="58" spans="2:8">
      <c r="B58" s="35" t="s">
        <v>454</v>
      </c>
      <c r="C58" s="41">
        <v>23</v>
      </c>
      <c r="D58" s="36">
        <v>18711</v>
      </c>
      <c r="E58" s="36">
        <v>24018</v>
      </c>
      <c r="F58" s="36">
        <v>103410</v>
      </c>
      <c r="G58" s="36">
        <v>146162</v>
      </c>
    </row>
    <row r="59" spans="2:8">
      <c r="B59" s="35" t="s">
        <v>455</v>
      </c>
      <c r="C59" s="41" t="s">
        <v>33</v>
      </c>
      <c r="D59" s="36">
        <v>9272177</v>
      </c>
      <c r="E59" s="38">
        <v>7049773</v>
      </c>
      <c r="F59" s="36">
        <v>6456921</v>
      </c>
      <c r="G59" s="36">
        <v>22778871</v>
      </c>
    </row>
    <row r="60" spans="2:8">
      <c r="B60" s="35" t="s">
        <v>456</v>
      </c>
      <c r="C60" s="41" t="s">
        <v>33</v>
      </c>
      <c r="D60" s="36">
        <v>487832</v>
      </c>
      <c r="E60" s="38">
        <v>407924</v>
      </c>
      <c r="F60" s="36">
        <v>954975</v>
      </c>
      <c r="G60" s="36">
        <v>1850732</v>
      </c>
    </row>
    <row r="61" spans="2:8">
      <c r="B61" s="42" t="s">
        <v>457</v>
      </c>
      <c r="C61" s="43">
        <v>125134</v>
      </c>
      <c r="D61" s="43">
        <v>1707176</v>
      </c>
      <c r="E61" s="43">
        <v>1660337</v>
      </c>
      <c r="F61" s="43">
        <v>2942679</v>
      </c>
      <c r="G61" s="43">
        <v>6435326</v>
      </c>
    </row>
    <row r="62" spans="2:8">
      <c r="B62" s="96" t="s">
        <v>458</v>
      </c>
      <c r="C62" s="97">
        <v>132542</v>
      </c>
      <c r="D62" s="97">
        <v>12491603</v>
      </c>
      <c r="E62" s="97">
        <v>11600481</v>
      </c>
      <c r="F62" s="97">
        <v>15909324</v>
      </c>
      <c r="G62" s="97">
        <v>40133950</v>
      </c>
    </row>
    <row r="63" spans="2:8">
      <c r="B63" s="35" t="s">
        <v>459</v>
      </c>
      <c r="C63" s="41">
        <v>326</v>
      </c>
      <c r="D63" s="36">
        <v>1061642</v>
      </c>
      <c r="E63" s="36">
        <v>605537</v>
      </c>
      <c r="F63" s="36">
        <v>3361360</v>
      </c>
      <c r="G63" s="36">
        <v>5028864</v>
      </c>
    </row>
    <row r="64" spans="2:8">
      <c r="B64" s="35" t="s">
        <v>460</v>
      </c>
      <c r="C64" s="41">
        <v>410</v>
      </c>
      <c r="D64" s="41">
        <v>318</v>
      </c>
      <c r="E64" s="41">
        <v>408</v>
      </c>
      <c r="F64" s="36">
        <v>64695</v>
      </c>
      <c r="G64" s="36">
        <v>65831</v>
      </c>
    </row>
    <row r="65" spans="2:7">
      <c r="B65" s="35" t="s">
        <v>461</v>
      </c>
      <c r="C65" s="41">
        <v>420</v>
      </c>
      <c r="D65" s="36">
        <v>1524194</v>
      </c>
      <c r="E65" s="36">
        <v>337829</v>
      </c>
      <c r="F65" s="36">
        <v>1516290</v>
      </c>
      <c r="G65" s="36">
        <v>3378733</v>
      </c>
    </row>
    <row r="66" spans="2:7">
      <c r="B66" s="35" t="s">
        <v>462</v>
      </c>
      <c r="C66" s="41">
        <v>562</v>
      </c>
      <c r="D66" s="36">
        <v>109916</v>
      </c>
      <c r="E66" s="36">
        <v>147111</v>
      </c>
      <c r="F66" s="36">
        <v>495226</v>
      </c>
      <c r="G66" s="36">
        <v>752814</v>
      </c>
    </row>
    <row r="67" spans="2:7">
      <c r="B67" s="35" t="s">
        <v>463</v>
      </c>
      <c r="C67" s="41" t="s">
        <v>33</v>
      </c>
      <c r="D67" s="36">
        <v>5120980</v>
      </c>
      <c r="E67" s="36">
        <v>4129720</v>
      </c>
      <c r="F67" s="36">
        <v>3405785</v>
      </c>
      <c r="G67" s="36">
        <v>12656484</v>
      </c>
    </row>
    <row r="68" spans="2:7">
      <c r="B68" s="35" t="s">
        <v>464</v>
      </c>
      <c r="C68" s="41">
        <v>136</v>
      </c>
      <c r="D68" s="36">
        <v>1242574</v>
      </c>
      <c r="E68" s="36">
        <v>1051423</v>
      </c>
      <c r="F68" s="36">
        <v>1673488</v>
      </c>
      <c r="G68" s="36">
        <v>3967620</v>
      </c>
    </row>
    <row r="69" spans="2:7">
      <c r="B69" s="90" t="s">
        <v>465</v>
      </c>
      <c r="C69" s="91">
        <v>1853</v>
      </c>
      <c r="D69" s="91">
        <v>9059624</v>
      </c>
      <c r="E69" s="91">
        <v>6272027</v>
      </c>
      <c r="F69" s="91">
        <v>10516843</v>
      </c>
      <c r="G69" s="91">
        <v>25850347</v>
      </c>
    </row>
    <row r="70" spans="2:7">
      <c r="B70" s="90" t="s">
        <v>466</v>
      </c>
      <c r="C70" s="91">
        <v>130689</v>
      </c>
      <c r="D70" s="91">
        <v>3431979</v>
      </c>
      <c r="E70" s="91">
        <v>5328454</v>
      </c>
      <c r="F70" s="91">
        <v>5392481</v>
      </c>
      <c r="G70" s="91">
        <v>14283603</v>
      </c>
    </row>
    <row r="71" spans="2:7">
      <c r="B71" s="90" t="s">
        <v>467</v>
      </c>
      <c r="C71" s="91">
        <v>132542</v>
      </c>
      <c r="D71" s="91">
        <v>12491603</v>
      </c>
      <c r="E71" s="91">
        <v>11600481</v>
      </c>
      <c r="F71" s="91">
        <v>15909324</v>
      </c>
      <c r="G71" s="91">
        <v>40133950</v>
      </c>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79998168889431442"/>
  </sheetPr>
  <dimension ref="B5:K41"/>
  <sheetViews>
    <sheetView showGridLines="0" workbookViewId="0"/>
  </sheetViews>
  <sheetFormatPr defaultColWidth="9" defaultRowHeight="13.5"/>
  <cols>
    <col min="1" max="1" width="9" style="114"/>
    <col min="2" max="2" width="21.125" style="114" customWidth="1"/>
    <col min="3" max="3" width="9" style="114"/>
    <col min="4" max="12" width="12.625" style="114" customWidth="1"/>
    <col min="13" max="16384" width="9" style="114"/>
  </cols>
  <sheetData>
    <row r="5" spans="2:7" s="70" customFormat="1">
      <c r="B5" s="71" t="s">
        <v>141</v>
      </c>
      <c r="C5" s="71"/>
      <c r="D5" s="72" t="s">
        <v>160</v>
      </c>
      <c r="E5" s="72" t="s">
        <v>154</v>
      </c>
    </row>
    <row r="6" spans="2:7" s="70" customFormat="1">
      <c r="B6" s="74" t="s">
        <v>468</v>
      </c>
      <c r="C6" s="74"/>
      <c r="D6" s="100">
        <f>SUM(D7:D9)</f>
        <v>2231742</v>
      </c>
      <c r="E6" s="100">
        <f>SUM(E7:E9)</f>
        <v>1826792</v>
      </c>
    </row>
    <row r="7" spans="2:7">
      <c r="B7" s="114" t="s">
        <v>452</v>
      </c>
      <c r="C7" s="121"/>
      <c r="D7" s="121">
        <f>D24</f>
        <v>619375</v>
      </c>
      <c r="E7" s="122">
        <f>E24</f>
        <v>644135</v>
      </c>
    </row>
    <row r="8" spans="2:7">
      <c r="B8" s="114" t="s">
        <v>453</v>
      </c>
      <c r="C8" s="121"/>
      <c r="D8" s="121">
        <f t="shared" ref="D8:D9" si="0">D25</f>
        <v>1588349</v>
      </c>
      <c r="E8" s="122">
        <f>E25</f>
        <v>1173301</v>
      </c>
    </row>
    <row r="9" spans="2:7">
      <c r="B9" s="114" t="s">
        <v>454</v>
      </c>
      <c r="C9" s="121"/>
      <c r="D9" s="121">
        <f t="shared" si="0"/>
        <v>24018</v>
      </c>
      <c r="E9" s="122">
        <f>E26</f>
        <v>9356</v>
      </c>
    </row>
    <row r="10" spans="2:7" s="70" customFormat="1">
      <c r="B10" s="74" t="s">
        <v>469</v>
      </c>
      <c r="C10" s="74"/>
      <c r="D10" s="100">
        <f>SUM(D11:D14)</f>
        <v>1090885</v>
      </c>
      <c r="E10" s="100">
        <f>SUM(E11:E14)</f>
        <v>1156578</v>
      </c>
    </row>
    <row r="11" spans="2:7">
      <c r="B11" s="114" t="s">
        <v>459</v>
      </c>
      <c r="D11" s="121">
        <f>D28</f>
        <v>605537</v>
      </c>
      <c r="E11" s="122">
        <f>E28</f>
        <v>666836</v>
      </c>
    </row>
    <row r="12" spans="2:7">
      <c r="B12" s="114" t="s">
        <v>460</v>
      </c>
      <c r="D12" s="121">
        <f t="shared" ref="D12:D14" si="1">D29</f>
        <v>408</v>
      </c>
      <c r="E12" s="122">
        <f>E29</f>
        <v>9440</v>
      </c>
    </row>
    <row r="13" spans="2:7">
      <c r="B13" s="114" t="s">
        <v>461</v>
      </c>
      <c r="D13" s="121">
        <f t="shared" si="1"/>
        <v>337829</v>
      </c>
      <c r="E13" s="122">
        <f>E30</f>
        <v>311523</v>
      </c>
      <c r="G13" s="121"/>
    </row>
    <row r="14" spans="2:7">
      <c r="B14" s="127" t="s">
        <v>462</v>
      </c>
      <c r="C14" s="127"/>
      <c r="D14" s="128">
        <f t="shared" si="1"/>
        <v>147111</v>
      </c>
      <c r="E14" s="129">
        <f>E31</f>
        <v>168779</v>
      </c>
    </row>
    <row r="15" spans="2:7" s="70" customFormat="1">
      <c r="B15" s="112" t="s">
        <v>123</v>
      </c>
      <c r="C15" s="112"/>
      <c r="D15" s="123">
        <f>D6-D10</f>
        <v>1140857</v>
      </c>
      <c r="E15" s="123">
        <f>E6-E10</f>
        <v>670214</v>
      </c>
    </row>
    <row r="16" spans="2:7">
      <c r="B16" s="124" t="s">
        <v>470</v>
      </c>
      <c r="C16" s="125"/>
      <c r="D16" s="125"/>
      <c r="E16" s="126">
        <f>-(E15-D15)</f>
        <v>470643</v>
      </c>
    </row>
    <row r="17" spans="2:11">
      <c r="B17" s="114" t="s">
        <v>471</v>
      </c>
      <c r="E17" s="122">
        <f>E33</f>
        <v>542390</v>
      </c>
    </row>
    <row r="18" spans="2:11">
      <c r="B18" s="130" t="s">
        <v>384</v>
      </c>
      <c r="C18" s="130"/>
      <c r="D18" s="130"/>
      <c r="E18" s="131">
        <f>E17-E16</f>
        <v>71747</v>
      </c>
      <c r="F18" s="114" t="s">
        <v>472</v>
      </c>
    </row>
    <row r="21" spans="2:11" ht="14.25" thickBot="1">
      <c r="B21" s="70" t="s">
        <v>473</v>
      </c>
      <c r="D21" s="114" t="s">
        <v>474</v>
      </c>
    </row>
    <row r="22" spans="2:11" ht="15">
      <c r="B22" s="86" t="s">
        <v>377</v>
      </c>
      <c r="C22" s="86"/>
      <c r="D22" s="133" t="s">
        <v>160</v>
      </c>
      <c r="E22" s="87" t="s">
        <v>161</v>
      </c>
      <c r="F22" s="87" t="s">
        <v>155</v>
      </c>
      <c r="G22" s="87" t="s">
        <v>156</v>
      </c>
      <c r="H22" s="87" t="s">
        <v>157</v>
      </c>
      <c r="I22" s="87" t="s">
        <v>162</v>
      </c>
      <c r="J22" s="87" t="s">
        <v>163</v>
      </c>
      <c r="K22" s="87" t="s">
        <v>475</v>
      </c>
    </row>
    <row r="23" spans="2:11">
      <c r="B23" s="39" t="s">
        <v>468</v>
      </c>
      <c r="C23" s="39"/>
      <c r="D23" s="134"/>
      <c r="E23" s="115">
        <v>1826791</v>
      </c>
      <c r="F23" s="116">
        <v>1131868</v>
      </c>
      <c r="G23" s="116">
        <v>1325349</v>
      </c>
      <c r="H23" s="116">
        <v>1380475</v>
      </c>
      <c r="I23" s="116">
        <v>1501111</v>
      </c>
      <c r="J23" s="116">
        <v>1519617</v>
      </c>
      <c r="K23" s="116">
        <v>1530619</v>
      </c>
    </row>
    <row r="24" spans="2:11">
      <c r="B24" s="35" t="s">
        <v>452</v>
      </c>
      <c r="C24" s="35"/>
      <c r="D24" s="135">
        <f>'대형OLED_#25'!E56</f>
        <v>619375</v>
      </c>
      <c r="E24" s="117">
        <v>644135</v>
      </c>
      <c r="F24" s="89">
        <v>674736</v>
      </c>
      <c r="G24" s="89">
        <v>787761</v>
      </c>
      <c r="H24" s="89">
        <v>839076</v>
      </c>
      <c r="I24" s="89">
        <v>898886</v>
      </c>
      <c r="J24" s="89">
        <v>918861</v>
      </c>
      <c r="K24" s="89">
        <v>925514</v>
      </c>
    </row>
    <row r="25" spans="2:11">
      <c r="B25" s="35" t="s">
        <v>453</v>
      </c>
      <c r="C25" s="35"/>
      <c r="D25" s="135">
        <f>'대형OLED_#25'!E57</f>
        <v>1588349</v>
      </c>
      <c r="E25" s="117">
        <v>1173301</v>
      </c>
      <c r="F25" s="89">
        <v>448099</v>
      </c>
      <c r="G25" s="89">
        <v>526965</v>
      </c>
      <c r="H25" s="89">
        <v>530700</v>
      </c>
      <c r="I25" s="89">
        <v>590324</v>
      </c>
      <c r="J25" s="89">
        <v>588885</v>
      </c>
      <c r="K25" s="89">
        <v>593148</v>
      </c>
    </row>
    <row r="26" spans="2:11">
      <c r="B26" s="35" t="s">
        <v>454</v>
      </c>
      <c r="C26" s="35"/>
      <c r="D26" s="135">
        <f>'대형OLED_#25'!E58</f>
        <v>24018</v>
      </c>
      <c r="E26" s="117">
        <v>9356</v>
      </c>
      <c r="F26" s="89">
        <v>9033</v>
      </c>
      <c r="G26" s="89">
        <v>10623</v>
      </c>
      <c r="H26" s="89">
        <v>10698</v>
      </c>
      <c r="I26" s="89">
        <v>11900</v>
      </c>
      <c r="J26" s="89">
        <v>11871</v>
      </c>
      <c r="K26" s="89">
        <v>11957</v>
      </c>
    </row>
    <row r="27" spans="2:11">
      <c r="B27" s="39" t="s">
        <v>469</v>
      </c>
      <c r="C27" s="39"/>
      <c r="D27" s="134"/>
      <c r="E27" s="115">
        <v>1156578</v>
      </c>
      <c r="F27" s="116">
        <v>1117502</v>
      </c>
      <c r="G27" s="116">
        <v>1314100</v>
      </c>
      <c r="H27" s="116">
        <v>1324084</v>
      </c>
      <c r="I27" s="116">
        <v>1472340</v>
      </c>
      <c r="J27" s="116">
        <v>1469074</v>
      </c>
      <c r="K27" s="116">
        <v>1479711</v>
      </c>
    </row>
    <row r="28" spans="2:11">
      <c r="B28" s="35" t="s">
        <v>459</v>
      </c>
      <c r="C28" s="35"/>
      <c r="D28" s="135">
        <f>'대형OLED_#25'!E63</f>
        <v>605537</v>
      </c>
      <c r="E28" s="117">
        <v>666836</v>
      </c>
      <c r="F28" s="89">
        <v>643860</v>
      </c>
      <c r="G28" s="89">
        <v>757181</v>
      </c>
      <c r="H28" s="89">
        <v>762547</v>
      </c>
      <c r="I28" s="89">
        <v>848220</v>
      </c>
      <c r="J28" s="89">
        <v>846151</v>
      </c>
      <c r="K28" s="89">
        <v>852277</v>
      </c>
    </row>
    <row r="29" spans="2:11">
      <c r="B29" s="35" t="s">
        <v>460</v>
      </c>
      <c r="C29" s="35"/>
      <c r="D29" s="135">
        <f>'대형OLED_#25'!E64</f>
        <v>408</v>
      </c>
      <c r="E29" s="117">
        <v>9440</v>
      </c>
      <c r="F29" s="89">
        <v>9889</v>
      </c>
      <c r="G29" s="89">
        <v>11545</v>
      </c>
      <c r="H29" s="89">
        <v>12297</v>
      </c>
      <c r="I29" s="89">
        <v>13174</v>
      </c>
      <c r="J29" s="89">
        <v>13466</v>
      </c>
      <c r="K29" s="89">
        <v>13564</v>
      </c>
    </row>
    <row r="30" spans="2:11">
      <c r="B30" s="35" t="s">
        <v>461</v>
      </c>
      <c r="C30" s="35"/>
      <c r="D30" s="135">
        <f>'대형OLED_#25'!E65</f>
        <v>337829</v>
      </c>
      <c r="E30" s="117">
        <v>311523</v>
      </c>
      <c r="F30" s="89">
        <v>300789</v>
      </c>
      <c r="G30" s="89">
        <v>353729</v>
      </c>
      <c r="H30" s="89">
        <v>356236</v>
      </c>
      <c r="I30" s="89">
        <v>396259</v>
      </c>
      <c r="J30" s="89">
        <v>395292</v>
      </c>
      <c r="K30" s="89">
        <v>398154</v>
      </c>
    </row>
    <row r="31" spans="2:11">
      <c r="B31" s="35" t="s">
        <v>462</v>
      </c>
      <c r="C31" s="35"/>
      <c r="D31" s="135">
        <f>'대형OLED_#25'!E66</f>
        <v>147111</v>
      </c>
      <c r="E31" s="117">
        <v>168779</v>
      </c>
      <c r="F31" s="89">
        <v>162964</v>
      </c>
      <c r="G31" s="89">
        <v>191646</v>
      </c>
      <c r="H31" s="89">
        <v>193004</v>
      </c>
      <c r="I31" s="89">
        <v>214688</v>
      </c>
      <c r="J31" s="89">
        <v>214164</v>
      </c>
      <c r="K31" s="89">
        <v>215715</v>
      </c>
    </row>
    <row r="32" spans="2:11" ht="14.25" thickBot="1">
      <c r="B32" s="39" t="s">
        <v>141</v>
      </c>
      <c r="C32" s="39"/>
      <c r="D32" s="136"/>
      <c r="E32" s="115">
        <v>670213</v>
      </c>
      <c r="F32" s="116">
        <v>14366</v>
      </c>
      <c r="G32" s="116">
        <v>11249</v>
      </c>
      <c r="H32" s="116">
        <v>56390</v>
      </c>
      <c r="I32" s="116">
        <v>28771</v>
      </c>
      <c r="J32" s="116">
        <v>50543</v>
      </c>
      <c r="K32" s="116">
        <v>50909</v>
      </c>
    </row>
    <row r="33" spans="2:11">
      <c r="B33" s="90" t="s">
        <v>476</v>
      </c>
      <c r="C33" s="90"/>
      <c r="D33" s="96"/>
      <c r="E33" s="118">
        <v>542390</v>
      </c>
      <c r="F33" s="119">
        <v>655847</v>
      </c>
      <c r="G33" s="119">
        <v>3117</v>
      </c>
      <c r="H33" s="119">
        <v>-45142</v>
      </c>
      <c r="I33" s="119">
        <v>27619</v>
      </c>
      <c r="J33" s="119">
        <v>-21772</v>
      </c>
      <c r="K33" s="119">
        <v>-366</v>
      </c>
    </row>
    <row r="34" spans="2:11">
      <c r="B34" s="39" t="s">
        <v>477</v>
      </c>
      <c r="C34" s="39"/>
      <c r="D34" s="39"/>
      <c r="E34" s="39"/>
      <c r="F34" s="52"/>
      <c r="G34" s="52"/>
      <c r="H34" s="52"/>
      <c r="I34" s="52"/>
      <c r="J34" s="52"/>
      <c r="K34" s="52"/>
    </row>
    <row r="35" spans="2:11">
      <c r="B35" s="35" t="s">
        <v>452</v>
      </c>
      <c r="C35" s="35"/>
      <c r="D35" s="35"/>
      <c r="E35" s="35">
        <v>56</v>
      </c>
      <c r="F35" s="41">
        <v>56</v>
      </c>
      <c r="G35" s="41">
        <v>56</v>
      </c>
      <c r="H35" s="41">
        <v>56</v>
      </c>
      <c r="I35" s="41">
        <v>56</v>
      </c>
      <c r="J35" s="41">
        <v>56</v>
      </c>
      <c r="K35" s="41">
        <v>56</v>
      </c>
    </row>
    <row r="36" spans="2:11">
      <c r="B36" s="35" t="s">
        <v>453</v>
      </c>
      <c r="C36" s="35"/>
      <c r="D36" s="35"/>
      <c r="E36" s="132">
        <v>149</v>
      </c>
      <c r="F36" s="41">
        <v>59</v>
      </c>
      <c r="G36" s="41">
        <v>59</v>
      </c>
      <c r="H36" s="41">
        <v>59</v>
      </c>
      <c r="I36" s="41">
        <v>59</v>
      </c>
      <c r="J36" s="41">
        <v>59</v>
      </c>
      <c r="K36" s="41">
        <v>59</v>
      </c>
    </row>
    <row r="37" spans="2:11">
      <c r="B37" s="35" t="s">
        <v>454</v>
      </c>
      <c r="C37" s="35"/>
      <c r="D37" s="35"/>
      <c r="E37" s="35">
        <v>1</v>
      </c>
      <c r="F37" s="41">
        <v>1</v>
      </c>
      <c r="G37" s="41">
        <v>1</v>
      </c>
      <c r="H37" s="41">
        <v>1</v>
      </c>
      <c r="I37" s="41">
        <v>1</v>
      </c>
      <c r="J37" s="41">
        <v>1</v>
      </c>
      <c r="K37" s="41">
        <v>1</v>
      </c>
    </row>
    <row r="38" spans="2:11">
      <c r="B38" s="35" t="s">
        <v>459</v>
      </c>
      <c r="C38" s="35"/>
      <c r="D38" s="35"/>
      <c r="E38" s="35">
        <v>85</v>
      </c>
      <c r="F38" s="41">
        <v>85</v>
      </c>
      <c r="G38" s="41">
        <v>85</v>
      </c>
      <c r="H38" s="41">
        <v>85</v>
      </c>
      <c r="I38" s="41">
        <v>85</v>
      </c>
      <c r="J38" s="41">
        <v>85</v>
      </c>
      <c r="K38" s="41">
        <v>85</v>
      </c>
    </row>
    <row r="39" spans="2:11">
      <c r="B39" s="35" t="s">
        <v>460</v>
      </c>
      <c r="C39" s="35"/>
      <c r="D39" s="35"/>
      <c r="E39" s="35">
        <v>1</v>
      </c>
      <c r="F39" s="41">
        <v>1</v>
      </c>
      <c r="G39" s="41">
        <v>1</v>
      </c>
      <c r="H39" s="41">
        <v>1</v>
      </c>
      <c r="I39" s="41">
        <v>1</v>
      </c>
      <c r="J39" s="41">
        <v>1</v>
      </c>
      <c r="K39" s="41">
        <v>1</v>
      </c>
    </row>
    <row r="40" spans="2:11">
      <c r="B40" s="35" t="s">
        <v>461</v>
      </c>
      <c r="C40" s="35"/>
      <c r="D40" s="35"/>
      <c r="E40" s="35">
        <v>39</v>
      </c>
      <c r="F40" s="41">
        <v>39</v>
      </c>
      <c r="G40" s="41">
        <v>39</v>
      </c>
      <c r="H40" s="41">
        <v>39</v>
      </c>
      <c r="I40" s="41">
        <v>39</v>
      </c>
      <c r="J40" s="41">
        <v>39</v>
      </c>
      <c r="K40" s="41">
        <v>39</v>
      </c>
    </row>
    <row r="41" spans="2:11">
      <c r="B41" s="42" t="s">
        <v>462</v>
      </c>
      <c r="C41" s="42"/>
      <c r="D41" s="42"/>
      <c r="E41" s="42">
        <v>21</v>
      </c>
      <c r="F41" s="120">
        <v>21</v>
      </c>
      <c r="G41" s="120">
        <v>21</v>
      </c>
      <c r="H41" s="120">
        <v>21</v>
      </c>
      <c r="I41" s="120">
        <v>21</v>
      </c>
      <c r="J41" s="120">
        <v>21</v>
      </c>
      <c r="K41" s="120">
        <v>21</v>
      </c>
    </row>
  </sheetData>
  <phoneticPr fontId="2" type="noConversion"/>
  <pageMargins left="0.7" right="0.7" top="0.75" bottom="0.75" header="0.3" footer="0.3"/>
  <pageSetup paperSize="9" orientation="portrait" r:id="rId1"/>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
  <sheetViews>
    <sheetView workbookViewId="0"/>
  </sheetViews>
  <sheetFormatPr defaultColWidth="8.75" defaultRowHeight="16.5"/>
  <cols>
    <col min="1" max="16384" width="8.75" style="464"/>
  </cols>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F13"/>
  <sheetViews>
    <sheetView zoomScale="70" zoomScaleNormal="70" workbookViewId="0"/>
  </sheetViews>
  <sheetFormatPr defaultRowHeight="16.5"/>
  <cols>
    <col min="2" max="2" width="19.625" customWidth="1"/>
    <col min="3" max="5" width="30.125" customWidth="1"/>
    <col min="6" max="6" width="26" customWidth="1"/>
  </cols>
  <sheetData>
    <row r="1" spans="1:6">
      <c r="A1" s="137"/>
      <c r="B1" s="137"/>
      <c r="C1" s="137"/>
      <c r="D1" s="137"/>
      <c r="E1" s="137"/>
      <c r="F1" s="137"/>
    </row>
    <row r="2" spans="1:6">
      <c r="A2" s="137"/>
      <c r="B2" s="138" t="s">
        <v>325</v>
      </c>
      <c r="C2" s="138" t="s">
        <v>478</v>
      </c>
      <c r="D2" s="138" t="s">
        <v>479</v>
      </c>
      <c r="E2" s="138" t="s">
        <v>480</v>
      </c>
      <c r="F2" s="137"/>
    </row>
    <row r="3" spans="1:6">
      <c r="A3" s="137"/>
      <c r="B3" s="139" t="s">
        <v>481</v>
      </c>
      <c r="C3" s="140" t="s">
        <v>482</v>
      </c>
      <c r="D3" s="140" t="s">
        <v>483</v>
      </c>
      <c r="E3" s="140" t="s">
        <v>484</v>
      </c>
      <c r="F3" s="137"/>
    </row>
    <row r="4" spans="1:6">
      <c r="A4" s="137"/>
      <c r="B4" s="139" t="s">
        <v>485</v>
      </c>
      <c r="C4" s="140" t="s">
        <v>486</v>
      </c>
      <c r="D4" s="140" t="s">
        <v>487</v>
      </c>
      <c r="E4" s="140" t="s">
        <v>488</v>
      </c>
      <c r="F4" s="137"/>
    </row>
    <row r="5" spans="1:6">
      <c r="A5" s="137"/>
      <c r="B5" s="139" t="s">
        <v>489</v>
      </c>
      <c r="C5" s="140" t="s">
        <v>490</v>
      </c>
      <c r="D5" s="140" t="s">
        <v>491</v>
      </c>
      <c r="E5" s="140" t="s">
        <v>492</v>
      </c>
      <c r="F5" s="137"/>
    </row>
    <row r="6" spans="1:6">
      <c r="A6" s="137"/>
      <c r="B6" s="139" t="s">
        <v>493</v>
      </c>
      <c r="C6" s="140" t="s">
        <v>494</v>
      </c>
      <c r="D6" s="140" t="s">
        <v>495</v>
      </c>
      <c r="E6" s="140" t="s">
        <v>495</v>
      </c>
      <c r="F6" s="137"/>
    </row>
    <row r="7" spans="1:6" ht="40.5">
      <c r="A7" s="137"/>
      <c r="B7" s="139" t="s">
        <v>496</v>
      </c>
      <c r="C7" s="141" t="s">
        <v>497</v>
      </c>
      <c r="D7" s="141" t="s">
        <v>498</v>
      </c>
      <c r="E7" s="141" t="s">
        <v>499</v>
      </c>
      <c r="F7" s="137"/>
    </row>
    <row r="8" spans="1:6" ht="27">
      <c r="A8" s="137"/>
      <c r="B8" s="142" t="s">
        <v>500</v>
      </c>
      <c r="C8" s="143" t="s">
        <v>501</v>
      </c>
      <c r="D8" s="143" t="s">
        <v>501</v>
      </c>
      <c r="E8" s="143" t="s">
        <v>501</v>
      </c>
      <c r="F8" s="137"/>
    </row>
    <row r="9" spans="1:6">
      <c r="A9" s="137"/>
      <c r="B9" s="137"/>
      <c r="C9" s="137"/>
      <c r="D9" s="137"/>
      <c r="E9" s="137"/>
      <c r="F9" s="137"/>
    </row>
    <row r="10" spans="1:6">
      <c r="A10" s="137"/>
      <c r="B10" s="137"/>
      <c r="C10" s="137"/>
      <c r="D10" s="137"/>
      <c r="E10" s="137"/>
      <c r="F10" s="137"/>
    </row>
    <row r="11" spans="1:6">
      <c r="A11" s="137"/>
      <c r="B11" s="137"/>
      <c r="C11" s="137"/>
      <c r="D11" s="137"/>
      <c r="E11" s="137"/>
      <c r="F11" s="137"/>
    </row>
    <row r="12" spans="1:6">
      <c r="A12" s="137"/>
      <c r="B12" s="137"/>
      <c r="C12" s="137"/>
      <c r="D12" s="137"/>
      <c r="E12" s="137"/>
      <c r="F12" s="137"/>
    </row>
    <row r="13" spans="1:6">
      <c r="A13" s="137"/>
      <c r="B13" s="137"/>
      <c r="C13" s="137"/>
      <c r="D13" s="137"/>
      <c r="E13" s="137"/>
      <c r="F13" s="137"/>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B2:G80"/>
  <sheetViews>
    <sheetView workbookViewId="0"/>
  </sheetViews>
  <sheetFormatPr defaultRowHeight="16.5"/>
  <cols>
    <col min="2" max="2" width="26.75" bestFit="1" customWidth="1"/>
    <col min="3" max="3" width="16.5" bestFit="1" customWidth="1"/>
    <col min="4" max="4" width="19.125" bestFit="1" customWidth="1"/>
    <col min="5" max="6" width="18.125" bestFit="1" customWidth="1"/>
  </cols>
  <sheetData>
    <row r="2" spans="2:7">
      <c r="B2" s="80"/>
      <c r="C2" s="452" t="s">
        <v>211</v>
      </c>
      <c r="D2" s="452" t="s">
        <v>213</v>
      </c>
      <c r="E2" s="452" t="s">
        <v>176</v>
      </c>
      <c r="F2" s="452" t="s">
        <v>502</v>
      </c>
      <c r="G2" s="460" t="s">
        <v>7</v>
      </c>
    </row>
    <row r="3" spans="2:7">
      <c r="B3" s="3" t="s">
        <v>503</v>
      </c>
      <c r="C3" s="206">
        <v>7658715547.0739508</v>
      </c>
      <c r="D3" s="206">
        <v>1433927509073.3286</v>
      </c>
      <c r="E3" s="206">
        <v>2898132489919.8027</v>
      </c>
      <c r="F3" s="206">
        <v>7438881238761.2178</v>
      </c>
    </row>
    <row r="4" spans="2:7">
      <c r="B4" s="3" t="s">
        <v>504</v>
      </c>
      <c r="C4" s="206">
        <v>832589638.06372321</v>
      </c>
      <c r="D4" s="206">
        <v>674876613969.19336</v>
      </c>
      <c r="E4" s="206">
        <v>1309783947525.7156</v>
      </c>
      <c r="F4" s="206">
        <v>5275789753705.4502</v>
      </c>
    </row>
    <row r="5" spans="2:7">
      <c r="B5" s="3" t="s">
        <v>505</v>
      </c>
      <c r="C5" s="206">
        <v>218169079.39405102</v>
      </c>
      <c r="D5" s="206">
        <v>154055726483.23563</v>
      </c>
      <c r="E5" s="206">
        <v>250704640329.46103</v>
      </c>
      <c r="F5" s="206">
        <v>1135870627470.9094</v>
      </c>
      <c r="G5" t="s">
        <v>506</v>
      </c>
    </row>
    <row r="6" spans="2:7">
      <c r="B6" s="3" t="s">
        <v>507</v>
      </c>
      <c r="C6" s="206">
        <v>243991802.80897498</v>
      </c>
      <c r="D6" s="206">
        <v>172289925511.39658</v>
      </c>
      <c r="E6" s="206">
        <v>280378307212.25854</v>
      </c>
      <c r="F6" s="206">
        <v>1270313478537.5359</v>
      </c>
      <c r="G6" t="s">
        <v>506</v>
      </c>
    </row>
    <row r="7" spans="2:7">
      <c r="B7" s="3" t="s">
        <v>508</v>
      </c>
      <c r="C7" s="206">
        <v>0</v>
      </c>
      <c r="D7" s="206">
        <v>0</v>
      </c>
      <c r="E7" s="206">
        <v>0</v>
      </c>
      <c r="F7" s="206">
        <v>1572993001</v>
      </c>
      <c r="G7" t="s">
        <v>506</v>
      </c>
    </row>
    <row r="8" spans="2:7">
      <c r="B8" s="3" t="s">
        <v>509</v>
      </c>
      <c r="C8" s="206">
        <v>341363024.63999999</v>
      </c>
      <c r="D8" s="206">
        <v>92599981959.983978</v>
      </c>
      <c r="E8" s="206">
        <v>619375184946.90869</v>
      </c>
      <c r="F8" s="206">
        <v>2152377101100.4673</v>
      </c>
      <c r="G8" t="s">
        <v>510</v>
      </c>
    </row>
    <row r="9" spans="2:7">
      <c r="B9" s="3" t="s">
        <v>511</v>
      </c>
      <c r="C9" s="206">
        <v>4766905.38049966</v>
      </c>
      <c r="D9" s="206">
        <v>3899675119.4386511</v>
      </c>
      <c r="E9" s="206">
        <v>5005816605.627882</v>
      </c>
      <c r="F9" s="206">
        <v>21552658131.552967</v>
      </c>
      <c r="G9" t="s">
        <v>506</v>
      </c>
    </row>
    <row r="10" spans="2:7">
      <c r="B10" s="3" t="s">
        <v>512</v>
      </c>
      <c r="C10" s="206">
        <v>0</v>
      </c>
      <c r="D10" s="206">
        <v>15774664523.193148</v>
      </c>
      <c r="E10" s="206">
        <v>3775969750.4132605</v>
      </c>
      <c r="F10" s="206">
        <v>238713774303.88159</v>
      </c>
    </row>
    <row r="11" spans="2:7">
      <c r="B11" s="3" t="s">
        <v>513</v>
      </c>
      <c r="C11" s="206">
        <v>0</v>
      </c>
      <c r="D11" s="206">
        <v>0</v>
      </c>
      <c r="E11" s="206">
        <v>141261804</v>
      </c>
      <c r="F11" s="206">
        <v>11076562504</v>
      </c>
    </row>
    <row r="12" spans="2:7">
      <c r="B12" s="3" t="s">
        <v>514</v>
      </c>
      <c r="C12" s="206">
        <v>0</v>
      </c>
      <c r="D12" s="206">
        <v>0</v>
      </c>
      <c r="E12" s="206">
        <v>0</v>
      </c>
      <c r="F12" s="206">
        <v>0</v>
      </c>
    </row>
    <row r="13" spans="2:7">
      <c r="B13" s="3" t="s">
        <v>515</v>
      </c>
      <c r="C13" s="206">
        <v>218394.6518714336</v>
      </c>
      <c r="D13" s="206">
        <v>178662700.88042417</v>
      </c>
      <c r="E13" s="206">
        <v>3495477071.1333151</v>
      </c>
      <c r="F13" s="206">
        <v>27074299832.269382</v>
      </c>
    </row>
    <row r="14" spans="2:7">
      <c r="B14" s="3" t="s">
        <v>514</v>
      </c>
      <c r="C14" s="206">
        <v>0</v>
      </c>
      <c r="D14" s="206">
        <v>0</v>
      </c>
      <c r="E14" s="206">
        <v>0</v>
      </c>
      <c r="F14" s="206">
        <v>0</v>
      </c>
    </row>
    <row r="15" spans="2:7">
      <c r="B15" s="3" t="s">
        <v>516</v>
      </c>
      <c r="C15" s="206">
        <v>22871702.34765736</v>
      </c>
      <c r="D15" s="206">
        <v>18710715121.22546</v>
      </c>
      <c r="E15" s="206">
        <v>24018002933.148338</v>
      </c>
      <c r="F15" s="206">
        <v>103410062134.27853</v>
      </c>
      <c r="G15" t="s">
        <v>510</v>
      </c>
    </row>
    <row r="16" spans="2:7">
      <c r="B16" s="3" t="s">
        <v>517</v>
      </c>
      <c r="C16" s="206">
        <v>1208728.8406689328</v>
      </c>
      <c r="D16" s="206">
        <v>821491140.54931664</v>
      </c>
      <c r="E16" s="206">
        <v>1415323205.3960264</v>
      </c>
      <c r="F16" s="206">
        <v>5813961416.2139883</v>
      </c>
    </row>
    <row r="17" spans="2:7">
      <c r="B17" s="3" t="s">
        <v>518</v>
      </c>
      <c r="C17" s="206">
        <v>0</v>
      </c>
      <c r="D17" s="206">
        <v>0</v>
      </c>
      <c r="E17" s="206">
        <v>0</v>
      </c>
      <c r="F17" s="206">
        <v>7542377997</v>
      </c>
    </row>
    <row r="18" spans="2:7">
      <c r="B18" s="3" t="s">
        <v>519</v>
      </c>
      <c r="C18" s="206">
        <v>0</v>
      </c>
      <c r="D18" s="206">
        <v>216545771409.2901</v>
      </c>
      <c r="E18" s="206">
        <v>121473963667.36823</v>
      </c>
      <c r="F18" s="206">
        <v>300471857276.34167</v>
      </c>
    </row>
    <row r="19" spans="2:7">
      <c r="B19" s="3" t="s">
        <v>520</v>
      </c>
      <c r="C19" s="206">
        <v>0</v>
      </c>
      <c r="D19" s="206">
        <v>121746514602.47601</v>
      </c>
      <c r="E19" s="206">
        <v>53991740797.879875</v>
      </c>
      <c r="F19" s="206">
        <v>157055058171.6441</v>
      </c>
    </row>
    <row r="20" spans="2:7">
      <c r="B20" s="3" t="s">
        <v>521</v>
      </c>
      <c r="C20" s="206">
        <v>0</v>
      </c>
      <c r="D20" s="206">
        <v>0</v>
      </c>
      <c r="E20" s="206">
        <v>0</v>
      </c>
      <c r="F20" s="206">
        <v>2823159716</v>
      </c>
    </row>
    <row r="21" spans="2:7">
      <c r="B21" s="3" t="s">
        <v>522</v>
      </c>
      <c r="C21" s="206">
        <v>0</v>
      </c>
      <c r="D21" s="206">
        <v>0</v>
      </c>
      <c r="E21" s="206">
        <v>0</v>
      </c>
      <c r="F21" s="206">
        <v>-3</v>
      </c>
    </row>
    <row r="22" spans="2:7">
      <c r="B22" s="3" t="s">
        <v>523</v>
      </c>
      <c r="C22" s="206">
        <v>0</v>
      </c>
      <c r="D22" s="206">
        <v>0</v>
      </c>
      <c r="E22" s="206">
        <v>2512182160</v>
      </c>
      <c r="F22" s="206">
        <v>49906781</v>
      </c>
    </row>
    <row r="23" spans="2:7">
      <c r="B23" s="3" t="s">
        <v>524</v>
      </c>
      <c r="C23" s="206">
        <v>0</v>
      </c>
      <c r="D23" s="206">
        <v>94799256806.814102</v>
      </c>
      <c r="E23" s="206">
        <v>64970040709.488342</v>
      </c>
      <c r="F23" s="206">
        <v>140543732495.69757</v>
      </c>
    </row>
    <row r="24" spans="2:7">
      <c r="B24" s="3" t="s">
        <v>525</v>
      </c>
      <c r="C24" s="206">
        <v>0</v>
      </c>
      <c r="D24" s="206">
        <v>0</v>
      </c>
      <c r="E24" s="206">
        <v>0</v>
      </c>
      <c r="F24" s="206">
        <v>115</v>
      </c>
    </row>
    <row r="25" spans="2:7">
      <c r="B25" s="3" t="s">
        <v>526</v>
      </c>
      <c r="C25" s="206">
        <v>6826125909.0102272</v>
      </c>
      <c r="D25" s="206">
        <v>759050895104.13538</v>
      </c>
      <c r="E25" s="206">
        <v>1588348542394.0874</v>
      </c>
      <c r="F25" s="206">
        <v>2163091485055.7673</v>
      </c>
      <c r="G25" t="s">
        <v>510</v>
      </c>
    </row>
    <row r="26" spans="2:7">
      <c r="B26" s="3" t="s">
        <v>527</v>
      </c>
      <c r="C26" s="206">
        <v>124883422582.31955</v>
      </c>
      <c r="D26" s="206">
        <v>11057675141752.02</v>
      </c>
      <c r="E26" s="206">
        <v>8702348657904.4004</v>
      </c>
      <c r="F26" s="206">
        <v>8470443191549.7109</v>
      </c>
    </row>
    <row r="27" spans="2:7">
      <c r="B27" s="3" t="s">
        <v>528</v>
      </c>
      <c r="C27" s="206">
        <v>30417374.509252314</v>
      </c>
      <c r="D27" s="206">
        <v>24883623463.057987</v>
      </c>
      <c r="E27" s="206">
        <v>46049858010.140907</v>
      </c>
      <c r="F27" s="206">
        <v>198279218883.29187</v>
      </c>
      <c r="G27" t="s">
        <v>506</v>
      </c>
    </row>
    <row r="28" spans="2:7">
      <c r="B28" s="3" t="s">
        <v>529</v>
      </c>
      <c r="C28" s="206">
        <v>0</v>
      </c>
      <c r="D28" s="206">
        <v>0</v>
      </c>
      <c r="E28" s="206">
        <v>0</v>
      </c>
      <c r="F28" s="206">
        <v>10500000</v>
      </c>
    </row>
    <row r="29" spans="2:7">
      <c r="B29" s="3" t="s">
        <v>530</v>
      </c>
      <c r="C29" s="206">
        <v>15474881.939046277</v>
      </c>
      <c r="D29" s="206">
        <v>12659578333.737312</v>
      </c>
      <c r="E29" s="206">
        <v>16250463308.438721</v>
      </c>
      <c r="F29" s="206">
        <v>69966742243.884918</v>
      </c>
    </row>
    <row r="30" spans="2:7">
      <c r="B30" s="3" t="s">
        <v>531</v>
      </c>
      <c r="C30" s="206">
        <v>4957801.7400205648</v>
      </c>
      <c r="D30" s="206">
        <v>4055842218.2571845</v>
      </c>
      <c r="E30" s="206">
        <v>19314283886.567047</v>
      </c>
      <c r="F30" s="206">
        <v>83158091700.435745</v>
      </c>
    </row>
    <row r="31" spans="2:7">
      <c r="B31" s="3" t="s">
        <v>532</v>
      </c>
      <c r="C31" s="206">
        <v>9984690.830185473</v>
      </c>
      <c r="D31" s="206">
        <v>8168202911.0634909</v>
      </c>
      <c r="E31" s="206">
        <v>10485110815.135141</v>
      </c>
      <c r="F31" s="206">
        <v>45143884938.971184</v>
      </c>
    </row>
    <row r="32" spans="2:7">
      <c r="B32" s="3" t="s">
        <v>533</v>
      </c>
      <c r="C32" s="206">
        <v>0</v>
      </c>
      <c r="D32" s="206">
        <v>9272176791802.3418</v>
      </c>
      <c r="E32" s="206">
        <v>7049773452333.1123</v>
      </c>
      <c r="F32" s="206">
        <v>6456921158383.748</v>
      </c>
    </row>
    <row r="33" spans="2:7">
      <c r="B33" s="3" t="s">
        <v>534</v>
      </c>
      <c r="C33" s="206">
        <v>0</v>
      </c>
      <c r="D33" s="206">
        <v>487832425007.96069</v>
      </c>
      <c r="E33" s="206">
        <v>407924463303.81073</v>
      </c>
      <c r="F33" s="206">
        <v>954975051753.39648</v>
      </c>
    </row>
    <row r="34" spans="2:7">
      <c r="B34" s="3" t="s">
        <v>535</v>
      </c>
      <c r="C34" s="206">
        <v>124853005207.8103</v>
      </c>
      <c r="D34" s="206">
        <v>1272782301478.6589</v>
      </c>
      <c r="E34" s="206">
        <v>1198600884257.3374</v>
      </c>
      <c r="F34" s="206">
        <v>860267762529.27466</v>
      </c>
    </row>
    <row r="35" spans="2:7">
      <c r="B35" s="3" t="s">
        <v>536</v>
      </c>
      <c r="C35" s="206">
        <v>0</v>
      </c>
      <c r="D35" s="206">
        <v>7190268093.7512455</v>
      </c>
      <c r="E35" s="206">
        <v>5494139009.9592524</v>
      </c>
      <c r="F35" s="206">
        <v>5460396568.2895012</v>
      </c>
    </row>
    <row r="36" spans="2:7">
      <c r="B36" s="3" t="s">
        <v>537</v>
      </c>
      <c r="C36" s="206">
        <v>0</v>
      </c>
      <c r="D36" s="206">
        <v>0</v>
      </c>
      <c r="E36" s="206">
        <v>0</v>
      </c>
      <c r="F36" s="206">
        <v>99830</v>
      </c>
    </row>
    <row r="37" spans="2:7">
      <c r="B37" s="3" t="s">
        <v>538</v>
      </c>
      <c r="C37" s="206">
        <v>0</v>
      </c>
      <c r="D37" s="206">
        <v>0</v>
      </c>
      <c r="E37" s="206">
        <v>0</v>
      </c>
      <c r="F37" s="206">
        <v>2357</v>
      </c>
    </row>
    <row r="38" spans="2:7">
      <c r="B38" s="3" t="s">
        <v>514</v>
      </c>
      <c r="C38" s="206">
        <v>0</v>
      </c>
      <c r="D38" s="206">
        <v>0</v>
      </c>
      <c r="E38" s="206">
        <v>0</v>
      </c>
      <c r="F38" s="206">
        <v>0</v>
      </c>
    </row>
    <row r="39" spans="2:7">
      <c r="B39" s="3" t="s">
        <v>539</v>
      </c>
      <c r="C39" s="206">
        <v>8780568.2340811994</v>
      </c>
      <c r="D39" s="206">
        <v>7183143096.7884445</v>
      </c>
      <c r="E39" s="206">
        <v>9220639128.4412632</v>
      </c>
      <c r="F39" s="206">
        <v>39699673109.536209</v>
      </c>
    </row>
    <row r="40" spans="2:7">
      <c r="B40" s="3" t="s">
        <v>540</v>
      </c>
      <c r="C40" s="206">
        <v>0</v>
      </c>
      <c r="D40" s="206">
        <v>133314204646.83324</v>
      </c>
      <c r="E40" s="206">
        <v>133421310885.04358</v>
      </c>
      <c r="F40" s="206">
        <v>88389279228.123169</v>
      </c>
    </row>
    <row r="41" spans="2:7">
      <c r="B41" s="3" t="s">
        <v>541</v>
      </c>
      <c r="C41" s="206">
        <v>124754533581.57884</v>
      </c>
      <c r="D41" s="206">
        <v>1102880552794.8308</v>
      </c>
      <c r="E41" s="206">
        <v>1031824585770.8408</v>
      </c>
      <c r="F41" s="206">
        <v>617917268839.83093</v>
      </c>
    </row>
    <row r="42" spans="2:7">
      <c r="B42" s="3" t="s">
        <v>542</v>
      </c>
      <c r="C42" s="206">
        <v>0</v>
      </c>
      <c r="D42" s="206">
        <v>0</v>
      </c>
      <c r="E42" s="206">
        <v>0</v>
      </c>
      <c r="F42" s="206">
        <v>6485939209</v>
      </c>
    </row>
    <row r="43" spans="2:7">
      <c r="B43" s="3" t="s">
        <v>543</v>
      </c>
      <c r="C43" s="206">
        <v>89691057.99737671</v>
      </c>
      <c r="D43" s="206">
        <v>22214132846.455242</v>
      </c>
      <c r="E43" s="206">
        <v>18640209463.052525</v>
      </c>
      <c r="F43" s="206">
        <v>102315103387.49486</v>
      </c>
    </row>
    <row r="44" spans="2:7">
      <c r="B44" s="453" t="s">
        <v>458</v>
      </c>
      <c r="C44" s="454">
        <v>132542138129.39349</v>
      </c>
      <c r="D44" s="454">
        <v>12491602650825.348</v>
      </c>
      <c r="E44" s="454">
        <v>11600481147824.203</v>
      </c>
      <c r="F44" s="454">
        <v>15909324430310.93</v>
      </c>
    </row>
    <row r="45" spans="2:7">
      <c r="B45" s="3"/>
      <c r="C45" s="206">
        <v>0</v>
      </c>
      <c r="D45" s="206" t="b">
        <v>1</v>
      </c>
      <c r="E45" s="206" t="b">
        <v>1</v>
      </c>
      <c r="F45" s="206" t="b">
        <v>1</v>
      </c>
    </row>
    <row r="46" spans="2:7">
      <c r="B46" s="3" t="s">
        <v>544</v>
      </c>
      <c r="C46" s="206">
        <v>1753422211.4422584</v>
      </c>
      <c r="D46" s="206">
        <v>4486943459315.4033</v>
      </c>
      <c r="E46" s="206">
        <v>2464616264713.2935</v>
      </c>
      <c r="F46" s="206">
        <v>8009628134291.0576</v>
      </c>
    </row>
    <row r="47" spans="2:7">
      <c r="B47" s="3" t="s">
        <v>545</v>
      </c>
      <c r="C47" s="206">
        <v>326340697.70636559</v>
      </c>
      <c r="D47" s="206">
        <v>1061641552533.9238</v>
      </c>
      <c r="E47" s="206">
        <v>605536583127.4325</v>
      </c>
      <c r="F47" s="206">
        <v>3361359848763.937</v>
      </c>
      <c r="G47" t="s">
        <v>469</v>
      </c>
    </row>
    <row r="48" spans="2:7">
      <c r="B48" s="3" t="s">
        <v>546</v>
      </c>
      <c r="C48" s="206">
        <v>0</v>
      </c>
      <c r="D48" s="206">
        <v>696294850930.6272</v>
      </c>
      <c r="E48" s="206">
        <v>518658155310.11572</v>
      </c>
      <c r="F48" s="206">
        <v>1306161793759.2571</v>
      </c>
      <c r="G48" t="s">
        <v>547</v>
      </c>
    </row>
    <row r="49" spans="2:7">
      <c r="B49" s="3" t="s">
        <v>548</v>
      </c>
      <c r="C49" s="206">
        <v>419766438.12381333</v>
      </c>
      <c r="D49" s="206">
        <v>1524194445171.7788</v>
      </c>
      <c r="E49" s="206">
        <v>337829300268.90924</v>
      </c>
      <c r="F49" s="206">
        <v>1516289721900.3201</v>
      </c>
      <c r="G49" t="s">
        <v>469</v>
      </c>
    </row>
    <row r="50" spans="2:7">
      <c r="B50" s="3" t="s">
        <v>549</v>
      </c>
      <c r="C50" s="206">
        <v>409588652.3385691</v>
      </c>
      <c r="D50" s="206">
        <v>317945865.05319607</v>
      </c>
      <c r="E50" s="206">
        <v>408131098.67550057</v>
      </c>
      <c r="F50" s="206">
        <v>64695386179.932732</v>
      </c>
      <c r="G50" t="s">
        <v>469</v>
      </c>
    </row>
    <row r="51" spans="2:7">
      <c r="B51" s="3" t="s">
        <v>550</v>
      </c>
      <c r="C51" s="206">
        <v>25397287.753435452</v>
      </c>
      <c r="D51" s="206">
        <v>11709488217.442522</v>
      </c>
      <c r="E51" s="206">
        <v>6990361051.7674294</v>
      </c>
      <c r="F51" s="206">
        <v>41785780787.036621</v>
      </c>
    </row>
    <row r="52" spans="2:7">
      <c r="B52" s="3" t="s">
        <v>551</v>
      </c>
      <c r="C52" s="206">
        <v>561694639.8718307</v>
      </c>
      <c r="D52" s="206">
        <v>109915906271.07068</v>
      </c>
      <c r="E52" s="206">
        <v>147111076794.33575</v>
      </c>
      <c r="F52" s="206">
        <v>495225697030.75647</v>
      </c>
      <c r="G52" t="s">
        <v>469</v>
      </c>
    </row>
    <row r="53" spans="2:7">
      <c r="B53" s="3" t="s">
        <v>552</v>
      </c>
      <c r="C53" s="206">
        <v>0</v>
      </c>
      <c r="D53" s="206">
        <v>2309747002.2796946</v>
      </c>
      <c r="E53" s="206">
        <v>30835855081.804653</v>
      </c>
      <c r="F53" s="206">
        <v>98056287317.915649</v>
      </c>
    </row>
    <row r="54" spans="2:7">
      <c r="B54" s="3" t="s">
        <v>553</v>
      </c>
      <c r="C54" s="206">
        <v>0</v>
      </c>
      <c r="D54" s="206">
        <v>0</v>
      </c>
      <c r="E54" s="206">
        <v>0</v>
      </c>
      <c r="F54" s="206">
        <v>38564867085</v>
      </c>
    </row>
    <row r="55" spans="2:7">
      <c r="B55" s="3" t="s">
        <v>554</v>
      </c>
      <c r="C55" s="206">
        <v>0</v>
      </c>
      <c r="D55" s="206">
        <v>1045655514122.6033</v>
      </c>
      <c r="E55" s="206">
        <v>690745576876.05994</v>
      </c>
      <c r="F55" s="206">
        <v>898365348160.3645</v>
      </c>
      <c r="G55" t="s">
        <v>547</v>
      </c>
    </row>
    <row r="56" spans="2:7">
      <c r="B56" s="3" t="s">
        <v>555</v>
      </c>
      <c r="C56" s="206">
        <v>0</v>
      </c>
      <c r="D56" s="206">
        <v>10676064475.795206</v>
      </c>
      <c r="E56" s="206">
        <v>7253943034.8585119</v>
      </c>
      <c r="F56" s="206">
        <v>3241333471.3462806</v>
      </c>
    </row>
    <row r="57" spans="2:7">
      <c r="B57" s="3" t="s">
        <v>556</v>
      </c>
      <c r="C57" s="206">
        <v>0</v>
      </c>
      <c r="D57" s="206">
        <v>15843600017.005991</v>
      </c>
      <c r="E57" s="206">
        <v>16787887128.306784</v>
      </c>
      <c r="F57" s="206">
        <v>72024107868.687225</v>
      </c>
    </row>
    <row r="58" spans="2:7">
      <c r="B58" s="3" t="s">
        <v>557</v>
      </c>
      <c r="C58" s="206">
        <v>9357026</v>
      </c>
      <c r="D58" s="206">
        <v>3046159470.9435892</v>
      </c>
      <c r="E58" s="206">
        <v>89495225049</v>
      </c>
      <c r="F58" s="206">
        <v>69040173532.056412</v>
      </c>
    </row>
    <row r="59" spans="2:7">
      <c r="B59" s="3" t="s">
        <v>558</v>
      </c>
      <c r="C59" s="206">
        <v>1277469.6482442194</v>
      </c>
      <c r="D59" s="206">
        <v>868209612.48223734</v>
      </c>
      <c r="E59" s="206">
        <v>1495813102.5884552</v>
      </c>
      <c r="F59" s="206">
        <v>6144603318.281064</v>
      </c>
    </row>
    <row r="60" spans="2:7">
      <c r="B60" s="3" t="s">
        <v>559</v>
      </c>
      <c r="C60" s="206">
        <v>0</v>
      </c>
      <c r="D60" s="206">
        <v>0</v>
      </c>
      <c r="E60" s="206">
        <v>0</v>
      </c>
      <c r="F60" s="206">
        <v>-142649</v>
      </c>
    </row>
    <row r="61" spans="2:7">
      <c r="B61" s="3" t="s">
        <v>560</v>
      </c>
      <c r="C61" s="206">
        <v>0</v>
      </c>
      <c r="D61" s="206">
        <v>3316007258.8276758</v>
      </c>
      <c r="E61" s="206">
        <v>10586600708.738239</v>
      </c>
      <c r="F61" s="206">
        <v>37796987019.434082</v>
      </c>
      <c r="G61" t="s">
        <v>547</v>
      </c>
    </row>
    <row r="62" spans="2:7">
      <c r="B62" s="3" t="s">
        <v>561</v>
      </c>
      <c r="C62" s="206">
        <v>0</v>
      </c>
      <c r="D62" s="206">
        <v>1153968365.5697145</v>
      </c>
      <c r="E62" s="206">
        <v>881756080.70099163</v>
      </c>
      <c r="F62" s="206">
        <v>876340745.72929382</v>
      </c>
    </row>
    <row r="63" spans="2:7">
      <c r="B63" s="3" t="s">
        <v>562</v>
      </c>
      <c r="C63" s="206">
        <v>99582902.560846999</v>
      </c>
      <c r="D63" s="206">
        <v>4572680328573.4639</v>
      </c>
      <c r="E63" s="206">
        <v>3807411173283.3086</v>
      </c>
      <c r="F63" s="206">
        <v>2507215026540.9087</v>
      </c>
    </row>
    <row r="64" spans="2:7">
      <c r="B64" s="3" t="s">
        <v>563</v>
      </c>
      <c r="C64" s="206">
        <v>0</v>
      </c>
      <c r="D64" s="206">
        <v>982182182990.34595</v>
      </c>
      <c r="E64" s="206">
        <v>29972423078.396172</v>
      </c>
      <c r="F64" s="206">
        <v>119660933529.25789</v>
      </c>
      <c r="G64" t="s">
        <v>547</v>
      </c>
    </row>
    <row r="65" spans="2:7">
      <c r="B65" s="3" t="s">
        <v>564</v>
      </c>
      <c r="C65" s="206">
        <v>0</v>
      </c>
      <c r="D65" s="206">
        <v>3442502765290.418</v>
      </c>
      <c r="E65" s="206">
        <v>3581089031500.2695</v>
      </c>
      <c r="F65" s="206">
        <v>1979961876904.4736</v>
      </c>
      <c r="G65" t="s">
        <v>547</v>
      </c>
    </row>
    <row r="66" spans="2:7">
      <c r="B66" s="3" t="s">
        <v>565</v>
      </c>
      <c r="C66" s="206">
        <v>57525124.62625058</v>
      </c>
      <c r="D66" s="206">
        <v>131398306406.90735</v>
      </c>
      <c r="E66" s="206">
        <v>116622856516.14536</v>
      </c>
      <c r="F66" s="206">
        <v>286413429303.92102</v>
      </c>
    </row>
    <row r="67" spans="2:7">
      <c r="B67" s="3" t="s">
        <v>566</v>
      </c>
      <c r="C67" s="206">
        <v>0</v>
      </c>
      <c r="D67" s="206">
        <v>0</v>
      </c>
      <c r="E67" s="206">
        <v>0</v>
      </c>
      <c r="F67" s="206">
        <v>0</v>
      </c>
    </row>
    <row r="68" spans="2:7">
      <c r="B68" s="3" t="s">
        <v>567</v>
      </c>
      <c r="C68" s="206">
        <v>40880439.934596457</v>
      </c>
      <c r="D68" s="206">
        <v>10125017407.590628</v>
      </c>
      <c r="E68" s="206">
        <v>8496052787.6134853</v>
      </c>
      <c r="F68" s="206">
        <v>50905448389.86129</v>
      </c>
    </row>
    <row r="69" spans="2:7">
      <c r="B69" s="3" t="s">
        <v>568</v>
      </c>
      <c r="C69" s="206">
        <v>1056425075.8556831</v>
      </c>
      <c r="D69" s="206">
        <v>261648903484.57126</v>
      </c>
      <c r="E69" s="206">
        <v>219553488783.09628</v>
      </c>
      <c r="F69" s="206">
        <v>1212145152149.4768</v>
      </c>
    </row>
    <row r="70" spans="2:7">
      <c r="B70" s="3" t="s">
        <v>569</v>
      </c>
      <c r="C70" s="206">
        <v>-1056318762.0531214</v>
      </c>
      <c r="D70" s="206">
        <v>-261622572331.98761</v>
      </c>
      <c r="E70" s="206">
        <v>-219531393921.10211</v>
      </c>
      <c r="F70" s="206">
        <v>-1210438595164.8572</v>
      </c>
    </row>
    <row r="71" spans="2:7">
      <c r="B71" s="3" t="s">
        <v>570</v>
      </c>
      <c r="C71" s="206">
        <v>-106313.80256168048</v>
      </c>
      <c r="D71" s="206">
        <v>-26331152.583639476</v>
      </c>
      <c r="E71" s="206">
        <v>-22094861.994172212</v>
      </c>
      <c r="F71" s="206">
        <v>-121277504.61962664</v>
      </c>
    </row>
    <row r="72" spans="2:7">
      <c r="B72" s="3" t="s">
        <v>571</v>
      </c>
      <c r="C72" s="206">
        <v>1177338</v>
      </c>
      <c r="D72" s="206">
        <v>421060672.59812289</v>
      </c>
      <c r="E72" s="206">
        <v>62870779674</v>
      </c>
      <c r="F72" s="206">
        <v>23889940219.401878</v>
      </c>
    </row>
    <row r="73" spans="2:7">
      <c r="B73" s="3" t="s">
        <v>572</v>
      </c>
      <c r="C73" s="206">
        <v>0</v>
      </c>
      <c r="D73" s="206">
        <v>0</v>
      </c>
      <c r="E73" s="206">
        <v>0</v>
      </c>
      <c r="F73" s="206">
        <v>2357</v>
      </c>
    </row>
    <row r="74" spans="2:7">
      <c r="B74" s="3" t="s">
        <v>573</v>
      </c>
      <c r="C74" s="206">
        <v>0</v>
      </c>
      <c r="D74" s="206">
        <v>361280806.05007952</v>
      </c>
      <c r="E74" s="206">
        <v>3533867837.0414362</v>
      </c>
      <c r="F74" s="206">
        <v>37717201139.908485</v>
      </c>
      <c r="G74" t="s">
        <v>547</v>
      </c>
    </row>
    <row r="75" spans="2:7">
      <c r="B75" s="461" t="s">
        <v>574</v>
      </c>
      <c r="C75" s="462">
        <v>0</v>
      </c>
      <c r="D75" s="462">
        <v>2589421241.3916268</v>
      </c>
      <c r="E75" s="462">
        <v>2457203645.5932465</v>
      </c>
      <c r="F75" s="462">
        <v>4347336021.4972296</v>
      </c>
      <c r="G75" s="463"/>
    </row>
    <row r="76" spans="2:7">
      <c r="B76" s="3" t="s">
        <v>575</v>
      </c>
      <c r="C76" s="206">
        <v>0</v>
      </c>
      <c r="D76" s="206">
        <v>0</v>
      </c>
      <c r="E76" s="206">
        <v>0</v>
      </c>
      <c r="F76" s="206">
        <v>0</v>
      </c>
    </row>
    <row r="77" spans="2:7">
      <c r="B77" s="3" t="s">
        <v>576</v>
      </c>
      <c r="C77" s="206">
        <v>0</v>
      </c>
      <c r="D77" s="206">
        <v>0</v>
      </c>
      <c r="E77" s="206">
        <v>0</v>
      </c>
      <c r="F77" s="206">
        <v>379169989</v>
      </c>
    </row>
    <row r="78" spans="2:7">
      <c r="B78" s="3" t="s">
        <v>577</v>
      </c>
      <c r="C78" s="206">
        <v>0</v>
      </c>
      <c r="D78" s="206">
        <v>3100293758.1628518</v>
      </c>
      <c r="E78" s="206">
        <v>2368958244.2494378</v>
      </c>
      <c r="F78" s="206">
        <v>2354409206.5877104</v>
      </c>
    </row>
    <row r="79" spans="2:7">
      <c r="B79" s="453" t="s">
        <v>465</v>
      </c>
      <c r="C79" s="454">
        <v>1853005114.0031054</v>
      </c>
      <c r="D79" s="454">
        <v>9059623787888.8672</v>
      </c>
      <c r="E79" s="454">
        <v>6272027437996.6016</v>
      </c>
      <c r="F79" s="454">
        <v>10516843160831.967</v>
      </c>
    </row>
    <row r="80" spans="2:7">
      <c r="B80" s="453" t="s">
        <v>466</v>
      </c>
      <c r="C80" s="454">
        <v>130689133015.39038</v>
      </c>
      <c r="D80" s="454">
        <v>3431978862936.4805</v>
      </c>
      <c r="E80" s="454">
        <v>5328453709827.6016</v>
      </c>
      <c r="F80" s="454">
        <v>5392481269478.9629</v>
      </c>
    </row>
  </sheetData>
  <phoneticPr fontId="2" type="noConversion"/>
  <pageMargins left="0.7" right="0.7" top="0.75" bottom="0.75" header="0.3" footer="0.3"/>
  <pageSetup paperSize="9" orientation="portrait" horizontalDpi="300" verticalDpi="0" r:id="rId1"/>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7B269F30B86442A8D2ED2E29CCC1DD" ma:contentTypeVersion="15" ma:contentTypeDescription="Create a new document." ma:contentTypeScope="" ma:versionID="21d0da467d263f15023e33c8a868b649">
  <xsd:schema xmlns:xsd="http://www.w3.org/2001/XMLSchema" xmlns:xs="http://www.w3.org/2001/XMLSchema" xmlns:p="http://schemas.microsoft.com/office/2006/metadata/properties" xmlns:ns3="ea13cb22-ff0f-4d32-9ad5-335715add47f" xmlns:ns4="1b8265e8-55fd-49ad-b9e2-30beb6270dea" targetNamespace="http://schemas.microsoft.com/office/2006/metadata/properties" ma:root="true" ma:fieldsID="9fbd4115e03354575a85438be9acf3e4" ns3:_="" ns4:_="">
    <xsd:import namespace="ea13cb22-ff0f-4d32-9ad5-335715add47f"/>
    <xsd:import namespace="1b8265e8-55fd-49ad-b9e2-30beb6270de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AutoKeyPoints" minOccurs="0"/>
                <xsd:element ref="ns4:MediaServiceKeyPoint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13cb22-ff0f-4d32-9ad5-335715add47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8265e8-55fd-49ad-b9e2-30beb6270de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b8265e8-55fd-49ad-b9e2-30beb6270dea" xsi:nil="true"/>
  </documentManagement>
</p:properties>
</file>

<file path=customXml/itemProps1.xml><?xml version="1.0" encoding="utf-8"?>
<ds:datastoreItem xmlns:ds="http://schemas.openxmlformats.org/officeDocument/2006/customXml" ds:itemID="{FC07D5B5-6CD0-4C2E-8E26-FC0DD84F7E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13cb22-ff0f-4d32-9ad5-335715add47f"/>
    <ds:schemaRef ds:uri="1b8265e8-55fd-49ad-b9e2-30beb6270d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97D702-ED40-4BFE-B06B-171992B5633B}">
  <ds:schemaRefs>
    <ds:schemaRef ds:uri="http://schemas.microsoft.com/sharepoint/v3/contenttype/forms"/>
  </ds:schemaRefs>
</ds:datastoreItem>
</file>

<file path=customXml/itemProps3.xml><?xml version="1.0" encoding="utf-8"?>
<ds:datastoreItem xmlns:ds="http://schemas.openxmlformats.org/officeDocument/2006/customXml" ds:itemID="{8EF2DC23-EF71-413B-9FAD-D00A3561451D}">
  <ds:schemaRefs>
    <ds:schemaRef ds:uri="http://www.w3.org/XML/1998/namespace"/>
    <ds:schemaRef ds:uri="http://purl.org/dc/elements/1.1/"/>
    <ds:schemaRef ds:uri="http://schemas.openxmlformats.org/package/2006/metadata/core-properties"/>
    <ds:schemaRef ds:uri="http://purl.org/dc/terms/"/>
    <ds:schemaRef ds:uri="ea13cb22-ff0f-4d32-9ad5-335715add47f"/>
    <ds:schemaRef ds:uri="http://purl.org/dc/dcmitype/"/>
    <ds:schemaRef ds:uri="http://schemas.microsoft.com/office/2006/documentManagement/types"/>
    <ds:schemaRef ds:uri="http://schemas.microsoft.com/office/2006/metadata/properties"/>
    <ds:schemaRef ds:uri="http://schemas.microsoft.com/office/infopath/2007/PartnerControls"/>
    <ds:schemaRef ds:uri="1b8265e8-55fd-49ad-b9e2-30beb6270d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23</vt:i4>
      </vt:variant>
    </vt:vector>
  </HeadingPairs>
  <TitlesOfParts>
    <vt:vector size="23" baseType="lpstr">
      <vt:lpstr>공통</vt:lpstr>
      <vt:lpstr>대형 OLED</vt:lpstr>
      <vt:lpstr>대형OLED_#29</vt:lpstr>
      <vt:lpstr>대형OLED_#5</vt:lpstr>
      <vt:lpstr>대형OLED_#25</vt:lpstr>
      <vt:lpstr>대형OLED_#26</vt:lpstr>
      <vt:lpstr>EY&gt;&gt;</vt:lpstr>
      <vt:lpstr>공통#1</vt:lpstr>
      <vt:lpstr>공통#2-1</vt:lpstr>
      <vt:lpstr>공통#2-2_디스플레이</vt:lpstr>
      <vt:lpstr>공통#2-2_대형OLED</vt:lpstr>
      <vt:lpstr>공통#4</vt:lpstr>
      <vt:lpstr>대형OLED#2</vt:lpstr>
      <vt:lpstr>대형OLED#6</vt:lpstr>
      <vt:lpstr>대형OLED#8</vt:lpstr>
      <vt:lpstr>대형OLED#12</vt:lpstr>
      <vt:lpstr>대형OLED#13</vt:lpstr>
      <vt:lpstr>대형OLED#17-1</vt:lpstr>
      <vt:lpstr>대형OLED#17-2</vt:lpstr>
      <vt:lpstr>대형OLED#21</vt:lpstr>
      <vt:lpstr>대형OLED#25</vt:lpstr>
      <vt:lpstr>대형OLED#26</vt:lpstr>
      <vt:lpstr>Display CGU</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Jae-Won (KR/Deal Adv2)</dc:creator>
  <cp:keywords/>
  <dc:description/>
  <cp:lastModifiedBy>Shin, Geon-Ju (KR/Deal Adv1)</cp:lastModifiedBy>
  <cp:revision/>
  <dcterms:created xsi:type="dcterms:W3CDTF">2023-01-06T05:18:41Z</dcterms:created>
  <dcterms:modified xsi:type="dcterms:W3CDTF">2023-11-22T07:40:44Z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0x010100DF7B269F30B86442A8D2ED2E29CCC1DD</vt:lpwstr>
  </property>
  <property fmtid="{D5CDD505-2E9C-101B-9397-08002B2CF9AE}" pid="3" name="FileName">
    <vt:lpwstr/>
  </property>
</Properties>
</file>