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edrive-global.kpmg.com/personal/hwiwoongkim_kr_kpmg_com/Documents/Valuation Specialist 2022/9-10. 엘지디스플레이/3. 질의서/2차 질의/"/>
    </mc:Choice>
  </mc:AlternateContent>
  <xr:revisionPtr revIDLastSave="17" documentId="13_ncr:1_{85CE0A83-140F-4B9B-8A74-07FC6E3F9EA3}" xr6:coauthVersionLast="47" xr6:coauthVersionMax="47" xr10:uidLastSave="{0CE5C871-79B1-46BD-8AEC-8626327CAE40}"/>
  <bookViews>
    <workbookView xWindow="-120" yWindow="-120" windowWidth="29040" windowHeight="17640" activeTab="3" xr2:uid="{09B3FEF4-F60D-4D0D-AC87-A91AFE2B8B14}"/>
  </bookViews>
  <sheets>
    <sheet name="OLED 개요" sheetId="2" r:id="rId1"/>
    <sheet name="최근현황 및 전망" sheetId="1" r:id="rId2"/>
    <sheet name="시장전망치" sheetId="3" r:id="rId3"/>
    <sheet name="BB_정리" sheetId="8" r:id="rId4"/>
    <sheet name="&gt;&gt;Bloomberg" sheetId="4" r:id="rId5"/>
    <sheet name="shipment" sheetId="5" r:id="rId6"/>
    <sheet name="shipment_회사별" sheetId="6" r:id="rId7"/>
    <sheet name="margin_회사별" sheetId="7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2" l="1"/>
  <c r="D88" i="2"/>
  <c r="K82" i="8"/>
  <c r="AY46" i="7" l="1"/>
  <c r="AX46" i="7"/>
  <c r="AW46" i="7"/>
  <c r="AV46" i="7"/>
  <c r="AY45" i="7"/>
  <c r="AX45" i="7"/>
  <c r="AW45" i="7"/>
  <c r="AV45" i="7"/>
  <c r="AY44" i="7"/>
  <c r="AX44" i="7"/>
  <c r="AW44" i="7"/>
  <c r="AV44" i="7"/>
  <c r="AY43" i="7"/>
  <c r="AX43" i="7"/>
  <c r="AW43" i="7"/>
  <c r="AV43" i="7"/>
  <c r="AY42" i="7"/>
  <c r="AX42" i="7"/>
  <c r="AW42" i="7"/>
  <c r="AV42" i="7"/>
  <c r="AV41" i="7"/>
  <c r="AY40" i="7"/>
  <c r="AX40" i="7"/>
  <c r="AW40" i="7"/>
  <c r="AV40" i="7"/>
  <c r="AY39" i="7"/>
  <c r="AX39" i="7"/>
  <c r="AW39" i="7"/>
  <c r="AV39" i="7"/>
  <c r="AY38" i="7"/>
  <c r="AX38" i="7"/>
  <c r="AW38" i="7"/>
  <c r="AV38" i="7"/>
  <c r="AY37" i="7"/>
  <c r="AX37" i="7"/>
  <c r="AW37" i="7"/>
  <c r="AV37" i="7"/>
  <c r="AY36" i="7"/>
  <c r="AX36" i="7"/>
  <c r="AW36" i="7"/>
  <c r="AV36" i="7"/>
  <c r="AY35" i="7"/>
  <c r="AX35" i="7"/>
  <c r="AW35" i="7"/>
  <c r="AV35" i="7"/>
  <c r="AY34" i="7"/>
  <c r="AX34" i="7"/>
  <c r="AW34" i="7"/>
  <c r="AV34" i="7"/>
  <c r="AU46" i="7"/>
  <c r="AT46" i="7"/>
  <c r="AS46" i="7"/>
  <c r="AR46" i="7"/>
  <c r="AQ46" i="7"/>
  <c r="AU45" i="7"/>
  <c r="AT45" i="7"/>
  <c r="AS45" i="7"/>
  <c r="AR45" i="7"/>
  <c r="AQ45" i="7"/>
  <c r="AU44" i="7"/>
  <c r="AT44" i="7"/>
  <c r="AS44" i="7"/>
  <c r="AR44" i="7"/>
  <c r="AQ44" i="7"/>
  <c r="AU43" i="7"/>
  <c r="AT43" i="7"/>
  <c r="AS43" i="7"/>
  <c r="AR43" i="7"/>
  <c r="AQ43" i="7"/>
  <c r="AU42" i="7"/>
  <c r="AT42" i="7"/>
  <c r="AS42" i="7"/>
  <c r="AR42" i="7"/>
  <c r="AQ42" i="7"/>
  <c r="AU41" i="7"/>
  <c r="AT41" i="7"/>
  <c r="AS41" i="7"/>
  <c r="AR41" i="7"/>
  <c r="AQ41" i="7"/>
  <c r="AU40" i="7"/>
  <c r="AT40" i="7"/>
  <c r="AS40" i="7"/>
  <c r="AR40" i="7"/>
  <c r="AQ40" i="7"/>
  <c r="AU39" i="7"/>
  <c r="AT39" i="7"/>
  <c r="AS39" i="7"/>
  <c r="AR39" i="7"/>
  <c r="AQ39" i="7"/>
  <c r="AU38" i="7"/>
  <c r="AT38" i="7"/>
  <c r="AS38" i="7"/>
  <c r="AR38" i="7"/>
  <c r="AQ38" i="7"/>
  <c r="AU37" i="7"/>
  <c r="AT37" i="7"/>
  <c r="AS37" i="7"/>
  <c r="AR37" i="7"/>
  <c r="AQ37" i="7"/>
  <c r="AU36" i="7"/>
  <c r="AT36" i="7"/>
  <c r="AS36" i="7"/>
  <c r="AR36" i="7"/>
  <c r="AQ36" i="7"/>
  <c r="AU35" i="7"/>
  <c r="AT35" i="7"/>
  <c r="AS35" i="7"/>
  <c r="AR35" i="7"/>
  <c r="AQ35" i="7"/>
  <c r="AU34" i="7"/>
  <c r="AT34" i="7"/>
  <c r="AS34" i="7"/>
  <c r="AR34" i="7"/>
  <c r="AQ34" i="7"/>
  <c r="AU33" i="7"/>
  <c r="AT33" i="7"/>
  <c r="AS33" i="7"/>
  <c r="AR33" i="7"/>
  <c r="AQ33" i="7"/>
  <c r="AU32" i="7"/>
  <c r="AT32" i="7"/>
  <c r="AS32" i="7"/>
  <c r="AR32" i="7"/>
  <c r="AQ32" i="7"/>
  <c r="AU31" i="7"/>
  <c r="AT31" i="7"/>
  <c r="AS31" i="7"/>
  <c r="AR31" i="7"/>
  <c r="AQ31" i="7"/>
  <c r="AU30" i="7"/>
  <c r="AT30" i="7"/>
  <c r="AS30" i="7"/>
  <c r="AR30" i="7"/>
  <c r="AQ30" i="7"/>
  <c r="AU29" i="7"/>
  <c r="AT29" i="7"/>
  <c r="AS29" i="7"/>
  <c r="AR29" i="7"/>
  <c r="AQ29" i="7"/>
  <c r="AU28" i="7"/>
  <c r="AT28" i="7"/>
  <c r="AS28" i="7"/>
  <c r="AR28" i="7"/>
  <c r="AQ28" i="7"/>
  <c r="AU27" i="7"/>
  <c r="AT27" i="7"/>
  <c r="AS27" i="7"/>
  <c r="AR27" i="7"/>
  <c r="AQ27" i="7"/>
  <c r="AU26" i="7"/>
  <c r="AT26" i="7"/>
  <c r="AS26" i="7"/>
  <c r="AR26" i="7"/>
  <c r="AQ26" i="7"/>
  <c r="AU25" i="7"/>
  <c r="AT25" i="7"/>
  <c r="AS25" i="7"/>
  <c r="AR25" i="7"/>
  <c r="AQ25" i="7"/>
  <c r="AU24" i="7"/>
  <c r="AT24" i="7"/>
  <c r="AS24" i="7"/>
  <c r="AR24" i="7"/>
  <c r="AQ24" i="7"/>
  <c r="AU23" i="7"/>
  <c r="AT23" i="7"/>
  <c r="AS23" i="7"/>
  <c r="AR23" i="7"/>
  <c r="AQ23" i="7"/>
  <c r="AU22" i="7"/>
  <c r="AT22" i="7"/>
  <c r="AS22" i="7"/>
  <c r="AR22" i="7"/>
  <c r="AQ22" i="7"/>
  <c r="AU21" i="7"/>
  <c r="AT21" i="7"/>
  <c r="AS21" i="7"/>
  <c r="AR21" i="7"/>
  <c r="AQ21" i="7"/>
  <c r="AU20" i="7"/>
  <c r="AT20" i="7"/>
  <c r="AS20" i="7"/>
  <c r="AR20" i="7"/>
  <c r="AQ20" i="7"/>
  <c r="AU19" i="7"/>
  <c r="AT19" i="7"/>
  <c r="AS19" i="7"/>
  <c r="AR19" i="7"/>
  <c r="AQ19" i="7"/>
  <c r="AU18" i="7"/>
  <c r="AT18" i="7"/>
  <c r="AS18" i="7"/>
  <c r="AR18" i="7"/>
  <c r="AQ18" i="7"/>
  <c r="AU17" i="7"/>
  <c r="AT17" i="7"/>
  <c r="AS17" i="7"/>
  <c r="AR17" i="7"/>
  <c r="AQ17" i="7"/>
  <c r="AU16" i="7"/>
  <c r="AT16" i="7"/>
  <c r="AS16" i="7"/>
  <c r="AR16" i="7"/>
  <c r="AQ16" i="7"/>
  <c r="AU15" i="7"/>
  <c r="AT15" i="7"/>
  <c r="AS15" i="7"/>
  <c r="AR15" i="7"/>
  <c r="AQ15" i="7"/>
  <c r="AU14" i="7"/>
  <c r="AT14" i="7"/>
  <c r="AS14" i="7"/>
  <c r="AR14" i="7"/>
  <c r="AQ14" i="7"/>
  <c r="AU13" i="7"/>
  <c r="AT13" i="7"/>
  <c r="AS13" i="7"/>
  <c r="AR13" i="7"/>
  <c r="AQ13" i="7"/>
  <c r="AU12" i="7"/>
  <c r="AT12" i="7"/>
  <c r="AS12" i="7"/>
  <c r="AR12" i="7"/>
  <c r="AQ12" i="7"/>
  <c r="AU11" i="7"/>
  <c r="AT11" i="7"/>
  <c r="AS11" i="7"/>
  <c r="AR11" i="7"/>
  <c r="AQ11" i="7"/>
  <c r="AU10" i="7"/>
  <c r="AT10" i="7"/>
  <c r="AS10" i="7"/>
  <c r="AR10" i="7"/>
  <c r="AQ10" i="7"/>
  <c r="AU9" i="7"/>
  <c r="AT9" i="7"/>
  <c r="AS9" i="7"/>
  <c r="AR9" i="7"/>
  <c r="AQ9" i="7"/>
  <c r="AU8" i="7"/>
  <c r="AT8" i="7"/>
  <c r="AS8" i="7"/>
  <c r="AR8" i="7"/>
  <c r="AQ8" i="7"/>
  <c r="AU7" i="7"/>
  <c r="AT7" i="7"/>
  <c r="AS7" i="7"/>
  <c r="AR7" i="7"/>
  <c r="AQ7" i="7"/>
  <c r="AU6" i="7"/>
  <c r="AT6" i="7"/>
  <c r="AS6" i="7"/>
  <c r="AR6" i="7"/>
  <c r="AQ6" i="7"/>
  <c r="AU5" i="7"/>
  <c r="AT5" i="7"/>
  <c r="AS5" i="7"/>
  <c r="AR5" i="7"/>
  <c r="AQ5" i="7"/>
  <c r="C159" i="8" l="1"/>
  <c r="C160" i="8" s="1"/>
  <c r="C161" i="8" s="1"/>
  <c r="C162" i="8" s="1"/>
  <c r="C154" i="8"/>
  <c r="C155" i="8" s="1"/>
  <c r="C156" i="8" s="1"/>
  <c r="C157" i="8" s="1"/>
  <c r="C149" i="8"/>
  <c r="C150" i="8" s="1"/>
  <c r="C151" i="8" s="1"/>
  <c r="C152" i="8" s="1"/>
  <c r="C144" i="8"/>
  <c r="C145" i="8" s="1"/>
  <c r="C146" i="8" s="1"/>
  <c r="C147" i="8" s="1"/>
  <c r="C139" i="8"/>
  <c r="C140" i="8" s="1"/>
  <c r="C141" i="8" s="1"/>
  <c r="C142" i="8" s="1"/>
  <c r="C134" i="8"/>
  <c r="C135" i="8" s="1"/>
  <c r="C136" i="8" s="1"/>
  <c r="C137" i="8" s="1"/>
  <c r="C129" i="8"/>
  <c r="C130" i="8" s="1"/>
  <c r="C131" i="8" s="1"/>
  <c r="C132" i="8" s="1"/>
  <c r="C124" i="8"/>
  <c r="C125" i="8" s="1"/>
  <c r="C126" i="8" s="1"/>
  <c r="C127" i="8" s="1"/>
  <c r="U107" i="8"/>
  <c r="C118" i="8"/>
  <c r="AD118" i="8" s="1"/>
  <c r="C113" i="8"/>
  <c r="C108" i="8"/>
  <c r="C103" i="8"/>
  <c r="C98" i="8"/>
  <c r="C93" i="8"/>
  <c r="C88" i="8"/>
  <c r="C83" i="8"/>
  <c r="C84" i="8"/>
  <c r="C85" i="8" s="1"/>
  <c r="A70" i="8"/>
  <c r="A69" i="8"/>
  <c r="A68" i="8"/>
  <c r="A67" i="8"/>
  <c r="A66" i="8"/>
  <c r="A65" i="8"/>
  <c r="A64" i="8"/>
  <c r="A63" i="8"/>
  <c r="A62" i="8"/>
  <c r="A61" i="8"/>
  <c r="V118" i="8" s="1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C107" i="8" s="1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K87" i="8" s="1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F8" i="8"/>
  <c r="L8" i="8"/>
  <c r="M8" i="8" s="1"/>
  <c r="K6" i="8"/>
  <c r="K228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78" i="8" s="1"/>
  <c r="K41" i="8"/>
  <c r="K40" i="8"/>
  <c r="K39" i="8"/>
  <c r="K76" i="8" s="1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238" i="8"/>
  <c r="K237" i="8"/>
  <c r="K236" i="8"/>
  <c r="K235" i="8"/>
  <c r="K234" i="8"/>
  <c r="K233" i="8"/>
  <c r="K232" i="8"/>
  <c r="K231" i="8"/>
  <c r="L230" i="8"/>
  <c r="L12" i="8" s="1"/>
  <c r="A2" i="6"/>
  <c r="A2" i="5"/>
  <c r="C99" i="8" l="1"/>
  <c r="K98" i="8"/>
  <c r="K85" i="8"/>
  <c r="K92" i="8"/>
  <c r="M107" i="8"/>
  <c r="N118" i="8"/>
  <c r="C104" i="8"/>
  <c r="K103" i="8"/>
  <c r="C109" i="8"/>
  <c r="K108" i="8"/>
  <c r="AC97" i="8"/>
  <c r="U97" i="8"/>
  <c r="M97" i="8"/>
  <c r="AB97" i="8"/>
  <c r="T97" i="8"/>
  <c r="L97" i="8"/>
  <c r="AA97" i="8"/>
  <c r="S97" i="8"/>
  <c r="K97" i="8"/>
  <c r="Z97" i="8"/>
  <c r="R97" i="8"/>
  <c r="Y97" i="8"/>
  <c r="Q97" i="8"/>
  <c r="X97" i="8"/>
  <c r="P97" i="8"/>
  <c r="W97" i="8"/>
  <c r="O97" i="8"/>
  <c r="C86" i="8"/>
  <c r="C114" i="8"/>
  <c r="AA113" i="8"/>
  <c r="S113" i="8"/>
  <c r="K113" i="8"/>
  <c r="Z113" i="8"/>
  <c r="R113" i="8"/>
  <c r="Y113" i="8"/>
  <c r="Q113" i="8"/>
  <c r="X113" i="8"/>
  <c r="P113" i="8"/>
  <c r="W113" i="8"/>
  <c r="O113" i="8"/>
  <c r="AD113" i="8"/>
  <c r="V113" i="8"/>
  <c r="N113" i="8"/>
  <c r="AC113" i="8"/>
  <c r="U113" i="8"/>
  <c r="M113" i="8"/>
  <c r="N97" i="8"/>
  <c r="K102" i="8"/>
  <c r="AC118" i="8"/>
  <c r="U118" i="8"/>
  <c r="M118" i="8"/>
  <c r="AB118" i="8"/>
  <c r="T118" i="8"/>
  <c r="L118" i="8"/>
  <c r="AA118" i="8"/>
  <c r="S118" i="8"/>
  <c r="K118" i="8"/>
  <c r="Z118" i="8"/>
  <c r="R118" i="8"/>
  <c r="Y118" i="8"/>
  <c r="Q118" i="8"/>
  <c r="X118" i="8"/>
  <c r="P118" i="8"/>
  <c r="W118" i="8"/>
  <c r="O118" i="8"/>
  <c r="K83" i="8"/>
  <c r="V97" i="8"/>
  <c r="C119" i="8"/>
  <c r="AD97" i="8"/>
  <c r="L113" i="8"/>
  <c r="K117" i="8"/>
  <c r="AB107" i="8"/>
  <c r="T107" i="8"/>
  <c r="L107" i="8"/>
  <c r="AA107" i="8"/>
  <c r="S107" i="8"/>
  <c r="K107" i="8"/>
  <c r="Z107" i="8"/>
  <c r="R107" i="8"/>
  <c r="Y107" i="8"/>
  <c r="Q107" i="8"/>
  <c r="X107" i="8"/>
  <c r="P107" i="8"/>
  <c r="W107" i="8"/>
  <c r="O107" i="8"/>
  <c r="AD107" i="8"/>
  <c r="V107" i="8"/>
  <c r="N107" i="8"/>
  <c r="C89" i="8"/>
  <c r="K84" i="8"/>
  <c r="T113" i="8"/>
  <c r="K112" i="8"/>
  <c r="C94" i="8"/>
  <c r="L93" i="8"/>
  <c r="K93" i="8"/>
  <c r="K88" i="8"/>
  <c r="AB113" i="8"/>
  <c r="G8" i="8"/>
  <c r="N8" i="8"/>
  <c r="M6" i="8"/>
  <c r="L6" i="8"/>
  <c r="L228" i="8"/>
  <c r="K209" i="8"/>
  <c r="L24" i="8"/>
  <c r="L19" i="8"/>
  <c r="L231" i="8"/>
  <c r="L237" i="8"/>
  <c r="L238" i="8"/>
  <c r="L26" i="8"/>
  <c r="L15" i="8"/>
  <c r="K211" i="8"/>
  <c r="L23" i="8"/>
  <c r="L35" i="8"/>
  <c r="L9" i="8"/>
  <c r="L29" i="8"/>
  <c r="L232" i="8"/>
  <c r="L10" i="8"/>
  <c r="L84" i="8" s="1"/>
  <c r="L233" i="8"/>
  <c r="L11" i="8"/>
  <c r="L22" i="8"/>
  <c r="L83" i="8" s="1"/>
  <c r="L234" i="8"/>
  <c r="L235" i="8"/>
  <c r="M230" i="8"/>
  <c r="M228" i="8" s="1"/>
  <c r="L70" i="8"/>
  <c r="L68" i="8"/>
  <c r="L66" i="8"/>
  <c r="L64" i="8"/>
  <c r="L62" i="8"/>
  <c r="L60" i="8"/>
  <c r="L58" i="8"/>
  <c r="L56" i="8"/>
  <c r="L54" i="8"/>
  <c r="L53" i="8"/>
  <c r="L112" i="8" s="1"/>
  <c r="L51" i="8"/>
  <c r="L49" i="8"/>
  <c r="L47" i="8"/>
  <c r="L45" i="8"/>
  <c r="L43" i="8"/>
  <c r="L41" i="8"/>
  <c r="L103" i="8" s="1"/>
  <c r="L39" i="8"/>
  <c r="L76" i="8" s="1"/>
  <c r="L63" i="8"/>
  <c r="L65" i="8"/>
  <c r="L57" i="8"/>
  <c r="L69" i="8"/>
  <c r="L61" i="8"/>
  <c r="L52" i="8"/>
  <c r="L50" i="8"/>
  <c r="L48" i="8"/>
  <c r="L46" i="8"/>
  <c r="L44" i="8"/>
  <c r="L42" i="8"/>
  <c r="L78" i="8" s="1"/>
  <c r="L38" i="8"/>
  <c r="L67" i="8"/>
  <c r="L117" i="8" s="1"/>
  <c r="L55" i="8"/>
  <c r="L40" i="8"/>
  <c r="L77" i="8" s="1"/>
  <c r="L21" i="8"/>
  <c r="L82" i="8" s="1"/>
  <c r="L31" i="8"/>
  <c r="L87" i="8" s="1"/>
  <c r="L59" i="8"/>
  <c r="L37" i="8"/>
  <c r="L92" i="8" s="1"/>
  <c r="L34" i="8"/>
  <c r="L28" i="8"/>
  <c r="L27" i="8"/>
  <c r="L25" i="8"/>
  <c r="L20" i="8"/>
  <c r="L18" i="8"/>
  <c r="L16" i="8"/>
  <c r="L14" i="8"/>
  <c r="L33" i="8"/>
  <c r="L88" i="8" s="1"/>
  <c r="L30" i="8"/>
  <c r="L236" i="8"/>
  <c r="L13" i="8"/>
  <c r="L32" i="8"/>
  <c r="K73" i="8"/>
  <c r="K206" i="8" s="1"/>
  <c r="L17" i="8"/>
  <c r="L36" i="8"/>
  <c r="K77" i="8"/>
  <c r="K210" i="8" s="1"/>
  <c r="K75" i="8"/>
  <c r="K208" i="8" s="1"/>
  <c r="K74" i="8"/>
  <c r="K207" i="8" s="1"/>
  <c r="K80" i="8"/>
  <c r="K213" i="8" s="1"/>
  <c r="K79" i="8"/>
  <c r="K212" i="8" s="1"/>
  <c r="E30" i="3"/>
  <c r="F30" i="3" s="1"/>
  <c r="AD4" i="3"/>
  <c r="AE4" i="3" s="1"/>
  <c r="AC4" i="3"/>
  <c r="Y4" i="3"/>
  <c r="Z4" i="3" s="1"/>
  <c r="AA4" i="3" s="1"/>
  <c r="U4" i="3"/>
  <c r="V4" i="3" s="1"/>
  <c r="W4" i="3" s="1"/>
  <c r="S4" i="3"/>
  <c r="R4" i="3"/>
  <c r="Q4" i="3"/>
  <c r="N4" i="3"/>
  <c r="O4" i="3" s="1"/>
  <c r="M4" i="3"/>
  <c r="I4" i="3"/>
  <c r="J4" i="3" s="1"/>
  <c r="G4" i="3"/>
  <c r="F4" i="3"/>
  <c r="E4" i="3"/>
  <c r="E83" i="2"/>
  <c r="F83" i="2" s="1"/>
  <c r="C100" i="8" l="1"/>
  <c r="AB99" i="8"/>
  <c r="T99" i="8"/>
  <c r="L99" i="8"/>
  <c r="AA99" i="8"/>
  <c r="S99" i="8"/>
  <c r="K99" i="8"/>
  <c r="Z99" i="8"/>
  <c r="R99" i="8"/>
  <c r="Y99" i="8"/>
  <c r="Q99" i="8"/>
  <c r="X99" i="8"/>
  <c r="P99" i="8"/>
  <c r="W99" i="8"/>
  <c r="O99" i="8"/>
  <c r="AD99" i="8"/>
  <c r="V99" i="8"/>
  <c r="N99" i="8"/>
  <c r="U99" i="8"/>
  <c r="AC99" i="8"/>
  <c r="M99" i="8"/>
  <c r="C95" i="8"/>
  <c r="Y94" i="8"/>
  <c r="Q94" i="8"/>
  <c r="X94" i="8"/>
  <c r="P94" i="8"/>
  <c r="W94" i="8"/>
  <c r="O94" i="8"/>
  <c r="AD94" i="8"/>
  <c r="V94" i="8"/>
  <c r="N94" i="8"/>
  <c r="AC94" i="8"/>
  <c r="U94" i="8"/>
  <c r="M94" i="8"/>
  <c r="AB94" i="8"/>
  <c r="T94" i="8"/>
  <c r="L94" i="8"/>
  <c r="AA94" i="8"/>
  <c r="S94" i="8"/>
  <c r="K94" i="8"/>
  <c r="Z94" i="8"/>
  <c r="R94" i="8"/>
  <c r="C115" i="8"/>
  <c r="L114" i="8"/>
  <c r="K114" i="8"/>
  <c r="C90" i="8"/>
  <c r="L89" i="8"/>
  <c r="K89" i="8"/>
  <c r="C120" i="8"/>
  <c r="L119" i="8"/>
  <c r="K119" i="8"/>
  <c r="L85" i="8"/>
  <c r="L102" i="8"/>
  <c r="C110" i="8"/>
  <c r="AB109" i="8"/>
  <c r="T109" i="8"/>
  <c r="L109" i="8"/>
  <c r="AA109" i="8"/>
  <c r="S109" i="8"/>
  <c r="K109" i="8"/>
  <c r="Z109" i="8"/>
  <c r="R109" i="8"/>
  <c r="Y109" i="8"/>
  <c r="Q109" i="8"/>
  <c r="X109" i="8"/>
  <c r="P109" i="8"/>
  <c r="W109" i="8"/>
  <c r="O109" i="8"/>
  <c r="AD109" i="8"/>
  <c r="V109" i="8"/>
  <c r="N109" i="8"/>
  <c r="AC109" i="8"/>
  <c r="U109" i="8"/>
  <c r="M109" i="8"/>
  <c r="L98" i="8"/>
  <c r="K86" i="8"/>
  <c r="L108" i="8"/>
  <c r="C105" i="8"/>
  <c r="W104" i="8"/>
  <c r="O104" i="8"/>
  <c r="AD104" i="8"/>
  <c r="V104" i="8"/>
  <c r="N104" i="8"/>
  <c r="AC104" i="8"/>
  <c r="U104" i="8"/>
  <c r="M104" i="8"/>
  <c r="AB104" i="8"/>
  <c r="T104" i="8"/>
  <c r="L104" i="8"/>
  <c r="AA104" i="8"/>
  <c r="S104" i="8"/>
  <c r="K104" i="8"/>
  <c r="Z104" i="8"/>
  <c r="R104" i="8"/>
  <c r="Y104" i="8"/>
  <c r="Q104" i="8"/>
  <c r="X104" i="8"/>
  <c r="P104" i="8"/>
  <c r="H8" i="8"/>
  <c r="N6" i="8"/>
  <c r="O8" i="8"/>
  <c r="L75" i="8"/>
  <c r="L208" i="8" s="1"/>
  <c r="L74" i="8"/>
  <c r="L207" i="8" s="1"/>
  <c r="L211" i="8"/>
  <c r="L73" i="8"/>
  <c r="L206" i="8" s="1"/>
  <c r="N230" i="8"/>
  <c r="N228" i="8" s="1"/>
  <c r="M59" i="8"/>
  <c r="M54" i="8"/>
  <c r="M63" i="8"/>
  <c r="M58" i="8"/>
  <c r="M119" i="8" s="1"/>
  <c r="M65" i="8"/>
  <c r="M64" i="8"/>
  <c r="M57" i="8"/>
  <c r="M67" i="8"/>
  <c r="M117" i="8" s="1"/>
  <c r="M66" i="8"/>
  <c r="M62" i="8"/>
  <c r="M70" i="8"/>
  <c r="M55" i="8"/>
  <c r="M44" i="8"/>
  <c r="M114" i="8" s="1"/>
  <c r="M51" i="8"/>
  <c r="M49" i="8"/>
  <c r="M45" i="8"/>
  <c r="M37" i="8"/>
  <c r="M92" i="8" s="1"/>
  <c r="M35" i="8"/>
  <c r="M33" i="8"/>
  <c r="M88" i="8" s="1"/>
  <c r="M31" i="8"/>
  <c r="M87" i="8" s="1"/>
  <c r="M61" i="8"/>
  <c r="M47" i="8"/>
  <c r="M50" i="8"/>
  <c r="M40" i="8"/>
  <c r="M102" i="8" s="1"/>
  <c r="M69" i="8"/>
  <c r="M56" i="8"/>
  <c r="M52" i="8"/>
  <c r="M43" i="8"/>
  <c r="M68" i="8"/>
  <c r="M60" i="8"/>
  <c r="M48" i="8"/>
  <c r="M32" i="8"/>
  <c r="M38" i="8"/>
  <c r="M93" i="8" s="1"/>
  <c r="M26" i="8"/>
  <c r="M34" i="8"/>
  <c r="M28" i="8"/>
  <c r="M27" i="8"/>
  <c r="M46" i="8"/>
  <c r="M41" i="8"/>
  <c r="M103" i="8" s="1"/>
  <c r="M29" i="8"/>
  <c r="M24" i="8"/>
  <c r="M89" i="8" s="1"/>
  <c r="M42" i="8"/>
  <c r="M36" i="8"/>
  <c r="M23" i="8"/>
  <c r="M237" i="8"/>
  <c r="M15" i="8"/>
  <c r="M238" i="8"/>
  <c r="M231" i="8"/>
  <c r="M20" i="8"/>
  <c r="M12" i="8"/>
  <c r="M235" i="8"/>
  <c r="M234" i="8"/>
  <c r="M14" i="8"/>
  <c r="M232" i="8"/>
  <c r="M236" i="8"/>
  <c r="M39" i="8"/>
  <c r="M30" i="8"/>
  <c r="M22" i="8"/>
  <c r="M83" i="8" s="1"/>
  <c r="M18" i="8"/>
  <c r="M11" i="8"/>
  <c r="M233" i="8"/>
  <c r="M53" i="8"/>
  <c r="M112" i="8" s="1"/>
  <c r="M16" i="8"/>
  <c r="M10" i="8"/>
  <c r="M84" i="8" s="1"/>
  <c r="M25" i="8"/>
  <c r="M19" i="8"/>
  <c r="M9" i="8"/>
  <c r="M85" i="8" s="1"/>
  <c r="M21" i="8"/>
  <c r="M82" i="8" s="1"/>
  <c r="M17" i="8"/>
  <c r="M13" i="8"/>
  <c r="L79" i="8"/>
  <c r="L212" i="8" s="1"/>
  <c r="L210" i="8"/>
  <c r="L80" i="8"/>
  <c r="L213" i="8" s="1"/>
  <c r="L209" i="8"/>
  <c r="G83" i="2"/>
  <c r="F84" i="2"/>
  <c r="D37" i="3"/>
  <c r="D38" i="3" s="1"/>
  <c r="D84" i="2"/>
  <c r="K4" i="3"/>
  <c r="F37" i="3" s="1"/>
  <c r="D31" i="3"/>
  <c r="D32" i="3" s="1"/>
  <c r="G30" i="3"/>
  <c r="F31" i="3"/>
  <c r="E37" i="3"/>
  <c r="E31" i="3"/>
  <c r="E84" i="2"/>
  <c r="E85" i="2" s="1"/>
  <c r="K126" i="8" l="1"/>
  <c r="K124" i="8"/>
  <c r="K125" i="8"/>
  <c r="K123" i="8"/>
  <c r="M86" i="8"/>
  <c r="M123" i="8" s="1"/>
  <c r="C91" i="8"/>
  <c r="M90" i="8"/>
  <c r="L90" i="8"/>
  <c r="K90" i="8"/>
  <c r="L86" i="8"/>
  <c r="L126" i="8" s="1"/>
  <c r="C121" i="8"/>
  <c r="M120" i="8"/>
  <c r="L120" i="8"/>
  <c r="K120" i="8"/>
  <c r="M78" i="8"/>
  <c r="M108" i="8"/>
  <c r="C106" i="8"/>
  <c r="Z105" i="8"/>
  <c r="R105" i="8"/>
  <c r="Y105" i="8"/>
  <c r="Q105" i="8"/>
  <c r="X105" i="8"/>
  <c r="P105" i="8"/>
  <c r="W105" i="8"/>
  <c r="O105" i="8"/>
  <c r="AD105" i="8"/>
  <c r="V105" i="8"/>
  <c r="N105" i="8"/>
  <c r="AC105" i="8"/>
  <c r="U105" i="8"/>
  <c r="M105" i="8"/>
  <c r="AB105" i="8"/>
  <c r="T105" i="8"/>
  <c r="L105" i="8"/>
  <c r="AA105" i="8"/>
  <c r="S105" i="8"/>
  <c r="K105" i="8"/>
  <c r="M121" i="8"/>
  <c r="M159" i="8" s="1"/>
  <c r="C116" i="8"/>
  <c r="M115" i="8"/>
  <c r="L115" i="8"/>
  <c r="K115" i="8"/>
  <c r="C101" i="8"/>
  <c r="X100" i="8"/>
  <c r="P100" i="8"/>
  <c r="W100" i="8"/>
  <c r="O100" i="8"/>
  <c r="AD100" i="8"/>
  <c r="V100" i="8"/>
  <c r="N100" i="8"/>
  <c r="AC100" i="8"/>
  <c r="U100" i="8"/>
  <c r="M100" i="8"/>
  <c r="AB100" i="8"/>
  <c r="T100" i="8"/>
  <c r="L100" i="8"/>
  <c r="AA100" i="8"/>
  <c r="S100" i="8"/>
  <c r="K100" i="8"/>
  <c r="Z100" i="8"/>
  <c r="R100" i="8"/>
  <c r="Y100" i="8"/>
  <c r="Q100" i="8"/>
  <c r="M76" i="8"/>
  <c r="M98" i="8"/>
  <c r="M116" i="8"/>
  <c r="M154" i="8" s="1"/>
  <c r="C111" i="8"/>
  <c r="W110" i="8"/>
  <c r="O110" i="8"/>
  <c r="AD110" i="8"/>
  <c r="V110" i="8"/>
  <c r="N110" i="8"/>
  <c r="AC110" i="8"/>
  <c r="U110" i="8"/>
  <c r="M110" i="8"/>
  <c r="AB110" i="8"/>
  <c r="T110" i="8"/>
  <c r="L110" i="8"/>
  <c r="AA110" i="8"/>
  <c r="S110" i="8"/>
  <c r="K110" i="8"/>
  <c r="Z110" i="8"/>
  <c r="R110" i="8"/>
  <c r="Y110" i="8"/>
  <c r="Q110" i="8"/>
  <c r="X110" i="8"/>
  <c r="P110" i="8"/>
  <c r="L101" i="8"/>
  <c r="L138" i="8" s="1"/>
  <c r="C96" i="8"/>
  <c r="L95" i="8"/>
  <c r="K95" i="8"/>
  <c r="M95" i="8"/>
  <c r="I8" i="8"/>
  <c r="O6" i="8"/>
  <c r="P8" i="8"/>
  <c r="M74" i="8"/>
  <c r="M207" i="8" s="1"/>
  <c r="M79" i="8"/>
  <c r="M212" i="8" s="1"/>
  <c r="M211" i="8"/>
  <c r="M209" i="8"/>
  <c r="M80" i="8"/>
  <c r="M213" i="8" s="1"/>
  <c r="M73" i="8"/>
  <c r="M206" i="8" s="1"/>
  <c r="M75" i="8"/>
  <c r="M208" i="8" s="1"/>
  <c r="M77" i="8"/>
  <c r="M210" i="8" s="1"/>
  <c r="O230" i="8"/>
  <c r="O228" i="8" s="1"/>
  <c r="N53" i="8"/>
  <c r="N112" i="8" s="1"/>
  <c r="N51" i="8"/>
  <c r="N65" i="8"/>
  <c r="N64" i="8"/>
  <c r="N57" i="8"/>
  <c r="N120" i="8" s="1"/>
  <c r="N67" i="8"/>
  <c r="N117" i="8" s="1"/>
  <c r="N66" i="8"/>
  <c r="N62" i="8"/>
  <c r="N69" i="8"/>
  <c r="N68" i="8"/>
  <c r="N61" i="8"/>
  <c r="N56" i="8"/>
  <c r="N60" i="8"/>
  <c r="N49" i="8"/>
  <c r="N45" i="8"/>
  <c r="N37" i="8"/>
  <c r="N92" i="8" s="1"/>
  <c r="N35" i="8"/>
  <c r="N95" i="8" s="1"/>
  <c r="N33" i="8"/>
  <c r="N88" i="8" s="1"/>
  <c r="N31" i="8"/>
  <c r="N87" i="8" s="1"/>
  <c r="N70" i="8"/>
  <c r="N59" i="8"/>
  <c r="N58" i="8"/>
  <c r="N119" i="8" s="1"/>
  <c r="N46" i="8"/>
  <c r="N50" i="8"/>
  <c r="N40" i="8"/>
  <c r="N102" i="8" s="1"/>
  <c r="N41" i="8"/>
  <c r="N103" i="8" s="1"/>
  <c r="N36" i="8"/>
  <c r="N34" i="8"/>
  <c r="N32" i="8"/>
  <c r="N30" i="8"/>
  <c r="N28" i="8"/>
  <c r="N26" i="8"/>
  <c r="N24" i="8"/>
  <c r="N89" i="8" s="1"/>
  <c r="N22" i="8"/>
  <c r="N83" i="8" s="1"/>
  <c r="N44" i="8"/>
  <c r="N114" i="8" s="1"/>
  <c r="N39" i="8"/>
  <c r="N55" i="8"/>
  <c r="N27" i="8"/>
  <c r="N25" i="8"/>
  <c r="N20" i="8"/>
  <c r="N18" i="8"/>
  <c r="N16" i="8"/>
  <c r="N14" i="8"/>
  <c r="N29" i="8"/>
  <c r="N54" i="8"/>
  <c r="N19" i="8"/>
  <c r="N17" i="8"/>
  <c r="N15" i="8"/>
  <c r="N13" i="8"/>
  <c r="N11" i="8"/>
  <c r="N9" i="8"/>
  <c r="N234" i="8"/>
  <c r="N23" i="8"/>
  <c r="N90" i="8" s="1"/>
  <c r="N237" i="8"/>
  <c r="N236" i="8"/>
  <c r="N48" i="8"/>
  <c r="N63" i="8"/>
  <c r="N42" i="8"/>
  <c r="N233" i="8"/>
  <c r="N47" i="8"/>
  <c r="N10" i="8"/>
  <c r="N84" i="8" s="1"/>
  <c r="N232" i="8"/>
  <c r="N12" i="8"/>
  <c r="N52" i="8"/>
  <c r="N21" i="8"/>
  <c r="N82" i="8" s="1"/>
  <c r="N43" i="8"/>
  <c r="N115" i="8" s="1"/>
  <c r="N38" i="8"/>
  <c r="N93" i="8" s="1"/>
  <c r="N238" i="8"/>
  <c r="N231" i="8"/>
  <c r="N235" i="8"/>
  <c r="F38" i="3"/>
  <c r="F39" i="3"/>
  <c r="E32" i="3"/>
  <c r="E33" i="3"/>
  <c r="H30" i="3"/>
  <c r="G31" i="3"/>
  <c r="G37" i="3"/>
  <c r="F32" i="3"/>
  <c r="F33" i="3"/>
  <c r="F85" i="2"/>
  <c r="E39" i="3"/>
  <c r="E38" i="3"/>
  <c r="G84" i="2"/>
  <c r="G85" i="2" s="1"/>
  <c r="H83" i="2"/>
  <c r="L139" i="8" l="1"/>
  <c r="M124" i="8"/>
  <c r="M126" i="8"/>
  <c r="M160" i="8"/>
  <c r="K127" i="8"/>
  <c r="M155" i="8"/>
  <c r="M125" i="8"/>
  <c r="M127" i="8" s="1"/>
  <c r="L91" i="8"/>
  <c r="L131" i="8" s="1"/>
  <c r="L111" i="8"/>
  <c r="M106" i="8"/>
  <c r="M146" i="8" s="1"/>
  <c r="M158" i="8"/>
  <c r="M96" i="8"/>
  <c r="M136" i="8" s="1"/>
  <c r="K106" i="8"/>
  <c r="K146" i="8" s="1"/>
  <c r="L121" i="8"/>
  <c r="M153" i="8"/>
  <c r="K96" i="8"/>
  <c r="K101" i="8"/>
  <c r="K141" i="8" s="1"/>
  <c r="M161" i="8"/>
  <c r="K116" i="8"/>
  <c r="K156" i="8" s="1"/>
  <c r="L140" i="8"/>
  <c r="L116" i="8"/>
  <c r="L156" i="8" s="1"/>
  <c r="L106" i="8"/>
  <c r="L146" i="8"/>
  <c r="L123" i="8"/>
  <c r="L124" i="8"/>
  <c r="L125" i="8"/>
  <c r="L142" i="8"/>
  <c r="L141" i="8"/>
  <c r="M156" i="8"/>
  <c r="K91" i="8"/>
  <c r="N85" i="8"/>
  <c r="N91" i="8"/>
  <c r="N131" i="8" s="1"/>
  <c r="N78" i="8"/>
  <c r="N108" i="8"/>
  <c r="M101" i="8"/>
  <c r="N106" i="8"/>
  <c r="N145" i="8" s="1"/>
  <c r="N116" i="8"/>
  <c r="N154" i="8" s="1"/>
  <c r="N96" i="8"/>
  <c r="N135" i="8" s="1"/>
  <c r="K121" i="8"/>
  <c r="K161" i="8" s="1"/>
  <c r="M111" i="8"/>
  <c r="N121" i="8"/>
  <c r="N159" i="8" s="1"/>
  <c r="K111" i="8"/>
  <c r="K151" i="8" s="1"/>
  <c r="N76" i="8"/>
  <c r="N98" i="8"/>
  <c r="L96" i="8"/>
  <c r="L136" i="8" s="1"/>
  <c r="M91" i="8"/>
  <c r="M131" i="8" s="1"/>
  <c r="P6" i="8"/>
  <c r="Q8" i="8"/>
  <c r="N74" i="8"/>
  <c r="N207" i="8" s="1"/>
  <c r="N80" i="8"/>
  <c r="N213" i="8" s="1"/>
  <c r="N209" i="8"/>
  <c r="N73" i="8"/>
  <c r="N206" i="8" s="1"/>
  <c r="N77" i="8"/>
  <c r="N210" i="8" s="1"/>
  <c r="N75" i="8"/>
  <c r="N208" i="8" s="1"/>
  <c r="P230" i="8"/>
  <c r="P228" i="8" s="1"/>
  <c r="O70" i="8"/>
  <c r="O68" i="8"/>
  <c r="O66" i="8"/>
  <c r="O64" i="8"/>
  <c r="O63" i="8"/>
  <c r="O58" i="8"/>
  <c r="O119" i="8" s="1"/>
  <c r="O67" i="8"/>
  <c r="O117" i="8" s="1"/>
  <c r="O62" i="8"/>
  <c r="O69" i="8"/>
  <c r="O61" i="8"/>
  <c r="O56" i="8"/>
  <c r="O52" i="8"/>
  <c r="O50" i="8"/>
  <c r="O48" i="8"/>
  <c r="O55" i="8"/>
  <c r="O59" i="8"/>
  <c r="O54" i="8"/>
  <c r="O65" i="8"/>
  <c r="O57" i="8"/>
  <c r="O120" i="8" s="1"/>
  <c r="O51" i="8"/>
  <c r="O46" i="8"/>
  <c r="O60" i="8"/>
  <c r="O47" i="8"/>
  <c r="O41" i="8"/>
  <c r="O103" i="8" s="1"/>
  <c r="O36" i="8"/>
  <c r="O34" i="8"/>
  <c r="O32" i="8"/>
  <c r="O30" i="8"/>
  <c r="O28" i="8"/>
  <c r="O26" i="8"/>
  <c r="O53" i="8"/>
  <c r="O112" i="8" s="1"/>
  <c r="O42" i="8"/>
  <c r="O39" i="8"/>
  <c r="O49" i="8"/>
  <c r="O45" i="8"/>
  <c r="O44" i="8"/>
  <c r="O114" i="8" s="1"/>
  <c r="O38" i="8"/>
  <c r="O93" i="8" s="1"/>
  <c r="O35" i="8"/>
  <c r="O95" i="8" s="1"/>
  <c r="O31" i="8"/>
  <c r="O87" i="8" s="1"/>
  <c r="O29" i="8"/>
  <c r="O37" i="8"/>
  <c r="O92" i="8" s="1"/>
  <c r="O23" i="8"/>
  <c r="O43" i="8"/>
  <c r="O115" i="8" s="1"/>
  <c r="O22" i="8"/>
  <c r="O83" i="8" s="1"/>
  <c r="O13" i="8"/>
  <c r="O12" i="8"/>
  <c r="O235" i="8"/>
  <c r="O18" i="8"/>
  <c r="O11" i="8"/>
  <c r="O33" i="8"/>
  <c r="O88" i="8" s="1"/>
  <c r="O27" i="8"/>
  <c r="O21" i="8"/>
  <c r="O82" i="8" s="1"/>
  <c r="O19" i="8"/>
  <c r="O234" i="8"/>
  <c r="O233" i="8"/>
  <c r="O16" i="8"/>
  <c r="O10" i="8"/>
  <c r="O84" i="8" s="1"/>
  <c r="O232" i="8"/>
  <c r="O14" i="8"/>
  <c r="O25" i="8"/>
  <c r="O9" i="8"/>
  <c r="O24" i="8"/>
  <c r="O89" i="8" s="1"/>
  <c r="O17" i="8"/>
  <c r="O238" i="8"/>
  <c r="O231" i="8"/>
  <c r="O40" i="8"/>
  <c r="O102" i="8" s="1"/>
  <c r="O15" i="8"/>
  <c r="O237" i="8"/>
  <c r="O236" i="8"/>
  <c r="O20" i="8"/>
  <c r="N79" i="8"/>
  <c r="N212" i="8" s="1"/>
  <c r="N211" i="8"/>
  <c r="G38" i="3"/>
  <c r="G39" i="3"/>
  <c r="G32" i="3"/>
  <c r="G33" i="3"/>
  <c r="I30" i="3"/>
  <c r="H31" i="3"/>
  <c r="H37" i="3"/>
  <c r="I83" i="2"/>
  <c r="H84" i="2"/>
  <c r="H85" i="2" s="1"/>
  <c r="N146" i="8" l="1"/>
  <c r="M162" i="8"/>
  <c r="N128" i="8"/>
  <c r="M157" i="8"/>
  <c r="N133" i="8"/>
  <c r="N101" i="8"/>
  <c r="N139" i="8"/>
  <c r="M138" i="8"/>
  <c r="M140" i="8"/>
  <c r="N143" i="8"/>
  <c r="L144" i="8"/>
  <c r="L145" i="8"/>
  <c r="L143" i="8"/>
  <c r="L147" i="8" s="1"/>
  <c r="N153" i="8"/>
  <c r="N157" i="8" s="1"/>
  <c r="N129" i="8"/>
  <c r="N132" i="8" s="1"/>
  <c r="N155" i="8"/>
  <c r="N158" i="8"/>
  <c r="L148" i="8"/>
  <c r="L150" i="8"/>
  <c r="L149" i="8"/>
  <c r="K149" i="8"/>
  <c r="K148" i="8"/>
  <c r="K150" i="8"/>
  <c r="N156" i="8"/>
  <c r="N136" i="8"/>
  <c r="K154" i="8"/>
  <c r="K153" i="8"/>
  <c r="K155" i="8"/>
  <c r="N144" i="8"/>
  <c r="N134" i="8"/>
  <c r="N137" i="8" s="1"/>
  <c r="N161" i="8"/>
  <c r="L134" i="8"/>
  <c r="L133" i="8"/>
  <c r="L135" i="8"/>
  <c r="K134" i="8"/>
  <c r="K133" i="8"/>
  <c r="K135" i="8"/>
  <c r="O106" i="8"/>
  <c r="O143" i="8" s="1"/>
  <c r="L154" i="8"/>
  <c r="L153" i="8"/>
  <c r="L155" i="8"/>
  <c r="N130" i="8"/>
  <c r="K139" i="8"/>
  <c r="K138" i="8"/>
  <c r="K140" i="8"/>
  <c r="K144" i="8"/>
  <c r="K143" i="8"/>
  <c r="K145" i="8"/>
  <c r="M134" i="8"/>
  <c r="M135" i="8"/>
  <c r="M133" i="8"/>
  <c r="M137" i="8" s="1"/>
  <c r="M143" i="8"/>
  <c r="M145" i="8"/>
  <c r="M144" i="8"/>
  <c r="M148" i="8"/>
  <c r="M150" i="8"/>
  <c r="M151" i="8"/>
  <c r="N160" i="8"/>
  <c r="L128" i="8"/>
  <c r="L129" i="8"/>
  <c r="L130" i="8"/>
  <c r="K128" i="8"/>
  <c r="K129" i="8"/>
  <c r="K130" i="8"/>
  <c r="L158" i="8"/>
  <c r="L159" i="8"/>
  <c r="L160" i="8"/>
  <c r="K159" i="8"/>
  <c r="K158" i="8"/>
  <c r="K160" i="8"/>
  <c r="L127" i="8"/>
  <c r="M149" i="8"/>
  <c r="M141" i="8"/>
  <c r="M129" i="8"/>
  <c r="M130" i="8"/>
  <c r="M128" i="8"/>
  <c r="M132" i="8" s="1"/>
  <c r="K131" i="8"/>
  <c r="M139" i="8"/>
  <c r="K136" i="8"/>
  <c r="L161" i="8"/>
  <c r="L151" i="8"/>
  <c r="O85" i="8"/>
  <c r="N111" i="8"/>
  <c r="O90" i="8"/>
  <c r="O96" i="8"/>
  <c r="O135" i="8" s="1"/>
  <c r="O76" i="8"/>
  <c r="O98" i="8"/>
  <c r="O78" i="8"/>
  <c r="O108" i="8"/>
  <c r="N86" i="8"/>
  <c r="N126" i="8" s="1"/>
  <c r="O116" i="8"/>
  <c r="O154" i="8" s="1"/>
  <c r="O121" i="8"/>
  <c r="O159" i="8" s="1"/>
  <c r="Q6" i="8"/>
  <c r="R8" i="8"/>
  <c r="O75" i="8"/>
  <c r="O208" i="8" s="1"/>
  <c r="O209" i="8"/>
  <c r="O211" i="8"/>
  <c r="O73" i="8"/>
  <c r="O206" i="8" s="1"/>
  <c r="Q230" i="8"/>
  <c r="Q228" i="8" s="1"/>
  <c r="P69" i="8"/>
  <c r="P67" i="8"/>
  <c r="P117" i="8" s="1"/>
  <c r="P65" i="8"/>
  <c r="P63" i="8"/>
  <c r="P61" i="8"/>
  <c r="P59" i="8"/>
  <c r="P57" i="8"/>
  <c r="P120" i="8" s="1"/>
  <c r="P55" i="8"/>
  <c r="P53" i="8"/>
  <c r="P112" i="8" s="1"/>
  <c r="P66" i="8"/>
  <c r="P56" i="8"/>
  <c r="P52" i="8"/>
  <c r="P50" i="8"/>
  <c r="P48" i="8"/>
  <c r="P46" i="8"/>
  <c r="P44" i="8"/>
  <c r="P114" i="8" s="1"/>
  <c r="P42" i="8"/>
  <c r="P40" i="8"/>
  <c r="P102" i="8" s="1"/>
  <c r="P38" i="8"/>
  <c r="P93" i="8" s="1"/>
  <c r="P68" i="8"/>
  <c r="P70" i="8"/>
  <c r="P60" i="8"/>
  <c r="P51" i="8"/>
  <c r="P49" i="8"/>
  <c r="P47" i="8"/>
  <c r="P45" i="8"/>
  <c r="P43" i="8"/>
  <c r="P41" i="8"/>
  <c r="P103" i="8" s="1"/>
  <c r="P58" i="8"/>
  <c r="P119" i="8" s="1"/>
  <c r="P39" i="8"/>
  <c r="P62" i="8"/>
  <c r="P27" i="8"/>
  <c r="P25" i="8"/>
  <c r="P37" i="8"/>
  <c r="P92" i="8" s="1"/>
  <c r="P34" i="8"/>
  <c r="P28" i="8"/>
  <c r="P24" i="8"/>
  <c r="P89" i="8" s="1"/>
  <c r="P64" i="8"/>
  <c r="P33" i="8"/>
  <c r="P88" i="8" s="1"/>
  <c r="P30" i="8"/>
  <c r="P19" i="8"/>
  <c r="P17" i="8"/>
  <c r="P15" i="8"/>
  <c r="P13" i="8"/>
  <c r="P21" i="8"/>
  <c r="P82" i="8" s="1"/>
  <c r="P236" i="8"/>
  <c r="P23" i="8"/>
  <c r="P90" i="8" s="1"/>
  <c r="P12" i="8"/>
  <c r="P29" i="8"/>
  <c r="P20" i="8"/>
  <c r="P234" i="8"/>
  <c r="P233" i="8"/>
  <c r="P18" i="8"/>
  <c r="P11" i="8"/>
  <c r="P32" i="8"/>
  <c r="P54" i="8"/>
  <c r="P22" i="8"/>
  <c r="P83" i="8" s="1"/>
  <c r="P16" i="8"/>
  <c r="P10" i="8"/>
  <c r="P84" i="8" s="1"/>
  <c r="P232" i="8"/>
  <c r="P231" i="8"/>
  <c r="P14" i="8"/>
  <c r="P35" i="8"/>
  <c r="P95" i="8" s="1"/>
  <c r="P26" i="8"/>
  <c r="P9" i="8"/>
  <c r="P238" i="8"/>
  <c r="P31" i="8"/>
  <c r="P87" i="8" s="1"/>
  <c r="P237" i="8"/>
  <c r="P36" i="8"/>
  <c r="P235" i="8"/>
  <c r="O79" i="8"/>
  <c r="O212" i="8" s="1"/>
  <c r="O80" i="8"/>
  <c r="O213" i="8" s="1"/>
  <c r="O77" i="8"/>
  <c r="O210" i="8" s="1"/>
  <c r="O74" i="8"/>
  <c r="O207" i="8" s="1"/>
  <c r="I84" i="2"/>
  <c r="I85" i="2" s="1"/>
  <c r="J83" i="2"/>
  <c r="H32" i="3"/>
  <c r="H33" i="3"/>
  <c r="H38" i="3"/>
  <c r="H39" i="3"/>
  <c r="J30" i="3"/>
  <c r="I31" i="3"/>
  <c r="I37" i="3"/>
  <c r="O155" i="8" l="1"/>
  <c r="O144" i="8"/>
  <c r="O153" i="8"/>
  <c r="N162" i="8"/>
  <c r="N147" i="8"/>
  <c r="L157" i="8"/>
  <c r="O156" i="8"/>
  <c r="O157" i="8" s="1"/>
  <c r="K147" i="8"/>
  <c r="K157" i="8"/>
  <c r="O161" i="8"/>
  <c r="L132" i="8"/>
  <c r="L137" i="8"/>
  <c r="O160" i="8"/>
  <c r="O91" i="8"/>
  <c r="O131" i="8" s="1"/>
  <c r="L162" i="8"/>
  <c r="M147" i="8"/>
  <c r="K142" i="8"/>
  <c r="L152" i="8"/>
  <c r="N148" i="8"/>
  <c r="N150" i="8"/>
  <c r="N151" i="8"/>
  <c r="O145" i="8"/>
  <c r="O147" i="8" s="1"/>
  <c r="O146" i="8"/>
  <c r="N149" i="8"/>
  <c r="O136" i="8"/>
  <c r="M152" i="8"/>
  <c r="N138" i="8"/>
  <c r="N142" i="8" s="1"/>
  <c r="N140" i="8"/>
  <c r="N141" i="8"/>
  <c r="N123" i="8"/>
  <c r="N125" i="8"/>
  <c r="N124" i="8"/>
  <c r="O111" i="8"/>
  <c r="O158" i="8"/>
  <c r="K162" i="8"/>
  <c r="K132" i="8"/>
  <c r="O133" i="8"/>
  <c r="K137" i="8"/>
  <c r="K152" i="8"/>
  <c r="M142" i="8"/>
  <c r="O134" i="8"/>
  <c r="P91" i="8"/>
  <c r="P130" i="8" s="1"/>
  <c r="P96" i="8"/>
  <c r="P135" i="8" s="1"/>
  <c r="P106" i="8"/>
  <c r="P143" i="8" s="1"/>
  <c r="P121" i="8"/>
  <c r="P159" i="8" s="1"/>
  <c r="P85" i="8"/>
  <c r="P78" i="8"/>
  <c r="P108" i="8"/>
  <c r="P76" i="8"/>
  <c r="P98" i="8"/>
  <c r="O86" i="8"/>
  <c r="O126" i="8" s="1"/>
  <c r="P115" i="8"/>
  <c r="O101" i="8"/>
  <c r="S8" i="8"/>
  <c r="R6" i="8"/>
  <c r="P77" i="8"/>
  <c r="P210" i="8" s="1"/>
  <c r="P75" i="8"/>
  <c r="P208" i="8" s="1"/>
  <c r="P211" i="8"/>
  <c r="R230" i="8"/>
  <c r="R228" i="8" s="1"/>
  <c r="Q65" i="8"/>
  <c r="Q64" i="8"/>
  <c r="Q62" i="8"/>
  <c r="Q57" i="8"/>
  <c r="Q69" i="8"/>
  <c r="Q68" i="8"/>
  <c r="Q61" i="8"/>
  <c r="Q70" i="8"/>
  <c r="Q60" i="8"/>
  <c r="Q55" i="8"/>
  <c r="Q54" i="8"/>
  <c r="Q58" i="8"/>
  <c r="Q119" i="8" s="1"/>
  <c r="Q53" i="8"/>
  <c r="Q112" i="8" s="1"/>
  <c r="Q59" i="8"/>
  <c r="Q47" i="8"/>
  <c r="Q40" i="8"/>
  <c r="Q102" i="8" s="1"/>
  <c r="Q36" i="8"/>
  <c r="Q34" i="8"/>
  <c r="Q32" i="8"/>
  <c r="Q30" i="8"/>
  <c r="Q67" i="8"/>
  <c r="Q117" i="8" s="1"/>
  <c r="Q42" i="8"/>
  <c r="Q63" i="8"/>
  <c r="Q48" i="8"/>
  <c r="Q43" i="8"/>
  <c r="Q38" i="8"/>
  <c r="Q93" i="8" s="1"/>
  <c r="Q51" i="8"/>
  <c r="Q46" i="8"/>
  <c r="Q31" i="8"/>
  <c r="Q87" i="8" s="1"/>
  <c r="Q29" i="8"/>
  <c r="Q26" i="8"/>
  <c r="Q49" i="8"/>
  <c r="Q45" i="8"/>
  <c r="Q23" i="8"/>
  <c r="Q41" i="8"/>
  <c r="Q103" i="8" s="1"/>
  <c r="Q33" i="8"/>
  <c r="Q88" i="8" s="1"/>
  <c r="Q52" i="8"/>
  <c r="Q22" i="8"/>
  <c r="Q83" i="8" s="1"/>
  <c r="Q56" i="8"/>
  <c r="Q35" i="8"/>
  <c r="Q95" i="8" s="1"/>
  <c r="Q233" i="8"/>
  <c r="Q28" i="8"/>
  <c r="Q20" i="8"/>
  <c r="Q18" i="8"/>
  <c r="Q11" i="8"/>
  <c r="Q16" i="8"/>
  <c r="Q39" i="8"/>
  <c r="Q14" i="8"/>
  <c r="Q17" i="8"/>
  <c r="Q232" i="8"/>
  <c r="Q50" i="8"/>
  <c r="Q37" i="8"/>
  <c r="Q92" i="8" s="1"/>
  <c r="Q9" i="8"/>
  <c r="Q85" i="8" s="1"/>
  <c r="Q44" i="8"/>
  <c r="Q114" i="8" s="1"/>
  <c r="Q27" i="8"/>
  <c r="Q25" i="8"/>
  <c r="Q21" i="8"/>
  <c r="Q82" i="8" s="1"/>
  <c r="Q19" i="8"/>
  <c r="Q238" i="8"/>
  <c r="Q231" i="8"/>
  <c r="Q66" i="8"/>
  <c r="Q24" i="8"/>
  <c r="Q89" i="8" s="1"/>
  <c r="Q237" i="8"/>
  <c r="Q15" i="8"/>
  <c r="Q12" i="8"/>
  <c r="Q236" i="8"/>
  <c r="Q235" i="8"/>
  <c r="Q13" i="8"/>
  <c r="Q234" i="8"/>
  <c r="Q10" i="8"/>
  <c r="Q84" i="8" s="1"/>
  <c r="P74" i="8"/>
  <c r="P207" i="8" s="1"/>
  <c r="P80" i="8"/>
  <c r="P213" i="8" s="1"/>
  <c r="P209" i="8"/>
  <c r="P79" i="8"/>
  <c r="P212" i="8" s="1"/>
  <c r="P73" i="8"/>
  <c r="P206" i="8" s="1"/>
  <c r="I32" i="3"/>
  <c r="I33" i="3"/>
  <c r="J31" i="3"/>
  <c r="J37" i="3"/>
  <c r="K30" i="3"/>
  <c r="I38" i="3"/>
  <c r="I39" i="3"/>
  <c r="K83" i="2"/>
  <c r="K84" i="2" s="1"/>
  <c r="J84" i="2"/>
  <c r="J85" i="2" s="1"/>
  <c r="N152" i="8" l="1"/>
  <c r="P129" i="8"/>
  <c r="N127" i="8"/>
  <c r="O137" i="8"/>
  <c r="Q96" i="8"/>
  <c r="Q135" i="8" s="1"/>
  <c r="Q133" i="8"/>
  <c r="P128" i="8"/>
  <c r="P132" i="8" s="1"/>
  <c r="P86" i="8"/>
  <c r="O138" i="8"/>
  <c r="O140" i="8"/>
  <c r="O141" i="8"/>
  <c r="P145" i="8"/>
  <c r="P146" i="8"/>
  <c r="P161" i="8"/>
  <c r="P136" i="8"/>
  <c r="O130" i="8"/>
  <c r="O129" i="8"/>
  <c r="O128" i="8"/>
  <c r="O139" i="8"/>
  <c r="Q136" i="8"/>
  <c r="Q143" i="8"/>
  <c r="O123" i="8"/>
  <c r="O124" i="8"/>
  <c r="O125" i="8"/>
  <c r="P131" i="8"/>
  <c r="P134" i="8"/>
  <c r="P144" i="8"/>
  <c r="P147" i="8" s="1"/>
  <c r="O148" i="8"/>
  <c r="O150" i="8"/>
  <c r="O151" i="8"/>
  <c r="P101" i="8"/>
  <c r="P139" i="8"/>
  <c r="O162" i="8"/>
  <c r="P133" i="8"/>
  <c r="P160" i="8"/>
  <c r="Q124" i="8"/>
  <c r="O149" i="8"/>
  <c r="P158" i="8"/>
  <c r="Q106" i="8"/>
  <c r="Q76" i="8"/>
  <c r="Q209" i="8" s="1"/>
  <c r="Q98" i="8"/>
  <c r="Q78" i="8"/>
  <c r="Q211" i="8" s="1"/>
  <c r="Q108" i="8"/>
  <c r="Q120" i="8"/>
  <c r="P116" i="8"/>
  <c r="P156" i="8" s="1"/>
  <c r="P111" i="8"/>
  <c r="P149" i="8" s="1"/>
  <c r="Q90" i="8"/>
  <c r="Q86" i="8"/>
  <c r="Q123" i="8" s="1"/>
  <c r="Q115" i="8"/>
  <c r="T8" i="8"/>
  <c r="S6" i="8"/>
  <c r="Q77" i="8"/>
  <c r="Q210" i="8" s="1"/>
  <c r="Q75" i="8"/>
  <c r="Q208" i="8" s="1"/>
  <c r="Q73" i="8"/>
  <c r="Q206" i="8" s="1"/>
  <c r="Q80" i="8"/>
  <c r="Q213" i="8" s="1"/>
  <c r="Q74" i="8"/>
  <c r="Q207" i="8" s="1"/>
  <c r="Q79" i="8"/>
  <c r="Q212" i="8" s="1"/>
  <c r="S230" i="8"/>
  <c r="S228" i="8" s="1"/>
  <c r="R67" i="8"/>
  <c r="R117" i="8" s="1"/>
  <c r="R66" i="8"/>
  <c r="R56" i="8"/>
  <c r="R52" i="8"/>
  <c r="R50" i="8"/>
  <c r="R70" i="8"/>
  <c r="R60" i="8"/>
  <c r="R55" i="8"/>
  <c r="R54" i="8"/>
  <c r="R59" i="8"/>
  <c r="R63" i="8"/>
  <c r="R40" i="8"/>
  <c r="R102" i="8" s="1"/>
  <c r="R36" i="8"/>
  <c r="R34" i="8"/>
  <c r="R32" i="8"/>
  <c r="R30" i="8"/>
  <c r="R41" i="8"/>
  <c r="R103" i="8" s="1"/>
  <c r="R39" i="8"/>
  <c r="R62" i="8"/>
  <c r="R53" i="8"/>
  <c r="R112" i="8" s="1"/>
  <c r="R48" i="8"/>
  <c r="R43" i="8"/>
  <c r="R38" i="8"/>
  <c r="R93" i="8" s="1"/>
  <c r="R68" i="8"/>
  <c r="R44" i="8"/>
  <c r="R114" i="8" s="1"/>
  <c r="R37" i="8"/>
  <c r="R92" i="8" s="1"/>
  <c r="R35" i="8"/>
  <c r="R95" i="8" s="1"/>
  <c r="R33" i="8"/>
  <c r="R88" i="8" s="1"/>
  <c r="R31" i="8"/>
  <c r="R87" i="8" s="1"/>
  <c r="R29" i="8"/>
  <c r="R27" i="8"/>
  <c r="R25" i="8"/>
  <c r="R23" i="8"/>
  <c r="R90" i="8" s="1"/>
  <c r="R21" i="8"/>
  <c r="R82" i="8" s="1"/>
  <c r="R65" i="8"/>
  <c r="R58" i="8"/>
  <c r="R119" i="8" s="1"/>
  <c r="R57" i="8"/>
  <c r="R47" i="8"/>
  <c r="R28" i="8"/>
  <c r="R24" i="8"/>
  <c r="R89" i="8" s="1"/>
  <c r="R19" i="8"/>
  <c r="R17" i="8"/>
  <c r="R15" i="8"/>
  <c r="R13" i="8"/>
  <c r="R64" i="8"/>
  <c r="R46" i="8"/>
  <c r="R61" i="8"/>
  <c r="R42" i="8"/>
  <c r="R20" i="8"/>
  <c r="R18" i="8"/>
  <c r="R16" i="8"/>
  <c r="R14" i="8"/>
  <c r="R12" i="8"/>
  <c r="R10" i="8"/>
  <c r="R84" i="8" s="1"/>
  <c r="R238" i="8"/>
  <c r="R69" i="8"/>
  <c r="R232" i="8"/>
  <c r="R22" i="8"/>
  <c r="R83" i="8" s="1"/>
  <c r="R51" i="8"/>
  <c r="R45" i="8"/>
  <c r="R9" i="8"/>
  <c r="R235" i="8"/>
  <c r="R26" i="8"/>
  <c r="R231" i="8"/>
  <c r="R237" i="8"/>
  <c r="R236" i="8"/>
  <c r="R49" i="8"/>
  <c r="R234" i="8"/>
  <c r="R11" i="8"/>
  <c r="R233" i="8"/>
  <c r="K85" i="2"/>
  <c r="K37" i="3"/>
  <c r="K31" i="3"/>
  <c r="J32" i="3"/>
  <c r="J33" i="3"/>
  <c r="J38" i="3"/>
  <c r="J39" i="3"/>
  <c r="Q125" i="8" l="1"/>
  <c r="Q134" i="8"/>
  <c r="P162" i="8"/>
  <c r="Q111" i="8"/>
  <c r="Q149" i="8" s="1"/>
  <c r="O127" i="8"/>
  <c r="Q116" i="8"/>
  <c r="Q101" i="8"/>
  <c r="Q139" i="8"/>
  <c r="O152" i="8"/>
  <c r="Q121" i="8"/>
  <c r="Q161" i="8"/>
  <c r="P123" i="8"/>
  <c r="P125" i="8"/>
  <c r="P124" i="8"/>
  <c r="P137" i="8"/>
  <c r="O142" i="8"/>
  <c r="Q91" i="8"/>
  <c r="Q131" i="8"/>
  <c r="Q145" i="8"/>
  <c r="Q146" i="8"/>
  <c r="Q137" i="8"/>
  <c r="P148" i="8"/>
  <c r="P150" i="8"/>
  <c r="P151" i="8"/>
  <c r="R129" i="8"/>
  <c r="P154" i="8"/>
  <c r="P153" i="8"/>
  <c r="P155" i="8"/>
  <c r="P138" i="8"/>
  <c r="P140" i="8"/>
  <c r="P141" i="8"/>
  <c r="O132" i="8"/>
  <c r="Q144" i="8"/>
  <c r="Q147" i="8" s="1"/>
  <c r="P126" i="8"/>
  <c r="Q126" i="8"/>
  <c r="Q127" i="8" s="1"/>
  <c r="R115" i="8"/>
  <c r="R85" i="8"/>
  <c r="R120" i="8"/>
  <c r="R91" i="8"/>
  <c r="R128" i="8" s="1"/>
  <c r="R106" i="8"/>
  <c r="R96" i="8"/>
  <c r="R135" i="8" s="1"/>
  <c r="R76" i="8"/>
  <c r="R209" i="8" s="1"/>
  <c r="R98" i="8"/>
  <c r="R78" i="8"/>
  <c r="R211" i="8" s="1"/>
  <c r="R108" i="8"/>
  <c r="U8" i="8"/>
  <c r="T6" i="8"/>
  <c r="R80" i="8"/>
  <c r="R213" i="8" s="1"/>
  <c r="R73" i="8"/>
  <c r="R206" i="8" s="1"/>
  <c r="R77" i="8"/>
  <c r="R210" i="8" s="1"/>
  <c r="R75" i="8"/>
  <c r="R208" i="8" s="1"/>
  <c r="R74" i="8"/>
  <c r="R207" i="8" s="1"/>
  <c r="T230" i="8"/>
  <c r="T228" i="8" s="1"/>
  <c r="S69" i="8"/>
  <c r="S67" i="8"/>
  <c r="S117" i="8" s="1"/>
  <c r="S65" i="8"/>
  <c r="S63" i="8"/>
  <c r="S68" i="8"/>
  <c r="S61" i="8"/>
  <c r="S54" i="8"/>
  <c r="S59" i="8"/>
  <c r="S51" i="8"/>
  <c r="S49" i="8"/>
  <c r="S47" i="8"/>
  <c r="S58" i="8"/>
  <c r="S119" i="8" s="1"/>
  <c r="S53" i="8"/>
  <c r="S112" i="8" s="1"/>
  <c r="S64" i="8"/>
  <c r="S62" i="8"/>
  <c r="S57" i="8"/>
  <c r="S70" i="8"/>
  <c r="S60" i="8"/>
  <c r="S41" i="8"/>
  <c r="S103" i="8" s="1"/>
  <c r="S39" i="8"/>
  <c r="S66" i="8"/>
  <c r="S50" i="8"/>
  <c r="S42" i="8"/>
  <c r="S44" i="8"/>
  <c r="S114" i="8" s="1"/>
  <c r="S37" i="8"/>
  <c r="S92" i="8" s="1"/>
  <c r="S35" i="8"/>
  <c r="S95" i="8" s="1"/>
  <c r="S33" i="8"/>
  <c r="S88" i="8" s="1"/>
  <c r="S31" i="8"/>
  <c r="S87" i="8" s="1"/>
  <c r="S29" i="8"/>
  <c r="S27" i="8"/>
  <c r="S52" i="8"/>
  <c r="S45" i="8"/>
  <c r="S40" i="8"/>
  <c r="S102" i="8" s="1"/>
  <c r="S46" i="8"/>
  <c r="S22" i="8"/>
  <c r="S83" i="8" s="1"/>
  <c r="S30" i="8"/>
  <c r="S36" i="8"/>
  <c r="S21" i="8"/>
  <c r="S82" i="8" s="1"/>
  <c r="S48" i="8"/>
  <c r="S32" i="8"/>
  <c r="S26" i="8"/>
  <c r="S25" i="8"/>
  <c r="S235" i="8"/>
  <c r="S18" i="8"/>
  <c r="S55" i="8"/>
  <c r="S16" i="8"/>
  <c r="S10" i="8"/>
  <c r="S84" i="8" s="1"/>
  <c r="S9" i="8"/>
  <c r="S34" i="8"/>
  <c r="S231" i="8"/>
  <c r="S15" i="8"/>
  <c r="S12" i="8"/>
  <c r="S234" i="8"/>
  <c r="S19" i="8"/>
  <c r="S238" i="8"/>
  <c r="S237" i="8"/>
  <c r="S24" i="8"/>
  <c r="S89" i="8" s="1"/>
  <c r="S17" i="8"/>
  <c r="S236" i="8"/>
  <c r="S56" i="8"/>
  <c r="S43" i="8"/>
  <c r="S38" i="8"/>
  <c r="S93" i="8" s="1"/>
  <c r="S28" i="8"/>
  <c r="S23" i="8"/>
  <c r="S90" i="8" s="1"/>
  <c r="S20" i="8"/>
  <c r="S13" i="8"/>
  <c r="S11" i="8"/>
  <c r="S233" i="8"/>
  <c r="S232" i="8"/>
  <c r="S14" i="8"/>
  <c r="R79" i="8"/>
  <c r="R212" i="8" s="1"/>
  <c r="K33" i="3"/>
  <c r="K32" i="3"/>
  <c r="K41" i="3"/>
  <c r="K38" i="3"/>
  <c r="K39" i="3"/>
  <c r="P127" i="8" l="1"/>
  <c r="R130" i="8"/>
  <c r="R136" i="8"/>
  <c r="Q154" i="8"/>
  <c r="Q153" i="8"/>
  <c r="Q155" i="8"/>
  <c r="R145" i="8"/>
  <c r="R146" i="8"/>
  <c r="R133" i="8"/>
  <c r="R131" i="8"/>
  <c r="R132" i="8" s="1"/>
  <c r="Q159" i="8"/>
  <c r="Q158" i="8"/>
  <c r="Q160" i="8"/>
  <c r="R121" i="8"/>
  <c r="R161" i="8"/>
  <c r="R111" i="8"/>
  <c r="R149" i="8" s="1"/>
  <c r="P142" i="8"/>
  <c r="R116" i="8"/>
  <c r="R156" i="8" s="1"/>
  <c r="P152" i="8"/>
  <c r="R134" i="8"/>
  <c r="Q148" i="8"/>
  <c r="Q150" i="8"/>
  <c r="Q151" i="8"/>
  <c r="R101" i="8"/>
  <c r="R139" i="8"/>
  <c r="P157" i="8"/>
  <c r="R143" i="8"/>
  <c r="Q130" i="8"/>
  <c r="Q128" i="8"/>
  <c r="Q129" i="8"/>
  <c r="Q138" i="8"/>
  <c r="Q142" i="8" s="1"/>
  <c r="Q140" i="8"/>
  <c r="Q141" i="8"/>
  <c r="Q156" i="8"/>
  <c r="R144" i="8"/>
  <c r="S85" i="8"/>
  <c r="S115" i="8"/>
  <c r="S91" i="8"/>
  <c r="S129" i="8" s="1"/>
  <c r="S76" i="8"/>
  <c r="S98" i="8"/>
  <c r="S106" i="8"/>
  <c r="S144" i="8" s="1"/>
  <c r="S96" i="8"/>
  <c r="S135" i="8" s="1"/>
  <c r="S120" i="8"/>
  <c r="S78" i="8"/>
  <c r="S108" i="8"/>
  <c r="R86" i="8"/>
  <c r="V8" i="8"/>
  <c r="U6" i="8"/>
  <c r="S77" i="8"/>
  <c r="S210" i="8" s="1"/>
  <c r="S75" i="8"/>
  <c r="S208" i="8" s="1"/>
  <c r="S73" i="8"/>
  <c r="S206" i="8" s="1"/>
  <c r="S80" i="8"/>
  <c r="S213" i="8" s="1"/>
  <c r="U230" i="8"/>
  <c r="U228" i="8" s="1"/>
  <c r="T70" i="8"/>
  <c r="T68" i="8"/>
  <c r="T66" i="8"/>
  <c r="T64" i="8"/>
  <c r="T62" i="8"/>
  <c r="T60" i="8"/>
  <c r="T58" i="8"/>
  <c r="T119" i="8" s="1"/>
  <c r="T56" i="8"/>
  <c r="T54" i="8"/>
  <c r="T69" i="8"/>
  <c r="T55" i="8"/>
  <c r="T59" i="8"/>
  <c r="T51" i="8"/>
  <c r="T49" i="8"/>
  <c r="T47" i="8"/>
  <c r="T45" i="8"/>
  <c r="T43" i="8"/>
  <c r="T41" i="8"/>
  <c r="T103" i="8" s="1"/>
  <c r="T39" i="8"/>
  <c r="T37" i="8"/>
  <c r="T92" i="8" s="1"/>
  <c r="T53" i="8"/>
  <c r="T112" i="8" s="1"/>
  <c r="T65" i="8"/>
  <c r="T52" i="8"/>
  <c r="T50" i="8"/>
  <c r="T48" i="8"/>
  <c r="T46" i="8"/>
  <c r="T44" i="8"/>
  <c r="T114" i="8" s="1"/>
  <c r="T42" i="8"/>
  <c r="T40" i="8"/>
  <c r="T102" i="8" s="1"/>
  <c r="T61" i="8"/>
  <c r="T38" i="8"/>
  <c r="T93" i="8" s="1"/>
  <c r="T63" i="8"/>
  <c r="T34" i="8"/>
  <c r="T23" i="8"/>
  <c r="T67" i="8"/>
  <c r="T117" i="8" s="1"/>
  <c r="T57" i="8"/>
  <c r="T120" i="8" s="1"/>
  <c r="T33" i="8"/>
  <c r="T88" i="8" s="1"/>
  <c r="T30" i="8"/>
  <c r="T36" i="8"/>
  <c r="T20" i="8"/>
  <c r="T18" i="8"/>
  <c r="T16" i="8"/>
  <c r="T14" i="8"/>
  <c r="T28" i="8"/>
  <c r="T27" i="8"/>
  <c r="T24" i="8"/>
  <c r="T89" i="8" s="1"/>
  <c r="T10" i="8"/>
  <c r="T84" i="8" s="1"/>
  <c r="T32" i="8"/>
  <c r="T22" i="8"/>
  <c r="T83" i="8" s="1"/>
  <c r="T9" i="8"/>
  <c r="T26" i="8"/>
  <c r="T19" i="8"/>
  <c r="T238" i="8"/>
  <c r="T237" i="8"/>
  <c r="T31" i="8"/>
  <c r="T87" i="8" s="1"/>
  <c r="T13" i="8"/>
  <c r="T11" i="8"/>
  <c r="T233" i="8"/>
  <c r="T35" i="8"/>
  <c r="T95" i="8" s="1"/>
  <c r="T25" i="8"/>
  <c r="T21" i="8"/>
  <c r="T82" i="8" s="1"/>
  <c r="T17" i="8"/>
  <c r="T236" i="8"/>
  <c r="T15" i="8"/>
  <c r="T12" i="8"/>
  <c r="T235" i="8"/>
  <c r="T234" i="8"/>
  <c r="T232" i="8"/>
  <c r="T29" i="8"/>
  <c r="T231" i="8"/>
  <c r="S74" i="8"/>
  <c r="S207" i="8" s="1"/>
  <c r="S79" i="8"/>
  <c r="S212" i="8" s="1"/>
  <c r="S209" i="8"/>
  <c r="S211" i="8"/>
  <c r="Q132" i="8" l="1"/>
  <c r="Q162" i="8"/>
  <c r="S128" i="8"/>
  <c r="R123" i="8"/>
  <c r="R125" i="8"/>
  <c r="R124" i="8"/>
  <c r="R148" i="8"/>
  <c r="R150" i="8"/>
  <c r="R151" i="8"/>
  <c r="S111" i="8"/>
  <c r="S149" i="8"/>
  <c r="S116" i="8"/>
  <c r="S156" i="8"/>
  <c r="R138" i="8"/>
  <c r="R140" i="8"/>
  <c r="R141" i="8"/>
  <c r="S130" i="8"/>
  <c r="S86" i="8"/>
  <c r="S126" i="8"/>
  <c r="S134" i="8"/>
  <c r="R154" i="8"/>
  <c r="R153" i="8"/>
  <c r="R155" i="8"/>
  <c r="S136" i="8"/>
  <c r="Q157" i="8"/>
  <c r="S121" i="8"/>
  <c r="S161" i="8"/>
  <c r="S131" i="8"/>
  <c r="R159" i="8"/>
  <c r="R158" i="8"/>
  <c r="R160" i="8"/>
  <c r="T106" i="8"/>
  <c r="T143" i="8" s="1"/>
  <c r="S133" i="8"/>
  <c r="T96" i="8"/>
  <c r="T135" i="8" s="1"/>
  <c r="T133" i="8"/>
  <c r="S145" i="8"/>
  <c r="S146" i="8"/>
  <c r="S143" i="8"/>
  <c r="S147" i="8" s="1"/>
  <c r="R137" i="8"/>
  <c r="S101" i="8"/>
  <c r="S139" i="8" s="1"/>
  <c r="R147" i="8"/>
  <c r="Q152" i="8"/>
  <c r="R126" i="8"/>
  <c r="T115" i="8"/>
  <c r="T85" i="8"/>
  <c r="T121" i="8"/>
  <c r="T159" i="8" s="1"/>
  <c r="T76" i="8"/>
  <c r="T209" i="8" s="1"/>
  <c r="T98" i="8"/>
  <c r="T78" i="8"/>
  <c r="T108" i="8"/>
  <c r="T90" i="8"/>
  <c r="T77" i="8"/>
  <c r="T210" i="8" s="1"/>
  <c r="V6" i="8"/>
  <c r="W8" i="8"/>
  <c r="T211" i="8"/>
  <c r="T80" i="8"/>
  <c r="T213" i="8" s="1"/>
  <c r="T75" i="8"/>
  <c r="T208" i="8" s="1"/>
  <c r="T74" i="8"/>
  <c r="T207" i="8" s="1"/>
  <c r="T73" i="8"/>
  <c r="T206" i="8" s="1"/>
  <c r="T79" i="8"/>
  <c r="T212" i="8" s="1"/>
  <c r="V230" i="8"/>
  <c r="V228" i="8" s="1"/>
  <c r="U70" i="8"/>
  <c r="U60" i="8"/>
  <c r="U53" i="8"/>
  <c r="U112" i="8" s="1"/>
  <c r="U58" i="8"/>
  <c r="U119" i="8" s="1"/>
  <c r="U63" i="8"/>
  <c r="U57" i="8"/>
  <c r="U67" i="8"/>
  <c r="U117" i="8" s="1"/>
  <c r="U66" i="8"/>
  <c r="U61" i="8"/>
  <c r="U56" i="8"/>
  <c r="U50" i="8"/>
  <c r="U42" i="8"/>
  <c r="U38" i="8"/>
  <c r="U93" i="8" s="1"/>
  <c r="U48" i="8"/>
  <c r="U43" i="8"/>
  <c r="U35" i="8"/>
  <c r="U33" i="8"/>
  <c r="U88" i="8" s="1"/>
  <c r="U31" i="8"/>
  <c r="U87" i="8" s="1"/>
  <c r="U68" i="8"/>
  <c r="U52" i="8"/>
  <c r="U45" i="8"/>
  <c r="U64" i="8"/>
  <c r="U55" i="8"/>
  <c r="U54" i="8"/>
  <c r="U49" i="8"/>
  <c r="U46" i="8"/>
  <c r="U59" i="8"/>
  <c r="U41" i="8"/>
  <c r="U103" i="8" s="1"/>
  <c r="U39" i="8"/>
  <c r="U65" i="8"/>
  <c r="U51" i="8"/>
  <c r="U40" i="8"/>
  <c r="U102" i="8" s="1"/>
  <c r="U37" i="8"/>
  <c r="U92" i="8" s="1"/>
  <c r="U36" i="8"/>
  <c r="U21" i="8"/>
  <c r="U82" i="8" s="1"/>
  <c r="U69" i="8"/>
  <c r="U47" i="8"/>
  <c r="U32" i="8"/>
  <c r="U26" i="8"/>
  <c r="U25" i="8"/>
  <c r="U44" i="8"/>
  <c r="U114" i="8" s="1"/>
  <c r="U29" i="8"/>
  <c r="U237" i="8"/>
  <c r="U22" i="8"/>
  <c r="U83" i="8" s="1"/>
  <c r="U9" i="8"/>
  <c r="U34" i="8"/>
  <c r="U14" i="8"/>
  <c r="U231" i="8"/>
  <c r="U19" i="8"/>
  <c r="U238" i="8"/>
  <c r="U30" i="8"/>
  <c r="U17" i="8"/>
  <c r="U236" i="8"/>
  <c r="U20" i="8"/>
  <c r="U27" i="8"/>
  <c r="U24" i="8"/>
  <c r="U89" i="8" s="1"/>
  <c r="U15" i="8"/>
  <c r="U12" i="8"/>
  <c r="U235" i="8"/>
  <c r="U234" i="8"/>
  <c r="U62" i="8"/>
  <c r="U13" i="8"/>
  <c r="U11" i="8"/>
  <c r="U233" i="8"/>
  <c r="U28" i="8"/>
  <c r="U23" i="8"/>
  <c r="U90" i="8" s="1"/>
  <c r="U232" i="8"/>
  <c r="U18" i="8"/>
  <c r="U10" i="8"/>
  <c r="U84" i="8" s="1"/>
  <c r="U16" i="8"/>
  <c r="T158" i="8" l="1"/>
  <c r="S132" i="8"/>
  <c r="T111" i="8"/>
  <c r="T149" i="8"/>
  <c r="S159" i="8"/>
  <c r="S160" i="8"/>
  <c r="S158" i="8"/>
  <c r="S162" i="8" s="1"/>
  <c r="R142" i="8"/>
  <c r="R152" i="8"/>
  <c r="T91" i="8"/>
  <c r="T131" i="8"/>
  <c r="T145" i="8"/>
  <c r="T146" i="8"/>
  <c r="S123" i="8"/>
  <c r="S125" i="8"/>
  <c r="S124" i="8"/>
  <c r="S154" i="8"/>
  <c r="S153" i="8"/>
  <c r="S155" i="8"/>
  <c r="S138" i="8"/>
  <c r="S140" i="8"/>
  <c r="S141" i="8"/>
  <c r="T161" i="8"/>
  <c r="T162" i="8" s="1"/>
  <c r="T160" i="8"/>
  <c r="R127" i="8"/>
  <c r="T134" i="8"/>
  <c r="R162" i="8"/>
  <c r="S148" i="8"/>
  <c r="S150" i="8"/>
  <c r="S151" i="8"/>
  <c r="T86" i="8"/>
  <c r="T126" i="8" s="1"/>
  <c r="R157" i="8"/>
  <c r="T136" i="8"/>
  <c r="T116" i="8"/>
  <c r="T156" i="8"/>
  <c r="S137" i="8"/>
  <c r="T144" i="8"/>
  <c r="T147" i="8" s="1"/>
  <c r="U106" i="8"/>
  <c r="U144" i="8" s="1"/>
  <c r="U95" i="8"/>
  <c r="U115" i="8"/>
  <c r="T101" i="8"/>
  <c r="U120" i="8"/>
  <c r="U85" i="8"/>
  <c r="U76" i="8"/>
  <c r="U98" i="8"/>
  <c r="U78" i="8"/>
  <c r="U108" i="8"/>
  <c r="U91" i="8"/>
  <c r="U130" i="8" s="1"/>
  <c r="W6" i="8"/>
  <c r="X8" i="8"/>
  <c r="U211" i="8"/>
  <c r="U74" i="8"/>
  <c r="U207" i="8" s="1"/>
  <c r="U77" i="8"/>
  <c r="U210" i="8" s="1"/>
  <c r="U75" i="8"/>
  <c r="U208" i="8" s="1"/>
  <c r="U80" i="8"/>
  <c r="U213" i="8" s="1"/>
  <c r="U73" i="8"/>
  <c r="U206" i="8" s="1"/>
  <c r="U209" i="8"/>
  <c r="W230" i="8"/>
  <c r="W228" i="8" s="1"/>
  <c r="V59" i="8"/>
  <c r="V54" i="8"/>
  <c r="V51" i="8"/>
  <c r="V58" i="8"/>
  <c r="V119" i="8" s="1"/>
  <c r="V63" i="8"/>
  <c r="V57" i="8"/>
  <c r="V65" i="8"/>
  <c r="V64" i="8"/>
  <c r="V62" i="8"/>
  <c r="V69" i="8"/>
  <c r="V68" i="8"/>
  <c r="V55" i="8"/>
  <c r="V66" i="8"/>
  <c r="V61" i="8"/>
  <c r="V48" i="8"/>
  <c r="V43" i="8"/>
  <c r="V35" i="8"/>
  <c r="V33" i="8"/>
  <c r="V88" i="8" s="1"/>
  <c r="V31" i="8"/>
  <c r="V87" i="8" s="1"/>
  <c r="V67" i="8"/>
  <c r="V117" i="8" s="1"/>
  <c r="V44" i="8"/>
  <c r="V114" i="8" s="1"/>
  <c r="V37" i="8"/>
  <c r="V92" i="8" s="1"/>
  <c r="V49" i="8"/>
  <c r="V46" i="8"/>
  <c r="V56" i="8"/>
  <c r="V36" i="8"/>
  <c r="V34" i="8"/>
  <c r="V32" i="8"/>
  <c r="V30" i="8"/>
  <c r="V28" i="8"/>
  <c r="V26" i="8"/>
  <c r="V24" i="8"/>
  <c r="V89" i="8" s="1"/>
  <c r="V22" i="8"/>
  <c r="V83" i="8" s="1"/>
  <c r="V20" i="8"/>
  <c r="V70" i="8"/>
  <c r="V60" i="8"/>
  <c r="V50" i="8"/>
  <c r="V42" i="8"/>
  <c r="V53" i="8"/>
  <c r="V112" i="8" s="1"/>
  <c r="V45" i="8"/>
  <c r="V41" i="8"/>
  <c r="V103" i="8" s="1"/>
  <c r="V18" i="8"/>
  <c r="V16" i="8"/>
  <c r="V14" i="8"/>
  <c r="V52" i="8"/>
  <c r="V47" i="8"/>
  <c r="V27" i="8"/>
  <c r="V39" i="8"/>
  <c r="V38" i="8"/>
  <c r="V93" i="8" s="1"/>
  <c r="V23" i="8"/>
  <c r="V90" i="8" s="1"/>
  <c r="V19" i="8"/>
  <c r="V17" i="8"/>
  <c r="V15" i="8"/>
  <c r="V13" i="8"/>
  <c r="V11" i="8"/>
  <c r="V9" i="8"/>
  <c r="V234" i="8"/>
  <c r="V238" i="8"/>
  <c r="V25" i="8"/>
  <c r="V21" i="8"/>
  <c r="V82" i="8" s="1"/>
  <c r="V12" i="8"/>
  <c r="V235" i="8"/>
  <c r="V233" i="8"/>
  <c r="V232" i="8"/>
  <c r="V10" i="8"/>
  <c r="V84" i="8" s="1"/>
  <c r="V40" i="8"/>
  <c r="V102" i="8" s="1"/>
  <c r="V29" i="8"/>
  <c r="V231" i="8"/>
  <c r="V237" i="8"/>
  <c r="V236" i="8"/>
  <c r="U79" i="8"/>
  <c r="U212" i="8" s="1"/>
  <c r="T137" i="8" l="1"/>
  <c r="U145" i="8"/>
  <c r="U146" i="8"/>
  <c r="S152" i="8"/>
  <c r="S157" i="8"/>
  <c r="U101" i="8"/>
  <c r="U139" i="8"/>
  <c r="S142" i="8"/>
  <c r="U86" i="8"/>
  <c r="U126" i="8"/>
  <c r="T123" i="8"/>
  <c r="T124" i="8"/>
  <c r="T125" i="8"/>
  <c r="U129" i="8"/>
  <c r="U128" i="8"/>
  <c r="S127" i="8"/>
  <c r="T148" i="8"/>
  <c r="T150" i="8"/>
  <c r="T151" i="8"/>
  <c r="V130" i="8"/>
  <c r="U121" i="8"/>
  <c r="U161" i="8"/>
  <c r="T154" i="8"/>
  <c r="T155" i="8"/>
  <c r="T153" i="8"/>
  <c r="U143" i="8"/>
  <c r="U147" i="8" s="1"/>
  <c r="U131" i="8"/>
  <c r="T128" i="8"/>
  <c r="T129" i="8"/>
  <c r="T130" i="8"/>
  <c r="V106" i="8"/>
  <c r="V143" i="8"/>
  <c r="T138" i="8"/>
  <c r="T140" i="8"/>
  <c r="T141" i="8"/>
  <c r="T139" i="8"/>
  <c r="U116" i="8"/>
  <c r="U156" i="8"/>
  <c r="V85" i="8"/>
  <c r="V76" i="8"/>
  <c r="V98" i="8"/>
  <c r="V115" i="8"/>
  <c r="V120" i="8"/>
  <c r="U111" i="8"/>
  <c r="U149" i="8" s="1"/>
  <c r="V78" i="8"/>
  <c r="V108" i="8"/>
  <c r="U96" i="8"/>
  <c r="V91" i="8"/>
  <c r="V128" i="8" s="1"/>
  <c r="V95" i="8"/>
  <c r="X6" i="8"/>
  <c r="Y8" i="8"/>
  <c r="V77" i="8"/>
  <c r="V210" i="8" s="1"/>
  <c r="V73" i="8"/>
  <c r="V206" i="8" s="1"/>
  <c r="V74" i="8"/>
  <c r="V207" i="8" s="1"/>
  <c r="V80" i="8"/>
  <c r="V213" i="8" s="1"/>
  <c r="V211" i="8"/>
  <c r="V209" i="8"/>
  <c r="V75" i="8"/>
  <c r="V208" i="8" s="1"/>
  <c r="V79" i="8"/>
  <c r="V212" i="8" s="1"/>
  <c r="X230" i="8"/>
  <c r="X228" i="8" s="1"/>
  <c r="W70" i="8"/>
  <c r="W68" i="8"/>
  <c r="W66" i="8"/>
  <c r="W64" i="8"/>
  <c r="W53" i="8"/>
  <c r="W112" i="8" s="1"/>
  <c r="W63" i="8"/>
  <c r="W57" i="8"/>
  <c r="W120" i="8" s="1"/>
  <c r="W65" i="8"/>
  <c r="W62" i="8"/>
  <c r="W52" i="8"/>
  <c r="W50" i="8"/>
  <c r="W48" i="8"/>
  <c r="W67" i="8"/>
  <c r="W117" i="8" s="1"/>
  <c r="W61" i="8"/>
  <c r="W56" i="8"/>
  <c r="W60" i="8"/>
  <c r="W44" i="8"/>
  <c r="W114" i="8" s="1"/>
  <c r="W37" i="8"/>
  <c r="W92" i="8" s="1"/>
  <c r="W45" i="8"/>
  <c r="W55" i="8"/>
  <c r="W54" i="8"/>
  <c r="W36" i="8"/>
  <c r="W34" i="8"/>
  <c r="W32" i="8"/>
  <c r="W30" i="8"/>
  <c r="W28" i="8"/>
  <c r="W26" i="8"/>
  <c r="W69" i="8"/>
  <c r="W51" i="8"/>
  <c r="W47" i="8"/>
  <c r="W40" i="8"/>
  <c r="W102" i="8" s="1"/>
  <c r="W43" i="8"/>
  <c r="W49" i="8"/>
  <c r="W25" i="8"/>
  <c r="W20" i="8"/>
  <c r="W59" i="8"/>
  <c r="W42" i="8"/>
  <c r="W27" i="8"/>
  <c r="W35" i="8"/>
  <c r="W95" i="8" s="1"/>
  <c r="W29" i="8"/>
  <c r="W24" i="8"/>
  <c r="W89" i="8" s="1"/>
  <c r="W31" i="8"/>
  <c r="W87" i="8" s="1"/>
  <c r="W19" i="8"/>
  <c r="W237" i="8"/>
  <c r="W236" i="8"/>
  <c r="W21" i="8"/>
  <c r="W82" i="8" s="1"/>
  <c r="W17" i="8"/>
  <c r="W39" i="8"/>
  <c r="W58" i="8"/>
  <c r="W119" i="8" s="1"/>
  <c r="W15" i="8"/>
  <c r="W234" i="8"/>
  <c r="W233" i="8"/>
  <c r="W38" i="8"/>
  <c r="W93" i="8" s="1"/>
  <c r="W18" i="8"/>
  <c r="W13" i="8"/>
  <c r="W11" i="8"/>
  <c r="W232" i="8"/>
  <c r="W41" i="8"/>
  <c r="W103" i="8" s="1"/>
  <c r="W33" i="8"/>
  <c r="W88" i="8" s="1"/>
  <c r="W23" i="8"/>
  <c r="W10" i="8"/>
  <c r="W84" i="8" s="1"/>
  <c r="W46" i="8"/>
  <c r="W22" i="8"/>
  <c r="W83" i="8" s="1"/>
  <c r="W16" i="8"/>
  <c r="W9" i="8"/>
  <c r="W85" i="8" s="1"/>
  <c r="W231" i="8"/>
  <c r="W14" i="8"/>
  <c r="W238" i="8"/>
  <c r="W12" i="8"/>
  <c r="W235" i="8"/>
  <c r="T157" i="8" l="1"/>
  <c r="U132" i="8"/>
  <c r="V129" i="8"/>
  <c r="V121" i="8"/>
  <c r="V161" i="8" s="1"/>
  <c r="U159" i="8"/>
  <c r="U158" i="8"/>
  <c r="U160" i="8"/>
  <c r="V101" i="8"/>
  <c r="V139" i="8" s="1"/>
  <c r="T132" i="8"/>
  <c r="T142" i="8"/>
  <c r="V131" i="8"/>
  <c r="U135" i="8"/>
  <c r="U133" i="8"/>
  <c r="U134" i="8"/>
  <c r="V86" i="8"/>
  <c r="T127" i="8"/>
  <c r="V111" i="8"/>
  <c r="V149" i="8"/>
  <c r="U154" i="8"/>
  <c r="U153" i="8"/>
  <c r="U155" i="8"/>
  <c r="T152" i="8"/>
  <c r="U123" i="8"/>
  <c r="U125" i="8"/>
  <c r="U124" i="8"/>
  <c r="U138" i="8"/>
  <c r="U140" i="8"/>
  <c r="U141" i="8"/>
  <c r="U148" i="8"/>
  <c r="U150" i="8"/>
  <c r="U151" i="8"/>
  <c r="V145" i="8"/>
  <c r="V146" i="8"/>
  <c r="V144" i="8"/>
  <c r="V147" i="8" s="1"/>
  <c r="U136" i="8"/>
  <c r="W76" i="8"/>
  <c r="W209" i="8" s="1"/>
  <c r="W98" i="8"/>
  <c r="W115" i="8"/>
  <c r="W106" i="8"/>
  <c r="W143" i="8" s="1"/>
  <c r="W86" i="8"/>
  <c r="W123" i="8" s="1"/>
  <c r="W121" i="8"/>
  <c r="W159" i="8" s="1"/>
  <c r="V96" i="8"/>
  <c r="W78" i="8"/>
  <c r="W211" i="8" s="1"/>
  <c r="W108" i="8"/>
  <c r="W90" i="8"/>
  <c r="V116" i="8"/>
  <c r="V156" i="8" s="1"/>
  <c r="W96" i="8"/>
  <c r="W135" i="8" s="1"/>
  <c r="Y6" i="8"/>
  <c r="Z8" i="8"/>
  <c r="W75" i="8"/>
  <c r="W208" i="8" s="1"/>
  <c r="W77" i="8"/>
  <c r="W210" i="8" s="1"/>
  <c r="W74" i="8"/>
  <c r="W207" i="8" s="1"/>
  <c r="W73" i="8"/>
  <c r="W206" i="8" s="1"/>
  <c r="W79" i="8"/>
  <c r="W212" i="8" s="1"/>
  <c r="Y230" i="8"/>
  <c r="Y228" i="8" s="1"/>
  <c r="X69" i="8"/>
  <c r="X67" i="8"/>
  <c r="X117" i="8" s="1"/>
  <c r="X65" i="8"/>
  <c r="X63" i="8"/>
  <c r="X61" i="8"/>
  <c r="X59" i="8"/>
  <c r="X57" i="8"/>
  <c r="X55" i="8"/>
  <c r="X53" i="8"/>
  <c r="X112" i="8" s="1"/>
  <c r="X58" i="8"/>
  <c r="X119" i="8" s="1"/>
  <c r="X62" i="8"/>
  <c r="X52" i="8"/>
  <c r="X50" i="8"/>
  <c r="X48" i="8"/>
  <c r="X46" i="8"/>
  <c r="X44" i="8"/>
  <c r="X114" i="8" s="1"/>
  <c r="X42" i="8"/>
  <c r="X40" i="8"/>
  <c r="X102" i="8" s="1"/>
  <c r="X38" i="8"/>
  <c r="X93" i="8" s="1"/>
  <c r="X64" i="8"/>
  <c r="X56" i="8"/>
  <c r="X66" i="8"/>
  <c r="X70" i="8"/>
  <c r="X54" i="8"/>
  <c r="X51" i="8"/>
  <c r="X49" i="8"/>
  <c r="X47" i="8"/>
  <c r="X45" i="8"/>
  <c r="X43" i="8"/>
  <c r="X41" i="8"/>
  <c r="X103" i="8" s="1"/>
  <c r="X39" i="8"/>
  <c r="X33" i="8"/>
  <c r="X88" i="8" s="1"/>
  <c r="X30" i="8"/>
  <c r="X27" i="8"/>
  <c r="X35" i="8"/>
  <c r="X32" i="8"/>
  <c r="X29" i="8"/>
  <c r="X28" i="8"/>
  <c r="X23" i="8"/>
  <c r="X19" i="8"/>
  <c r="X17" i="8"/>
  <c r="X15" i="8"/>
  <c r="X13" i="8"/>
  <c r="X34" i="8"/>
  <c r="X22" i="8"/>
  <c r="X83" i="8" s="1"/>
  <c r="X236" i="8"/>
  <c r="X21" i="8"/>
  <c r="X82" i="8" s="1"/>
  <c r="X12" i="8"/>
  <c r="X235" i="8"/>
  <c r="X26" i="8"/>
  <c r="X25" i="8"/>
  <c r="X68" i="8"/>
  <c r="X37" i="8"/>
  <c r="X92" i="8" s="1"/>
  <c r="X24" i="8"/>
  <c r="X89" i="8" s="1"/>
  <c r="X11" i="8"/>
  <c r="X232" i="8"/>
  <c r="X16" i="8"/>
  <c r="X10" i="8"/>
  <c r="X84" i="8" s="1"/>
  <c r="X234" i="8"/>
  <c r="X31" i="8"/>
  <c r="X87" i="8" s="1"/>
  <c r="X20" i="8"/>
  <c r="X18" i="8"/>
  <c r="X9" i="8"/>
  <c r="X231" i="8"/>
  <c r="X36" i="8"/>
  <c r="X14" i="8"/>
  <c r="X238" i="8"/>
  <c r="X60" i="8"/>
  <c r="X237" i="8"/>
  <c r="X233" i="8"/>
  <c r="W80" i="8"/>
  <c r="W213" i="8" s="1"/>
  <c r="W126" i="8" l="1"/>
  <c r="U162" i="8"/>
  <c r="W160" i="8"/>
  <c r="V132" i="8"/>
  <c r="U127" i="8"/>
  <c r="V123" i="8"/>
  <c r="V124" i="8"/>
  <c r="V125" i="8"/>
  <c r="V135" i="8"/>
  <c r="V133" i="8"/>
  <c r="V134" i="8"/>
  <c r="W133" i="8"/>
  <c r="W136" i="8"/>
  <c r="U137" i="8"/>
  <c r="V138" i="8"/>
  <c r="V140" i="8"/>
  <c r="V141" i="8"/>
  <c r="V148" i="8"/>
  <c r="V150" i="8"/>
  <c r="V151" i="8"/>
  <c r="V136" i="8"/>
  <c r="W145" i="8"/>
  <c r="W146" i="8"/>
  <c r="W144" i="8"/>
  <c r="W158" i="8"/>
  <c r="V159" i="8"/>
  <c r="V158" i="8"/>
  <c r="V160" i="8"/>
  <c r="V154" i="8"/>
  <c r="V155" i="8"/>
  <c r="V153" i="8"/>
  <c r="W116" i="8"/>
  <c r="W156" i="8" s="1"/>
  <c r="U142" i="8"/>
  <c r="U157" i="8"/>
  <c r="W124" i="8"/>
  <c r="W125" i="8"/>
  <c r="W161" i="8"/>
  <c r="W101" i="8"/>
  <c r="W139" i="8" s="1"/>
  <c r="U152" i="8"/>
  <c r="V126" i="8"/>
  <c r="W134" i="8"/>
  <c r="X106" i="8"/>
  <c r="X78" i="8"/>
  <c r="X108" i="8"/>
  <c r="X76" i="8"/>
  <c r="X98" i="8"/>
  <c r="X120" i="8"/>
  <c r="W111" i="8"/>
  <c r="X85" i="8"/>
  <c r="X115" i="8"/>
  <c r="W91" i="8"/>
  <c r="W131" i="8" s="1"/>
  <c r="X90" i="8"/>
  <c r="X95" i="8"/>
  <c r="AA8" i="8"/>
  <c r="Z6" i="8"/>
  <c r="X77" i="8"/>
  <c r="X210" i="8" s="1"/>
  <c r="X73" i="8"/>
  <c r="X206" i="8" s="1"/>
  <c r="X211" i="8"/>
  <c r="Z230" i="8"/>
  <c r="Z228" i="8" s="1"/>
  <c r="Y65" i="8"/>
  <c r="Y64" i="8"/>
  <c r="Y56" i="8"/>
  <c r="Y67" i="8"/>
  <c r="Y117" i="8" s="1"/>
  <c r="Y66" i="8"/>
  <c r="Y61" i="8"/>
  <c r="Y69" i="8"/>
  <c r="Y68" i="8"/>
  <c r="Y60" i="8"/>
  <c r="Y55" i="8"/>
  <c r="Y59" i="8"/>
  <c r="Y45" i="8"/>
  <c r="Y62" i="8"/>
  <c r="Y53" i="8"/>
  <c r="Y112" i="8" s="1"/>
  <c r="Y52" i="8"/>
  <c r="Y49" i="8"/>
  <c r="Y46" i="8"/>
  <c r="Y36" i="8"/>
  <c r="Y34" i="8"/>
  <c r="Y32" i="8"/>
  <c r="Y30" i="8"/>
  <c r="Y51" i="8"/>
  <c r="Y47" i="8"/>
  <c r="Y40" i="8"/>
  <c r="Y102" i="8" s="1"/>
  <c r="Y39" i="8"/>
  <c r="Y41" i="8"/>
  <c r="Y103" i="8" s="1"/>
  <c r="Y48" i="8"/>
  <c r="Y44" i="8"/>
  <c r="Y114" i="8" s="1"/>
  <c r="Y25" i="8"/>
  <c r="Y70" i="8"/>
  <c r="Y42" i="8"/>
  <c r="Y35" i="8"/>
  <c r="Y95" i="8" s="1"/>
  <c r="Y29" i="8"/>
  <c r="Y26" i="8"/>
  <c r="Y24" i="8"/>
  <c r="Y89" i="8" s="1"/>
  <c r="Y28" i="8"/>
  <c r="Y54" i="8"/>
  <c r="Y50" i="8"/>
  <c r="Y43" i="8"/>
  <c r="Y38" i="8"/>
  <c r="Y93" i="8" s="1"/>
  <c r="Y31" i="8"/>
  <c r="Y87" i="8" s="1"/>
  <c r="Y63" i="8"/>
  <c r="Y58" i="8"/>
  <c r="Y119" i="8" s="1"/>
  <c r="Y37" i="8"/>
  <c r="Y92" i="8" s="1"/>
  <c r="Y21" i="8"/>
  <c r="Y82" i="8" s="1"/>
  <c r="Y233" i="8"/>
  <c r="Y17" i="8"/>
  <c r="Y234" i="8"/>
  <c r="Y15" i="8"/>
  <c r="Y27" i="8"/>
  <c r="Y13" i="8"/>
  <c r="Y10" i="8"/>
  <c r="Y84" i="8" s="1"/>
  <c r="Y14" i="8"/>
  <c r="Y238" i="8"/>
  <c r="Y33" i="8"/>
  <c r="Y88" i="8" s="1"/>
  <c r="Y23" i="8"/>
  <c r="Y90" i="8" s="1"/>
  <c r="Y20" i="8"/>
  <c r="Y18" i="8"/>
  <c r="Y57" i="8"/>
  <c r="Y120" i="8" s="1"/>
  <c r="Y16" i="8"/>
  <c r="Y9" i="8"/>
  <c r="Y231" i="8"/>
  <c r="Y22" i="8"/>
  <c r="Y83" i="8" s="1"/>
  <c r="Y237" i="8"/>
  <c r="Y19" i="8"/>
  <c r="Y12" i="8"/>
  <c r="Y236" i="8"/>
  <c r="Y235" i="8"/>
  <c r="Y11" i="8"/>
  <c r="Y232" i="8"/>
  <c r="X74" i="8"/>
  <c r="X207" i="8" s="1"/>
  <c r="X80" i="8"/>
  <c r="X213" i="8" s="1"/>
  <c r="X79" i="8"/>
  <c r="X212" i="8" s="1"/>
  <c r="X209" i="8"/>
  <c r="X75" i="8"/>
  <c r="X208" i="8" s="1"/>
  <c r="W147" i="8" l="1"/>
  <c r="W137" i="8"/>
  <c r="W162" i="8"/>
  <c r="X116" i="8"/>
  <c r="X156" i="8"/>
  <c r="X145" i="8"/>
  <c r="X146" i="8"/>
  <c r="W127" i="8"/>
  <c r="X143" i="8"/>
  <c r="W148" i="8"/>
  <c r="W150" i="8"/>
  <c r="W151" i="8"/>
  <c r="V127" i="8"/>
  <c r="X121" i="8"/>
  <c r="X144" i="8"/>
  <c r="X101" i="8"/>
  <c r="X139" i="8" s="1"/>
  <c r="V162" i="8"/>
  <c r="X96" i="8"/>
  <c r="X136" i="8" s="1"/>
  <c r="W138" i="8"/>
  <c r="W140" i="8"/>
  <c r="W141" i="8"/>
  <c r="W154" i="8"/>
  <c r="W155" i="8"/>
  <c r="W153" i="8"/>
  <c r="V142" i="8"/>
  <c r="V137" i="8"/>
  <c r="Y96" i="8"/>
  <c r="Y135" i="8" s="1"/>
  <c r="X91" i="8"/>
  <c r="X131" i="8" s="1"/>
  <c r="X111" i="8"/>
  <c r="X149" i="8"/>
  <c r="V157" i="8"/>
  <c r="W149" i="8"/>
  <c r="W129" i="8"/>
  <c r="W130" i="8"/>
  <c r="W128" i="8"/>
  <c r="V152" i="8"/>
  <c r="Y121" i="8"/>
  <c r="Y159" i="8" s="1"/>
  <c r="Y76" i="8"/>
  <c r="Y98" i="8"/>
  <c r="Y106" i="8"/>
  <c r="Y144" i="8" s="1"/>
  <c r="Y91" i="8"/>
  <c r="Y129" i="8" s="1"/>
  <c r="Y115" i="8"/>
  <c r="Y78" i="8"/>
  <c r="Y211" i="8" s="1"/>
  <c r="Y108" i="8"/>
  <c r="Y85" i="8"/>
  <c r="X86" i="8"/>
  <c r="AB8" i="8"/>
  <c r="AA6" i="8"/>
  <c r="Y77" i="8"/>
  <c r="Y210" i="8" s="1"/>
  <c r="Y74" i="8"/>
  <c r="Y207" i="8" s="1"/>
  <c r="Y209" i="8"/>
  <c r="Y75" i="8"/>
  <c r="Y208" i="8" s="1"/>
  <c r="AA230" i="8"/>
  <c r="AA228" i="8" s="1"/>
  <c r="Z63" i="8"/>
  <c r="Z62" i="8"/>
  <c r="Z57" i="8"/>
  <c r="Z52" i="8"/>
  <c r="Z50" i="8"/>
  <c r="Z67" i="8"/>
  <c r="Z117" i="8" s="1"/>
  <c r="Z66" i="8"/>
  <c r="Z61" i="8"/>
  <c r="Z69" i="8"/>
  <c r="Z68" i="8"/>
  <c r="Z60" i="8"/>
  <c r="Z55" i="8"/>
  <c r="Z70" i="8"/>
  <c r="Z54" i="8"/>
  <c r="Z58" i="8"/>
  <c r="Z119" i="8" s="1"/>
  <c r="Z53" i="8"/>
  <c r="Z112" i="8" s="1"/>
  <c r="Z49" i="8"/>
  <c r="Z46" i="8"/>
  <c r="Z36" i="8"/>
  <c r="Z34" i="8"/>
  <c r="Z32" i="8"/>
  <c r="Z30" i="8"/>
  <c r="Z64" i="8"/>
  <c r="Z56" i="8"/>
  <c r="Z41" i="8"/>
  <c r="Z103" i="8" s="1"/>
  <c r="Z42" i="8"/>
  <c r="Z38" i="8"/>
  <c r="Z93" i="8" s="1"/>
  <c r="Z35" i="8"/>
  <c r="Z95" i="8" s="1"/>
  <c r="Z33" i="8"/>
  <c r="Z88" i="8" s="1"/>
  <c r="Z31" i="8"/>
  <c r="Z87" i="8" s="1"/>
  <c r="Z29" i="8"/>
  <c r="Z27" i="8"/>
  <c r="Z25" i="8"/>
  <c r="Z23" i="8"/>
  <c r="Z21" i="8"/>
  <c r="Z82" i="8" s="1"/>
  <c r="Z45" i="8"/>
  <c r="Z59" i="8"/>
  <c r="Z47" i="8"/>
  <c r="Z28" i="8"/>
  <c r="Z19" i="8"/>
  <c r="Z17" i="8"/>
  <c r="Z15" i="8"/>
  <c r="Z13" i="8"/>
  <c r="Z43" i="8"/>
  <c r="Z39" i="8"/>
  <c r="Z22" i="8"/>
  <c r="Z83" i="8" s="1"/>
  <c r="Z40" i="8"/>
  <c r="Z102" i="8" s="1"/>
  <c r="Z18" i="8"/>
  <c r="Z16" i="8"/>
  <c r="Z14" i="8"/>
  <c r="Z12" i="8"/>
  <c r="Z10" i="8"/>
  <c r="Z84" i="8" s="1"/>
  <c r="Z238" i="8"/>
  <c r="Z65" i="8"/>
  <c r="Z51" i="8"/>
  <c r="Z48" i="8"/>
  <c r="Z26" i="8"/>
  <c r="Z11" i="8"/>
  <c r="Z233" i="8"/>
  <c r="Z232" i="8"/>
  <c r="Z37" i="8"/>
  <c r="Z92" i="8" s="1"/>
  <c r="Z24" i="8"/>
  <c r="Z89" i="8" s="1"/>
  <c r="Z20" i="8"/>
  <c r="Z237" i="8"/>
  <c r="Z44" i="8"/>
  <c r="Z114" i="8" s="1"/>
  <c r="Z9" i="8"/>
  <c r="Z231" i="8"/>
  <c r="Z236" i="8"/>
  <c r="Z235" i="8"/>
  <c r="Z234" i="8"/>
  <c r="Y79" i="8"/>
  <c r="Y212" i="8" s="1"/>
  <c r="Y73" i="8"/>
  <c r="Y206" i="8" s="1"/>
  <c r="Y80" i="8"/>
  <c r="Y213" i="8" s="1"/>
  <c r="W157" i="8" l="1"/>
  <c r="Y128" i="8"/>
  <c r="Y134" i="8"/>
  <c r="X123" i="8"/>
  <c r="X124" i="8"/>
  <c r="X125" i="8"/>
  <c r="X159" i="8"/>
  <c r="X160" i="8"/>
  <c r="X158" i="8"/>
  <c r="Y86" i="8"/>
  <c r="Y126" i="8"/>
  <c r="Y158" i="8"/>
  <c r="Y133" i="8"/>
  <c r="X126" i="8"/>
  <c r="Y111" i="8"/>
  <c r="Y149" i="8" s="1"/>
  <c r="W142" i="8"/>
  <c r="X138" i="8"/>
  <c r="X140" i="8"/>
  <c r="X141" i="8"/>
  <c r="W132" i="8"/>
  <c r="Y130" i="8"/>
  <c r="X135" i="8"/>
  <c r="X134" i="8"/>
  <c r="X133" i="8"/>
  <c r="Y161" i="8"/>
  <c r="W152" i="8"/>
  <c r="X148" i="8"/>
  <c r="X150" i="8"/>
  <c r="X151" i="8"/>
  <c r="X154" i="8"/>
  <c r="X155" i="8"/>
  <c r="X153" i="8"/>
  <c r="Z96" i="8"/>
  <c r="Z135" i="8" s="1"/>
  <c r="Z133" i="8"/>
  <c r="Z134" i="8"/>
  <c r="Y145" i="8"/>
  <c r="Y146" i="8"/>
  <c r="Y143" i="8"/>
  <c r="Y160" i="8"/>
  <c r="Y131" i="8"/>
  <c r="Y101" i="8"/>
  <c r="Y139" i="8"/>
  <c r="Y136" i="8"/>
  <c r="X128" i="8"/>
  <c r="X129" i="8"/>
  <c r="X130" i="8"/>
  <c r="X161" i="8"/>
  <c r="X147" i="8"/>
  <c r="Z76" i="8"/>
  <c r="Z98" i="8"/>
  <c r="Z115" i="8"/>
  <c r="Z120" i="8"/>
  <c r="Y116" i="8"/>
  <c r="Y156" i="8" s="1"/>
  <c r="Z85" i="8"/>
  <c r="Z90" i="8"/>
  <c r="Z78" i="8"/>
  <c r="Z108" i="8"/>
  <c r="Z106" i="8"/>
  <c r="Z116" i="8"/>
  <c r="Z154" i="8" s="1"/>
  <c r="Z77" i="8"/>
  <c r="Z210" i="8" s="1"/>
  <c r="AC8" i="8"/>
  <c r="AB6" i="8"/>
  <c r="Z211" i="8"/>
  <c r="Z75" i="8"/>
  <c r="Z208" i="8" s="1"/>
  <c r="Z79" i="8"/>
  <c r="Z212" i="8" s="1"/>
  <c r="Z73" i="8"/>
  <c r="Z206" i="8" s="1"/>
  <c r="Z74" i="8"/>
  <c r="Z207" i="8" s="1"/>
  <c r="Z80" i="8"/>
  <c r="Z213" i="8" s="1"/>
  <c r="AB230" i="8"/>
  <c r="AB228" i="8" s="1"/>
  <c r="AA69" i="8"/>
  <c r="AA67" i="8"/>
  <c r="AA117" i="8" s="1"/>
  <c r="AA65" i="8"/>
  <c r="AA63" i="8"/>
  <c r="AA64" i="8"/>
  <c r="AA56" i="8"/>
  <c r="AA68" i="8"/>
  <c r="AA60" i="8"/>
  <c r="AA55" i="8"/>
  <c r="AA70" i="8"/>
  <c r="AA54" i="8"/>
  <c r="AA51" i="8"/>
  <c r="AA49" i="8"/>
  <c r="AA47" i="8"/>
  <c r="AA59" i="8"/>
  <c r="AA62" i="8"/>
  <c r="AA53" i="8"/>
  <c r="AA112" i="8" s="1"/>
  <c r="AA52" i="8"/>
  <c r="AA40" i="8"/>
  <c r="AA102" i="8" s="1"/>
  <c r="AA39" i="8"/>
  <c r="AA42" i="8"/>
  <c r="AA38" i="8"/>
  <c r="AA93" i="8" s="1"/>
  <c r="AA35" i="8"/>
  <c r="AA95" i="8" s="1"/>
  <c r="AA33" i="8"/>
  <c r="AA88" i="8" s="1"/>
  <c r="AA31" i="8"/>
  <c r="AA87" i="8" s="1"/>
  <c r="AA29" i="8"/>
  <c r="AA27" i="8"/>
  <c r="AA25" i="8"/>
  <c r="AA58" i="8"/>
  <c r="AA119" i="8" s="1"/>
  <c r="AA57" i="8"/>
  <c r="AA120" i="8" s="1"/>
  <c r="AA43" i="8"/>
  <c r="AA115" i="8" s="1"/>
  <c r="AA37" i="8"/>
  <c r="AA92" i="8" s="1"/>
  <c r="AA66" i="8"/>
  <c r="AA61" i="8"/>
  <c r="AA46" i="8"/>
  <c r="AA41" i="8"/>
  <c r="AA103" i="8" s="1"/>
  <c r="AA36" i="8"/>
  <c r="AA26" i="8"/>
  <c r="AA24" i="8"/>
  <c r="AA89" i="8" s="1"/>
  <c r="AA32" i="8"/>
  <c r="AA23" i="8"/>
  <c r="AA50" i="8"/>
  <c r="AA48" i="8"/>
  <c r="AA44" i="8"/>
  <c r="AA114" i="8" s="1"/>
  <c r="AA20" i="8"/>
  <c r="AA235" i="8"/>
  <c r="AA17" i="8"/>
  <c r="AA45" i="8"/>
  <c r="AA15" i="8"/>
  <c r="AA30" i="8"/>
  <c r="AA18" i="8"/>
  <c r="AA9" i="8"/>
  <c r="AA231" i="8"/>
  <c r="AA236" i="8"/>
  <c r="AA16" i="8"/>
  <c r="AA28" i="8"/>
  <c r="AA22" i="8"/>
  <c r="AA83" i="8" s="1"/>
  <c r="AA14" i="8"/>
  <c r="AA238" i="8"/>
  <c r="AA237" i="8"/>
  <c r="AA19" i="8"/>
  <c r="AA12" i="8"/>
  <c r="AA234" i="8"/>
  <c r="AA34" i="8"/>
  <c r="AA21" i="8"/>
  <c r="AA82" i="8" s="1"/>
  <c r="AA11" i="8"/>
  <c r="AA233" i="8"/>
  <c r="AA232" i="8"/>
  <c r="AA13" i="8"/>
  <c r="AA10" i="8"/>
  <c r="AA84" i="8" s="1"/>
  <c r="Z209" i="8"/>
  <c r="Y132" i="8" l="1"/>
  <c r="X132" i="8"/>
  <c r="Z121" i="8"/>
  <c r="Z161" i="8"/>
  <c r="Z156" i="8"/>
  <c r="X137" i="8"/>
  <c r="Y148" i="8"/>
  <c r="Y150" i="8"/>
  <c r="Y151" i="8"/>
  <c r="Z145" i="8"/>
  <c r="Z146" i="8"/>
  <c r="Z101" i="8"/>
  <c r="Z139" i="8" s="1"/>
  <c r="X162" i="8"/>
  <c r="Z111" i="8"/>
  <c r="Y138" i="8"/>
  <c r="Y140" i="8"/>
  <c r="Y141" i="8"/>
  <c r="Y137" i="8"/>
  <c r="Z137" i="8"/>
  <c r="X152" i="8"/>
  <c r="Y162" i="8"/>
  <c r="Z136" i="8"/>
  <c r="Z155" i="8"/>
  <c r="Z143" i="8"/>
  <c r="X142" i="8"/>
  <c r="Y123" i="8"/>
  <c r="Y124" i="8"/>
  <c r="Y125" i="8"/>
  <c r="X127" i="8"/>
  <c r="Y154" i="8"/>
  <c r="Y155" i="8"/>
  <c r="Y153" i="8"/>
  <c r="Y147" i="8"/>
  <c r="X157" i="8"/>
  <c r="Z153" i="8"/>
  <c r="Z144" i="8"/>
  <c r="AA78" i="8"/>
  <c r="AA211" i="8" s="1"/>
  <c r="AA108" i="8"/>
  <c r="AA76" i="8"/>
  <c r="AA98" i="8"/>
  <c r="AA106" i="8"/>
  <c r="AA144" i="8" s="1"/>
  <c r="AA85" i="8"/>
  <c r="AA121" i="8"/>
  <c r="AA159" i="8" s="1"/>
  <c r="AA90" i="8"/>
  <c r="AA116" i="8"/>
  <c r="AA154" i="8" s="1"/>
  <c r="Z91" i="8"/>
  <c r="Z131" i="8" s="1"/>
  <c r="Z86" i="8"/>
  <c r="Z126" i="8" s="1"/>
  <c r="AA96" i="8"/>
  <c r="AA135" i="8" s="1"/>
  <c r="AD8" i="8"/>
  <c r="AD6" i="8" s="1"/>
  <c r="AC6" i="8"/>
  <c r="H115" i="8" s="1"/>
  <c r="AA74" i="8"/>
  <c r="AA207" i="8" s="1"/>
  <c r="AA73" i="8"/>
  <c r="AA206" i="8" s="1"/>
  <c r="AA209" i="8"/>
  <c r="AA79" i="8"/>
  <c r="AA212" i="8" s="1"/>
  <c r="AA80" i="8"/>
  <c r="AA213" i="8" s="1"/>
  <c r="AA75" i="8"/>
  <c r="AA208" i="8" s="1"/>
  <c r="AA77" i="8"/>
  <c r="AA210" i="8" s="1"/>
  <c r="AC230" i="8"/>
  <c r="AC228" i="8" s="1"/>
  <c r="AB70" i="8"/>
  <c r="AB68" i="8"/>
  <c r="AB66" i="8"/>
  <c r="AB64" i="8"/>
  <c r="AB62" i="8"/>
  <c r="AB60" i="8"/>
  <c r="AB58" i="8"/>
  <c r="AB119" i="8" s="1"/>
  <c r="AB56" i="8"/>
  <c r="AB54" i="8"/>
  <c r="AB65" i="8"/>
  <c r="AB61" i="8"/>
  <c r="AB69" i="8"/>
  <c r="AB51" i="8"/>
  <c r="AB49" i="8"/>
  <c r="AB47" i="8"/>
  <c r="AB45" i="8"/>
  <c r="AB43" i="8"/>
  <c r="AB41" i="8"/>
  <c r="AB103" i="8" s="1"/>
  <c r="AB39" i="8"/>
  <c r="AB37" i="8"/>
  <c r="AB92" i="8" s="1"/>
  <c r="AB59" i="8"/>
  <c r="AB53" i="8"/>
  <c r="AB112" i="8" s="1"/>
  <c r="AB57" i="8"/>
  <c r="AB120" i="8" s="1"/>
  <c r="AB52" i="8"/>
  <c r="AB50" i="8"/>
  <c r="AB48" i="8"/>
  <c r="AB46" i="8"/>
  <c r="AB44" i="8"/>
  <c r="AB114" i="8" s="1"/>
  <c r="AB42" i="8"/>
  <c r="AB40" i="8"/>
  <c r="AB102" i="8" s="1"/>
  <c r="AB67" i="8"/>
  <c r="AB117" i="8" s="1"/>
  <c r="AB63" i="8"/>
  <c r="AB55" i="8"/>
  <c r="AB28" i="8"/>
  <c r="AB27" i="8"/>
  <c r="AB22" i="8"/>
  <c r="AB83" i="8" s="1"/>
  <c r="AB38" i="8"/>
  <c r="AB93" i="8" s="1"/>
  <c r="AB31" i="8"/>
  <c r="AB87" i="8" s="1"/>
  <c r="AB34" i="8"/>
  <c r="AB21" i="8"/>
  <c r="AB82" i="8" s="1"/>
  <c r="AB18" i="8"/>
  <c r="AB16" i="8"/>
  <c r="AB14" i="8"/>
  <c r="AB12" i="8"/>
  <c r="AB33" i="8"/>
  <c r="AB88" i="8" s="1"/>
  <c r="AB30" i="8"/>
  <c r="AB232" i="8"/>
  <c r="AB15" i="8"/>
  <c r="AB25" i="8"/>
  <c r="AB24" i="8"/>
  <c r="AB89" i="8" s="1"/>
  <c r="AB13" i="8"/>
  <c r="AB10" i="8"/>
  <c r="AB84" i="8" s="1"/>
  <c r="AB20" i="8"/>
  <c r="AB35" i="8"/>
  <c r="AB95" i="8" s="1"/>
  <c r="AB23" i="8"/>
  <c r="AB90" i="8" s="1"/>
  <c r="AB36" i="8"/>
  <c r="AB29" i="8"/>
  <c r="AB19" i="8"/>
  <c r="AB235" i="8"/>
  <c r="AB238" i="8"/>
  <c r="AB237" i="8"/>
  <c r="AB231" i="8"/>
  <c r="AB236" i="8"/>
  <c r="AB234" i="8"/>
  <c r="AB9" i="8"/>
  <c r="AB17" i="8"/>
  <c r="AB11" i="8"/>
  <c r="AB233" i="8"/>
  <c r="AB32" i="8"/>
  <c r="AB26" i="8"/>
  <c r="Y127" i="8" l="1"/>
  <c r="AA161" i="8"/>
  <c r="AA158" i="8"/>
  <c r="AA162" i="8" s="1"/>
  <c r="AA111" i="8"/>
  <c r="AA149" i="8"/>
  <c r="Z148" i="8"/>
  <c r="Z150" i="8"/>
  <c r="Z151" i="8"/>
  <c r="AA91" i="8"/>
  <c r="AA131" i="8"/>
  <c r="AA133" i="8"/>
  <c r="Z147" i="8"/>
  <c r="AA155" i="8"/>
  <c r="Y152" i="8"/>
  <c r="Z129" i="8"/>
  <c r="Z130" i="8"/>
  <c r="Z128" i="8"/>
  <c r="Z132" i="8" s="1"/>
  <c r="Z157" i="8"/>
  <c r="AA156" i="8"/>
  <c r="Z138" i="8"/>
  <c r="Z140" i="8"/>
  <c r="Z141" i="8"/>
  <c r="AA86" i="8"/>
  <c r="AA126" i="8"/>
  <c r="AA136" i="8"/>
  <c r="AA145" i="8"/>
  <c r="AA146" i="8"/>
  <c r="AA153" i="8"/>
  <c r="AA157" i="8" s="1"/>
  <c r="AA134" i="8"/>
  <c r="AB106" i="8"/>
  <c r="AB143" i="8" s="1"/>
  <c r="AA101" i="8"/>
  <c r="AA139" i="8" s="1"/>
  <c r="Y157" i="8"/>
  <c r="Y142" i="8"/>
  <c r="AA160" i="8"/>
  <c r="Z123" i="8"/>
  <c r="Z124" i="8"/>
  <c r="Z125" i="8"/>
  <c r="AA143" i="8"/>
  <c r="AA147" i="8" s="1"/>
  <c r="Z149" i="8"/>
  <c r="Z159" i="8"/>
  <c r="Z160" i="8"/>
  <c r="Z158" i="8"/>
  <c r="E114" i="8"/>
  <c r="E103" i="8"/>
  <c r="E88" i="8"/>
  <c r="F118" i="8"/>
  <c r="E93" i="8"/>
  <c r="E84" i="8"/>
  <c r="E85" i="8"/>
  <c r="G89" i="8"/>
  <c r="G112" i="8"/>
  <c r="E92" i="8"/>
  <c r="E117" i="8"/>
  <c r="H118" i="8"/>
  <c r="E112" i="8"/>
  <c r="G97" i="8"/>
  <c r="G113" i="8"/>
  <c r="H97" i="8"/>
  <c r="G93" i="8"/>
  <c r="E87" i="8"/>
  <c r="G87" i="8"/>
  <c r="F107" i="8"/>
  <c r="E102" i="8"/>
  <c r="E89" i="8"/>
  <c r="E113" i="8"/>
  <c r="E119" i="8"/>
  <c r="I109" i="8"/>
  <c r="E82" i="8"/>
  <c r="G107" i="8"/>
  <c r="E118" i="8"/>
  <c r="F97" i="8"/>
  <c r="G90" i="8"/>
  <c r="G85" i="8"/>
  <c r="E107" i="8"/>
  <c r="E97" i="8"/>
  <c r="H113" i="8"/>
  <c r="H107" i="8"/>
  <c r="G118" i="8"/>
  <c r="H99" i="8"/>
  <c r="I94" i="8"/>
  <c r="F113" i="8"/>
  <c r="I99" i="8"/>
  <c r="E109" i="8"/>
  <c r="G83" i="8"/>
  <c r="F99" i="8"/>
  <c r="G109" i="8"/>
  <c r="I104" i="8"/>
  <c r="G117" i="8"/>
  <c r="G104" i="8"/>
  <c r="G105" i="8"/>
  <c r="E98" i="8"/>
  <c r="I97" i="8"/>
  <c r="H82" i="8"/>
  <c r="H88" i="8"/>
  <c r="H94" i="8"/>
  <c r="H110" i="8"/>
  <c r="F110" i="8"/>
  <c r="H102" i="8"/>
  <c r="H109" i="8"/>
  <c r="G99" i="8"/>
  <c r="F94" i="8"/>
  <c r="E94" i="8"/>
  <c r="G100" i="8"/>
  <c r="F89" i="8"/>
  <c r="E104" i="8"/>
  <c r="H87" i="8"/>
  <c r="G94" i="8"/>
  <c r="H112" i="8"/>
  <c r="H98" i="8"/>
  <c r="E99" i="8"/>
  <c r="I113" i="8"/>
  <c r="F104" i="8"/>
  <c r="H120" i="8"/>
  <c r="I118" i="8"/>
  <c r="F105" i="8"/>
  <c r="E115" i="8"/>
  <c r="H92" i="8"/>
  <c r="H84" i="8"/>
  <c r="E90" i="8"/>
  <c r="H104" i="8"/>
  <c r="H100" i="8"/>
  <c r="E108" i="8"/>
  <c r="E120" i="8"/>
  <c r="E100" i="8"/>
  <c r="F109" i="8"/>
  <c r="I107" i="8"/>
  <c r="F102" i="8"/>
  <c r="G110" i="8"/>
  <c r="F87" i="8"/>
  <c r="F117" i="8"/>
  <c r="E105" i="8"/>
  <c r="I110" i="8"/>
  <c r="F85" i="8"/>
  <c r="F100" i="8"/>
  <c r="H105" i="8"/>
  <c r="I100" i="8"/>
  <c r="I105" i="8"/>
  <c r="E95" i="8"/>
  <c r="F115" i="8"/>
  <c r="E110" i="8"/>
  <c r="F88" i="8"/>
  <c r="F90" i="8"/>
  <c r="F92" i="8"/>
  <c r="F120" i="8"/>
  <c r="F108" i="8"/>
  <c r="G103" i="8"/>
  <c r="F119" i="8"/>
  <c r="G119" i="8"/>
  <c r="F95" i="8"/>
  <c r="F112" i="8"/>
  <c r="F103" i="8"/>
  <c r="G95" i="8"/>
  <c r="G102" i="8"/>
  <c r="G82" i="8"/>
  <c r="G114" i="8"/>
  <c r="G92" i="8"/>
  <c r="H117" i="8"/>
  <c r="H89" i="8"/>
  <c r="H95" i="8"/>
  <c r="G98" i="8"/>
  <c r="AB78" i="8"/>
  <c r="AB108" i="8"/>
  <c r="AB96" i="8"/>
  <c r="AB135" i="8" s="1"/>
  <c r="H90" i="8"/>
  <c r="AB76" i="8"/>
  <c r="AB98" i="8"/>
  <c r="AB91" i="8"/>
  <c r="AB131" i="8" s="1"/>
  <c r="AB115" i="8"/>
  <c r="G108" i="8"/>
  <c r="H108" i="8"/>
  <c r="AB85" i="8"/>
  <c r="AB121" i="8"/>
  <c r="AB159" i="8" s="1"/>
  <c r="G115" i="8"/>
  <c r="H119" i="8"/>
  <c r="H85" i="8"/>
  <c r="F58" i="8"/>
  <c r="E54" i="8"/>
  <c r="E65" i="8"/>
  <c r="E21" i="8"/>
  <c r="E53" i="8"/>
  <c r="E17" i="8"/>
  <c r="E49" i="8"/>
  <c r="E32" i="8"/>
  <c r="E10" i="8"/>
  <c r="E64" i="8"/>
  <c r="E25" i="8"/>
  <c r="E67" i="8"/>
  <c r="E57" i="8"/>
  <c r="E14" i="8"/>
  <c r="E13" i="8"/>
  <c r="E15" i="8"/>
  <c r="E34" i="8"/>
  <c r="E55" i="8"/>
  <c r="E43" i="8"/>
  <c r="E18" i="8"/>
  <c r="E46" i="8"/>
  <c r="E56" i="8"/>
  <c r="E59" i="8"/>
  <c r="E16" i="8"/>
  <c r="E24" i="8"/>
  <c r="E26" i="8"/>
  <c r="E45" i="8"/>
  <c r="F69" i="8"/>
  <c r="E44" i="8"/>
  <c r="E60" i="8"/>
  <c r="E22" i="8"/>
  <c r="E40" i="8"/>
  <c r="E50" i="8"/>
  <c r="E27" i="8"/>
  <c r="E61" i="8"/>
  <c r="E58" i="8"/>
  <c r="E51" i="8"/>
  <c r="E47" i="8"/>
  <c r="E41" i="8"/>
  <c r="E35" i="8"/>
  <c r="E62" i="8"/>
  <c r="E30" i="8"/>
  <c r="E31" i="8"/>
  <c r="E29" i="8"/>
  <c r="E68" i="8"/>
  <c r="E69" i="8"/>
  <c r="E12" i="8"/>
  <c r="E42" i="8"/>
  <c r="E78" i="8" s="1"/>
  <c r="F43" i="8"/>
  <c r="E9" i="8"/>
  <c r="E28" i="8"/>
  <c r="F39" i="8"/>
  <c r="F76" i="8" s="1"/>
  <c r="E11" i="8"/>
  <c r="E23" i="8"/>
  <c r="E36" i="8"/>
  <c r="F65" i="8"/>
  <c r="E33" i="8"/>
  <c r="E52" i="8"/>
  <c r="E20" i="8"/>
  <c r="E63" i="8"/>
  <c r="E70" i="8"/>
  <c r="G18" i="8"/>
  <c r="G64" i="8"/>
  <c r="G16" i="8"/>
  <c r="G57" i="8"/>
  <c r="G27" i="8"/>
  <c r="G70" i="8"/>
  <c r="G24" i="8"/>
  <c r="G32" i="8"/>
  <c r="G44" i="8"/>
  <c r="G69" i="8"/>
  <c r="G25" i="8"/>
  <c r="G42" i="8"/>
  <c r="G78" i="8" s="1"/>
  <c r="E38" i="8"/>
  <c r="G10" i="8"/>
  <c r="G53" i="8"/>
  <c r="G65" i="8"/>
  <c r="G41" i="8"/>
  <c r="G28" i="8"/>
  <c r="G20" i="8"/>
  <c r="G68" i="8"/>
  <c r="G12" i="8"/>
  <c r="G21" i="8"/>
  <c r="G13" i="8"/>
  <c r="G19" i="8"/>
  <c r="G34" i="8"/>
  <c r="G35" i="8"/>
  <c r="G67" i="8"/>
  <c r="G49" i="8"/>
  <c r="G15" i="8"/>
  <c r="G61" i="8"/>
  <c r="G39" i="8"/>
  <c r="G76" i="8" s="1"/>
  <c r="G62" i="8"/>
  <c r="G31" i="8"/>
  <c r="G58" i="8"/>
  <c r="G48" i="8"/>
  <c r="E39" i="8"/>
  <c r="E76" i="8" s="1"/>
  <c r="G63" i="8"/>
  <c r="G46" i="8"/>
  <c r="G33" i="8"/>
  <c r="G11" i="8"/>
  <c r="G43" i="8"/>
  <c r="G55" i="8"/>
  <c r="G66" i="8"/>
  <c r="G60" i="8"/>
  <c r="G59" i="8"/>
  <c r="G23" i="8"/>
  <c r="G17" i="8"/>
  <c r="H61" i="8"/>
  <c r="H34" i="8"/>
  <c r="H37" i="8"/>
  <c r="H20" i="8"/>
  <c r="H59" i="8"/>
  <c r="H10" i="8"/>
  <c r="G51" i="8"/>
  <c r="H40" i="8"/>
  <c r="G29" i="8"/>
  <c r="H19" i="8"/>
  <c r="G47" i="8"/>
  <c r="H51" i="8"/>
  <c r="H32" i="8"/>
  <c r="H58" i="8"/>
  <c r="H43" i="8"/>
  <c r="H47" i="8"/>
  <c r="G50" i="8"/>
  <c r="G52" i="8"/>
  <c r="G45" i="8"/>
  <c r="G9" i="8"/>
  <c r="H16" i="8"/>
  <c r="H69" i="8"/>
  <c r="H26" i="8"/>
  <c r="H50" i="8"/>
  <c r="G37" i="8"/>
  <c r="H24" i="8"/>
  <c r="H13" i="8"/>
  <c r="H18" i="8"/>
  <c r="H53" i="8"/>
  <c r="H63" i="8"/>
  <c r="H27" i="8"/>
  <c r="H29" i="8"/>
  <c r="H52" i="8"/>
  <c r="H55" i="8"/>
  <c r="H31" i="8"/>
  <c r="H38" i="8"/>
  <c r="H57" i="8"/>
  <c r="H35" i="8"/>
  <c r="H42" i="8"/>
  <c r="H78" i="8" s="1"/>
  <c r="H56" i="8"/>
  <c r="H17" i="8"/>
  <c r="H70" i="8"/>
  <c r="H22" i="8"/>
  <c r="H15" i="8"/>
  <c r="H60" i="8"/>
  <c r="H67" i="8"/>
  <c r="H21" i="8"/>
  <c r="H28" i="8"/>
  <c r="H23" i="8"/>
  <c r="H48" i="8"/>
  <c r="H25" i="8"/>
  <c r="H30" i="8"/>
  <c r="H44" i="8"/>
  <c r="H46" i="8"/>
  <c r="H9" i="8"/>
  <c r="H12" i="8"/>
  <c r="H33" i="8"/>
  <c r="H68" i="8"/>
  <c r="H62" i="8"/>
  <c r="H14" i="8"/>
  <c r="H49" i="8"/>
  <c r="H65" i="8"/>
  <c r="H11" i="8"/>
  <c r="H54" i="8"/>
  <c r="H66" i="8"/>
  <c r="H36" i="8"/>
  <c r="H41" i="8"/>
  <c r="H39" i="8"/>
  <c r="H76" i="8" s="1"/>
  <c r="H64" i="8"/>
  <c r="H45" i="8"/>
  <c r="AB79" i="8"/>
  <c r="AB212" i="8" s="1"/>
  <c r="AB209" i="8"/>
  <c r="AD230" i="8"/>
  <c r="AD228" i="8" s="1"/>
  <c r="AC67" i="8"/>
  <c r="AC117" i="8" s="1"/>
  <c r="AC66" i="8"/>
  <c r="AC55" i="8"/>
  <c r="AC70" i="8"/>
  <c r="AC59" i="8"/>
  <c r="AC54" i="8"/>
  <c r="AC53" i="8"/>
  <c r="AC112" i="8" s="1"/>
  <c r="AC58" i="8"/>
  <c r="AC119" i="8" s="1"/>
  <c r="AC63" i="8"/>
  <c r="AC62" i="8"/>
  <c r="AC40" i="8"/>
  <c r="AC102" i="8" s="1"/>
  <c r="AC39" i="8"/>
  <c r="AC68" i="8"/>
  <c r="AC51" i="8"/>
  <c r="AC47" i="8"/>
  <c r="AC41" i="8"/>
  <c r="AC103" i="8" s="1"/>
  <c r="AC38" i="8"/>
  <c r="AC93" i="8" s="1"/>
  <c r="AC35" i="8"/>
  <c r="AC33" i="8"/>
  <c r="AC88" i="8" s="1"/>
  <c r="AC31" i="8"/>
  <c r="AC87" i="8" s="1"/>
  <c r="AC69" i="8"/>
  <c r="AC57" i="8"/>
  <c r="AC43" i="8"/>
  <c r="AC37" i="8"/>
  <c r="AC92" i="8" s="1"/>
  <c r="AC65" i="8"/>
  <c r="AC50" i="8"/>
  <c r="AC48" i="8"/>
  <c r="AC44" i="8"/>
  <c r="AC114" i="8" s="1"/>
  <c r="AC52" i="8"/>
  <c r="AC49" i="8"/>
  <c r="AC46" i="8"/>
  <c r="AC32" i="8"/>
  <c r="AC29" i="8"/>
  <c r="AC23" i="8"/>
  <c r="AC64" i="8"/>
  <c r="AC61" i="8"/>
  <c r="AC34" i="8"/>
  <c r="AC56" i="8"/>
  <c r="AC20" i="8"/>
  <c r="AC60" i="8"/>
  <c r="AC45" i="8"/>
  <c r="AC36" i="8"/>
  <c r="AC26" i="8"/>
  <c r="AC25" i="8"/>
  <c r="AC24" i="8"/>
  <c r="AC89" i="8" s="1"/>
  <c r="AC237" i="8"/>
  <c r="AC13" i="8"/>
  <c r="AC30" i="8"/>
  <c r="AC9" i="8"/>
  <c r="AC231" i="8"/>
  <c r="AC27" i="8"/>
  <c r="AC18" i="8"/>
  <c r="AC42" i="8"/>
  <c r="AC16" i="8"/>
  <c r="AC238" i="8"/>
  <c r="AC17" i="8"/>
  <c r="AC12" i="8"/>
  <c r="AC11" i="8"/>
  <c r="AC28" i="8"/>
  <c r="AC22" i="8"/>
  <c r="AC83" i="8" s="1"/>
  <c r="AC14" i="8"/>
  <c r="AC236" i="8"/>
  <c r="AC19" i="8"/>
  <c r="AC235" i="8"/>
  <c r="AC234" i="8"/>
  <c r="AC233" i="8"/>
  <c r="AC21" i="8"/>
  <c r="AC82" i="8" s="1"/>
  <c r="AC15" i="8"/>
  <c r="AC232" i="8"/>
  <c r="AC10" i="8"/>
  <c r="AC84" i="8" s="1"/>
  <c r="AB211" i="8"/>
  <c r="AB74" i="8"/>
  <c r="AB207" i="8" s="1"/>
  <c r="AB80" i="8"/>
  <c r="AB213" i="8" s="1"/>
  <c r="AB73" i="8"/>
  <c r="AB206" i="8" s="1"/>
  <c r="AB75" i="8"/>
  <c r="AB208" i="8" s="1"/>
  <c r="AB77" i="8"/>
  <c r="AB210" i="8" s="1"/>
  <c r="AB133" i="8" l="1"/>
  <c r="Z142" i="8"/>
  <c r="AA123" i="8"/>
  <c r="AA125" i="8"/>
  <c r="AA124" i="8"/>
  <c r="AB136" i="8"/>
  <c r="AB86" i="8"/>
  <c r="AB126" i="8" s="1"/>
  <c r="Z127" i="8"/>
  <c r="AA138" i="8"/>
  <c r="AA140" i="8"/>
  <c r="AA141" i="8"/>
  <c r="AB160" i="8"/>
  <c r="AB144" i="8"/>
  <c r="AB101" i="8"/>
  <c r="AB111" i="8"/>
  <c r="AB149" i="8" s="1"/>
  <c r="Z162" i="8"/>
  <c r="AB134" i="8"/>
  <c r="AB137" i="8" s="1"/>
  <c r="AB161" i="8"/>
  <c r="AB130" i="8"/>
  <c r="Z152" i="8"/>
  <c r="G106" i="8"/>
  <c r="G144" i="8" s="1"/>
  <c r="H161" i="8"/>
  <c r="AB129" i="8"/>
  <c r="AB145" i="8"/>
  <c r="AB146" i="8"/>
  <c r="AB158" i="8"/>
  <c r="AA137" i="8"/>
  <c r="AB116" i="8"/>
  <c r="AB156" i="8" s="1"/>
  <c r="H151" i="8"/>
  <c r="AB128" i="8"/>
  <c r="AA148" i="8"/>
  <c r="AA150" i="8"/>
  <c r="AA151" i="8"/>
  <c r="AA128" i="8"/>
  <c r="AA130" i="8"/>
  <c r="AA129" i="8"/>
  <c r="AC90" i="8"/>
  <c r="AC95" i="8"/>
  <c r="F121" i="8"/>
  <c r="F159" i="8" s="1"/>
  <c r="H111" i="8"/>
  <c r="H150" i="8" s="1"/>
  <c r="G111" i="8"/>
  <c r="G150" i="8" s="1"/>
  <c r="E121" i="8"/>
  <c r="E158" i="8" s="1"/>
  <c r="AC85" i="8"/>
  <c r="F106" i="8"/>
  <c r="F143" i="8" s="1"/>
  <c r="E91" i="8"/>
  <c r="E131" i="8" s="1"/>
  <c r="E96" i="8"/>
  <c r="E135" i="8" s="1"/>
  <c r="H91" i="8"/>
  <c r="H130" i="8" s="1"/>
  <c r="E101" i="8"/>
  <c r="E141" i="8" s="1"/>
  <c r="G96" i="8"/>
  <c r="G135" i="8" s="1"/>
  <c r="G116" i="8"/>
  <c r="G155" i="8" s="1"/>
  <c r="AC115" i="8"/>
  <c r="F91" i="8"/>
  <c r="F129" i="8" s="1"/>
  <c r="E111" i="8"/>
  <c r="E148" i="8" s="1"/>
  <c r="AC120" i="8"/>
  <c r="H121" i="8"/>
  <c r="H160" i="8" s="1"/>
  <c r="AC78" i="8"/>
  <c r="AC211" i="8" s="1"/>
  <c r="AC108" i="8"/>
  <c r="G101" i="8"/>
  <c r="G141" i="8" s="1"/>
  <c r="AC76" i="8"/>
  <c r="AC98" i="8"/>
  <c r="E106" i="8"/>
  <c r="E143" i="8" s="1"/>
  <c r="E116" i="8"/>
  <c r="E155" i="8" s="1"/>
  <c r="AC106" i="8"/>
  <c r="AC144" i="8" s="1"/>
  <c r="H101" i="8"/>
  <c r="H139" i="8" s="1"/>
  <c r="F111" i="8"/>
  <c r="F151" i="8" s="1"/>
  <c r="E77" i="8"/>
  <c r="E74" i="8"/>
  <c r="H73" i="8"/>
  <c r="H75" i="8"/>
  <c r="H80" i="8"/>
  <c r="H74" i="8"/>
  <c r="H77" i="8"/>
  <c r="H79" i="8"/>
  <c r="G80" i="8"/>
  <c r="AC77" i="8"/>
  <c r="AC210" i="8" s="1"/>
  <c r="AC80" i="8"/>
  <c r="AC213" i="8" s="1"/>
  <c r="AC74" i="8"/>
  <c r="AC207" i="8" s="1"/>
  <c r="AC209" i="8"/>
  <c r="AC75" i="8"/>
  <c r="AC208" i="8" s="1"/>
  <c r="AC73" i="8"/>
  <c r="AC206" i="8" s="1"/>
  <c r="AD69" i="8"/>
  <c r="I69" i="8" s="1"/>
  <c r="AD68" i="8"/>
  <c r="F68" i="8" s="1"/>
  <c r="AD60" i="8"/>
  <c r="AD51" i="8"/>
  <c r="F51" i="8" s="1"/>
  <c r="AD53" i="8"/>
  <c r="AD58" i="8"/>
  <c r="AD57" i="8"/>
  <c r="AD52" i="8"/>
  <c r="F52" i="8" s="1"/>
  <c r="AD65" i="8"/>
  <c r="I65" i="8" s="1"/>
  <c r="AD64" i="8"/>
  <c r="F64" i="8" s="1"/>
  <c r="AD61" i="8"/>
  <c r="F61" i="8" s="1"/>
  <c r="AD56" i="8"/>
  <c r="AD63" i="8"/>
  <c r="F63" i="8" s="1"/>
  <c r="AD47" i="8"/>
  <c r="F47" i="8" s="1"/>
  <c r="AD41" i="8"/>
  <c r="AD103" i="8" s="1"/>
  <c r="AD38" i="8"/>
  <c r="AD93" i="8" s="1"/>
  <c r="AD35" i="8"/>
  <c r="AD33" i="8"/>
  <c r="AD31" i="8"/>
  <c r="AD29" i="8"/>
  <c r="F29" i="8" s="1"/>
  <c r="AD55" i="8"/>
  <c r="F55" i="8" s="1"/>
  <c r="AD54" i="8"/>
  <c r="I54" i="8" s="1"/>
  <c r="AD42" i="8"/>
  <c r="AD50" i="8"/>
  <c r="AD48" i="8"/>
  <c r="AD44" i="8"/>
  <c r="AD59" i="8"/>
  <c r="F59" i="8" s="1"/>
  <c r="AD45" i="8"/>
  <c r="F45" i="8" s="1"/>
  <c r="AD36" i="8"/>
  <c r="AD34" i="8"/>
  <c r="AD32" i="8"/>
  <c r="AD30" i="8"/>
  <c r="I30" i="8" s="1"/>
  <c r="AD28" i="8"/>
  <c r="F28" i="8" s="1"/>
  <c r="AD26" i="8"/>
  <c r="I26" i="8" s="1"/>
  <c r="AD24" i="8"/>
  <c r="AD22" i="8"/>
  <c r="AD83" i="8" s="1"/>
  <c r="AD20" i="8"/>
  <c r="F20" i="8" s="1"/>
  <c r="AD67" i="8"/>
  <c r="AD62" i="8"/>
  <c r="F62" i="8" s="1"/>
  <c r="AD40" i="8"/>
  <c r="AD102" i="8" s="1"/>
  <c r="AD39" i="8"/>
  <c r="AD70" i="8"/>
  <c r="F70" i="8" s="1"/>
  <c r="AD43" i="8"/>
  <c r="AD21" i="8"/>
  <c r="AD18" i="8"/>
  <c r="F18" i="8" s="1"/>
  <c r="AD16" i="8"/>
  <c r="F16" i="8" s="1"/>
  <c r="AD14" i="8"/>
  <c r="I14" i="8" s="1"/>
  <c r="AD66" i="8"/>
  <c r="I66" i="8" s="1"/>
  <c r="AD37" i="8"/>
  <c r="AD27" i="8"/>
  <c r="F27" i="8" s="1"/>
  <c r="AD19" i="8"/>
  <c r="AD17" i="8"/>
  <c r="F17" i="8" s="1"/>
  <c r="AD15" i="8"/>
  <c r="F15" i="8" s="1"/>
  <c r="AD13" i="8"/>
  <c r="F13" i="8" s="1"/>
  <c r="AD11" i="8"/>
  <c r="AD9" i="8"/>
  <c r="AD234" i="8"/>
  <c r="AD23" i="8"/>
  <c r="AD237" i="8"/>
  <c r="AD236" i="8"/>
  <c r="AD232" i="8"/>
  <c r="AD235" i="8"/>
  <c r="AD12" i="8"/>
  <c r="F12" i="8" s="1"/>
  <c r="AD233" i="8"/>
  <c r="AD49" i="8"/>
  <c r="F49" i="8" s="1"/>
  <c r="AD46" i="8"/>
  <c r="F46" i="8" s="1"/>
  <c r="AD10" i="8"/>
  <c r="AD25" i="8"/>
  <c r="F25" i="8" s="1"/>
  <c r="AD231" i="8"/>
  <c r="AD238" i="8"/>
  <c r="AC79" i="8"/>
  <c r="AC212" i="8" s="1"/>
  <c r="G139" i="8" l="1"/>
  <c r="H141" i="8"/>
  <c r="F131" i="8"/>
  <c r="H140" i="8"/>
  <c r="G146" i="8"/>
  <c r="AC143" i="8"/>
  <c r="G149" i="8"/>
  <c r="H128" i="8"/>
  <c r="E140" i="8"/>
  <c r="H149" i="8"/>
  <c r="G153" i="8"/>
  <c r="G148" i="8"/>
  <c r="AB132" i="8"/>
  <c r="F146" i="8"/>
  <c r="AB147" i="8"/>
  <c r="AC96" i="8"/>
  <c r="AC136" i="8" s="1"/>
  <c r="E145" i="8"/>
  <c r="AB138" i="8"/>
  <c r="AB140" i="8"/>
  <c r="AB141" i="8"/>
  <c r="E128" i="8"/>
  <c r="E151" i="8"/>
  <c r="AC91" i="8"/>
  <c r="AC131" i="8" s="1"/>
  <c r="AA152" i="8"/>
  <c r="F130" i="8"/>
  <c r="AB148" i="8"/>
  <c r="AB150" i="8"/>
  <c r="AB151" i="8"/>
  <c r="G134" i="8"/>
  <c r="E161" i="8"/>
  <c r="H148" i="8"/>
  <c r="H152" i="8" s="1"/>
  <c r="H158" i="8"/>
  <c r="AC121" i="8"/>
  <c r="AC161" i="8"/>
  <c r="AC101" i="8"/>
  <c r="AC139" i="8"/>
  <c r="F144" i="8"/>
  <c r="F145" i="8"/>
  <c r="AB154" i="8"/>
  <c r="AB153" i="8"/>
  <c r="AB155" i="8"/>
  <c r="E146" i="8"/>
  <c r="E159" i="8"/>
  <c r="G133" i="8"/>
  <c r="G156" i="8"/>
  <c r="AC86" i="8"/>
  <c r="AC126" i="8"/>
  <c r="G138" i="8"/>
  <c r="G154" i="8"/>
  <c r="F128" i="8"/>
  <c r="F132" i="8" s="1"/>
  <c r="E138" i="8"/>
  <c r="H129" i="8"/>
  <c r="G140" i="8"/>
  <c r="H131" i="8"/>
  <c r="AC116" i="8"/>
  <c r="AA132" i="8"/>
  <c r="E130" i="8"/>
  <c r="G151" i="8"/>
  <c r="E154" i="8"/>
  <c r="H138" i="8"/>
  <c r="H142" i="8" s="1"/>
  <c r="E149" i="8"/>
  <c r="H159" i="8"/>
  <c r="E150" i="8"/>
  <c r="F160" i="8"/>
  <c r="AA127" i="8"/>
  <c r="E134" i="8"/>
  <c r="F149" i="8"/>
  <c r="E160" i="8"/>
  <c r="F158" i="8"/>
  <c r="AA142" i="8"/>
  <c r="E139" i="8"/>
  <c r="E156" i="8"/>
  <c r="E129" i="8"/>
  <c r="F148" i="8"/>
  <c r="AD106" i="8"/>
  <c r="AD143" i="8"/>
  <c r="I93" i="8"/>
  <c r="E153" i="8"/>
  <c r="E157" i="8" s="1"/>
  <c r="F161" i="8"/>
  <c r="G145" i="8"/>
  <c r="G143" i="8"/>
  <c r="E136" i="8"/>
  <c r="E144" i="8"/>
  <c r="E147" i="8" s="1"/>
  <c r="F150" i="8"/>
  <c r="I83" i="8"/>
  <c r="H103" i="8"/>
  <c r="AC145" i="8"/>
  <c r="AC147" i="8" s="1"/>
  <c r="AC146" i="8"/>
  <c r="G136" i="8"/>
  <c r="AB162" i="8"/>
  <c r="AB139" i="8"/>
  <c r="AB124" i="8"/>
  <c r="AB125" i="8"/>
  <c r="AB123" i="8"/>
  <c r="E133" i="8"/>
  <c r="E137" i="8" s="1"/>
  <c r="I37" i="8"/>
  <c r="AD92" i="8"/>
  <c r="AD76" i="8"/>
  <c r="AD98" i="8"/>
  <c r="F35" i="8"/>
  <c r="AD95" i="8"/>
  <c r="F9" i="8"/>
  <c r="AD85" i="8"/>
  <c r="F93" i="8"/>
  <c r="H93" i="8"/>
  <c r="I102" i="8"/>
  <c r="F67" i="8"/>
  <c r="AD117" i="8"/>
  <c r="I58" i="8"/>
  <c r="AD119" i="8"/>
  <c r="I42" i="8"/>
  <c r="I78" i="8" s="1"/>
  <c r="AD108" i="8"/>
  <c r="F53" i="8"/>
  <c r="AD112" i="8"/>
  <c r="F57" i="8"/>
  <c r="AD120" i="8"/>
  <c r="F21" i="8"/>
  <c r="AD82" i="8"/>
  <c r="E83" i="8"/>
  <c r="E86" i="8" s="1"/>
  <c r="F83" i="8"/>
  <c r="H83" i="8"/>
  <c r="H86" i="8" s="1"/>
  <c r="F10" i="8"/>
  <c r="AD84" i="8"/>
  <c r="I43" i="8"/>
  <c r="AD115" i="8"/>
  <c r="F24" i="8"/>
  <c r="AD89" i="8"/>
  <c r="F31" i="8"/>
  <c r="AD87" i="8"/>
  <c r="F23" i="8"/>
  <c r="AD90" i="8"/>
  <c r="F44" i="8"/>
  <c r="AD114" i="8"/>
  <c r="F33" i="8"/>
  <c r="AD88" i="8"/>
  <c r="I108" i="8"/>
  <c r="AC111" i="8"/>
  <c r="I103" i="8"/>
  <c r="I68" i="8"/>
  <c r="I16" i="8"/>
  <c r="I62" i="8"/>
  <c r="I33" i="8"/>
  <c r="I47" i="8"/>
  <c r="I20" i="8"/>
  <c r="I52" i="8"/>
  <c r="F60" i="8"/>
  <c r="I60" i="8"/>
  <c r="I39" i="8"/>
  <c r="I76" i="8" s="1"/>
  <c r="F26" i="8"/>
  <c r="G26" i="8"/>
  <c r="I10" i="8"/>
  <c r="I46" i="8"/>
  <c r="I24" i="8"/>
  <c r="I12" i="8"/>
  <c r="I64" i="8"/>
  <c r="E19" i="8"/>
  <c r="E73" i="8" s="1"/>
  <c r="F19" i="8"/>
  <c r="E37" i="8"/>
  <c r="E75" i="8" s="1"/>
  <c r="F37" i="8"/>
  <c r="E66" i="8"/>
  <c r="E80" i="8" s="1"/>
  <c r="F66" i="8"/>
  <c r="F40" i="8"/>
  <c r="G40" i="8"/>
  <c r="G77" i="8" s="1"/>
  <c r="F30" i="8"/>
  <c r="G30" i="8"/>
  <c r="F50" i="8"/>
  <c r="I50" i="8"/>
  <c r="F38" i="8"/>
  <c r="G38" i="8"/>
  <c r="I70" i="8"/>
  <c r="I13" i="8"/>
  <c r="I17" i="8"/>
  <c r="I67" i="8"/>
  <c r="I44" i="8"/>
  <c r="I27" i="8"/>
  <c r="F11" i="8"/>
  <c r="I11" i="8"/>
  <c r="F14" i="8"/>
  <c r="G14" i="8"/>
  <c r="F32" i="8"/>
  <c r="I32" i="8"/>
  <c r="AD78" i="8"/>
  <c r="AD211" i="8" s="1"/>
  <c r="F42" i="8"/>
  <c r="F78" i="8" s="1"/>
  <c r="F41" i="8"/>
  <c r="I41" i="8"/>
  <c r="I51" i="8"/>
  <c r="I18" i="8"/>
  <c r="I19" i="8"/>
  <c r="I9" i="8"/>
  <c r="I63" i="8"/>
  <c r="I28" i="8"/>
  <c r="E48" i="8"/>
  <c r="E79" i="8" s="1"/>
  <c r="F48" i="8"/>
  <c r="F34" i="8"/>
  <c r="I34" i="8"/>
  <c r="F54" i="8"/>
  <c r="G54" i="8"/>
  <c r="I57" i="8"/>
  <c r="I59" i="8"/>
  <c r="I23" i="8"/>
  <c r="I35" i="8"/>
  <c r="I38" i="8"/>
  <c r="I55" i="8"/>
  <c r="I21" i="8"/>
  <c r="F22" i="8"/>
  <c r="G22" i="8"/>
  <c r="F56" i="8"/>
  <c r="G56" i="8"/>
  <c r="F36" i="8"/>
  <c r="G36" i="8"/>
  <c r="I49" i="8"/>
  <c r="I53" i="8"/>
  <c r="I61" i="8"/>
  <c r="I36" i="8"/>
  <c r="I40" i="8"/>
  <c r="I31" i="8"/>
  <c r="I56" i="8"/>
  <c r="I25" i="8"/>
  <c r="I29" i="8"/>
  <c r="I15" i="8"/>
  <c r="I22" i="8"/>
  <c r="I45" i="8"/>
  <c r="I48" i="8"/>
  <c r="AD73" i="8"/>
  <c r="AD206" i="8" s="1"/>
  <c r="AD74" i="8"/>
  <c r="AD207" i="8" s="1"/>
  <c r="AD77" i="8"/>
  <c r="AD210" i="8" s="1"/>
  <c r="AD75" i="8"/>
  <c r="AD208" i="8" s="1"/>
  <c r="AD80" i="8"/>
  <c r="AD213" i="8" s="1"/>
  <c r="AD209" i="8"/>
  <c r="AD79" i="8"/>
  <c r="AD212" i="8" s="1"/>
  <c r="E152" i="8" l="1"/>
  <c r="F147" i="8"/>
  <c r="H132" i="8"/>
  <c r="G152" i="8"/>
  <c r="G147" i="8"/>
  <c r="G157" i="8"/>
  <c r="AB157" i="8"/>
  <c r="H162" i="8"/>
  <c r="AC154" i="8"/>
  <c r="AC155" i="8"/>
  <c r="AC153" i="8"/>
  <c r="I111" i="8"/>
  <c r="I149" i="8"/>
  <c r="AD111" i="8"/>
  <c r="F96" i="8"/>
  <c r="F134" i="8" s="1"/>
  <c r="AD145" i="8"/>
  <c r="AD146" i="8"/>
  <c r="AC123" i="8"/>
  <c r="AC124" i="8"/>
  <c r="AC125" i="8"/>
  <c r="AB142" i="8"/>
  <c r="I89" i="8"/>
  <c r="I85" i="8"/>
  <c r="F152" i="8"/>
  <c r="AC129" i="8"/>
  <c r="AC128" i="8"/>
  <c r="AC130" i="8"/>
  <c r="AC148" i="8"/>
  <c r="AC150" i="8"/>
  <c r="AC151" i="8"/>
  <c r="I119" i="8"/>
  <c r="AB127" i="8"/>
  <c r="AD144" i="8"/>
  <c r="AD147" i="8" s="1"/>
  <c r="AC149" i="8"/>
  <c r="G137" i="8"/>
  <c r="I115" i="8"/>
  <c r="I95" i="8"/>
  <c r="H106" i="8"/>
  <c r="H144" i="8"/>
  <c r="E142" i="8"/>
  <c r="E162" i="8"/>
  <c r="AC135" i="8"/>
  <c r="AC134" i="8"/>
  <c r="AC133" i="8"/>
  <c r="H96" i="8"/>
  <c r="H134" i="8"/>
  <c r="G120" i="8"/>
  <c r="AC138" i="8"/>
  <c r="AC140" i="8"/>
  <c r="AC141" i="8"/>
  <c r="E132" i="8"/>
  <c r="I98" i="8"/>
  <c r="AB152" i="8"/>
  <c r="I90" i="8"/>
  <c r="F162" i="8"/>
  <c r="AC156" i="8"/>
  <c r="G142" i="8"/>
  <c r="AC159" i="8"/>
  <c r="AC160" i="8"/>
  <c r="AC158" i="8"/>
  <c r="H125" i="8"/>
  <c r="H126" i="8"/>
  <c r="H124" i="8"/>
  <c r="H123" i="8"/>
  <c r="E124" i="8"/>
  <c r="E125" i="8"/>
  <c r="E126" i="8"/>
  <c r="E123" i="8"/>
  <c r="I120" i="8"/>
  <c r="AD121" i="8"/>
  <c r="AD159" i="8" s="1"/>
  <c r="I117" i="8"/>
  <c r="AD91" i="8"/>
  <c r="AD129" i="8" s="1"/>
  <c r="I87" i="8"/>
  <c r="AD116" i="8"/>
  <c r="AD154" i="8" s="1"/>
  <c r="I112" i="8"/>
  <c r="I106" i="8"/>
  <c r="I143" i="8" s="1"/>
  <c r="G88" i="8"/>
  <c r="I88" i="8"/>
  <c r="AD86" i="8"/>
  <c r="AD124" i="8" s="1"/>
  <c r="F82" i="8"/>
  <c r="I82" i="8"/>
  <c r="AD101" i="8"/>
  <c r="F98" i="8"/>
  <c r="F114" i="8"/>
  <c r="H114" i="8"/>
  <c r="I114" i="8"/>
  <c r="AD96" i="8"/>
  <c r="I92" i="8"/>
  <c r="F84" i="8"/>
  <c r="G84" i="8"/>
  <c r="G86" i="8" s="1"/>
  <c r="I84" i="8"/>
  <c r="F80" i="8"/>
  <c r="G75" i="8"/>
  <c r="I77" i="8"/>
  <c r="G73" i="8"/>
  <c r="F74" i="8"/>
  <c r="F75" i="8"/>
  <c r="F79" i="8"/>
  <c r="F77" i="8"/>
  <c r="I80" i="8"/>
  <c r="F73" i="8"/>
  <c r="G79" i="8"/>
  <c r="I79" i="8"/>
  <c r="G74" i="8"/>
  <c r="I74" i="8"/>
  <c r="I75" i="8"/>
  <c r="I73" i="8"/>
  <c r="H127" i="8" l="1"/>
  <c r="AD158" i="8"/>
  <c r="AD138" i="8"/>
  <c r="AD140" i="8"/>
  <c r="AD141" i="8"/>
  <c r="AD131" i="8"/>
  <c r="AC137" i="8"/>
  <c r="AD160" i="8"/>
  <c r="AD162" i="8" s="1"/>
  <c r="AD148" i="8"/>
  <c r="AD150" i="8"/>
  <c r="AD151" i="8"/>
  <c r="I91" i="8"/>
  <c r="I128" i="8"/>
  <c r="I131" i="8"/>
  <c r="AD156" i="8"/>
  <c r="I160" i="8"/>
  <c r="AC142" i="8"/>
  <c r="AD123" i="8"/>
  <c r="AD126" i="8"/>
  <c r="AC127" i="8"/>
  <c r="I151" i="8"/>
  <c r="I148" i="8"/>
  <c r="I150" i="8"/>
  <c r="AD135" i="8"/>
  <c r="AD134" i="8"/>
  <c r="I121" i="8"/>
  <c r="I159" i="8" s="1"/>
  <c r="I158" i="8"/>
  <c r="AD139" i="8"/>
  <c r="AD155" i="8"/>
  <c r="I129" i="8"/>
  <c r="I101" i="8"/>
  <c r="I139" i="8" s="1"/>
  <c r="AD161" i="8"/>
  <c r="AD130" i="8"/>
  <c r="I161" i="8"/>
  <c r="G121" i="8"/>
  <c r="G161" i="8" s="1"/>
  <c r="AC152" i="8"/>
  <c r="I130" i="8"/>
  <c r="AC157" i="8"/>
  <c r="I96" i="8"/>
  <c r="I136" i="8" s="1"/>
  <c r="I133" i="8"/>
  <c r="G91" i="8"/>
  <c r="G129" i="8"/>
  <c r="AD125" i="8"/>
  <c r="AD127" i="8" s="1"/>
  <c r="F116" i="8"/>
  <c r="F155" i="8"/>
  <c r="I146" i="8"/>
  <c r="I145" i="8"/>
  <c r="AD153" i="8"/>
  <c r="AD128" i="8"/>
  <c r="AD132" i="8" s="1"/>
  <c r="H145" i="8"/>
  <c r="H143" i="8"/>
  <c r="H146" i="8"/>
  <c r="F135" i="8"/>
  <c r="F133" i="8"/>
  <c r="F136" i="8"/>
  <c r="H116" i="8"/>
  <c r="H155" i="8"/>
  <c r="F101" i="8"/>
  <c r="I116" i="8"/>
  <c r="I154" i="8" s="1"/>
  <c r="I153" i="8"/>
  <c r="AC162" i="8"/>
  <c r="I144" i="8"/>
  <c r="I147" i="8" s="1"/>
  <c r="H133" i="8"/>
  <c r="H136" i="8"/>
  <c r="H135" i="8"/>
  <c r="AD136" i="8"/>
  <c r="AC132" i="8"/>
  <c r="AD149" i="8"/>
  <c r="AD133" i="8"/>
  <c r="AD137" i="8" s="1"/>
  <c r="G126" i="8"/>
  <c r="G124" i="8"/>
  <c r="G125" i="8"/>
  <c r="G123" i="8"/>
  <c r="E127" i="8"/>
  <c r="I86" i="8"/>
  <c r="F86" i="8"/>
  <c r="F123" i="8" s="1"/>
  <c r="I155" i="8" l="1"/>
  <c r="AD157" i="8"/>
  <c r="F141" i="8"/>
  <c r="F140" i="8"/>
  <c r="F138" i="8"/>
  <c r="AD152" i="8"/>
  <c r="G158" i="8"/>
  <c r="G159" i="8"/>
  <c r="G160" i="8"/>
  <c r="H156" i="8"/>
  <c r="H153" i="8"/>
  <c r="H154" i="8"/>
  <c r="G128" i="8"/>
  <c r="G131" i="8"/>
  <c r="G130" i="8"/>
  <c r="I152" i="8"/>
  <c r="H137" i="8"/>
  <c r="F137" i="8"/>
  <c r="I135" i="8"/>
  <c r="I134" i="8"/>
  <c r="I137" i="8" s="1"/>
  <c r="I162" i="8"/>
  <c r="I132" i="8"/>
  <c r="F153" i="8"/>
  <c r="F157" i="8" s="1"/>
  <c r="F154" i="8"/>
  <c r="F156" i="8"/>
  <c r="I140" i="8"/>
  <c r="I141" i="8"/>
  <c r="I138" i="8"/>
  <c r="I142" i="8" s="1"/>
  <c r="F139" i="8"/>
  <c r="H147" i="8"/>
  <c r="I156" i="8"/>
  <c r="I157" i="8" s="1"/>
  <c r="AD142" i="8"/>
  <c r="I125" i="8"/>
  <c r="I126" i="8"/>
  <c r="I124" i="8"/>
  <c r="I123" i="8"/>
  <c r="G127" i="8"/>
  <c r="F126" i="8"/>
  <c r="F124" i="8"/>
  <c r="F125" i="8"/>
  <c r="G162" i="8" l="1"/>
  <c r="G132" i="8"/>
  <c r="F142" i="8"/>
  <c r="H157" i="8"/>
  <c r="F127" i="8"/>
  <c r="I127" i="8"/>
</calcChain>
</file>

<file path=xl/sharedStrings.xml><?xml version="1.0" encoding="utf-8"?>
<sst xmlns="http://schemas.openxmlformats.org/spreadsheetml/2006/main" count="1453" uniqueCount="251">
  <si>
    <t>1. 현황</t>
    <phoneticPr fontId="1" type="noConversion"/>
  </si>
  <si>
    <t xml:space="preserve"> 1.1. 대형OLED 주요 글로벌 Player : LGD, 삼성디스플레이, BOE 등</t>
    <phoneticPr fontId="1" type="noConversion"/>
  </si>
  <si>
    <t>&lt;목차&gt;</t>
    <phoneticPr fontId="1" type="noConversion"/>
  </si>
  <si>
    <t>- BOE 등 중국업체로 인한 국내 디스플레이업체들의 LCD 패널 경쟁력 약화에 따라 국내업체들은 LCD-&gt;OLED로 사업구조 전환해왔음</t>
    <phoneticPr fontId="1" type="noConversion"/>
  </si>
  <si>
    <t>- LGD는 2011년 세계 최초로 TV용 55인치 OLED 패널 개발이후 시장에서 독점적 공급자의 지위 지속중</t>
    <phoneticPr fontId="1" type="noConversion"/>
  </si>
  <si>
    <t xml:space="preserve"> 1.1. 대형OLED 주요 글로벌 Player: LGD, 삼성디스플레이, BOE 등</t>
    <phoneticPr fontId="1" type="noConversion"/>
  </si>
  <si>
    <t>- 삼성디스플레이 역시 '21년 4분기 TV용 OLED 패널 양산을 시작했지만, 월 3만장 수준으로 월 18만장 수준인 LGD 대비 생산규모는 아직 낮음</t>
    <phoneticPr fontId="1" type="noConversion"/>
  </si>
  <si>
    <t xml:space="preserve"> 1.2. Player별 기술격차</t>
    <phoneticPr fontId="1" type="noConversion"/>
  </si>
  <si>
    <t>- BOE 등 중국업체도 TV용 OLED 패널 개발을 추진하고 있지만, 기술적 난이도와 특허 문제 감안시 빠른 시일 내 양산은 어려운 상황. 대형이 아닌 중소형 OLED 중심으로 성장 전망</t>
    <phoneticPr fontId="1" type="noConversion"/>
  </si>
  <si>
    <t xml:space="preserve"> 1.3. 대형OLED 시장 성장이 느린 이유</t>
    <phoneticPr fontId="1" type="noConversion"/>
  </si>
  <si>
    <t>2. 향후 전망</t>
    <phoneticPr fontId="1" type="noConversion"/>
  </si>
  <si>
    <t>출처: 나이스신용평가, 하이투자증권</t>
    <phoneticPr fontId="1" type="noConversion"/>
  </si>
  <si>
    <t>- 현재 대형 OLED 패널에는 광원으로 OLED를 사용하고 색 표현을 위해 컬러 필터를 활용하는 WOLED(White OLED)와 QD-OLeD(Quantum Dot OLED) 기술이 상용화되어 있음</t>
    <phoneticPr fontId="1" type="noConversion"/>
  </si>
  <si>
    <t>- LGD는 WOLED 기술 채택. R/G/B OLED가 층층이 합쳐져 백색광을 만들고 백색광이 컬러필터를 통과해 색상을 표현하는 구조. QD-OLED에 비해 생산원가가 낮고 수율 높음. -&gt; 생산원가 측면에서 유리</t>
    <phoneticPr fontId="1" type="noConversion"/>
  </si>
  <si>
    <t>- 삼성디스플레이는 QD-OLED 기술 채택. Blue OLED를 주된 광원으로 사용하고 R/G QD 컬러필터를 통해 색을 구현하는 구조. 개구율이 높아 내구성, 전력 효율 등에서 강점.</t>
    <phoneticPr fontId="1" type="noConversion"/>
  </si>
  <si>
    <t>1.3. 대형OLED 시장 성장이 느린 이유</t>
    <phoneticPr fontId="1" type="noConversion"/>
  </si>
  <si>
    <t>- 모바일용 중소형 패널은 LCD에서 OLED로 빠르게 전환중인 반면, TV용 OLED 패널 채용율은 매출액 기준 약 11%, 출하대수 기준 3% 미만으로 시장 확대가 더디게 진행중</t>
    <phoneticPr fontId="1" type="noConversion"/>
  </si>
  <si>
    <t>- 가장 큰 이유는 기존의 LCD 패널 대비 OLED 패널의 상대적 가격 차이 때문</t>
    <phoneticPr fontId="1" type="noConversion"/>
  </si>
  <si>
    <t>- 모바일용 중소형 OLED 패널의 경우, 동일 스펙의 LCD 패널 대비 평균 1.5배 이내의 가격대를 형성하여 LCD-&gt;OLED 세대교체가 성공적으로 이루어졌음</t>
    <phoneticPr fontId="1" type="noConversion"/>
  </si>
  <si>
    <t>- 그러나 TV용 OLED 패널은 지난 10년간 빠른 속도로 원가를 낮추왔음에도 여전히 동일 스펙의 LCD 패널 대비 4~5배 높은 가격대를 형성중이므로 LCD-&gt;OLED 세대교체를 이루기에는 아직 큰 격차 존재</t>
    <phoneticPr fontId="1" type="noConversion"/>
  </si>
  <si>
    <t>- LCD와 OLED 패널의 상대적 가격 격차가 좁혀지기 위해서는 TV용 OLED 패널 생산능력 확대가 우선되어야 함.</t>
    <phoneticPr fontId="1" type="noConversion"/>
  </si>
  <si>
    <r>
      <t xml:space="preserve">- 현재 LGD의 파주와 광저우 공장 연간 생산능력은 약 1,000만대, 삼성디스플레이의 생산능력은 150만대로 </t>
    </r>
    <r>
      <rPr>
        <b/>
        <u/>
        <sz val="11"/>
        <color theme="1"/>
        <rFont val="맑은 고딕"/>
        <family val="3"/>
        <charset val="129"/>
        <scheme val="minor"/>
      </rPr>
      <t>글로벌 TV 출하량이 연 2억대</t>
    </r>
    <r>
      <rPr>
        <sz val="11"/>
        <color theme="1"/>
        <rFont val="맑은 고딕"/>
        <family val="2"/>
        <charset val="129"/>
        <scheme val="minor"/>
      </rPr>
      <t>를 상회하고 있음을 감안하면 아직 규모의 경제 시현 불가능한 수준</t>
    </r>
    <phoneticPr fontId="1" type="noConversion"/>
  </si>
  <si>
    <t>- 대형 OLED 패널의 기술적 난이도가 높아 수율 안정화도 최근에서야 이루어졌다는 점, 그리고 TV 판매가격 하락에 따라 OLED TV의 수익성 확보가 어려워졌다는 점에서 단기간 내의 급격한 생산능력 확대는 어려울 것</t>
    <phoneticPr fontId="1" type="noConversion"/>
  </si>
  <si>
    <t>- 공급 확대를 통한 패널 가격 하락이 전제된다면, 중장기적으로 TV를 포함한 대형 OLED 패널의 채용률은 확대 추이를 보일 것으로 전망</t>
    <phoneticPr fontId="1" type="noConversion"/>
  </si>
  <si>
    <t>- 중장기적인 대형 OLED 시장 침투율 증가와 시장 확대는 분명해보이지만, 그 속도는 패널 업체들의 증설을 통한 대형 OLED 패널 가격 하락 수준에 의해 결정될 것</t>
    <phoneticPr fontId="1" type="noConversion"/>
  </si>
  <si>
    <t>- 단기적으로는 OLED 패널에 대한 수익성 확보가 더디게 진행되고 있는 상황에서, 제한저인 이익 규모를 바탕으로 높은 투자비를 감당하기에는 상당한 어려움 존재</t>
    <phoneticPr fontId="1" type="noConversion"/>
  </si>
  <si>
    <t>- 구체적인 시장규모는 Omdia, KDIA를 통해 조회가능하므로 자료요청 필요</t>
    <phoneticPr fontId="1" type="noConversion"/>
  </si>
  <si>
    <t>&lt;Omdia 시장 전망&gt;</t>
    <phoneticPr fontId="1" type="noConversion"/>
  </si>
  <si>
    <t>Source: Omdia 2022 Q2 Display Long
Term Demand Forecast Tracker</t>
    <phoneticPr fontId="1" type="noConversion"/>
  </si>
  <si>
    <t>백만USD</t>
    <phoneticPr fontId="1" type="noConversion"/>
  </si>
  <si>
    <t>2020</t>
    <phoneticPr fontId="1" type="noConversion"/>
  </si>
  <si>
    <t>OLED TV</t>
    <phoneticPr fontId="1" type="noConversion"/>
  </si>
  <si>
    <t>22~27년 CAGR</t>
    <phoneticPr fontId="1" type="noConversion"/>
  </si>
  <si>
    <t>23~27년 CAGR</t>
    <phoneticPr fontId="1" type="noConversion"/>
  </si>
  <si>
    <t>1. Player별 FY2022 실적</t>
    <phoneticPr fontId="1" type="noConversion"/>
  </si>
  <si>
    <t xml:space="preserve">  1.1. LG디스플레이</t>
    <phoneticPr fontId="1" type="noConversion"/>
  </si>
  <si>
    <t>&lt;목차&gt;</t>
  </si>
  <si>
    <t>1. player별 2022 실적</t>
    <phoneticPr fontId="1" type="noConversion"/>
  </si>
  <si>
    <t xml:space="preserve"> 1.1. LG디스플레이</t>
    <phoneticPr fontId="1" type="noConversion"/>
  </si>
  <si>
    <t xml:space="preserve"> 1.2. 삼성디스플레이</t>
    <phoneticPr fontId="1" type="noConversion"/>
  </si>
  <si>
    <t>2. 2023년 단기적 예상전망</t>
    <phoneticPr fontId="1" type="noConversion"/>
  </si>
  <si>
    <t xml:space="preserve"> 2.1. 최근 세계정세</t>
    <phoneticPr fontId="1" type="noConversion"/>
  </si>
  <si>
    <t xml:space="preserve"> 2.2. 중국 등 주요 경쟁국 현황</t>
    <phoneticPr fontId="1" type="noConversion"/>
  </si>
  <si>
    <t xml:space="preserve"> 2.3. 국내 Player들의 대처</t>
    <phoneticPr fontId="1" type="noConversion"/>
  </si>
  <si>
    <t>출처: LGD IR, 삼성전자 IR, 기사</t>
    <phoneticPr fontId="1" type="noConversion"/>
  </si>
  <si>
    <r>
      <t xml:space="preserve">- '21년 대비 </t>
    </r>
    <r>
      <rPr>
        <b/>
        <sz val="11"/>
        <color theme="1"/>
        <rFont val="맑은 고딕"/>
        <family val="3"/>
        <charset val="129"/>
        <scheme val="minor"/>
      </rPr>
      <t>매출액 12.5% 감소, 영업이익 193.5% 감소</t>
    </r>
    <r>
      <rPr>
        <sz val="11"/>
        <color theme="1"/>
        <rFont val="맑은 고딕"/>
        <family val="2"/>
        <charset val="129"/>
        <scheme val="minor"/>
      </rPr>
      <t>하며 영업손익 적자전환</t>
    </r>
    <phoneticPr fontId="1" type="noConversion"/>
  </si>
  <si>
    <r>
      <t xml:space="preserve">- 거시경제 환경 악화, 코로나19 수혜 감소, 우크라이나 전쟁 등으로 인한 주요 제품군 수요 부진이 실적하락의 주된 원인 -&gt; 이에 따른 </t>
    </r>
    <r>
      <rPr>
        <b/>
        <u/>
        <sz val="11"/>
        <color theme="1"/>
        <rFont val="맑은 고딕"/>
        <family val="3"/>
        <charset val="129"/>
        <scheme val="minor"/>
      </rPr>
      <t>전방산업 재고조정</t>
    </r>
    <r>
      <rPr>
        <sz val="11"/>
        <color theme="1"/>
        <rFont val="맑은 고딕"/>
        <family val="2"/>
        <charset val="129"/>
        <scheme val="minor"/>
      </rPr>
      <t>이 연중 이어짐 -&gt; B2C, B2B, 하이엔드 제품군으로 수요 약세</t>
    </r>
    <phoneticPr fontId="1" type="noConversion"/>
  </si>
  <si>
    <r>
      <t xml:space="preserve">- 특히, 주력사업인 OLED TV의 경우 최대 시장인 </t>
    </r>
    <r>
      <rPr>
        <b/>
        <sz val="11"/>
        <color theme="1"/>
        <rFont val="맑은 고딕"/>
        <family val="3"/>
        <charset val="129"/>
        <scheme val="minor"/>
      </rPr>
      <t>유럽의 수요가 줄어들었고, 저가LCD와도 경쟁하며</t>
    </r>
    <r>
      <rPr>
        <sz val="11"/>
        <color theme="1"/>
        <rFont val="맑은 고딕"/>
        <family val="2"/>
        <charset val="129"/>
        <scheme val="minor"/>
      </rPr>
      <t xml:space="preserve"> 성장세 부진</t>
    </r>
    <phoneticPr fontId="1" type="noConversion"/>
  </si>
  <si>
    <t>- 수요 위축으로 인해 재고가 증가하며 공장 가동률도 감소</t>
    <phoneticPr fontId="1" type="noConversion"/>
  </si>
  <si>
    <t>- 이에 따라 TV용 OLED 출하량도 2021년 740만 대에서 2022년 700만 대로 역성장</t>
    <phoneticPr fontId="1" type="noConversion"/>
  </si>
  <si>
    <r>
      <t xml:space="preserve">- 현재 LGD는 큰 폭의 실적악화로 인한 </t>
    </r>
    <r>
      <rPr>
        <b/>
        <sz val="11"/>
        <color theme="1"/>
        <rFont val="맑은 고딕"/>
        <family val="3"/>
        <charset val="129"/>
        <scheme val="minor"/>
      </rPr>
      <t>고강도 비용감축</t>
    </r>
    <r>
      <rPr>
        <sz val="11"/>
        <color theme="1"/>
        <rFont val="맑은 고딕"/>
        <family val="2"/>
        <charset val="129"/>
        <scheme val="minor"/>
      </rPr>
      <t xml:space="preserve"> 시행중</t>
    </r>
    <phoneticPr fontId="1" type="noConversion"/>
  </si>
  <si>
    <r>
      <t xml:space="preserve">   - '22년 11월 생산직 직원 대상 </t>
    </r>
    <r>
      <rPr>
        <b/>
        <sz val="11"/>
        <color theme="1"/>
        <rFont val="맑은 고딕"/>
        <family val="3"/>
        <charset val="129"/>
        <scheme val="minor"/>
      </rPr>
      <t>유급휴직</t>
    </r>
    <r>
      <rPr>
        <sz val="11"/>
        <color theme="1"/>
        <rFont val="맑은 고딕"/>
        <family val="2"/>
        <charset val="129"/>
        <scheme val="minor"/>
      </rPr>
      <t xml:space="preserve"> 신청 / '23년 1월 사무직 직원 전원 대상 </t>
    </r>
    <r>
      <rPr>
        <b/>
        <sz val="11"/>
        <color theme="1"/>
        <rFont val="맑은 고딕"/>
        <family val="3"/>
        <charset val="129"/>
        <scheme val="minor"/>
      </rPr>
      <t>희망휴직</t>
    </r>
    <r>
      <rPr>
        <sz val="11"/>
        <color theme="1"/>
        <rFont val="맑은 고딕"/>
        <family val="2"/>
        <charset val="129"/>
        <scheme val="minor"/>
      </rPr>
      <t xml:space="preserve"> 신청(100여명 규모)</t>
    </r>
    <phoneticPr fontId="1" type="noConversion"/>
  </si>
  <si>
    <t xml:space="preserve"> (https://n.news.naver.com/mnews/article/417/0000888582?sid=105)</t>
    <phoneticPr fontId="1" type="noConversion"/>
  </si>
  <si>
    <t xml:space="preserve">   - '22년 11월 직원 200~300명 대상으로 계열사 전환 배치신청</t>
    <phoneticPr fontId="1" type="noConversion"/>
  </si>
  <si>
    <t xml:space="preserve">   - '23년 시설투자 규모를 계획 대비 1조원 이상 축소하고, 감가상각비도 절반 수준에서 집행하겠다고 밝힘</t>
    <phoneticPr fontId="1" type="noConversion"/>
  </si>
  <si>
    <t>- 그러나, 디스플레이 업황 반등을 대비하여 대규모 인력 구조조정까지는 X</t>
    <phoneticPr fontId="1" type="noConversion"/>
  </si>
  <si>
    <r>
      <t xml:space="preserve">- 디스플레이(SDC) 사업부의 경우, '21년 대비 </t>
    </r>
    <r>
      <rPr>
        <b/>
        <sz val="11"/>
        <color theme="1"/>
        <rFont val="맑은 고딕"/>
        <family val="3"/>
        <charset val="129"/>
        <scheme val="minor"/>
      </rPr>
      <t>매출액 8% 증가, 영업이익 1.5% 증가</t>
    </r>
    <r>
      <rPr>
        <sz val="11"/>
        <color theme="1"/>
        <rFont val="맑은 고딕"/>
        <family val="2"/>
        <charset val="129"/>
        <scheme val="minor"/>
      </rPr>
      <t>하며 사상 최대 영업이익 달성</t>
    </r>
    <phoneticPr fontId="1" type="noConversion"/>
  </si>
  <si>
    <r>
      <t>- 최대 영업이익 달성 배경에는</t>
    </r>
    <r>
      <rPr>
        <b/>
        <sz val="11"/>
        <color theme="1"/>
        <rFont val="맑은 고딕"/>
        <family val="3"/>
        <charset val="129"/>
        <scheme val="minor"/>
      </rPr>
      <t xml:space="preserve"> 1) LCD사업 철수 결정 후 QD-OLED 중심 사업으로의 빠른 전환   2) 아이폰에 탑재되는 소형 OLED 패널 판매 증가</t>
    </r>
    <phoneticPr fontId="1" type="noConversion"/>
  </si>
  <si>
    <t>- 그러나 대형OLED의 경우엔 경기 침체로 인해 하이엔드 TV수요가 예상보다 부진했음</t>
    <phoneticPr fontId="1" type="noConversion"/>
  </si>
  <si>
    <t>- 삼성디스플레이는 '22년 말 LCD사업 완전철수 후 재고소진까지 완료하여 본격적인 QD-OLED 중심 사업으로 전환-&gt; LG디스플레이와의 차이점</t>
    <phoneticPr fontId="1" type="noConversion"/>
  </si>
  <si>
    <t>- 23년부터 주력인 중소형 OLED 이외에도 QD-OLED 출하량을 늘릴 예정이지만, 생산capa와 생산원가 면에서는 LGD의 WOLED에 밀릴 것으로 전망됨</t>
    <phoneticPr fontId="1" type="noConversion"/>
  </si>
  <si>
    <t>2. 2023년 단기적 예상전망</t>
  </si>
  <si>
    <t xml:space="preserve"> 2.1. 최근 OLED업계 정세</t>
    <phoneticPr fontId="1" type="noConversion"/>
  </si>
  <si>
    <t xml:space="preserve">  - 2023년은 국내 디스플레이업계에 있어 격동의 해가 될 것</t>
    <phoneticPr fontId="1" type="noConversion"/>
  </si>
  <si>
    <t xml:space="preserve">  - 한국의 OLED 시장은 적게는 1~2년, 많게는 5년 까지 중국과 기술격차를 벌린 것으로 평가받음. </t>
    <phoneticPr fontId="1" type="noConversion"/>
  </si>
  <si>
    <t xml:space="preserve">  - 그러나 BOE 등 중국기업이 중국 지원을 업은 가격경쟁력으로 승부본다면 빠르게 점유율을 빼앗길 수도 있음.</t>
    <phoneticPr fontId="1" type="noConversion"/>
  </si>
  <si>
    <r>
      <t xml:space="preserve">  - 최근 </t>
    </r>
    <r>
      <rPr>
        <b/>
        <sz val="11"/>
        <color theme="1"/>
        <rFont val="맑은 고딕"/>
        <family val="3"/>
        <charset val="129"/>
        <scheme val="minor"/>
      </rPr>
      <t>미국과 중국의 패권다툼</t>
    </r>
    <r>
      <rPr>
        <sz val="11"/>
        <color theme="1"/>
        <rFont val="맑은 고딕"/>
        <family val="2"/>
        <charset val="129"/>
        <scheme val="minor"/>
      </rPr>
      <t xml:space="preserve">이 디스플레이 산업으로도 확장됨에 따라, 미국은 디스플레이 패널에 핵심적으로 들어가는 DDI 등 </t>
    </r>
    <r>
      <rPr>
        <b/>
        <sz val="11"/>
        <color theme="1"/>
        <rFont val="맑은 고딕"/>
        <family val="3"/>
        <charset val="129"/>
        <scheme val="minor"/>
      </rPr>
      <t>부품의 중국에 대한 수출규제 움직임</t>
    </r>
    <r>
      <rPr>
        <sz val="11"/>
        <color theme="1"/>
        <rFont val="맑은 고딕"/>
        <family val="2"/>
        <charset val="129"/>
        <scheme val="minor"/>
      </rPr>
      <t xml:space="preserve"> 보이고 있음</t>
    </r>
    <phoneticPr fontId="1" type="noConversion"/>
  </si>
  <si>
    <t xml:space="preserve">  - 이에 따라 중국은 미국의 규제에 대비해 필수 부품의 공급망 다변화 시도중</t>
    <phoneticPr fontId="1" type="noConversion"/>
  </si>
  <si>
    <r>
      <t xml:space="preserve">  - 미국의 규제가 현실화되면 국내 디스플레이 업체들에게 </t>
    </r>
    <r>
      <rPr>
        <b/>
        <sz val="11"/>
        <color theme="1"/>
        <rFont val="맑은 고딕"/>
        <family val="3"/>
        <charset val="129"/>
        <scheme val="minor"/>
      </rPr>
      <t>2023년은 중국을 크게 따돌릴 수 있는 기회</t>
    </r>
    <r>
      <rPr>
        <sz val="11"/>
        <color theme="1"/>
        <rFont val="맑은 고딕"/>
        <family val="2"/>
        <charset val="129"/>
        <scheme val="minor"/>
      </rPr>
      <t>가 될 수 있음</t>
    </r>
    <phoneticPr fontId="1" type="noConversion"/>
  </si>
  <si>
    <t xml:space="preserve">  - 올해 상반기 OLED TV 출하량은 전년 동기보다 11% 늘어난 320만대로 예상(50인치 미만 전년동기 대비 17%, 77인치 이상 28% 증가 전망)</t>
    <phoneticPr fontId="1" type="noConversion"/>
  </si>
  <si>
    <r>
      <t xml:space="preserve">  - 시장조사업체 트렌드포스에 따르면, 연도별 OLED TV 출하량 전망치는 </t>
    </r>
    <r>
      <rPr>
        <b/>
        <sz val="11"/>
        <color theme="1"/>
        <rFont val="맑은 고딕"/>
        <family val="3"/>
        <charset val="129"/>
        <scheme val="minor"/>
      </rPr>
      <t>△2022년 670만대 △2023년 700만대 △2024년 790만대 △2025년 830만대 △2026년 900만대 △2027년 980만대</t>
    </r>
    <phoneticPr fontId="1" type="noConversion"/>
  </si>
  <si>
    <t>- 시장조사업체 옴디아에 따르면, 중국기업이 24년까지 계획중인 OLED 생산 공장 신설 및 증설은 23곳에 달함</t>
    <phoneticPr fontId="1" type="noConversion"/>
  </si>
  <si>
    <t>- 22년 중국의 OLED 생산능력은 한국의 40% 수준이지만, 중소형 OLED에 한정시 90%까지 근접</t>
    <phoneticPr fontId="1" type="noConversion"/>
  </si>
  <si>
    <r>
      <t xml:space="preserve">- 그러나, 중국의 OLED 생산능력 점유율 증가세는 내년부터 '27년까지 </t>
    </r>
    <r>
      <rPr>
        <b/>
        <sz val="11"/>
        <color theme="1"/>
        <rFont val="맑은 고딕"/>
        <family val="3"/>
        <charset val="129"/>
        <scheme val="minor"/>
      </rPr>
      <t>둔화</t>
    </r>
    <r>
      <rPr>
        <sz val="11"/>
        <color theme="1"/>
        <rFont val="맑은 고딕"/>
        <family val="2"/>
        <charset val="129"/>
        <scheme val="minor"/>
      </rPr>
      <t>될 것으로 전망</t>
    </r>
    <phoneticPr fontId="1" type="noConversion"/>
  </si>
  <si>
    <r>
      <t xml:space="preserve">- 정부지원을 업은 BOE와 CSOT 등 중국업체가 중소형 OLED에 지나치게 </t>
    </r>
    <r>
      <rPr>
        <b/>
        <sz val="11"/>
        <color theme="1"/>
        <rFont val="맑은 고딕"/>
        <family val="3"/>
        <charset val="129"/>
        <scheme val="minor"/>
      </rPr>
      <t>과잉투자</t>
    </r>
    <r>
      <rPr>
        <sz val="11"/>
        <color theme="1"/>
        <rFont val="맑은 고딕"/>
        <family val="2"/>
        <charset val="129"/>
        <scheme val="minor"/>
      </rPr>
      <t xml:space="preserve">했던 탓에 중소형 OLED 라인 가동률이 낮아 </t>
    </r>
    <r>
      <rPr>
        <b/>
        <sz val="11"/>
        <color theme="1"/>
        <rFont val="맑은 고딕"/>
        <family val="3"/>
        <charset val="129"/>
        <scheme val="minor"/>
      </rPr>
      <t>추가 투자가 어렵기 때문</t>
    </r>
    <phoneticPr fontId="1" type="noConversion"/>
  </si>
  <si>
    <t>- 미국의 OLED 핵심부품 수출규제 현실화 시, 부품공급망 다변화도 중국업체들이 직면한 과제</t>
    <phoneticPr fontId="1" type="noConversion"/>
  </si>
  <si>
    <t xml:space="preserve">  1) LG디스플레이</t>
    <phoneticPr fontId="1" type="noConversion"/>
  </si>
  <si>
    <t xml:space="preserve">     LG측 IR자료</t>
    <phoneticPr fontId="1" type="noConversion"/>
  </si>
  <si>
    <t xml:space="preserve">  - 2023 대형 OLED 출하규모는 전년과 유사한 수준으로 예상</t>
    <phoneticPr fontId="1" type="noConversion"/>
  </si>
  <si>
    <t xml:space="preserve">  - 그러나 최근 하이엔드 시장 수요변화가 나타나고 있으며, 수요 회복 시점을 면밀히 모니터링 하여 고가TV시장 내 점유율을 20%후반 -&gt; 30% 이상 수준으로 강화 예정</t>
    <phoneticPr fontId="1" type="noConversion"/>
  </si>
  <si>
    <t xml:space="preserve">  - 대형OLED는 이미 1000만대 규모 수준의 인프라가 확보돼있고, 신규 시장과 새로운 고객 확보 측면에서 여전히 기회 존재</t>
    <phoneticPr fontId="1" type="noConversion"/>
  </si>
  <si>
    <r>
      <t xml:space="preserve">  - 대형OLED 기술을 기반으로 </t>
    </r>
    <r>
      <rPr>
        <b/>
        <sz val="11"/>
        <color theme="1"/>
        <rFont val="맑은 고딕"/>
        <family val="3"/>
        <charset val="129"/>
        <scheme val="minor"/>
      </rPr>
      <t>시장 창출형 사업도 구상중</t>
    </r>
    <r>
      <rPr>
        <sz val="11"/>
        <color theme="1"/>
        <rFont val="맑은 고딕"/>
        <family val="2"/>
        <charset val="129"/>
        <scheme val="minor"/>
      </rPr>
      <t xml:space="preserve">. 프리미엄 지불 의향이 높은 </t>
    </r>
    <r>
      <rPr>
        <b/>
        <sz val="11"/>
        <color theme="1"/>
        <rFont val="맑은 고딕"/>
        <family val="3"/>
        <charset val="129"/>
        <scheme val="minor"/>
      </rPr>
      <t>하이엔드 OLED 게이밍 모니터</t>
    </r>
    <r>
      <rPr>
        <sz val="11"/>
        <color theme="1"/>
        <rFont val="맑은 고딕"/>
        <family val="2"/>
        <charset val="129"/>
        <scheme val="minor"/>
      </rPr>
      <t xml:space="preserve"> 중심으로 공략중이며, 현재 8~9개 고객과 협의중. 2023년부터 본격 양산 예정.</t>
    </r>
    <phoneticPr fontId="1" type="noConversion"/>
  </si>
  <si>
    <r>
      <t xml:space="preserve">  - </t>
    </r>
    <r>
      <rPr>
        <b/>
        <sz val="11"/>
        <color theme="1"/>
        <rFont val="맑은 고딕"/>
        <family val="3"/>
        <charset val="129"/>
        <scheme val="minor"/>
      </rPr>
      <t>LCD 생산 단계적 종료로 인한 비용절감</t>
    </r>
    <r>
      <rPr>
        <sz val="11"/>
        <color theme="1"/>
        <rFont val="맑은 고딕"/>
        <family val="2"/>
        <charset val="129"/>
        <scheme val="minor"/>
      </rPr>
      <t>을 통해 OLED로의 사업구조 전환 가속화 예정</t>
    </r>
    <phoneticPr fontId="1" type="noConversion"/>
  </si>
  <si>
    <t xml:space="preserve">    (구조적으로 경쟁력이 약화된 LCD TV 사업의 경우 국내 생산은 완전히 종료, 중국 생산은 50% 다운사이징하여 운영중이며 순차적으로 종료 예정)</t>
    <phoneticPr fontId="1" type="noConversion"/>
  </si>
  <si>
    <t xml:space="preserve">    시장전망자료</t>
    <phoneticPr fontId="1" type="noConversion"/>
  </si>
  <si>
    <t xml:space="preserve">   - 70인치 이상 초대형 OLED는 현재 LGD만 유일하게 생산중이지만, 2023년에는 공급량이 늘면서 가격이 하락세에 들어설 것</t>
    <phoneticPr fontId="1" type="noConversion"/>
  </si>
  <si>
    <t xml:space="preserve">   - 초대형OLED TV 평균판매가격은 19년 7,000달러에서 22년 3,500달러로 크게 하락, 이 기조는 23년에도 이어질 것</t>
    <phoneticPr fontId="1" type="noConversion"/>
  </si>
  <si>
    <t xml:space="preserve">   - 비용절감에 성공하지 못한다면 대형OLED에서도 큰 이익을 보지 못할 것</t>
    <phoneticPr fontId="1" type="noConversion"/>
  </si>
  <si>
    <t xml:space="preserve">  - 그러나 LCD 패널과의 가격차가 3.8배까지 좁혀질 것이란 전망은 대형OLED 판매량 확대에 긍정적일 수도</t>
    <phoneticPr fontId="1" type="noConversion"/>
  </si>
  <si>
    <t xml:space="preserve">  2) 삼성디스플레이</t>
    <phoneticPr fontId="1" type="noConversion"/>
  </si>
  <si>
    <t xml:space="preserve">    삼성디스플레이측 IR자료</t>
    <phoneticPr fontId="1" type="noConversion"/>
  </si>
  <si>
    <t xml:space="preserve">  - (대형OLED) 초대형 TV 및 대형 모니터 신제품 라인업 도입으로 추가 수요 확보하고 조기 rapm-up 추진할 예정</t>
    <phoneticPr fontId="1" type="noConversion"/>
  </si>
  <si>
    <t xml:space="preserve">  - 지속된 경기 불확실성으로 패널 수요는 부진할 것으로 예상되지만, 안정화된 수율을 바탕으로 프리미엄 시장에서 판매 기반을 강화해 수익성 지속적으로 개선할 예정</t>
    <phoneticPr fontId="1" type="noConversion"/>
  </si>
  <si>
    <r>
      <t xml:space="preserve">  - QD-OLED TV의 출하량 전망치를 당초 100만대에서 </t>
    </r>
    <r>
      <rPr>
        <b/>
        <sz val="11"/>
        <color theme="1"/>
        <rFont val="맑은 고딕"/>
        <family val="3"/>
        <charset val="129"/>
        <scheme val="minor"/>
      </rPr>
      <t>130만대</t>
    </r>
    <r>
      <rPr>
        <sz val="11"/>
        <color theme="1"/>
        <rFont val="맑은 고딕"/>
        <family val="2"/>
        <charset val="129"/>
        <scheme val="minor"/>
      </rPr>
      <t>로 상향(22년 출하량인 45만대의</t>
    </r>
    <r>
      <rPr>
        <b/>
        <sz val="11"/>
        <color theme="1"/>
        <rFont val="맑은 고딕"/>
        <family val="3"/>
        <charset val="129"/>
        <scheme val="minor"/>
      </rPr>
      <t xml:space="preserve"> 2.5배 수준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</si>
  <si>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 xml:space="preserve">  - (중소형OLED) 상대적으로 견조한 하이엔드 스마트폰 시장에서 기술 성능 격차 우위를 활용하여 시장지배력 강화 예정</t>
    <phoneticPr fontId="1" type="noConversion"/>
  </si>
  <si>
    <t xml:space="preserve">  - 2024년 가동 목표로 8세대 IT용 OLED 생산라인에도 투자 확대</t>
    <phoneticPr fontId="1" type="noConversion"/>
  </si>
  <si>
    <t xml:space="preserve">  - (대형OLED) 삼성디스플레이는 21년부터 QD-OLED 패널 양산을 시작했지만, 월 3만장 수준의 생산규모는 LGD의 월 18만장 대비 아직 낮은 수준</t>
    <phoneticPr fontId="1" type="noConversion"/>
  </si>
  <si>
    <t>EY 제공, Omdia</t>
    <phoneticPr fontId="1" type="noConversion"/>
  </si>
  <si>
    <t>Revenue ($000s)</t>
  </si>
  <si>
    <t>Year</t>
  </si>
  <si>
    <t>Quarter</t>
  </si>
  <si>
    <t>Original specification</t>
  </si>
  <si>
    <t>1Q</t>
  </si>
  <si>
    <t>2Q</t>
  </si>
  <si>
    <t>3Q</t>
  </si>
  <si>
    <t>4Q</t>
  </si>
  <si>
    <t>ALL</t>
  </si>
  <si>
    <t>Amusement</t>
  </si>
  <si>
    <t>AR VR MR near eye</t>
  </si>
  <si>
    <t>Automobile monitor</t>
  </si>
  <si>
    <t>Automotive</t>
  </si>
  <si>
    <t>Desktop monitor</t>
  </si>
  <si>
    <t>Digital still camera</t>
  </si>
  <si>
    <t>E-book</t>
  </si>
  <si>
    <t>Home appliance</t>
  </si>
  <si>
    <t>LCD TV</t>
  </si>
  <si>
    <t>Micro LED TV</t>
  </si>
  <si>
    <t>Mobile PC</t>
  </si>
  <si>
    <t>Mobile phone</t>
  </si>
  <si>
    <t>Mobile phone sub-display</t>
  </si>
  <si>
    <t>Multi-function printer</t>
  </si>
  <si>
    <t>Office appliance</t>
  </si>
  <si>
    <t>OLED TV</t>
  </si>
  <si>
    <t>Portable media player</t>
  </si>
  <si>
    <t>Portable navigation device</t>
  </si>
  <si>
    <t>Public display</t>
  </si>
  <si>
    <t>Smartwatch</t>
  </si>
  <si>
    <t>Others</t>
  </si>
  <si>
    <t>Grand Total</t>
  </si>
  <si>
    <t>Grand Total</t>
    <phoneticPr fontId="1" type="noConversion"/>
  </si>
  <si>
    <t>1. Shipment</t>
    <phoneticPr fontId="1" type="noConversion"/>
  </si>
  <si>
    <t>단위 : 000s</t>
    <phoneticPr fontId="1" type="noConversion"/>
  </si>
  <si>
    <t>1Q</t>
    <phoneticPr fontId="1" type="noConversion"/>
  </si>
  <si>
    <t>2Q</t>
    <phoneticPr fontId="1" type="noConversion"/>
  </si>
  <si>
    <t>3Q</t>
    <phoneticPr fontId="1" type="noConversion"/>
  </si>
  <si>
    <t>4Q</t>
    <phoneticPr fontId="1" type="noConversion"/>
  </si>
  <si>
    <t>구분</t>
    <phoneticPr fontId="1" type="noConversion"/>
  </si>
  <si>
    <t>회사</t>
    <phoneticPr fontId="1" type="noConversion"/>
  </si>
  <si>
    <t>LCD Monitor</t>
  </si>
  <si>
    <t>AUO</t>
  </si>
  <si>
    <t>BOE Technology Group</t>
  </si>
  <si>
    <t>CEC CHOT</t>
  </si>
  <si>
    <t>CEC PANDA</t>
  </si>
  <si>
    <t>CEC PANDA Gen 6</t>
  </si>
  <si>
    <t>CSOT</t>
  </si>
  <si>
    <t>Century</t>
  </si>
  <si>
    <t>Chunghwa Picture Tubes</t>
  </si>
  <si>
    <t>HKC</t>
  </si>
  <si>
    <t>Hannstar</t>
  </si>
  <si>
    <t>Innolux</t>
  </si>
  <si>
    <t>JOLED</t>
  </si>
  <si>
    <t>LG Display</t>
  </si>
  <si>
    <t>SDC</t>
  </si>
  <si>
    <t>Panasonic</t>
  </si>
  <si>
    <t>Sharp</t>
  </si>
  <si>
    <t>OLED Monitor</t>
  </si>
  <si>
    <t>Japan Display</t>
  </si>
  <si>
    <t>OLED Portable PC</t>
  </si>
  <si>
    <t>OLED Tablet</t>
  </si>
  <si>
    <t>Portable PC</t>
  </si>
  <si>
    <t>InfoVision Optoelectronics</t>
  </si>
  <si>
    <t>Tianma Micro-electronics</t>
  </si>
  <si>
    <t>Tablet</t>
  </si>
  <si>
    <t>SUBTOTAL</t>
    <phoneticPr fontId="1" type="noConversion"/>
  </si>
  <si>
    <t>LG Display</t>
    <phoneticPr fontId="1" type="noConversion"/>
  </si>
  <si>
    <t>SDC</t>
    <phoneticPr fontId="1" type="noConversion"/>
  </si>
  <si>
    <t>기타</t>
    <phoneticPr fontId="1" type="noConversion"/>
  </si>
  <si>
    <t>소계</t>
    <phoneticPr fontId="1" type="noConversion"/>
  </si>
  <si>
    <t>Panel_Maker</t>
  </si>
  <si>
    <t>개요</t>
  </si>
  <si>
    <t>티커</t>
  </si>
  <si>
    <t>항목 ID</t>
  </si>
  <si>
    <t>항목 코드</t>
  </si>
  <si>
    <t>데이터 상태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</si>
  <si>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</si>
  <si>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</si>
  <si>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</si>
  <si>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</si>
  <si>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</si>
  <si>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</si>
  <si>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</si>
  <si>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</si>
  <si>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</si>
  <si>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</si>
  <si>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</si>
  <si>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</si>
  <si>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</si>
  <si>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</si>
  <si>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</si>
  <si>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</si>
  <si>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</si>
  <si>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</si>
  <si>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</si>
  <si>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</si>
  <si>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</si>
  <si>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</si>
  <si>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</si>
  <si>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</si>
  <si>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</si>
  <si>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</si>
  <si>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</si>
  <si>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</si>
  <si>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</si>
  <si>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</si>
  <si>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</si>
  <si>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</si>
  <si>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</si>
  <si>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</si>
  <si>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</si>
  <si>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</si>
  <si>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Display Panel</t>
  </si>
  <si>
    <t/>
  </si>
  <si>
    <t>제목</t>
  </si>
  <si>
    <t>Company level</t>
  </si>
  <si>
    <t>Gross Margin (%)</t>
  </si>
  <si>
    <t>Average</t>
  </si>
  <si>
    <t xml:space="preserve">    Samsung Electronics Co Ltd</t>
  </si>
  <si>
    <t>005930 KS Equity</t>
  </si>
  <si>
    <t>RR057</t>
  </si>
  <si>
    <t>GROSS_MARGIN</t>
  </si>
  <si>
    <t>다이내믹</t>
  </si>
  <si>
    <t xml:space="preserve">    LG Display Co Ltd</t>
  </si>
  <si>
    <t>034220 KS Equity</t>
  </si>
  <si>
    <t xml:space="preserve">    Innolux Corp</t>
  </si>
  <si>
    <t>3481 TT Equity</t>
  </si>
  <si>
    <t xml:space="preserve">    AU Optronics Corp</t>
  </si>
  <si>
    <t>2409 TT Equity</t>
  </si>
  <si>
    <t xml:space="preserve">    Sharp Corp/Japan</t>
  </si>
  <si>
    <t>6753 JP Equity</t>
  </si>
  <si>
    <t xml:space="preserve">    Japan Display Inc</t>
  </si>
  <si>
    <t>6740 JP Equity</t>
  </si>
  <si>
    <t xml:space="preserve">    BOE Technology Group Co Ltd</t>
  </si>
  <si>
    <t>200725 CH Equity</t>
  </si>
  <si>
    <t xml:space="preserve">    Chunghwa Picture Tubes Ltd</t>
  </si>
  <si>
    <t>2475 TT Equity</t>
  </si>
  <si>
    <t xml:space="preserve">    HannStar Display Corp</t>
  </si>
  <si>
    <t>6116 TT Equity</t>
  </si>
  <si>
    <t xml:space="preserve">    E Ink Holdings Inc</t>
  </si>
  <si>
    <t>8069 TT Equity</t>
  </si>
  <si>
    <t xml:space="preserve">    Tianma Microelectronics Co Ltd</t>
  </si>
  <si>
    <t>000050 CH Equity</t>
  </si>
  <si>
    <t xml:space="preserve">    Giantplus Technology Co Ltd</t>
  </si>
  <si>
    <t>8105 TT Equity</t>
  </si>
  <si>
    <t xml:space="preserve">    Truly International Holdings</t>
  </si>
  <si>
    <t>732 HK Equity</t>
  </si>
  <si>
    <t>Operating Margin (%)</t>
  </si>
  <si>
    <t>RR026</t>
  </si>
  <si>
    <t>OPER_MARGIN</t>
  </si>
  <si>
    <t>EBITDA Margin (%)</t>
  </si>
  <si>
    <t>RX225</t>
  </si>
  <si>
    <t>EBITDA_TO_REVENUE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</si>
</sst>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;[Red]\(#,##0\);&quot;-&quot;"/>
    <numFmt numFmtId="177" formatCode="0.0%"/>
    <numFmt numFmtId="178" formatCode="&quot;$&quot;#,##0"/>
    <numFmt numFmtId="179" formatCode="0.0%;[Red]\(0.0\)%;&quot;-&quot;"/>
  </numFmts>
  <fonts count="1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egoe UI"/>
      <family val="2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0"/>
      <color rgb="FF24242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0"/>
      <name val="맑은 고딕"/>
      <family val="2"/>
      <scheme val="minor"/>
    </font>
    <font>
      <b/>
      <sz val="11"/>
      <color indexed="9"/>
      <name val="Calibri"/>
      <family val="2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 tint="-0.14999847407452621"/>
      <name val="맑은 고딕"/>
      <family val="3"/>
      <charset val="129"/>
      <scheme val="minor"/>
    </font>
    <font>
      <b/>
      <sz val="10"/>
      <color theme="0" tint="-0.1499984740745262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5" borderId="0"/>
  </cellStyleXfs>
  <cellXfs count="134">
    <xf numFmtId="0" fontId="0" fillId="0" borderId="0" xfId="0">
      <alignment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0" xfId="0" applyFont="1">
      <alignment vertical="center"/>
    </xf>
    <xf numFmtId="0" fontId="0" fillId="0" borderId="0" xfId="0" quotePrefix="1">
      <alignment vertical="center"/>
    </xf>
    <xf numFmtId="0" fontId="0" fillId="2" borderId="9" xfId="0" quotePrefix="1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9" xfId="0" applyFill="1" applyBorder="1">
      <alignment vertical="center"/>
    </xf>
    <xf numFmtId="0" fontId="0" fillId="0" borderId="2" xfId="0" quotePrefix="1" applyBorder="1">
      <alignment vertical="center"/>
    </xf>
    <xf numFmtId="0" fontId="5" fillId="0" borderId="0" xfId="0" applyFont="1">
      <alignment vertical="center"/>
    </xf>
    <xf numFmtId="0" fontId="0" fillId="0" borderId="1" xfId="0" quotePrefix="1" applyBorder="1">
      <alignment vertical="center"/>
    </xf>
    <xf numFmtId="0" fontId="7" fillId="0" borderId="0" xfId="0" quotePrefix="1" applyFont="1">
      <alignment vertical="center"/>
    </xf>
    <xf numFmtId="0" fontId="0" fillId="3" borderId="0" xfId="0" applyFill="1">
      <alignment vertical="center"/>
    </xf>
    <xf numFmtId="0" fontId="5" fillId="0" borderId="2" xfId="0" applyFont="1" applyBorder="1">
      <alignment vertical="center"/>
    </xf>
    <xf numFmtId="0" fontId="8" fillId="0" borderId="0" xfId="0" applyFont="1" applyAlignment="1">
      <alignment horizontal="left" vertical="center" indent="3"/>
    </xf>
    <xf numFmtId="0" fontId="8" fillId="0" borderId="7" xfId="0" applyFont="1" applyBorder="1" applyAlignment="1">
      <alignment horizontal="left" vertical="center" indent="3"/>
    </xf>
    <xf numFmtId="0" fontId="2" fillId="0" borderId="0" xfId="1" applyNumberForma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right" vertical="center"/>
    </xf>
    <xf numFmtId="176" fontId="5" fillId="0" borderId="0" xfId="0" applyNumberFormat="1" applyFont="1">
      <alignment vertical="center"/>
    </xf>
    <xf numFmtId="177" fontId="10" fillId="0" borderId="0" xfId="2" applyNumberFormat="1" applyFont="1">
      <alignment vertical="center"/>
    </xf>
    <xf numFmtId="177" fontId="0" fillId="0" borderId="0" xfId="2" applyNumberFormat="1" applyFont="1">
      <alignment vertical="center"/>
    </xf>
    <xf numFmtId="0" fontId="11" fillId="0" borderId="0" xfId="0" applyFont="1" applyAlignment="1"/>
    <xf numFmtId="0" fontId="0" fillId="0" borderId="0" xfId="0" applyAlignment="1"/>
    <xf numFmtId="0" fontId="0" fillId="0" borderId="0" xfId="0" applyAlignment="1">
      <alignment horizontal="right"/>
    </xf>
    <xf numFmtId="178" fontId="0" fillId="0" borderId="0" xfId="0" applyNumberFormat="1" applyAlignment="1">
      <alignment horizontal="right"/>
    </xf>
    <xf numFmtId="0" fontId="0" fillId="3" borderId="0" xfId="0" applyFill="1" applyAlignment="1"/>
    <xf numFmtId="178" fontId="0" fillId="3" borderId="0" xfId="0" applyNumberFormat="1" applyFill="1" applyAlignment="1">
      <alignment horizontal="right"/>
    </xf>
    <xf numFmtId="0" fontId="5" fillId="0" borderId="0" xfId="0" applyFont="1" applyAlignment="1">
      <alignment horizontal="right"/>
    </xf>
    <xf numFmtId="17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5" fillId="4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0" fillId="4" borderId="0" xfId="0" quotePrefix="1" applyFill="1">
      <alignment vertical="center"/>
    </xf>
    <xf numFmtId="0" fontId="12" fillId="5" borderId="0" xfId="3"/>
    <xf numFmtId="14" fontId="0" fillId="0" borderId="0" xfId="0" applyNumberFormat="1" applyAlignment="1"/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6" borderId="0" xfId="0" applyFont="1" applyFill="1">
      <alignment vertical="center"/>
    </xf>
    <xf numFmtId="14" fontId="14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0" fontId="14" fillId="0" borderId="12" xfId="0" applyFont="1" applyBorder="1">
      <alignment vertical="center"/>
    </xf>
    <xf numFmtId="0" fontId="14" fillId="0" borderId="13" xfId="0" applyFont="1" applyBorder="1">
      <alignment vertical="center"/>
    </xf>
    <xf numFmtId="176" fontId="14" fillId="0" borderId="13" xfId="0" applyNumberFormat="1" applyFont="1" applyBorder="1">
      <alignment vertical="center"/>
    </xf>
    <xf numFmtId="176" fontId="14" fillId="0" borderId="14" xfId="0" applyNumberFormat="1" applyFont="1" applyBorder="1">
      <alignment vertical="center"/>
    </xf>
    <xf numFmtId="0" fontId="14" fillId="0" borderId="15" xfId="0" applyFont="1" applyBorder="1">
      <alignment vertical="center"/>
    </xf>
    <xf numFmtId="176" fontId="14" fillId="0" borderId="16" xfId="0" applyNumberFormat="1" applyFont="1" applyBorder="1">
      <alignment vertical="center"/>
    </xf>
    <xf numFmtId="0" fontId="14" fillId="3" borderId="15" xfId="0" applyFont="1" applyFill="1" applyBorder="1">
      <alignment vertical="center"/>
    </xf>
    <xf numFmtId="0" fontId="14" fillId="3" borderId="0" xfId="0" applyFont="1" applyFill="1">
      <alignment vertical="center"/>
    </xf>
    <xf numFmtId="176" fontId="14" fillId="3" borderId="0" xfId="0" applyNumberFormat="1" applyFont="1" applyFill="1">
      <alignment vertical="center"/>
    </xf>
    <xf numFmtId="176" fontId="14" fillId="3" borderId="16" xfId="0" applyNumberFormat="1" applyFont="1" applyFill="1" applyBorder="1">
      <alignment vertical="center"/>
    </xf>
    <xf numFmtId="0" fontId="14" fillId="0" borderId="17" xfId="0" applyFont="1" applyBorder="1">
      <alignment vertical="center"/>
    </xf>
    <xf numFmtId="0" fontId="14" fillId="0" borderId="18" xfId="0" applyFont="1" applyBorder="1">
      <alignment vertical="center"/>
    </xf>
    <xf numFmtId="176" fontId="14" fillId="0" borderId="18" xfId="0" applyNumberFormat="1" applyFont="1" applyBorder="1">
      <alignment vertical="center"/>
    </xf>
    <xf numFmtId="176" fontId="14" fillId="0" borderId="19" xfId="0" applyNumberFormat="1" applyFont="1" applyBorder="1">
      <alignment vertical="center"/>
    </xf>
    <xf numFmtId="0" fontId="14" fillId="0" borderId="20" xfId="0" applyFont="1" applyBorder="1">
      <alignment vertical="center"/>
    </xf>
    <xf numFmtId="0" fontId="14" fillId="0" borderId="21" xfId="0" applyFont="1" applyBorder="1">
      <alignment vertical="center"/>
    </xf>
    <xf numFmtId="176" fontId="14" fillId="0" borderId="21" xfId="0" applyNumberFormat="1" applyFont="1" applyBorder="1">
      <alignment vertical="center"/>
    </xf>
    <xf numFmtId="176" fontId="14" fillId="0" borderId="22" xfId="0" applyNumberFormat="1" applyFont="1" applyBorder="1">
      <alignment vertical="center"/>
    </xf>
    <xf numFmtId="14" fontId="14" fillId="6" borderId="0" xfId="0" applyNumberFormat="1" applyFont="1" applyFill="1">
      <alignment vertical="center"/>
    </xf>
    <xf numFmtId="0" fontId="13" fillId="6" borderId="0" xfId="0" applyFont="1" applyFill="1">
      <alignment vertical="center"/>
    </xf>
    <xf numFmtId="14" fontId="13" fillId="0" borderId="0" xfId="0" applyNumberFormat="1" applyFo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4" fontId="13" fillId="6" borderId="15" xfId="0" applyNumberFormat="1" applyFont="1" applyFill="1" applyBorder="1">
      <alignment vertical="center"/>
    </xf>
    <xf numFmtId="14" fontId="13" fillId="6" borderId="0" xfId="0" applyNumberFormat="1" applyFont="1" applyFill="1">
      <alignment vertical="center"/>
    </xf>
    <xf numFmtId="14" fontId="13" fillId="6" borderId="16" xfId="0" applyNumberFormat="1" applyFont="1" applyFill="1" applyBorder="1">
      <alignment vertical="center"/>
    </xf>
    <xf numFmtId="176" fontId="14" fillId="0" borderId="15" xfId="0" applyNumberFormat="1" applyFont="1" applyBorder="1">
      <alignment vertical="center"/>
    </xf>
    <xf numFmtId="176" fontId="14" fillId="0" borderId="12" xfId="0" applyNumberFormat="1" applyFont="1" applyBorder="1">
      <alignment vertical="center"/>
    </xf>
    <xf numFmtId="176" fontId="14" fillId="3" borderId="15" xfId="0" applyNumberFormat="1" applyFont="1" applyFill="1" applyBorder="1">
      <alignment vertical="center"/>
    </xf>
    <xf numFmtId="176" fontId="14" fillId="0" borderId="17" xfId="0" applyNumberFormat="1" applyFont="1" applyBorder="1">
      <alignment vertical="center"/>
    </xf>
    <xf numFmtId="176" fontId="14" fillId="0" borderId="20" xfId="0" applyNumberFormat="1" applyFont="1" applyBorder="1">
      <alignment vertical="center"/>
    </xf>
    <xf numFmtId="0" fontId="15" fillId="0" borderId="0" xfId="0" applyFont="1">
      <alignment vertical="center"/>
    </xf>
    <xf numFmtId="0" fontId="13" fillId="0" borderId="12" xfId="0" applyFont="1" applyBorder="1">
      <alignment vertical="center"/>
    </xf>
    <xf numFmtId="179" fontId="14" fillId="0" borderId="13" xfId="0" applyNumberFormat="1" applyFont="1" applyBorder="1">
      <alignment vertical="center"/>
    </xf>
    <xf numFmtId="179" fontId="14" fillId="0" borderId="14" xfId="0" applyNumberFormat="1" applyFont="1" applyBorder="1">
      <alignment vertical="center"/>
    </xf>
    <xf numFmtId="0" fontId="15" fillId="0" borderId="15" xfId="0" applyFont="1" applyBorder="1">
      <alignment vertical="center"/>
    </xf>
    <xf numFmtId="179" fontId="14" fillId="0" borderId="0" xfId="0" applyNumberFormat="1" applyFont="1">
      <alignment vertical="center"/>
    </xf>
    <xf numFmtId="179" fontId="14" fillId="0" borderId="16" xfId="0" applyNumberFormat="1" applyFont="1" applyBorder="1">
      <alignment vertical="center"/>
    </xf>
    <xf numFmtId="0" fontId="16" fillId="0" borderId="17" xfId="0" applyFont="1" applyBorder="1">
      <alignment vertical="center"/>
    </xf>
    <xf numFmtId="179" fontId="14" fillId="0" borderId="12" xfId="0" applyNumberFormat="1" applyFont="1" applyBorder="1">
      <alignment vertical="center"/>
    </xf>
    <xf numFmtId="179" fontId="14" fillId="0" borderId="15" xfId="0" applyNumberFormat="1" applyFont="1" applyBorder="1">
      <alignment vertical="center"/>
    </xf>
    <xf numFmtId="0" fontId="13" fillId="0" borderId="20" xfId="0" applyFont="1" applyBorder="1">
      <alignment vertical="center"/>
    </xf>
    <xf numFmtId="179" fontId="13" fillId="0" borderId="21" xfId="0" applyNumberFormat="1" applyFont="1" applyBorder="1">
      <alignment vertical="center"/>
    </xf>
    <xf numFmtId="179" fontId="13" fillId="0" borderId="22" xfId="0" applyNumberFormat="1" applyFont="1" applyBorder="1">
      <alignment vertical="center"/>
    </xf>
    <xf numFmtId="179" fontId="13" fillId="0" borderId="20" xfId="0" applyNumberFormat="1" applyFont="1" applyBorder="1">
      <alignment vertical="center"/>
    </xf>
    <xf numFmtId="0" fontId="13" fillId="7" borderId="12" xfId="0" applyFont="1" applyFill="1" applyBorder="1">
      <alignment vertical="center"/>
    </xf>
    <xf numFmtId="0" fontId="15" fillId="7" borderId="15" xfId="0" applyFont="1" applyFill="1" applyBorder="1">
      <alignment vertical="center"/>
    </xf>
    <xf numFmtId="0" fontId="16" fillId="7" borderId="17" xfId="0" applyFont="1" applyFill="1" applyBorder="1">
      <alignment vertical="center"/>
    </xf>
    <xf numFmtId="176" fontId="0" fillId="0" borderId="0" xfId="0" applyNumberFormat="1" applyAlignment="1"/>
    <xf numFmtId="177" fontId="10" fillId="0" borderId="0" xfId="2" applyNumberFormat="1" applyFont="1" applyAlignment="1"/>
    <xf numFmtId="0" fontId="5" fillId="0" borderId="0" xfId="0" applyFont="1" applyAlignment="1"/>
    <xf numFmtId="177" fontId="17" fillId="0" borderId="0" xfId="2" applyNumberFormat="1" applyFont="1" applyAlignment="1"/>
    <xf numFmtId="176" fontId="5" fillId="0" borderId="0" xfId="0" applyNumberFormat="1" applyFont="1" applyAlignment="1"/>
    <xf numFmtId="176" fontId="0" fillId="3" borderId="0" xfId="0" applyNumberFormat="1" applyFill="1" applyAlignment="1"/>
    <xf numFmtId="177" fontId="10" fillId="3" borderId="0" xfId="2" applyNumberFormat="1" applyFont="1" applyFill="1" applyAlignment="1"/>
    <xf numFmtId="0" fontId="13" fillId="0" borderId="1" xfId="0" applyFont="1" applyBorder="1">
      <alignment vertical="center"/>
    </xf>
    <xf numFmtId="0" fontId="14" fillId="0" borderId="4" xfId="0" applyFont="1" applyBorder="1">
      <alignment vertical="center"/>
    </xf>
    <xf numFmtId="176" fontId="14" fillId="0" borderId="4" xfId="0" applyNumberFormat="1" applyFont="1" applyBorder="1">
      <alignment vertical="center"/>
    </xf>
    <xf numFmtId="176" fontId="14" fillId="0" borderId="5" xfId="0" applyNumberFormat="1" applyFont="1" applyBorder="1">
      <alignment vertical="center"/>
    </xf>
    <xf numFmtId="0" fontId="15" fillId="0" borderId="2" xfId="0" applyFont="1" applyBorder="1">
      <alignment vertical="center"/>
    </xf>
    <xf numFmtId="0" fontId="14" fillId="0" borderId="0" xfId="0" applyFont="1" applyBorder="1">
      <alignment vertical="center"/>
    </xf>
    <xf numFmtId="176" fontId="14" fillId="0" borderId="0" xfId="0" applyNumberFormat="1" applyFont="1" applyBorder="1">
      <alignment vertical="center"/>
    </xf>
    <xf numFmtId="176" fontId="14" fillId="0" borderId="6" xfId="0" applyNumberFormat="1" applyFont="1" applyBorder="1">
      <alignment vertical="center"/>
    </xf>
    <xf numFmtId="0" fontId="16" fillId="0" borderId="3" xfId="0" applyFont="1" applyBorder="1">
      <alignment vertical="center"/>
    </xf>
    <xf numFmtId="0" fontId="13" fillId="0" borderId="23" xfId="0" applyFont="1" applyBorder="1">
      <alignment vertical="center"/>
    </xf>
    <xf numFmtId="176" fontId="13" fillId="0" borderId="24" xfId="0" applyNumberFormat="1" applyFont="1" applyBorder="1">
      <alignment vertical="center"/>
    </xf>
    <xf numFmtId="176" fontId="13" fillId="0" borderId="25" xfId="0" applyNumberFormat="1" applyFont="1" applyBorder="1">
      <alignment vertical="center"/>
    </xf>
    <xf numFmtId="176" fontId="14" fillId="0" borderId="1" xfId="0" applyNumberFormat="1" applyFont="1" applyBorder="1">
      <alignment vertical="center"/>
    </xf>
    <xf numFmtId="176" fontId="14" fillId="0" borderId="2" xfId="0" applyNumberFormat="1" applyFont="1" applyBorder="1">
      <alignment vertical="center"/>
    </xf>
    <xf numFmtId="176" fontId="13" fillId="0" borderId="26" xfId="0" applyNumberFormat="1" applyFont="1" applyBorder="1">
      <alignment vertical="center"/>
    </xf>
    <xf numFmtId="0" fontId="13" fillId="7" borderId="1" xfId="0" applyFont="1" applyFill="1" applyBorder="1">
      <alignment vertical="center"/>
    </xf>
    <xf numFmtId="0" fontId="15" fillId="7" borderId="2" xfId="0" applyFont="1" applyFill="1" applyBorder="1">
      <alignment vertical="center"/>
    </xf>
    <xf numFmtId="0" fontId="16" fillId="7" borderId="3" xfId="0" applyFont="1" applyFill="1" applyBorder="1">
      <alignment vertical="center"/>
    </xf>
    <xf numFmtId="0" fontId="14" fillId="6" borderId="0" xfId="0" applyFont="1" applyFill="1" applyBorder="1">
      <alignment vertical="center"/>
    </xf>
    <xf numFmtId="176" fontId="14" fillId="6" borderId="0" xfId="0" applyNumberFormat="1" applyFont="1" applyFill="1" applyBorder="1">
      <alignment vertical="center"/>
    </xf>
    <xf numFmtId="176" fontId="14" fillId="6" borderId="6" xfId="0" applyNumberFormat="1" applyFont="1" applyFill="1" applyBorder="1">
      <alignment vertical="center"/>
    </xf>
    <xf numFmtId="0" fontId="14" fillId="4" borderId="4" xfId="0" applyFont="1" applyFill="1" applyBorder="1">
      <alignment vertical="center"/>
    </xf>
    <xf numFmtId="176" fontId="14" fillId="4" borderId="4" xfId="0" applyNumberFormat="1" applyFont="1" applyFill="1" applyBorder="1">
      <alignment vertical="center"/>
    </xf>
    <xf numFmtId="176" fontId="14" fillId="4" borderId="5" xfId="0" applyNumberFormat="1" applyFont="1" applyFill="1" applyBorder="1">
      <alignment vertical="center"/>
    </xf>
  </cellXfs>
  <cellStyles count="4">
    <cellStyle name="blp_column_header" xfId="3" xr:uid="{B4BFC2A9-A85F-4026-A6EC-E8FC8C78B1D0}"/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jpeg"/><Relationship Id="rId5" Type="http://schemas.openxmlformats.org/officeDocument/2006/relationships/image" Target="../media/image10.jpe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9</xdr:row>
      <xdr:rowOff>66675</xdr:rowOff>
    </xdr:from>
    <xdr:to>
      <xdr:col>11</xdr:col>
      <xdr:colOff>522969</xdr:colOff>
      <xdr:row>22</xdr:row>
      <xdr:rowOff>94906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ADC4C82-A55D-49DC-BB1E-B71C2565C6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2000250"/>
          <a:ext cx="7247619" cy="2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29</xdr:row>
      <xdr:rowOff>76200</xdr:rowOff>
    </xdr:from>
    <xdr:to>
      <xdr:col>13</xdr:col>
      <xdr:colOff>133350</xdr:colOff>
      <xdr:row>47</xdr:row>
      <xdr:rowOff>159745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81958B0-5E0A-4D04-862A-7057D962D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6200775"/>
          <a:ext cx="8277225" cy="3855445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295275</xdr:colOff>
      <xdr:row>62</xdr:row>
      <xdr:rowOff>171450</xdr:rowOff>
    </xdr:from>
    <xdr:to>
      <xdr:col>9</xdr:col>
      <xdr:colOff>170767</xdr:colOff>
      <xdr:row>76</xdr:row>
      <xdr:rowOff>152036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37090BC-B149-4C2B-9E35-6E9B0CF97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1075" y="13258800"/>
          <a:ext cx="5466667" cy="29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504826</xdr:colOff>
      <xdr:row>62</xdr:row>
      <xdr:rowOff>104775</xdr:rowOff>
    </xdr:from>
    <xdr:to>
      <xdr:col>17</xdr:col>
      <xdr:colOff>66676</xdr:colOff>
      <xdr:row>75</xdr:row>
      <xdr:rowOff>192084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D0174C9-0235-4B94-90BB-95669ED249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81801" y="13192125"/>
          <a:ext cx="5048250" cy="2811459"/>
        </a:xfrm>
        <a:prstGeom prst="rect">
          <a:avLst/>
        </a:prstGeom>
      </xdr:spPr>
    </xdr:pic>
    <xdr:clientData/>
  </xdr:twoCellAnchor>
  <xdr:twoCellAnchor editAs="oneCell">
    <xdr:from>
      <xdr:col>17</xdr:col>
      <xdr:colOff>419100</xdr:colOff>
      <xdr:row>62</xdr:row>
      <xdr:rowOff>161925</xdr:rowOff>
    </xdr:from>
    <xdr:to>
      <xdr:col>26</xdr:col>
      <xdr:colOff>428625</xdr:colOff>
      <xdr:row>75</xdr:row>
      <xdr:rowOff>208602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EC0E4E5-1F86-46C6-B7B9-A77BA947D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82475" y="13249275"/>
          <a:ext cx="6181725" cy="27708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30467</xdr:colOff>
      <xdr:row>97</xdr:row>
      <xdr:rowOff>76200</xdr:rowOff>
    </xdr:from>
    <xdr:to>
      <xdr:col>7</xdr:col>
      <xdr:colOff>533849</xdr:colOff>
      <xdr:row>113</xdr:row>
      <xdr:rowOff>152400</xdr:rowOff>
    </xdr:to>
    <xdr:pic>
      <xdr:nvPicPr>
        <xdr:cNvPr id="2" name="그림 1" descr="이미지">
          <a:extLst>
            <a:ext uri="{FF2B5EF4-FFF2-40B4-BE49-F238E27FC236}">
              <a16:creationId xmlns:a16="http://schemas.microsoft.com/office/drawing/2014/main" id="{F860463E-85FA-4FA7-8B9A-2E8B5CC4E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267" y="20288250"/>
          <a:ext cx="4618182" cy="3429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285750</xdr:colOff>
      <xdr:row>3</xdr:row>
      <xdr:rowOff>134363</xdr:rowOff>
    </xdr:from>
    <xdr:to>
      <xdr:col>13</xdr:col>
      <xdr:colOff>484544</xdr:colOff>
      <xdr:row>29</xdr:row>
      <xdr:rowOff>65889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4783360-4258-407D-A00E-6A56058AF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1550" y="810638"/>
          <a:ext cx="8428394" cy="5379826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400050</xdr:colOff>
      <xdr:row>45</xdr:row>
      <xdr:rowOff>78373</xdr:rowOff>
    </xdr:from>
    <xdr:to>
      <xdr:col>12</xdr:col>
      <xdr:colOff>570184</xdr:colOff>
      <xdr:row>73</xdr:row>
      <xdr:rowOff>208611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6F09C2E-BD88-40CC-AA9F-83AD9A805A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050" y="9555748"/>
          <a:ext cx="8399734" cy="5997638"/>
        </a:xfrm>
        <a:prstGeom prst="rect">
          <a:avLst/>
        </a:prstGeom>
      </xdr:spPr>
    </xdr:pic>
    <xdr:clientData/>
  </xdr:twoCellAnchor>
  <xdr:twoCellAnchor editAs="oneCell">
    <xdr:from>
      <xdr:col>12</xdr:col>
      <xdr:colOff>344879</xdr:colOff>
      <xdr:row>46</xdr:row>
      <xdr:rowOff>104775</xdr:rowOff>
    </xdr:from>
    <xdr:to>
      <xdr:col>19</xdr:col>
      <xdr:colOff>208899</xdr:colOff>
      <xdr:row>74</xdr:row>
      <xdr:rowOff>189669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191C5225-2EDE-4784-8010-CCACF3FC9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4479" y="9791700"/>
          <a:ext cx="4664620" cy="5952294"/>
        </a:xfrm>
        <a:prstGeom prst="rect">
          <a:avLst/>
        </a:prstGeom>
      </xdr:spPr>
    </xdr:pic>
    <xdr:clientData/>
  </xdr:twoCellAnchor>
  <xdr:twoCellAnchor editAs="oneCell">
    <xdr:from>
      <xdr:col>19</xdr:col>
      <xdr:colOff>180974</xdr:colOff>
      <xdr:row>83</xdr:row>
      <xdr:rowOff>148917</xdr:rowOff>
    </xdr:from>
    <xdr:to>
      <xdr:col>27</xdr:col>
      <xdr:colOff>323849</xdr:colOff>
      <xdr:row>99</xdr:row>
      <xdr:rowOff>38100</xdr:rowOff>
    </xdr:to>
    <xdr:pic>
      <xdr:nvPicPr>
        <xdr:cNvPr id="8" name="그림 7" descr="확대이미지">
          <a:extLst>
            <a:ext uri="{FF2B5EF4-FFF2-40B4-BE49-F238E27FC236}">
              <a16:creationId xmlns:a16="http://schemas.microsoft.com/office/drawing/2014/main" id="{C3622B55-BDF2-4181-ACAC-1A880CEA6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11174" y="17379642"/>
          <a:ext cx="5629275" cy="3289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A3352-AA1B-4FDF-82B9-C800F29D96C5}">
  <dimension ref="B2:Z88"/>
  <sheetViews>
    <sheetView showGridLines="0" topLeftCell="A55" workbookViewId="0">
      <selection activeCell="A83" sqref="A83"/>
    </sheetView>
  </sheetViews>
  <sheetFormatPr defaultRowHeight="16.5" x14ac:dyDescent="0.3"/>
  <cols>
    <col min="4" max="4" width="9.875" bestFit="1" customWidth="1"/>
    <col min="6" max="6" width="9.5" customWidth="1"/>
  </cols>
  <sheetData>
    <row r="2" spans="2:26" ht="20.25" x14ac:dyDescent="0.3">
      <c r="B2" s="11" t="s">
        <v>0</v>
      </c>
    </row>
    <row r="3" spans="2:26" x14ac:dyDescent="0.3">
      <c r="B3" s="18" t="s">
        <v>1</v>
      </c>
      <c r="T3" s="3" t="s">
        <v>2</v>
      </c>
      <c r="U3" s="5"/>
      <c r="V3" s="5"/>
      <c r="W3" s="5"/>
      <c r="X3" s="5"/>
      <c r="Y3" s="5"/>
      <c r="Z3" s="6"/>
    </row>
    <row r="4" spans="2:26" x14ac:dyDescent="0.3">
      <c r="B4" t="s">
        <v>3</v>
      </c>
      <c r="T4" s="4" t="s">
        <v>0</v>
      </c>
      <c r="Z4" s="7"/>
    </row>
    <row r="5" spans="2:26" x14ac:dyDescent="0.3">
      <c r="B5" s="42" t="s">
        <v>4</v>
      </c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T5" s="4" t="s">
        <v>5</v>
      </c>
      <c r="W5" s="23"/>
      <c r="Z5" s="7"/>
    </row>
    <row r="6" spans="2:26" x14ac:dyDescent="0.3">
      <c r="B6" t="s">
        <v>6</v>
      </c>
      <c r="T6" s="4" t="s">
        <v>7</v>
      </c>
      <c r="W6" s="23"/>
      <c r="Z6" s="7"/>
    </row>
    <row r="7" spans="2:26" x14ac:dyDescent="0.3">
      <c r="B7" s="42" t="s">
        <v>8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T7" s="4" t="s">
        <v>9</v>
      </c>
      <c r="W7" s="23"/>
      <c r="Z7" s="7"/>
    </row>
    <row r="8" spans="2:26" x14ac:dyDescent="0.3">
      <c r="T8" s="8" t="s">
        <v>10</v>
      </c>
      <c r="U8" s="9"/>
      <c r="V8" s="9"/>
      <c r="W8" s="24"/>
      <c r="X8" s="9"/>
      <c r="Y8" s="9"/>
      <c r="Z8" s="10"/>
    </row>
    <row r="9" spans="2:26" x14ac:dyDescent="0.3">
      <c r="B9" s="18" t="s">
        <v>7</v>
      </c>
      <c r="T9" s="5" t="s">
        <v>11</v>
      </c>
      <c r="W9" s="23"/>
    </row>
    <row r="10" spans="2:26" x14ac:dyDescent="0.3">
      <c r="W10" s="23"/>
    </row>
    <row r="11" spans="2:26" x14ac:dyDescent="0.3">
      <c r="W11" s="23"/>
    </row>
    <row r="12" spans="2:26" x14ac:dyDescent="0.3">
      <c r="W12" s="23"/>
    </row>
    <row r="17" spans="2:19" x14ac:dyDescent="0.3">
      <c r="S17" s="25"/>
    </row>
    <row r="24" spans="2:19" x14ac:dyDescent="0.3">
      <c r="B24" t="s">
        <v>12</v>
      </c>
    </row>
    <row r="25" spans="2:19" x14ac:dyDescent="0.3">
      <c r="B25" s="26" t="s">
        <v>13</v>
      </c>
    </row>
    <row r="26" spans="2:19" x14ac:dyDescent="0.3">
      <c r="B26" t="s">
        <v>14</v>
      </c>
    </row>
    <row r="28" spans="2:19" x14ac:dyDescent="0.3">
      <c r="B28" s="18" t="s">
        <v>15</v>
      </c>
    </row>
    <row r="29" spans="2:19" x14ac:dyDescent="0.3">
      <c r="B29" t="s">
        <v>16</v>
      </c>
    </row>
    <row r="46" spans="15:15" x14ac:dyDescent="0.3">
      <c r="O46" s="26"/>
    </row>
    <row r="49" spans="2:22" x14ac:dyDescent="0.3">
      <c r="B49" t="s">
        <v>17</v>
      </c>
    </row>
    <row r="50" spans="2:22" x14ac:dyDescent="0.3">
      <c r="B50" t="s">
        <v>18</v>
      </c>
    </row>
    <row r="51" spans="2:22" x14ac:dyDescent="0.3">
      <c r="B51" s="40" t="s">
        <v>19</v>
      </c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</row>
    <row r="52" spans="2:22" x14ac:dyDescent="0.3">
      <c r="B52" t="s">
        <v>20</v>
      </c>
    </row>
    <row r="53" spans="2:22" x14ac:dyDescent="0.3">
      <c r="B53" s="43" t="s">
        <v>21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</row>
    <row r="54" spans="2:22" x14ac:dyDescent="0.3">
      <c r="B54" s="18" t="s">
        <v>22</v>
      </c>
    </row>
    <row r="57" spans="2:22" ht="20.25" x14ac:dyDescent="0.3">
      <c r="B57" s="11" t="s">
        <v>10</v>
      </c>
    </row>
    <row r="58" spans="2:22" x14ac:dyDescent="0.3">
      <c r="B58" t="s">
        <v>23</v>
      </c>
    </row>
    <row r="59" spans="2:22" x14ac:dyDescent="0.3">
      <c r="B59" t="s">
        <v>24</v>
      </c>
    </row>
    <row r="60" spans="2:22" x14ac:dyDescent="0.3">
      <c r="B60" t="s">
        <v>25</v>
      </c>
    </row>
    <row r="61" spans="2:22" x14ac:dyDescent="0.3">
      <c r="B61" t="s">
        <v>26</v>
      </c>
    </row>
    <row r="80" spans="2:2" x14ac:dyDescent="0.3">
      <c r="B80" s="18" t="s">
        <v>27</v>
      </c>
    </row>
    <row r="81" spans="2:11" x14ac:dyDescent="0.3">
      <c r="B81" t="s">
        <v>28</v>
      </c>
    </row>
    <row r="83" spans="2:11" x14ac:dyDescent="0.3">
      <c r="B83" t="s">
        <v>29</v>
      </c>
      <c r="D83" s="27" t="s">
        <v>30</v>
      </c>
      <c r="E83" s="27">
        <f>D83+1</f>
        <v>2021</v>
      </c>
      <c r="F83" s="27">
        <f t="shared" ref="F83:K83" si="0">E83+1</f>
        <v>2022</v>
      </c>
      <c r="G83" s="27">
        <f t="shared" si="0"/>
        <v>2023</v>
      </c>
      <c r="H83" s="27">
        <f t="shared" si="0"/>
        <v>2024</v>
      </c>
      <c r="I83" s="27">
        <f t="shared" si="0"/>
        <v>2025</v>
      </c>
      <c r="J83" s="27">
        <f t="shared" si="0"/>
        <v>2026</v>
      </c>
      <c r="K83" s="27">
        <f t="shared" si="0"/>
        <v>2027</v>
      </c>
    </row>
    <row r="84" spans="2:11" x14ac:dyDescent="0.3">
      <c r="B84" s="18" t="s">
        <v>31</v>
      </c>
      <c r="C84" s="18"/>
      <c r="D84" s="28">
        <f>SUMIFS(시장전망치!$D$21:$AF$21,시장전망치!$D$4:$AF$4,'OLED 개요'!D$83)/1000</f>
        <v>3412.4459350000002</v>
      </c>
      <c r="E84" s="28">
        <f>SUMIFS(시장전망치!$D$21:$AF$21,시장전망치!$D$4:$AF$4,'OLED 개요'!E$83)/1000</f>
        <v>4833.1436534000004</v>
      </c>
      <c r="F84" s="28">
        <f>SUMIFS(시장전망치!$D$21:$AF$21,시장전망치!$D$4:$AF$4,'OLED 개요'!F$83)/1000</f>
        <v>4642.5131192000008</v>
      </c>
      <c r="G84" s="28">
        <f>SUMIFS(시장전망치!$D$21:$AF$21,시장전망치!$D$4:$AF$4,'OLED 개요'!G$83)/1000</f>
        <v>5530.7847906999996</v>
      </c>
      <c r="H84" s="28">
        <f>SUMIFS(시장전망치!$D$21:$AF$21,시장전망치!$D$4:$AF$4,'OLED 개요'!H$83)/1000</f>
        <v>5991.1793164999999</v>
      </c>
      <c r="I84" s="28">
        <f>SUMIFS(시장전망치!$D$21:$AF$21,시장전망치!$D$4:$AF$4,'OLED 개요'!I$83)/1000</f>
        <v>6553.5563578999991</v>
      </c>
      <c r="J84" s="28">
        <f>SUMIFS(시장전망치!$D$21:$AF$21,시장전망치!$D$4:$AF$4,'OLED 개요'!J$83)/1000</f>
        <v>6817.2614873000002</v>
      </c>
      <c r="K84" s="28">
        <f>SUMIFS(시장전망치!$D$21:$AF$21,시장전망치!$D$4:$AF$4,'OLED 개요'!K$83)/1000</f>
        <v>7300.3756037999983</v>
      </c>
    </row>
    <row r="85" spans="2:11" x14ac:dyDescent="0.3">
      <c r="E85" s="29">
        <f>E84/D84-1</f>
        <v>0.416328271703446</v>
      </c>
      <c r="F85" s="29">
        <f t="shared" ref="F85:K85" si="1">F84/E84-1</f>
        <v>-3.9442348059713805E-2</v>
      </c>
      <c r="G85" s="29">
        <f t="shared" si="1"/>
        <v>0.1913342296926166</v>
      </c>
      <c r="H85" s="29">
        <f t="shared" si="1"/>
        <v>8.3242169641847719E-2</v>
      </c>
      <c r="I85" s="29">
        <f t="shared" si="1"/>
        <v>9.386750282222156E-2</v>
      </c>
      <c r="J85" s="29">
        <f t="shared" si="1"/>
        <v>4.0238477400460271E-2</v>
      </c>
      <c r="K85" s="29">
        <f t="shared" si="1"/>
        <v>7.0866302752212285E-2</v>
      </c>
    </row>
    <row r="87" spans="2:11" x14ac:dyDescent="0.3">
      <c r="D87" t="s">
        <v>32</v>
      </c>
      <c r="F87" t="s">
        <v>33</v>
      </c>
    </row>
    <row r="88" spans="2:11" x14ac:dyDescent="0.3">
      <c r="C88" s="30"/>
      <c r="D88" s="29">
        <f>(K84/F84)^(1/5)-1</f>
        <v>9.4758719888654808E-2</v>
      </c>
      <c r="F88" s="29">
        <f>(K84/G84)^(1/4)-1</f>
        <v>7.1863818611104247E-2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52A7D-CC8A-4FFB-B888-63EAED3B0E60}">
  <dimension ref="A2:AG153"/>
  <sheetViews>
    <sheetView showGridLines="0" zoomScale="130" zoomScaleNormal="130" workbookViewId="0">
      <selection activeCell="Q1" sqref="Q1"/>
    </sheetView>
  </sheetViews>
  <sheetFormatPr defaultRowHeight="16.5" x14ac:dyDescent="0.3"/>
  <sheetData>
    <row r="2" spans="2:24" ht="20.25" x14ac:dyDescent="0.3">
      <c r="B2" s="11" t="s">
        <v>34</v>
      </c>
    </row>
    <row r="3" spans="2:24" x14ac:dyDescent="0.3">
      <c r="B3" s="18" t="s">
        <v>35</v>
      </c>
      <c r="U3" s="3" t="s">
        <v>36</v>
      </c>
      <c r="V3" s="5"/>
      <c r="W3" s="5"/>
      <c r="X3" s="6"/>
    </row>
    <row r="4" spans="2:24" x14ac:dyDescent="0.3">
      <c r="U4" s="4" t="s">
        <v>37</v>
      </c>
      <c r="X4" s="7"/>
    </row>
    <row r="5" spans="2:24" x14ac:dyDescent="0.3">
      <c r="U5" s="4" t="s">
        <v>38</v>
      </c>
      <c r="X5" s="7"/>
    </row>
    <row r="6" spans="2:24" x14ac:dyDescent="0.3">
      <c r="U6" s="4" t="s">
        <v>39</v>
      </c>
      <c r="X6" s="7"/>
    </row>
    <row r="7" spans="2:24" x14ac:dyDescent="0.3">
      <c r="U7" s="4" t="s">
        <v>40</v>
      </c>
      <c r="X7" s="7"/>
    </row>
    <row r="8" spans="2:24" x14ac:dyDescent="0.3">
      <c r="U8" s="4" t="s">
        <v>41</v>
      </c>
      <c r="X8" s="7"/>
    </row>
    <row r="9" spans="2:24" x14ac:dyDescent="0.3">
      <c r="U9" s="4" t="s">
        <v>42</v>
      </c>
      <c r="X9" s="7"/>
    </row>
    <row r="10" spans="2:24" x14ac:dyDescent="0.3">
      <c r="U10" s="8" t="s">
        <v>43</v>
      </c>
      <c r="V10" s="9"/>
      <c r="W10" s="9"/>
      <c r="X10" s="10"/>
    </row>
    <row r="11" spans="2:24" x14ac:dyDescent="0.3">
      <c r="U11" s="5" t="s">
        <v>44</v>
      </c>
    </row>
    <row r="20" spans="2:33" x14ac:dyDescent="0.3">
      <c r="AG20" s="1"/>
    </row>
    <row r="22" spans="2:33" x14ac:dyDescent="0.3">
      <c r="AG22" s="1"/>
    </row>
    <row r="31" spans="2:33" x14ac:dyDescent="0.3">
      <c r="B31" s="12" t="s">
        <v>45</v>
      </c>
      <c r="AG31" s="2"/>
    </row>
    <row r="32" spans="2:33" x14ac:dyDescent="0.3">
      <c r="B32" s="43" t="s">
        <v>46</v>
      </c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</row>
    <row r="33" spans="2:33" x14ac:dyDescent="0.3">
      <c r="B33" s="12" t="s">
        <v>47</v>
      </c>
    </row>
    <row r="34" spans="2:33" x14ac:dyDescent="0.3">
      <c r="B34" s="12" t="s">
        <v>48</v>
      </c>
    </row>
    <row r="35" spans="2:33" x14ac:dyDescent="0.3">
      <c r="B35" s="20" t="s">
        <v>49</v>
      </c>
    </row>
    <row r="36" spans="2:33" x14ac:dyDescent="0.3">
      <c r="B36" s="12"/>
    </row>
    <row r="37" spans="2:33" x14ac:dyDescent="0.3">
      <c r="B37" s="12" t="s">
        <v>50</v>
      </c>
      <c r="AG37" s="2"/>
    </row>
    <row r="38" spans="2:33" x14ac:dyDescent="0.3">
      <c r="B38" t="s">
        <v>51</v>
      </c>
    </row>
    <row r="39" spans="2:33" x14ac:dyDescent="0.3">
      <c r="B39" t="s">
        <v>52</v>
      </c>
      <c r="AG39" s="2"/>
    </row>
    <row r="40" spans="2:33" x14ac:dyDescent="0.3">
      <c r="B40" s="12" t="s">
        <v>53</v>
      </c>
      <c r="AG40" s="2"/>
    </row>
    <row r="41" spans="2:33" x14ac:dyDescent="0.3">
      <c r="B41" s="12" t="s">
        <v>54</v>
      </c>
      <c r="AG41" s="2"/>
    </row>
    <row r="42" spans="2:33" x14ac:dyDescent="0.3">
      <c r="B42" s="12" t="s">
        <v>55</v>
      </c>
    </row>
    <row r="45" spans="2:33" x14ac:dyDescent="0.3">
      <c r="B45" s="18" t="s">
        <v>39</v>
      </c>
    </row>
    <row r="76" spans="2:2" x14ac:dyDescent="0.3">
      <c r="B76" s="12" t="s">
        <v>56</v>
      </c>
    </row>
    <row r="77" spans="2:2" x14ac:dyDescent="0.3">
      <c r="B77" s="12" t="s">
        <v>57</v>
      </c>
    </row>
    <row r="78" spans="2:2" x14ac:dyDescent="0.3">
      <c r="B78" s="12" t="s">
        <v>58</v>
      </c>
    </row>
    <row r="79" spans="2:2" x14ac:dyDescent="0.3">
      <c r="B79" s="20" t="s">
        <v>59</v>
      </c>
    </row>
    <row r="80" spans="2:2" x14ac:dyDescent="0.3">
      <c r="B80" s="12" t="s">
        <v>60</v>
      </c>
    </row>
    <row r="81" spans="2:18" x14ac:dyDescent="0.3">
      <c r="B81" s="12"/>
    </row>
    <row r="82" spans="2:18" x14ac:dyDescent="0.3">
      <c r="B82" s="12"/>
    </row>
    <row r="84" spans="2:18" ht="20.25" x14ac:dyDescent="0.3">
      <c r="B84" s="11" t="s">
        <v>61</v>
      </c>
    </row>
    <row r="85" spans="2:18" x14ac:dyDescent="0.3">
      <c r="B85" s="18" t="s">
        <v>62</v>
      </c>
    </row>
    <row r="86" spans="2:18" x14ac:dyDescent="0.3">
      <c r="B86" t="s">
        <v>63</v>
      </c>
    </row>
    <row r="87" spans="2:18" x14ac:dyDescent="0.3">
      <c r="B87" s="42" t="s">
        <v>64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</row>
    <row r="88" spans="2:18" x14ac:dyDescent="0.3">
      <c r="B88" t="s">
        <v>65</v>
      </c>
    </row>
    <row r="89" spans="2:18" x14ac:dyDescent="0.3">
      <c r="B89" t="s">
        <v>66</v>
      </c>
    </row>
    <row r="90" spans="2:18" x14ac:dyDescent="0.3">
      <c r="B90" t="s">
        <v>67</v>
      </c>
    </row>
    <row r="91" spans="2:18" x14ac:dyDescent="0.3">
      <c r="B91" s="41" t="s">
        <v>68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</row>
    <row r="93" spans="2:18" x14ac:dyDescent="0.3">
      <c r="B93" t="s">
        <v>69</v>
      </c>
    </row>
    <row r="94" spans="2:18" x14ac:dyDescent="0.3">
      <c r="B94" t="s">
        <v>70</v>
      </c>
    </row>
    <row r="97" spans="2:2" x14ac:dyDescent="0.3">
      <c r="B97" s="18" t="s">
        <v>42</v>
      </c>
    </row>
    <row r="115" spans="1:20" x14ac:dyDescent="0.3">
      <c r="B115" s="12" t="s">
        <v>71</v>
      </c>
    </row>
    <row r="116" spans="1:20" x14ac:dyDescent="0.3">
      <c r="A116" s="21"/>
      <c r="B116" s="43" t="s">
        <v>72</v>
      </c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</row>
    <row r="117" spans="1:20" x14ac:dyDescent="0.3">
      <c r="A117" s="21"/>
      <c r="B117" s="43" t="s">
        <v>73</v>
      </c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</row>
    <row r="118" spans="1:20" x14ac:dyDescent="0.3">
      <c r="B118" s="12" t="s">
        <v>74</v>
      </c>
    </row>
    <row r="119" spans="1:20" x14ac:dyDescent="0.3">
      <c r="B119" s="12" t="s">
        <v>75</v>
      </c>
    </row>
    <row r="122" spans="1:20" x14ac:dyDescent="0.3">
      <c r="B122" s="18" t="s">
        <v>43</v>
      </c>
    </row>
    <row r="123" spans="1:20" x14ac:dyDescent="0.3">
      <c r="B123" s="12" t="s">
        <v>76</v>
      </c>
    </row>
    <row r="124" spans="1:20" x14ac:dyDescent="0.3">
      <c r="B124" s="13" t="s">
        <v>77</v>
      </c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5"/>
    </row>
    <row r="125" spans="1:20" x14ac:dyDescent="0.3">
      <c r="B125" s="17"/>
      <c r="T125" s="7"/>
    </row>
    <row r="126" spans="1:20" x14ac:dyDescent="0.3">
      <c r="B126" s="22" t="s">
        <v>78</v>
      </c>
      <c r="T126" s="7"/>
    </row>
    <row r="127" spans="1:20" x14ac:dyDescent="0.3">
      <c r="B127" s="4" t="s">
        <v>79</v>
      </c>
      <c r="T127" s="7"/>
    </row>
    <row r="128" spans="1:20" x14ac:dyDescent="0.3">
      <c r="B128" s="4" t="s">
        <v>80</v>
      </c>
      <c r="T128" s="7"/>
    </row>
    <row r="129" spans="2:20" x14ac:dyDescent="0.3">
      <c r="B129" s="4" t="s">
        <v>81</v>
      </c>
      <c r="T129" s="7"/>
    </row>
    <row r="130" spans="2:20" x14ac:dyDescent="0.3">
      <c r="B130" s="4" t="s">
        <v>82</v>
      </c>
      <c r="T130" s="7"/>
    </row>
    <row r="131" spans="2:20" x14ac:dyDescent="0.3">
      <c r="B131" s="4" t="s">
        <v>83</v>
      </c>
      <c r="T131" s="7"/>
    </row>
    <row r="132" spans="2:20" x14ac:dyDescent="0.3">
      <c r="B132" s="4"/>
      <c r="T132" s="7"/>
    </row>
    <row r="133" spans="2:20" x14ac:dyDescent="0.3">
      <c r="B133" s="16" t="s">
        <v>84</v>
      </c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5"/>
    </row>
    <row r="134" spans="2:20" x14ac:dyDescent="0.3">
      <c r="B134" s="4"/>
      <c r="T134" s="7"/>
    </row>
    <row r="135" spans="2:20" x14ac:dyDescent="0.3">
      <c r="B135" s="17" t="s">
        <v>85</v>
      </c>
      <c r="T135" s="7"/>
    </row>
    <row r="136" spans="2:20" x14ac:dyDescent="0.3">
      <c r="B136" s="17" t="s">
        <v>86</v>
      </c>
      <c r="T136" s="7"/>
    </row>
    <row r="137" spans="2:20" x14ac:dyDescent="0.3">
      <c r="B137" s="17" t="s">
        <v>87</v>
      </c>
      <c r="T137" s="7"/>
    </row>
    <row r="138" spans="2:20" x14ac:dyDescent="0.3">
      <c r="B138" s="17" t="s">
        <v>88</v>
      </c>
      <c r="T138" s="7"/>
    </row>
    <row r="139" spans="2:20" x14ac:dyDescent="0.3"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</row>
    <row r="141" spans="2:20" x14ac:dyDescent="0.3">
      <c r="B141" s="12" t="s">
        <v>89</v>
      </c>
    </row>
    <row r="142" spans="2:20" x14ac:dyDescent="0.3">
      <c r="B142" s="13" t="s">
        <v>90</v>
      </c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5"/>
    </row>
    <row r="143" spans="2:20" x14ac:dyDescent="0.3">
      <c r="B143" s="17"/>
      <c r="T143" s="7"/>
    </row>
    <row r="144" spans="2:20" x14ac:dyDescent="0.3">
      <c r="B144" s="4" t="s">
        <v>91</v>
      </c>
      <c r="T144" s="7"/>
    </row>
    <row r="145" spans="2:20" x14ac:dyDescent="0.3">
      <c r="B145" s="4" t="s">
        <v>92</v>
      </c>
      <c r="T145" s="7"/>
    </row>
    <row r="146" spans="2:20" x14ac:dyDescent="0.3">
      <c r="B146" s="4" t="s">
        <v>93</v>
      </c>
      <c r="T146" s="7"/>
    </row>
    <row r="147" spans="2:20" x14ac:dyDescent="0.3">
      <c r="B147" s="4" t="s">
        <v>94</v>
      </c>
      <c r="T147" s="7"/>
    </row>
    <row r="148" spans="2:20" x14ac:dyDescent="0.3">
      <c r="B148" s="17" t="s">
        <v>95</v>
      </c>
      <c r="T148" s="7"/>
    </row>
    <row r="149" spans="2:20" x14ac:dyDescent="0.3">
      <c r="B149" s="17"/>
      <c r="T149" s="7"/>
    </row>
    <row r="150" spans="2:20" x14ac:dyDescent="0.3">
      <c r="B150" s="13" t="s">
        <v>84</v>
      </c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5"/>
    </row>
    <row r="151" spans="2:20" x14ac:dyDescent="0.3">
      <c r="B151" s="19"/>
      <c r="T151" s="7"/>
    </row>
    <row r="152" spans="2:20" x14ac:dyDescent="0.3">
      <c r="B152" s="4" t="s">
        <v>96</v>
      </c>
      <c r="T152" s="7"/>
    </row>
    <row r="153" spans="2:20" x14ac:dyDescent="0.3"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10"/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8105-AC52-4B7C-BD7E-607E400362B4}">
  <dimension ref="A1:XFD41"/>
  <sheetViews>
    <sheetView workbookViewId="0">
      <pane xSplit="3" ySplit="5" topLeftCell="D17" activePane="bottomRight" state="frozen"/>
      <selection pane="topRight" activeCell="T24" sqref="T24"/>
      <selection pane="bottomLeft" activeCell="T24" sqref="T24"/>
      <selection pane="bottomRight" activeCell="T24" sqref="T24"/>
    </sheetView>
  </sheetViews>
  <sheetFormatPr defaultRowHeight="16.5" x14ac:dyDescent="0.3"/>
  <cols>
    <col min="2" max="2" width="9.625" bestFit="1" customWidth="1"/>
    <col min="3" max="3" width="23.375" bestFit="1" customWidth="1"/>
    <col min="4" max="31" width="11.25" bestFit="1" customWidth="1"/>
    <col min="32" max="32" width="12.375" bestFit="1" customWidth="1"/>
  </cols>
  <sheetData>
    <row r="1" spans="1:32" x14ac:dyDescent="0.3">
      <c r="A1" t="s">
        <v>97</v>
      </c>
    </row>
    <row r="2" spans="1:32" ht="27" x14ac:dyDescent="0.3">
      <c r="B2" ph="1"/>
    </row>
    <row r="3" spans="1:32" x14ac:dyDescent="0.3">
      <c r="B3" s="31"/>
      <c r="C3" s="32" t="s">
        <v>98</v>
      </c>
      <c r="D3" s="32" t="s">
        <v>99</v>
      </c>
      <c r="E3" s="32" t="s">
        <v>100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</row>
    <row r="4" spans="1:32" x14ac:dyDescent="0.3">
      <c r="B4" s="31"/>
      <c r="C4" s="32"/>
      <c r="D4" s="33">
        <v>2020</v>
      </c>
      <c r="E4" s="33">
        <f t="shared" ref="E4:G4" si="0">D4</f>
        <v>2020</v>
      </c>
      <c r="F4" s="33">
        <f t="shared" si="0"/>
        <v>2020</v>
      </c>
      <c r="G4" s="33">
        <f t="shared" si="0"/>
        <v>2020</v>
      </c>
      <c r="H4" s="33">
        <v>2021</v>
      </c>
      <c r="I4" s="33">
        <f t="shared" ref="I4:K4" si="1">H4</f>
        <v>2021</v>
      </c>
      <c r="J4" s="33">
        <f t="shared" si="1"/>
        <v>2021</v>
      </c>
      <c r="K4" s="33">
        <f t="shared" si="1"/>
        <v>2021</v>
      </c>
      <c r="L4" s="33">
        <v>2022</v>
      </c>
      <c r="M4" s="33">
        <f t="shared" ref="M4:O4" si="2">L4</f>
        <v>2022</v>
      </c>
      <c r="N4" s="33">
        <f t="shared" si="2"/>
        <v>2022</v>
      </c>
      <c r="O4" s="33">
        <f t="shared" si="2"/>
        <v>2022</v>
      </c>
      <c r="P4" s="33">
        <v>2023</v>
      </c>
      <c r="Q4" s="33">
        <f t="shared" ref="Q4:S4" si="3">P4</f>
        <v>2023</v>
      </c>
      <c r="R4" s="33">
        <f t="shared" si="3"/>
        <v>2023</v>
      </c>
      <c r="S4" s="33">
        <f t="shared" si="3"/>
        <v>2023</v>
      </c>
      <c r="T4" s="33">
        <v>2024</v>
      </c>
      <c r="U4" s="33">
        <f t="shared" ref="U4:W4" si="4">T4</f>
        <v>2024</v>
      </c>
      <c r="V4" s="33">
        <f t="shared" si="4"/>
        <v>2024</v>
      </c>
      <c r="W4" s="33">
        <f t="shared" si="4"/>
        <v>2024</v>
      </c>
      <c r="X4" s="33">
        <v>2025</v>
      </c>
      <c r="Y4" s="33">
        <f t="shared" ref="Y4:AA4" si="5">X4</f>
        <v>2025</v>
      </c>
      <c r="Z4" s="33">
        <f t="shared" si="5"/>
        <v>2025</v>
      </c>
      <c r="AA4" s="33">
        <f t="shared" si="5"/>
        <v>2025</v>
      </c>
      <c r="AB4" s="33">
        <v>2026</v>
      </c>
      <c r="AC4" s="33">
        <f t="shared" ref="AC4:AE4" si="6">AB4</f>
        <v>2026</v>
      </c>
      <c r="AD4" s="33">
        <f t="shared" si="6"/>
        <v>2026</v>
      </c>
      <c r="AE4" s="33">
        <f t="shared" si="6"/>
        <v>2026</v>
      </c>
      <c r="AF4" s="33">
        <v>2027</v>
      </c>
    </row>
    <row r="5" spans="1:32" x14ac:dyDescent="0.3">
      <c r="B5" s="31"/>
      <c r="C5" s="32" t="s">
        <v>101</v>
      </c>
      <c r="D5" s="33" t="s">
        <v>102</v>
      </c>
      <c r="E5" s="33" t="s">
        <v>103</v>
      </c>
      <c r="F5" s="33" t="s">
        <v>104</v>
      </c>
      <c r="G5" s="33" t="s">
        <v>105</v>
      </c>
      <c r="H5" s="33" t="s">
        <v>102</v>
      </c>
      <c r="I5" s="33" t="s">
        <v>103</v>
      </c>
      <c r="J5" s="33" t="s">
        <v>104</v>
      </c>
      <c r="K5" s="33" t="s">
        <v>105</v>
      </c>
      <c r="L5" s="33" t="s">
        <v>102</v>
      </c>
      <c r="M5" s="33" t="s">
        <v>103</v>
      </c>
      <c r="N5" s="33" t="s">
        <v>104</v>
      </c>
      <c r="O5" s="33" t="s">
        <v>105</v>
      </c>
      <c r="P5" s="33" t="s">
        <v>102</v>
      </c>
      <c r="Q5" s="33" t="s">
        <v>103</v>
      </c>
      <c r="R5" s="33" t="s">
        <v>104</v>
      </c>
      <c r="S5" s="33" t="s">
        <v>105</v>
      </c>
      <c r="T5" s="33" t="s">
        <v>102</v>
      </c>
      <c r="U5" s="33" t="s">
        <v>103</v>
      </c>
      <c r="V5" s="33" t="s">
        <v>104</v>
      </c>
      <c r="W5" s="33" t="s">
        <v>105</v>
      </c>
      <c r="X5" s="33" t="s">
        <v>102</v>
      </c>
      <c r="Y5" s="33" t="s">
        <v>103</v>
      </c>
      <c r="Z5" s="33" t="s">
        <v>104</v>
      </c>
      <c r="AA5" s="33" t="s">
        <v>105</v>
      </c>
      <c r="AB5" s="32" t="s">
        <v>102</v>
      </c>
      <c r="AC5" s="32" t="s">
        <v>103</v>
      </c>
      <c r="AD5" s="32" t="s">
        <v>104</v>
      </c>
      <c r="AE5" s="32" t="s">
        <v>105</v>
      </c>
      <c r="AF5" s="33" t="s">
        <v>106</v>
      </c>
    </row>
    <row r="6" spans="1:32" x14ac:dyDescent="0.3">
      <c r="B6" s="31"/>
      <c r="C6" s="32" t="s">
        <v>107</v>
      </c>
      <c r="D6" s="34">
        <v>38067.5</v>
      </c>
      <c r="E6" s="34">
        <v>66892.5</v>
      </c>
      <c r="F6" s="34">
        <v>86800</v>
      </c>
      <c r="G6" s="34">
        <v>77692.5</v>
      </c>
      <c r="H6" s="34">
        <v>29230</v>
      </c>
      <c r="I6" s="34">
        <v>36710</v>
      </c>
      <c r="J6" s="34">
        <v>100230</v>
      </c>
      <c r="K6" s="34">
        <v>85895</v>
      </c>
      <c r="L6" s="34">
        <v>65190</v>
      </c>
      <c r="M6" s="34">
        <v>54442.5</v>
      </c>
      <c r="N6" s="34">
        <v>60810</v>
      </c>
      <c r="O6" s="34">
        <v>59490</v>
      </c>
      <c r="P6" s="34">
        <v>48889.785000000003</v>
      </c>
      <c r="Q6" s="34">
        <v>54595.263900000005</v>
      </c>
      <c r="R6" s="34">
        <v>62954.159999999996</v>
      </c>
      <c r="S6" s="34">
        <v>52424.346700000002</v>
      </c>
      <c r="T6" s="34">
        <v>37967.729100000004</v>
      </c>
      <c r="U6" s="34">
        <v>85086.619300000006</v>
      </c>
      <c r="V6" s="34">
        <v>112424.05600000001</v>
      </c>
      <c r="W6" s="34">
        <v>110572.2135</v>
      </c>
      <c r="X6" s="34">
        <v>59260.702299999997</v>
      </c>
      <c r="Y6" s="34">
        <v>67738.983000000007</v>
      </c>
      <c r="Z6" s="34">
        <v>83152.135299999994</v>
      </c>
      <c r="AA6" s="34">
        <v>87763.804700000008</v>
      </c>
      <c r="AB6" s="34">
        <v>53711.753300000004</v>
      </c>
      <c r="AC6" s="34">
        <v>58104.055200000003</v>
      </c>
      <c r="AD6" s="34">
        <v>69015.601899999994</v>
      </c>
      <c r="AE6" s="34">
        <v>82753.130899999989</v>
      </c>
      <c r="AF6" s="34">
        <v>220177.25689999998</v>
      </c>
    </row>
    <row r="7" spans="1:32" x14ac:dyDescent="0.3">
      <c r="B7" s="31"/>
      <c r="C7" s="32" t="s">
        <v>108</v>
      </c>
      <c r="D7" s="34">
        <v>43601</v>
      </c>
      <c r="E7" s="34">
        <v>41348</v>
      </c>
      <c r="F7" s="34">
        <v>127565.98</v>
      </c>
      <c r="G7" s="34">
        <v>136730.2414</v>
      </c>
      <c r="H7" s="34">
        <v>86111.516499999998</v>
      </c>
      <c r="I7" s="34">
        <v>104870.9466</v>
      </c>
      <c r="J7" s="34">
        <v>113877.2038</v>
      </c>
      <c r="K7" s="34">
        <v>164608.93849999999</v>
      </c>
      <c r="L7" s="34">
        <v>97897.520199999999</v>
      </c>
      <c r="M7" s="34">
        <v>148363.43849999999</v>
      </c>
      <c r="N7" s="34">
        <v>164638.17370000001</v>
      </c>
      <c r="O7" s="34">
        <v>217249.26209999999</v>
      </c>
      <c r="P7" s="34">
        <v>376768.33970000001</v>
      </c>
      <c r="Q7" s="34">
        <v>401384.63340000005</v>
      </c>
      <c r="R7" s="34">
        <v>395117.88449999999</v>
      </c>
      <c r="S7" s="34">
        <v>423594.30220000009</v>
      </c>
      <c r="T7" s="34">
        <v>451479.76230000006</v>
      </c>
      <c r="U7" s="34">
        <v>518985.78229999996</v>
      </c>
      <c r="V7" s="34">
        <v>601691.65079999994</v>
      </c>
      <c r="W7" s="34">
        <v>635381.08110000018</v>
      </c>
      <c r="X7" s="34">
        <v>611237.48719999997</v>
      </c>
      <c r="Y7" s="34">
        <v>722158.52810000011</v>
      </c>
      <c r="Z7" s="34">
        <v>763786.43489999999</v>
      </c>
      <c r="AA7" s="34">
        <v>805761.80310000014</v>
      </c>
      <c r="AB7" s="34">
        <v>820293.82570000028</v>
      </c>
      <c r="AC7" s="34">
        <v>865318.42620000022</v>
      </c>
      <c r="AD7" s="34">
        <v>918626.92200000025</v>
      </c>
      <c r="AE7" s="34">
        <v>1003288.3107999999</v>
      </c>
      <c r="AF7" s="34">
        <v>4351874.0022</v>
      </c>
    </row>
    <row r="8" spans="1:32" x14ac:dyDescent="0.3">
      <c r="B8" s="31"/>
      <c r="C8" s="32" t="s">
        <v>109</v>
      </c>
      <c r="D8" s="34">
        <v>1781728.1891999999</v>
      </c>
      <c r="E8" s="34">
        <v>1491323.9759999996</v>
      </c>
      <c r="F8" s="34">
        <v>1894030.5924000004</v>
      </c>
      <c r="G8" s="34">
        <v>2255268.5060000001</v>
      </c>
      <c r="H8" s="34">
        <v>2182214.5669</v>
      </c>
      <c r="I8" s="34">
        <v>2062020.4636999997</v>
      </c>
      <c r="J8" s="34">
        <v>2106893.2309000003</v>
      </c>
      <c r="K8" s="34">
        <v>2058853.1668000002</v>
      </c>
      <c r="L8" s="34">
        <v>2074010.0277999991</v>
      </c>
      <c r="M8" s="34">
        <v>1878812.3219999997</v>
      </c>
      <c r="N8" s="34">
        <v>2051130.0096000007</v>
      </c>
      <c r="O8" s="34">
        <v>2153559.4319000002</v>
      </c>
      <c r="P8" s="34">
        <v>1993251.3156999999</v>
      </c>
      <c r="Q8" s="34">
        <v>2176306.4616999994</v>
      </c>
      <c r="R8" s="34">
        <v>2347215.684799999</v>
      </c>
      <c r="S8" s="34">
        <v>2423291.492000001</v>
      </c>
      <c r="T8" s="34">
        <v>2244538.7813999997</v>
      </c>
      <c r="U8" s="34">
        <v>2397126.6936000003</v>
      </c>
      <c r="V8" s="34">
        <v>2552699.3778999988</v>
      </c>
      <c r="W8" s="34">
        <v>2587946.0053999987</v>
      </c>
      <c r="X8" s="34">
        <v>2432232.3736</v>
      </c>
      <c r="Y8" s="34">
        <v>2577443.1575999996</v>
      </c>
      <c r="Z8" s="34">
        <v>2730442.8646000004</v>
      </c>
      <c r="AA8" s="34">
        <v>2741565.4712</v>
      </c>
      <c r="AB8" s="34">
        <v>2548127.1492000003</v>
      </c>
      <c r="AC8" s="34">
        <v>2689542.1387999994</v>
      </c>
      <c r="AD8" s="34">
        <v>2851332.0235000011</v>
      </c>
      <c r="AE8" s="34">
        <v>2826752.3908999977</v>
      </c>
      <c r="AF8" s="34">
        <v>11138670.644199993</v>
      </c>
    </row>
    <row r="9" spans="1:32" x14ac:dyDescent="0.3">
      <c r="B9" s="31"/>
      <c r="C9" s="32" t="s">
        <v>110</v>
      </c>
      <c r="D9" s="34">
        <v>40554.767400000012</v>
      </c>
      <c r="E9" s="34">
        <v>43617.377699999997</v>
      </c>
      <c r="F9" s="34">
        <v>42693.471299999997</v>
      </c>
      <c r="G9" s="34">
        <v>45752.220500000003</v>
      </c>
      <c r="H9" s="34">
        <v>46328.942800000004</v>
      </c>
      <c r="I9" s="34">
        <v>48779.640899999999</v>
      </c>
      <c r="J9" s="34">
        <v>46688.87490000001</v>
      </c>
      <c r="K9" s="34">
        <v>49141.129900000007</v>
      </c>
      <c r="L9" s="34">
        <v>46631.408300000003</v>
      </c>
      <c r="M9" s="34">
        <v>34921.739500000003</v>
      </c>
      <c r="N9" s="34">
        <v>38345.243999999999</v>
      </c>
      <c r="O9" s="34">
        <v>38005.669199999997</v>
      </c>
      <c r="P9" s="34">
        <v>33616.106599999999</v>
      </c>
      <c r="Q9" s="34">
        <v>37818.168799999992</v>
      </c>
      <c r="R9" s="34">
        <v>39944.840899999996</v>
      </c>
      <c r="S9" s="34">
        <v>38920.825600000004</v>
      </c>
      <c r="T9" s="34">
        <v>33273.124299999996</v>
      </c>
      <c r="U9" s="34">
        <v>37437.7307</v>
      </c>
      <c r="V9" s="34">
        <v>39456.330299999994</v>
      </c>
      <c r="W9" s="34">
        <v>38730.551499999994</v>
      </c>
      <c r="X9" s="34">
        <v>33678.492899999997</v>
      </c>
      <c r="Y9" s="34">
        <v>37283.489300000001</v>
      </c>
      <c r="Z9" s="34">
        <v>38418.951900000007</v>
      </c>
      <c r="AA9" s="34">
        <v>38125.228900000002</v>
      </c>
      <c r="AB9" s="34">
        <v>33098.913800000002</v>
      </c>
      <c r="AC9" s="34">
        <v>36508.076699999998</v>
      </c>
      <c r="AD9" s="34">
        <v>37553.384300000005</v>
      </c>
      <c r="AE9" s="34">
        <v>37311.341899999999</v>
      </c>
      <c r="AF9" s="34">
        <v>140001.64259999999</v>
      </c>
    </row>
    <row r="10" spans="1:32" x14ac:dyDescent="0.3">
      <c r="B10" s="31"/>
      <c r="C10" s="32" t="s">
        <v>111</v>
      </c>
      <c r="D10" s="34">
        <v>2068475.5559</v>
      </c>
      <c r="E10" s="34">
        <v>2825504.3323999993</v>
      </c>
      <c r="F10" s="34">
        <v>3126691.4797999999</v>
      </c>
      <c r="G10" s="34">
        <v>3367811.4720999999</v>
      </c>
      <c r="H10" s="34">
        <v>3243410.8115000003</v>
      </c>
      <c r="I10" s="34">
        <v>3824394.2424999997</v>
      </c>
      <c r="J10" s="34">
        <v>4200586.4022000004</v>
      </c>
      <c r="K10" s="34">
        <v>4445538.2399999993</v>
      </c>
      <c r="L10" s="34">
        <v>4025422.4254000001</v>
      </c>
      <c r="M10" s="34">
        <v>3207528.2641000003</v>
      </c>
      <c r="N10" s="34">
        <v>2339996.2908000001</v>
      </c>
      <c r="O10" s="34">
        <v>2387011.7264999999</v>
      </c>
      <c r="P10" s="34">
        <v>2446385.2474999991</v>
      </c>
      <c r="Q10" s="34">
        <v>2516768.3515000008</v>
      </c>
      <c r="R10" s="34">
        <v>2647420.8396000005</v>
      </c>
      <c r="S10" s="34">
        <v>2787189.5410999991</v>
      </c>
      <c r="T10" s="34">
        <v>2452143.7614999996</v>
      </c>
      <c r="U10" s="34">
        <v>2660063.6331000007</v>
      </c>
      <c r="V10" s="34">
        <v>2686052.6904000007</v>
      </c>
      <c r="W10" s="34">
        <v>2695014.4626999986</v>
      </c>
      <c r="X10" s="34">
        <v>2532214.5300999996</v>
      </c>
      <c r="Y10" s="34">
        <v>2569038.6510999994</v>
      </c>
      <c r="Z10" s="34">
        <v>2616598.5564000001</v>
      </c>
      <c r="AA10" s="34">
        <v>2779772.2585</v>
      </c>
      <c r="AB10" s="34">
        <v>2454241.4013999999</v>
      </c>
      <c r="AC10" s="34">
        <v>2568906.1602000003</v>
      </c>
      <c r="AD10" s="34">
        <v>2548579.2305999999</v>
      </c>
      <c r="AE10" s="34">
        <v>2616699.3580999998</v>
      </c>
      <c r="AF10" s="34">
        <v>10141936.620199997</v>
      </c>
    </row>
    <row r="11" spans="1:32" x14ac:dyDescent="0.3">
      <c r="B11" s="31"/>
      <c r="C11" s="32" t="s">
        <v>112</v>
      </c>
      <c r="D11" s="34">
        <v>40326.649900000004</v>
      </c>
      <c r="E11" s="34">
        <v>17770.8128</v>
      </c>
      <c r="F11" s="34">
        <v>27993.9038</v>
      </c>
      <c r="G11" s="34">
        <v>34864.148900000007</v>
      </c>
      <c r="H11" s="34">
        <v>31971.338500000005</v>
      </c>
      <c r="I11" s="34">
        <v>31985.8446</v>
      </c>
      <c r="J11" s="34">
        <v>31579.3868</v>
      </c>
      <c r="K11" s="34">
        <v>31586.913800000002</v>
      </c>
      <c r="L11" s="34">
        <v>31325.723399999999</v>
      </c>
      <c r="M11" s="34">
        <v>26198.875199999999</v>
      </c>
      <c r="N11" s="34">
        <v>27285.349900000001</v>
      </c>
      <c r="O11" s="34">
        <v>28842.660500000002</v>
      </c>
      <c r="P11" s="34">
        <v>24052.488699999998</v>
      </c>
      <c r="Q11" s="34">
        <v>26587.346000000001</v>
      </c>
      <c r="R11" s="34">
        <v>29545.953500000003</v>
      </c>
      <c r="S11" s="34">
        <v>28545.411800000002</v>
      </c>
      <c r="T11" s="34">
        <v>23972.360899999996</v>
      </c>
      <c r="U11" s="34">
        <v>26129.374399999997</v>
      </c>
      <c r="V11" s="34">
        <v>28755.684999999998</v>
      </c>
      <c r="W11" s="34">
        <v>27811.279800000004</v>
      </c>
      <c r="X11" s="34">
        <v>24259.563800000004</v>
      </c>
      <c r="Y11" s="34">
        <v>26342.805200000003</v>
      </c>
      <c r="Z11" s="34">
        <v>28320.8325</v>
      </c>
      <c r="AA11" s="34">
        <v>26598.7618</v>
      </c>
      <c r="AB11" s="34">
        <v>23635.102700000003</v>
      </c>
      <c r="AC11" s="34">
        <v>25272.859100000001</v>
      </c>
      <c r="AD11" s="34">
        <v>27568.6083</v>
      </c>
      <c r="AE11" s="34">
        <v>25709.410600000003</v>
      </c>
      <c r="AF11" s="34">
        <v>99333.112900000022</v>
      </c>
    </row>
    <row r="12" spans="1:32" x14ac:dyDescent="0.3">
      <c r="B12" s="31"/>
      <c r="C12" s="32" t="s">
        <v>113</v>
      </c>
      <c r="D12" s="34">
        <v>48420</v>
      </c>
      <c r="E12" s="34">
        <v>66740.600000000006</v>
      </c>
      <c r="F12" s="34">
        <v>84126.5</v>
      </c>
      <c r="G12" s="34">
        <v>92465</v>
      </c>
      <c r="H12" s="34">
        <v>74239.219700000001</v>
      </c>
      <c r="I12" s="34">
        <v>72514.777499999997</v>
      </c>
      <c r="J12" s="34">
        <v>83686.4715</v>
      </c>
      <c r="K12" s="34">
        <v>150550.1085</v>
      </c>
      <c r="L12" s="34">
        <v>74533.153999999995</v>
      </c>
      <c r="M12" s="34">
        <v>132401.15719999999</v>
      </c>
      <c r="N12" s="34">
        <v>122356.4425</v>
      </c>
      <c r="O12" s="34">
        <v>151497.14749999999</v>
      </c>
      <c r="P12" s="34">
        <v>108482.93269999999</v>
      </c>
      <c r="Q12" s="34">
        <v>126694.8933</v>
      </c>
      <c r="R12" s="34">
        <v>162579.42490000001</v>
      </c>
      <c r="S12" s="34">
        <v>132284.44099999999</v>
      </c>
      <c r="T12" s="34">
        <v>107347.23929999999</v>
      </c>
      <c r="U12" s="34">
        <v>137973.61969999998</v>
      </c>
      <c r="V12" s="34">
        <v>174510.69749999998</v>
      </c>
      <c r="W12" s="34">
        <v>127513.31200000001</v>
      </c>
      <c r="X12" s="34">
        <v>105541.89139999998</v>
      </c>
      <c r="Y12" s="34">
        <v>141496.62969999999</v>
      </c>
      <c r="Z12" s="34">
        <v>176198.71920000002</v>
      </c>
      <c r="AA12" s="34">
        <v>126898.5904</v>
      </c>
      <c r="AB12" s="34">
        <v>104451.0788</v>
      </c>
      <c r="AC12" s="34">
        <v>142460.63649999999</v>
      </c>
      <c r="AD12" s="34">
        <v>179451.3633</v>
      </c>
      <c r="AE12" s="34">
        <v>120402.3094</v>
      </c>
      <c r="AF12" s="34">
        <v>539044.48780000012</v>
      </c>
    </row>
    <row r="13" spans="1:32" x14ac:dyDescent="0.3">
      <c r="B13" s="31"/>
      <c r="C13" s="32" t="s">
        <v>114</v>
      </c>
      <c r="D13" s="34">
        <v>10370.8076</v>
      </c>
      <c r="E13" s="34">
        <v>12595.168000000001</v>
      </c>
      <c r="F13" s="34">
        <v>17466.5239</v>
      </c>
      <c r="G13" s="34">
        <v>18312.762000000002</v>
      </c>
      <c r="H13" s="34">
        <v>18318.1109</v>
      </c>
      <c r="I13" s="34">
        <v>17611.397800000002</v>
      </c>
      <c r="J13" s="34">
        <v>18227.3956</v>
      </c>
      <c r="K13" s="34">
        <v>15629.729699999998</v>
      </c>
      <c r="L13" s="34">
        <v>17852.565000000002</v>
      </c>
      <c r="M13" s="34">
        <v>16079.582600000002</v>
      </c>
      <c r="N13" s="34">
        <v>17699.961800000001</v>
      </c>
      <c r="O13" s="34">
        <v>18225.1682</v>
      </c>
      <c r="P13" s="34">
        <v>16436.098000000002</v>
      </c>
      <c r="Q13" s="34">
        <v>16945.260300000002</v>
      </c>
      <c r="R13" s="34">
        <v>18905.241399999999</v>
      </c>
      <c r="S13" s="34">
        <v>17985.403999999999</v>
      </c>
      <c r="T13" s="34">
        <v>16268.1486</v>
      </c>
      <c r="U13" s="34">
        <v>17328.991900000001</v>
      </c>
      <c r="V13" s="34">
        <v>18935.400699999998</v>
      </c>
      <c r="W13" s="34">
        <v>18076.895699999997</v>
      </c>
      <c r="X13" s="34">
        <v>16167.824499999999</v>
      </c>
      <c r="Y13" s="34">
        <v>17158.9866</v>
      </c>
      <c r="Z13" s="34">
        <v>18942.0507</v>
      </c>
      <c r="AA13" s="34">
        <v>18066.751699999997</v>
      </c>
      <c r="AB13" s="34">
        <v>15902.962799999999</v>
      </c>
      <c r="AC13" s="34">
        <v>16893.5815</v>
      </c>
      <c r="AD13" s="34">
        <v>18653.154200000001</v>
      </c>
      <c r="AE13" s="34">
        <v>17813.299199999998</v>
      </c>
      <c r="AF13" s="34">
        <v>68352.539899999989</v>
      </c>
    </row>
    <row r="14" spans="1:32" x14ac:dyDescent="0.3">
      <c r="B14" s="31"/>
      <c r="C14" s="32" t="s">
        <v>115</v>
      </c>
      <c r="D14" s="34">
        <v>5920342.3705999991</v>
      </c>
      <c r="E14" s="34">
        <v>5845017.8261000002</v>
      </c>
      <c r="F14" s="34">
        <v>8292417.3722999999</v>
      </c>
      <c r="G14" s="34">
        <v>9585470.6952999979</v>
      </c>
      <c r="H14" s="34">
        <v>10594406.984100003</v>
      </c>
      <c r="I14" s="34">
        <v>12132053.000799999</v>
      </c>
      <c r="J14" s="34">
        <v>8603399.2716000024</v>
      </c>
      <c r="K14" s="34">
        <v>6928236.1407999992</v>
      </c>
      <c r="L14" s="34">
        <v>6353624.1707000015</v>
      </c>
      <c r="M14" s="34">
        <v>5071128.4651000006</v>
      </c>
      <c r="N14" s="34">
        <v>3992211.0373999998</v>
      </c>
      <c r="O14" s="34">
        <v>4087555.6839999999</v>
      </c>
      <c r="P14" s="34">
        <v>4347606.1063999981</v>
      </c>
      <c r="Q14" s="34">
        <v>5196526.9781000018</v>
      </c>
      <c r="R14" s="34">
        <v>5500049.1263999995</v>
      </c>
      <c r="S14" s="34">
        <v>5563502.4859000007</v>
      </c>
      <c r="T14" s="34">
        <v>5291611.9737999998</v>
      </c>
      <c r="U14" s="34">
        <v>5804800.4320999989</v>
      </c>
      <c r="V14" s="34">
        <v>5955618.9620999992</v>
      </c>
      <c r="W14" s="34">
        <v>5710090.3171999976</v>
      </c>
      <c r="X14" s="34">
        <v>5260292.6219000015</v>
      </c>
      <c r="Y14" s="34">
        <v>5755579.3134000013</v>
      </c>
      <c r="Z14" s="34">
        <v>6121525.2752999999</v>
      </c>
      <c r="AA14" s="34">
        <v>5892543.6503999997</v>
      </c>
      <c r="AB14" s="34">
        <v>5481411.8839000026</v>
      </c>
      <c r="AC14" s="34">
        <v>5923986.2843999993</v>
      </c>
      <c r="AD14" s="34">
        <v>6058106.0147000002</v>
      </c>
      <c r="AE14" s="34">
        <v>5932518.5588000007</v>
      </c>
      <c r="AF14" s="34">
        <v>23788083.14950002</v>
      </c>
    </row>
    <row r="15" spans="1:32" x14ac:dyDescent="0.3">
      <c r="B15" s="31"/>
      <c r="C15" s="32" t="s">
        <v>116</v>
      </c>
      <c r="D15" s="34"/>
      <c r="E15" s="34"/>
      <c r="F15" s="34"/>
      <c r="G15" s="34"/>
      <c r="H15" s="34">
        <v>1547.4</v>
      </c>
      <c r="I15" s="34">
        <v>2527.42</v>
      </c>
      <c r="J15" s="34">
        <v>1223.7136</v>
      </c>
      <c r="K15" s="34">
        <v>598.94659999999999</v>
      </c>
      <c r="L15" s="34">
        <v>689.06910000000005</v>
      </c>
      <c r="M15" s="34">
        <v>425.03440000000001</v>
      </c>
      <c r="N15" s="34">
        <v>972.90380000000005</v>
      </c>
      <c r="O15" s="34">
        <v>2883.6235999999999</v>
      </c>
      <c r="P15" s="34">
        <v>38906.139199999998</v>
      </c>
      <c r="Q15" s="34">
        <v>36480.772299999997</v>
      </c>
      <c r="R15" s="34">
        <v>38991.925300000003</v>
      </c>
      <c r="S15" s="34">
        <v>37704.017999999996</v>
      </c>
      <c r="T15" s="34">
        <v>269258.95460000006</v>
      </c>
      <c r="U15" s="34">
        <v>264217.50320000004</v>
      </c>
      <c r="V15" s="34">
        <v>268917.17370000004</v>
      </c>
      <c r="W15" s="34">
        <v>247911.95689999999</v>
      </c>
      <c r="X15" s="34">
        <v>842591.70120000001</v>
      </c>
      <c r="Y15" s="34">
        <v>807599.96289999993</v>
      </c>
      <c r="Z15" s="34">
        <v>760643.05620000011</v>
      </c>
      <c r="AA15" s="34">
        <v>716036.18609999993</v>
      </c>
      <c r="AB15" s="34">
        <v>1024599.3069</v>
      </c>
      <c r="AC15" s="34">
        <v>997154.20149999997</v>
      </c>
      <c r="AD15" s="34">
        <v>922694.96079999988</v>
      </c>
      <c r="AE15" s="34">
        <v>832903.48869999987</v>
      </c>
      <c r="AF15" s="34">
        <v>4032068.7725999993</v>
      </c>
    </row>
    <row r="16" spans="1:32" x14ac:dyDescent="0.3">
      <c r="B16" s="31"/>
      <c r="C16" s="32" t="s">
        <v>117</v>
      </c>
      <c r="D16" s="34">
        <v>3483456.5315</v>
      </c>
      <c r="E16" s="34">
        <v>4997569.0016000001</v>
      </c>
      <c r="F16" s="34">
        <v>5843258.3158000018</v>
      </c>
      <c r="G16" s="34">
        <v>6111407.7355000013</v>
      </c>
      <c r="H16" s="34">
        <v>6439393.208399999</v>
      </c>
      <c r="I16" s="34">
        <v>6950998.0462999996</v>
      </c>
      <c r="J16" s="34">
        <v>7590392.9929</v>
      </c>
      <c r="K16" s="34">
        <v>7781338.3624</v>
      </c>
      <c r="L16" s="34">
        <v>6717598.9731000019</v>
      </c>
      <c r="M16" s="34">
        <v>5451609.6109000016</v>
      </c>
      <c r="N16" s="34">
        <v>5042402.5695999982</v>
      </c>
      <c r="O16" s="34">
        <v>4882595.8192000026</v>
      </c>
      <c r="P16" s="34">
        <v>4916715.1745000016</v>
      </c>
      <c r="Q16" s="34">
        <v>5067332.6802000012</v>
      </c>
      <c r="R16" s="34">
        <v>5454377.8536</v>
      </c>
      <c r="S16" s="34">
        <v>5454075.5611000014</v>
      </c>
      <c r="T16" s="34">
        <v>5877416.7049000002</v>
      </c>
      <c r="U16" s="34">
        <v>5758860.783400001</v>
      </c>
      <c r="V16" s="34">
        <v>5853760.5957999984</v>
      </c>
      <c r="W16" s="34">
        <v>5614344.7665999988</v>
      </c>
      <c r="X16" s="34">
        <v>5772477.3633999992</v>
      </c>
      <c r="Y16" s="34">
        <v>5997641.5903000021</v>
      </c>
      <c r="Z16" s="34">
        <v>6479786.1975000044</v>
      </c>
      <c r="AA16" s="34">
        <v>6303538.5658999989</v>
      </c>
      <c r="AB16" s="34">
        <v>6476025.3094000015</v>
      </c>
      <c r="AC16" s="34">
        <v>6253501.0308000008</v>
      </c>
      <c r="AD16" s="34">
        <v>6410499.2951999987</v>
      </c>
      <c r="AE16" s="34">
        <v>5902104.157300001</v>
      </c>
      <c r="AF16" s="34">
        <v>25178779.772800021</v>
      </c>
    </row>
    <row r="17" spans="2:32 16384:16384" x14ac:dyDescent="0.3">
      <c r="B17" s="31"/>
      <c r="C17" s="32" t="s">
        <v>118</v>
      </c>
      <c r="D17" s="34">
        <v>8859029.591</v>
      </c>
      <c r="E17" s="34">
        <v>8813315.8641999979</v>
      </c>
      <c r="F17" s="34">
        <v>10955120.9978</v>
      </c>
      <c r="G17" s="34">
        <v>13532314.031100003</v>
      </c>
      <c r="H17" s="34">
        <v>10917368.550999993</v>
      </c>
      <c r="I17" s="34">
        <v>9791863.2598000057</v>
      </c>
      <c r="J17" s="34">
        <v>12497418.6187</v>
      </c>
      <c r="K17" s="34">
        <v>14181568.901000002</v>
      </c>
      <c r="L17" s="34">
        <v>9848314.6423999984</v>
      </c>
      <c r="M17" s="34">
        <v>9228736.3127999976</v>
      </c>
      <c r="N17" s="34">
        <v>11158574.8749</v>
      </c>
      <c r="O17" s="34">
        <v>12903680.814299997</v>
      </c>
      <c r="P17" s="34">
        <v>10219442.870999996</v>
      </c>
      <c r="Q17" s="34">
        <v>9280064.763100002</v>
      </c>
      <c r="R17" s="34">
        <v>11853556.631199995</v>
      </c>
      <c r="S17" s="34">
        <v>12965480.771300007</v>
      </c>
      <c r="T17" s="34">
        <v>10235574.454299998</v>
      </c>
      <c r="U17" s="34">
        <v>9424817.7580999974</v>
      </c>
      <c r="V17" s="34">
        <v>12167333.094299996</v>
      </c>
      <c r="W17" s="34">
        <v>13280761.739800001</v>
      </c>
      <c r="X17" s="34">
        <v>10237398.120200004</v>
      </c>
      <c r="Y17" s="34">
        <v>9441028.554299999</v>
      </c>
      <c r="Z17" s="34">
        <v>12095187.264</v>
      </c>
      <c r="AA17" s="34">
        <v>13121654.4177</v>
      </c>
      <c r="AB17" s="34">
        <v>10033763.692799997</v>
      </c>
      <c r="AC17" s="34">
        <v>10360025.172799995</v>
      </c>
      <c r="AD17" s="34">
        <v>12393551.617000004</v>
      </c>
      <c r="AE17" s="34">
        <v>12322901.638300005</v>
      </c>
      <c r="AF17" s="34">
        <v>44076760.56400001</v>
      </c>
    </row>
    <row r="18" spans="2:32 16384:16384" x14ac:dyDescent="0.3">
      <c r="B18" s="31"/>
      <c r="C18" s="32" t="s">
        <v>119</v>
      </c>
      <c r="D18" s="34">
        <v>7188</v>
      </c>
      <c r="E18" s="34">
        <v>8699.65</v>
      </c>
      <c r="F18" s="34">
        <v>45592.05</v>
      </c>
      <c r="G18" s="34">
        <v>37389.4</v>
      </c>
      <c r="H18" s="34">
        <v>22045.200000000001</v>
      </c>
      <c r="I18" s="34">
        <v>31703.200000000001</v>
      </c>
      <c r="J18" s="34">
        <v>130257.4</v>
      </c>
      <c r="K18" s="34">
        <v>138468</v>
      </c>
      <c r="L18" s="34">
        <v>68333.5</v>
      </c>
      <c r="M18" s="34">
        <v>42815</v>
      </c>
      <c r="N18" s="34">
        <v>187301</v>
      </c>
      <c r="O18" s="34">
        <v>161446.5</v>
      </c>
      <c r="P18" s="34">
        <v>107800.85159999999</v>
      </c>
      <c r="Q18" s="34">
        <v>76295.184200000003</v>
      </c>
      <c r="R18" s="34">
        <v>213710.21059999996</v>
      </c>
      <c r="S18" s="34">
        <v>185942.62849999999</v>
      </c>
      <c r="T18" s="34">
        <v>108899.56779999999</v>
      </c>
      <c r="U18" s="34">
        <v>102245.64</v>
      </c>
      <c r="V18" s="34">
        <v>252845.1991</v>
      </c>
      <c r="W18" s="34">
        <v>225834.41649999999</v>
      </c>
      <c r="X18" s="34">
        <v>109871.15400000001</v>
      </c>
      <c r="Y18" s="34">
        <v>130682.63070000001</v>
      </c>
      <c r="Z18" s="34">
        <v>283795.55580000003</v>
      </c>
      <c r="AA18" s="34">
        <v>257190.5624</v>
      </c>
      <c r="AB18" s="34">
        <v>138037.81419999999</v>
      </c>
      <c r="AC18" s="34">
        <v>182835.1324</v>
      </c>
      <c r="AD18" s="34">
        <v>329252.54429999995</v>
      </c>
      <c r="AE18" s="34">
        <v>272509.0969</v>
      </c>
      <c r="AF18" s="34">
        <v>1009480.412</v>
      </c>
    </row>
    <row r="19" spans="2:32 16384:16384" x14ac:dyDescent="0.3">
      <c r="B19" s="31"/>
      <c r="C19" s="32" t="s">
        <v>120</v>
      </c>
      <c r="D19" s="34">
        <v>13461.9478</v>
      </c>
      <c r="E19" s="34">
        <v>16730.451699999998</v>
      </c>
      <c r="F19" s="34">
        <v>20404.0144</v>
      </c>
      <c r="G19" s="34">
        <v>17836.043799999999</v>
      </c>
      <c r="H19" s="34">
        <v>26964.516499999998</v>
      </c>
      <c r="I19" s="34">
        <v>34086.804300000003</v>
      </c>
      <c r="J19" s="34">
        <v>28609.763400000003</v>
      </c>
      <c r="K19" s="34">
        <v>34495.222000000002</v>
      </c>
      <c r="L19" s="34">
        <v>25953.022000000001</v>
      </c>
      <c r="M19" s="34">
        <v>23425.809999999998</v>
      </c>
      <c r="N19" s="34">
        <v>26331.440000000002</v>
      </c>
      <c r="O19" s="34">
        <v>26746.7</v>
      </c>
      <c r="P19" s="34">
        <v>23597.320299999999</v>
      </c>
      <c r="Q19" s="34">
        <v>27349.424800000001</v>
      </c>
      <c r="R19" s="34">
        <v>30891.282000000003</v>
      </c>
      <c r="S19" s="34">
        <v>28808.729100000004</v>
      </c>
      <c r="T19" s="34">
        <v>24552.720800000003</v>
      </c>
      <c r="U19" s="34">
        <v>27742.352199999998</v>
      </c>
      <c r="V19" s="34">
        <v>31215.844300000004</v>
      </c>
      <c r="W19" s="34">
        <v>28670.5052</v>
      </c>
      <c r="X19" s="34">
        <v>24151.554199999999</v>
      </c>
      <c r="Y19" s="34">
        <v>27362.595799999996</v>
      </c>
      <c r="Z19" s="34">
        <v>30700.9185</v>
      </c>
      <c r="AA19" s="34">
        <v>28217.113000000001</v>
      </c>
      <c r="AB19" s="34">
        <v>23801.396000000001</v>
      </c>
      <c r="AC19" s="34">
        <v>26753.9715</v>
      </c>
      <c r="AD19" s="34">
        <v>30166.151700000002</v>
      </c>
      <c r="AE19" s="34">
        <v>27615.281899999998</v>
      </c>
      <c r="AF19" s="34">
        <v>105735.48920000001</v>
      </c>
    </row>
    <row r="20" spans="2:32 16384:16384" x14ac:dyDescent="0.3">
      <c r="B20" s="31"/>
      <c r="C20" s="32" t="s">
        <v>121</v>
      </c>
      <c r="D20" s="34">
        <v>3344.1032999999998</v>
      </c>
      <c r="E20" s="34">
        <v>6192.0095000000001</v>
      </c>
      <c r="F20" s="34">
        <v>4942.8824999999997</v>
      </c>
      <c r="G20" s="34">
        <v>3848.9996000000001</v>
      </c>
      <c r="H20" s="34">
        <v>2329.8987000000002</v>
      </c>
      <c r="I20" s="34">
        <v>3349.6389999999997</v>
      </c>
      <c r="J20" s="34">
        <v>3434.0261999999998</v>
      </c>
      <c r="K20" s="34">
        <v>3635.5447999999997</v>
      </c>
      <c r="L20" s="34">
        <v>5392.0416999999998</v>
      </c>
      <c r="M20" s="34">
        <v>11823.411899999999</v>
      </c>
      <c r="N20" s="34">
        <v>12904.7215</v>
      </c>
      <c r="O20" s="34">
        <v>12086.5373</v>
      </c>
      <c r="P20" s="34">
        <v>10615.465100000001</v>
      </c>
      <c r="Q20" s="34">
        <v>11462.563099999999</v>
      </c>
      <c r="R20" s="34">
        <v>11948.277100000001</v>
      </c>
      <c r="S20" s="34">
        <v>11101.943499999999</v>
      </c>
      <c r="T20" s="34">
        <v>10367.575199999999</v>
      </c>
      <c r="U20" s="34">
        <v>11207.8143</v>
      </c>
      <c r="V20" s="34">
        <v>11697.5072</v>
      </c>
      <c r="W20" s="34">
        <v>10879.188</v>
      </c>
      <c r="X20" s="34">
        <v>10083.159299999999</v>
      </c>
      <c r="Y20" s="34">
        <v>10826.3413</v>
      </c>
      <c r="Z20" s="34">
        <v>11299.507799999999</v>
      </c>
      <c r="AA20" s="34">
        <v>10593.622100000001</v>
      </c>
      <c r="AB20" s="34">
        <v>9610.5433000000012</v>
      </c>
      <c r="AC20" s="34">
        <v>10402.1929</v>
      </c>
      <c r="AD20" s="34">
        <v>10867.239100000001</v>
      </c>
      <c r="AE20" s="34">
        <v>10113.327600000001</v>
      </c>
      <c r="AF20" s="34">
        <v>39358.184599999993</v>
      </c>
    </row>
    <row r="21" spans="2:32 16384:16384" x14ac:dyDescent="0.3">
      <c r="B21" s="31"/>
      <c r="C21" s="35" t="s">
        <v>122</v>
      </c>
      <c r="D21" s="36">
        <v>651721.4</v>
      </c>
      <c r="E21" s="36">
        <v>517636.11499999999</v>
      </c>
      <c r="F21" s="36">
        <v>1107595.1299999999</v>
      </c>
      <c r="G21" s="36">
        <v>1135493.29</v>
      </c>
      <c r="H21" s="36">
        <v>1004887.65</v>
      </c>
      <c r="I21" s="36">
        <v>1216705.2625</v>
      </c>
      <c r="J21" s="36">
        <v>1150426.5539999998</v>
      </c>
      <c r="K21" s="36">
        <v>1461124.1869000001</v>
      </c>
      <c r="L21" s="36">
        <v>897614.56350000005</v>
      </c>
      <c r="M21" s="36">
        <v>1064028.2433</v>
      </c>
      <c r="N21" s="36">
        <v>1101304.0714000002</v>
      </c>
      <c r="O21" s="36">
        <v>1579566.2409999999</v>
      </c>
      <c r="P21" s="36">
        <v>1219245.1464999998</v>
      </c>
      <c r="Q21" s="36">
        <v>1295967.0537</v>
      </c>
      <c r="R21" s="36">
        <v>1364001.5541999999</v>
      </c>
      <c r="S21" s="36">
        <v>1651571.0363</v>
      </c>
      <c r="T21" s="36">
        <v>1394219.6602999996</v>
      </c>
      <c r="U21" s="36">
        <v>1391615.9517999997</v>
      </c>
      <c r="V21" s="36">
        <v>1415678.2476999999</v>
      </c>
      <c r="W21" s="36">
        <v>1789665.4566999997</v>
      </c>
      <c r="X21" s="36">
        <v>1340015.2373000002</v>
      </c>
      <c r="Y21" s="36">
        <v>1536869.7306999997</v>
      </c>
      <c r="Z21" s="36">
        <v>1635538.5229999998</v>
      </c>
      <c r="AA21" s="36">
        <v>2041132.8669000003</v>
      </c>
      <c r="AB21" s="36">
        <v>1381689.6705</v>
      </c>
      <c r="AC21" s="36">
        <v>1385541.4497</v>
      </c>
      <c r="AD21" s="36">
        <v>1780159.7879000001</v>
      </c>
      <c r="AE21" s="36">
        <v>2269870.5792000005</v>
      </c>
      <c r="AF21" s="36">
        <v>7300375.6037999988</v>
      </c>
    </row>
    <row r="22" spans="2:32 16384:16384" x14ac:dyDescent="0.3">
      <c r="B22" s="31"/>
      <c r="C22" s="32" t="s">
        <v>123</v>
      </c>
      <c r="D22" s="34">
        <v>3145</v>
      </c>
      <c r="E22" s="34">
        <v>3700</v>
      </c>
      <c r="F22" s="34">
        <v>6660</v>
      </c>
      <c r="G22" s="34">
        <v>6120</v>
      </c>
      <c r="H22" s="34">
        <v>4550</v>
      </c>
      <c r="I22" s="34">
        <v>4725</v>
      </c>
      <c r="J22" s="34">
        <v>4250</v>
      </c>
      <c r="K22" s="34">
        <v>8840</v>
      </c>
      <c r="L22" s="34">
        <v>1700</v>
      </c>
      <c r="M22" s="34">
        <v>850</v>
      </c>
      <c r="N22" s="34">
        <v>510</v>
      </c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</row>
    <row r="23" spans="2:32 16384:16384" x14ac:dyDescent="0.3">
      <c r="B23" s="31"/>
      <c r="C23" s="32" t="s">
        <v>124</v>
      </c>
      <c r="D23" s="34">
        <v>6137.9000000000005</v>
      </c>
      <c r="E23" s="34">
        <v>6199.8270000000002</v>
      </c>
      <c r="F23" s="34">
        <v>4475.5479999999998</v>
      </c>
      <c r="G23" s="34">
        <v>4057.96</v>
      </c>
      <c r="H23" s="34">
        <v>5942.0549999999994</v>
      </c>
      <c r="I23" s="34">
        <v>11341.994999999999</v>
      </c>
      <c r="J23" s="34">
        <v>9833.5650000000005</v>
      </c>
      <c r="K23" s="34">
        <v>8627.01</v>
      </c>
      <c r="L23" s="34">
        <v>7007.1875</v>
      </c>
      <c r="M23" s="34">
        <v>8998.5250000000015</v>
      </c>
      <c r="N23" s="34">
        <v>10247</v>
      </c>
      <c r="O23" s="34">
        <v>9497</v>
      </c>
      <c r="P23" s="34">
        <v>8117.8775000000005</v>
      </c>
      <c r="Q23" s="34">
        <v>9495.8924999999999</v>
      </c>
      <c r="R23" s="34">
        <v>10579.426000000001</v>
      </c>
      <c r="S23" s="34">
        <v>10192.492300000002</v>
      </c>
      <c r="T23" s="34">
        <v>8804.4634000000005</v>
      </c>
      <c r="U23" s="34">
        <v>10176.525</v>
      </c>
      <c r="V23" s="34">
        <v>11074.084500000001</v>
      </c>
      <c r="W23" s="34">
        <v>10342.6335</v>
      </c>
      <c r="X23" s="34">
        <v>8868.2245000000003</v>
      </c>
      <c r="Y23" s="34">
        <v>10374.394400000001</v>
      </c>
      <c r="Z23" s="34">
        <v>11434.2538</v>
      </c>
      <c r="AA23" s="34">
        <v>10536.643499999998</v>
      </c>
      <c r="AB23" s="34">
        <v>8892.2842999999993</v>
      </c>
      <c r="AC23" s="34">
        <v>10420.428899999999</v>
      </c>
      <c r="AD23" s="34">
        <v>11407.5738</v>
      </c>
      <c r="AE23" s="34">
        <v>10587.867499999998</v>
      </c>
      <c r="AF23" s="34">
        <v>40826.102100000004</v>
      </c>
    </row>
    <row r="24" spans="2:32 16384:16384" x14ac:dyDescent="0.3">
      <c r="B24" s="31"/>
      <c r="C24" s="32" t="s">
        <v>125</v>
      </c>
      <c r="D24" s="34">
        <v>546830.18700000015</v>
      </c>
      <c r="E24" s="34">
        <v>440924.44659999997</v>
      </c>
      <c r="F24" s="34">
        <v>610228.20080000011</v>
      </c>
      <c r="G24" s="34">
        <v>566991.94909999997</v>
      </c>
      <c r="H24" s="34">
        <v>474176.29530000006</v>
      </c>
      <c r="I24" s="34">
        <v>556018.45250000001</v>
      </c>
      <c r="J24" s="34">
        <v>688011.87479999999</v>
      </c>
      <c r="K24" s="34">
        <v>777586.7270999999</v>
      </c>
      <c r="L24" s="34">
        <v>881206.54749999987</v>
      </c>
      <c r="M24" s="34">
        <v>877326.304</v>
      </c>
      <c r="N24" s="34">
        <v>657716.06319999998</v>
      </c>
      <c r="O24" s="34">
        <v>444646.70390000002</v>
      </c>
      <c r="P24" s="34">
        <v>513421.57609999995</v>
      </c>
      <c r="Q24" s="34">
        <v>563652.7307999999</v>
      </c>
      <c r="R24" s="34">
        <v>661989.49859999993</v>
      </c>
      <c r="S24" s="34">
        <v>670857.50349999999</v>
      </c>
      <c r="T24" s="34">
        <v>495452.20930000005</v>
      </c>
      <c r="U24" s="34">
        <v>593803.44480000006</v>
      </c>
      <c r="V24" s="34">
        <v>533976.91379999998</v>
      </c>
      <c r="W24" s="34">
        <v>552570.54690000007</v>
      </c>
      <c r="X24" s="34">
        <v>469152.6165</v>
      </c>
      <c r="Y24" s="34">
        <v>451449.83429999993</v>
      </c>
      <c r="Z24" s="34">
        <v>564419.16590000002</v>
      </c>
      <c r="AA24" s="34">
        <v>600116.97649999999</v>
      </c>
      <c r="AB24" s="34">
        <v>528641.52740000002</v>
      </c>
      <c r="AC24" s="34">
        <v>564303.61689999991</v>
      </c>
      <c r="AD24" s="34">
        <v>485894.1743999999</v>
      </c>
      <c r="AE24" s="34">
        <v>418252.61210000003</v>
      </c>
      <c r="AF24" s="34">
        <v>1944036.9080000001</v>
      </c>
    </row>
    <row r="25" spans="2:32 16384:16384" x14ac:dyDescent="0.3">
      <c r="B25" s="31"/>
      <c r="C25" s="32" t="s">
        <v>126</v>
      </c>
      <c r="D25" s="34">
        <v>305358.71249999997</v>
      </c>
      <c r="E25" s="34">
        <v>318138.35500000004</v>
      </c>
      <c r="F25" s="34">
        <v>594635.91250000021</v>
      </c>
      <c r="G25" s="34">
        <v>528467.83000000007</v>
      </c>
      <c r="H25" s="34">
        <v>381948.25999999995</v>
      </c>
      <c r="I25" s="34">
        <v>449811.94020000007</v>
      </c>
      <c r="J25" s="34">
        <v>587060.82519999985</v>
      </c>
      <c r="K25" s="34">
        <v>891917.99560000014</v>
      </c>
      <c r="L25" s="34">
        <v>542524.4789000001</v>
      </c>
      <c r="M25" s="34">
        <v>504486.42919999996</v>
      </c>
      <c r="N25" s="34">
        <v>748170.64780000004</v>
      </c>
      <c r="O25" s="34">
        <v>932512.71570000018</v>
      </c>
      <c r="P25" s="34">
        <v>715196.23579999979</v>
      </c>
      <c r="Q25" s="34">
        <v>641872.37199999986</v>
      </c>
      <c r="R25" s="34">
        <v>800065.09510000027</v>
      </c>
      <c r="S25" s="34">
        <v>910257.86160000029</v>
      </c>
      <c r="T25" s="34">
        <v>711830.9086000002</v>
      </c>
      <c r="U25" s="34">
        <v>634687.02579999994</v>
      </c>
      <c r="V25" s="34">
        <v>783308.74889999989</v>
      </c>
      <c r="W25" s="34">
        <v>984459.75650000013</v>
      </c>
      <c r="X25" s="34">
        <v>703942.08519999986</v>
      </c>
      <c r="Y25" s="34">
        <v>632392.49150000024</v>
      </c>
      <c r="Z25" s="34">
        <v>785614.58340000024</v>
      </c>
      <c r="AA25" s="34">
        <v>978424.1473000003</v>
      </c>
      <c r="AB25" s="34">
        <v>708171.38869999989</v>
      </c>
      <c r="AC25" s="34">
        <v>646232.85640000016</v>
      </c>
      <c r="AD25" s="34">
        <v>797135.04019999993</v>
      </c>
      <c r="AE25" s="34">
        <v>1024039.6982999998</v>
      </c>
      <c r="AF25" s="34">
        <v>3109265.1181999994</v>
      </c>
    </row>
    <row r="26" spans="2:32 16384:16384" x14ac:dyDescent="0.3">
      <c r="B26" s="31"/>
      <c r="C26" s="32" t="s">
        <v>127</v>
      </c>
      <c r="D26" s="34">
        <v>1025572.8787999999</v>
      </c>
      <c r="E26" s="34">
        <v>1243971.2390000001</v>
      </c>
      <c r="F26" s="34">
        <v>1298114.9306999999</v>
      </c>
      <c r="G26" s="34">
        <v>1609297.3798</v>
      </c>
      <c r="H26" s="34">
        <v>1533986.8315000006</v>
      </c>
      <c r="I26" s="34">
        <v>1812615.8997000004</v>
      </c>
      <c r="J26" s="34">
        <v>1859075.1716999998</v>
      </c>
      <c r="K26" s="34">
        <v>1757966.0748999999</v>
      </c>
      <c r="L26" s="34">
        <v>1573564.6223000002</v>
      </c>
      <c r="M26" s="34">
        <v>1471875.2876000002</v>
      </c>
      <c r="N26" s="34">
        <v>1200353.5200000003</v>
      </c>
      <c r="O26" s="34">
        <v>1099295.3067999997</v>
      </c>
      <c r="P26" s="34">
        <v>1172731.1316000004</v>
      </c>
      <c r="Q26" s="34">
        <v>1214617.9446000005</v>
      </c>
      <c r="R26" s="34">
        <v>1360863.8125000007</v>
      </c>
      <c r="S26" s="34">
        <v>1282445.8767000001</v>
      </c>
      <c r="T26" s="34">
        <v>1225951.2029000006</v>
      </c>
      <c r="U26" s="34">
        <v>1384191.5231999995</v>
      </c>
      <c r="V26" s="34">
        <v>1286503.7575000001</v>
      </c>
      <c r="W26" s="34">
        <v>1336589.0347000011</v>
      </c>
      <c r="X26" s="34">
        <v>1218520.9728000001</v>
      </c>
      <c r="Y26" s="34">
        <v>1282627.6565000005</v>
      </c>
      <c r="Z26" s="34">
        <v>1377830.6945000002</v>
      </c>
      <c r="AA26" s="34">
        <v>1307917.4017999996</v>
      </c>
      <c r="AB26" s="34">
        <v>1278435.9653</v>
      </c>
      <c r="AC26" s="34">
        <v>1404305.1484999997</v>
      </c>
      <c r="AD26" s="34">
        <v>1257275.4865999995</v>
      </c>
      <c r="AE26" s="34">
        <v>1240349.0096000002</v>
      </c>
      <c r="AF26" s="34">
        <v>5058672.9321999997</v>
      </c>
    </row>
    <row r="27" spans="2:32 16384:16384" x14ac:dyDescent="0.3">
      <c r="B27" s="31"/>
      <c r="C27" s="32" t="s">
        <v>128</v>
      </c>
      <c r="D27" s="34">
        <v>24897133.092499997</v>
      </c>
      <c r="E27" s="34">
        <v>26783887.552599993</v>
      </c>
      <c r="F27" s="34">
        <v>34190813.806000009</v>
      </c>
      <c r="G27" s="34">
        <v>39167592.165100001</v>
      </c>
      <c r="H27" s="34">
        <v>37121371.357299998</v>
      </c>
      <c r="I27" s="34">
        <v>39196687.233700007</v>
      </c>
      <c r="J27" s="34">
        <v>39855162.742799997</v>
      </c>
      <c r="K27" s="34">
        <v>40976206.339299999</v>
      </c>
      <c r="L27" s="34">
        <v>33356385.642800003</v>
      </c>
      <c r="M27" s="34">
        <v>29256276.313299995</v>
      </c>
      <c r="N27" s="34">
        <v>28961261.321899999</v>
      </c>
      <c r="O27" s="34">
        <v>31196394.7117</v>
      </c>
      <c r="P27" s="34">
        <v>28341278.209499992</v>
      </c>
      <c r="Q27" s="34">
        <v>28778218.738300003</v>
      </c>
      <c r="R27" s="34">
        <v>33004708.722199995</v>
      </c>
      <c r="S27" s="34">
        <v>34676176.672200009</v>
      </c>
      <c r="T27" s="34">
        <v>31020931.303299993</v>
      </c>
      <c r="U27" s="34">
        <v>31288499.198899996</v>
      </c>
      <c r="V27" s="34">
        <v>34786456.017499991</v>
      </c>
      <c r="W27" s="34">
        <v>36033166.120199986</v>
      </c>
      <c r="X27" s="34">
        <v>31811957.676300008</v>
      </c>
      <c r="Y27" s="34">
        <v>32243096.326700006</v>
      </c>
      <c r="Z27" s="34">
        <v>36613635.541199997</v>
      </c>
      <c r="AA27" s="34">
        <v>37892454.823899992</v>
      </c>
      <c r="AB27" s="34">
        <v>33146542.970400006</v>
      </c>
      <c r="AC27" s="34">
        <v>34168467.420900002</v>
      </c>
      <c r="AD27" s="34">
        <v>37137790.173800007</v>
      </c>
      <c r="AE27" s="34">
        <v>36994494.868000001</v>
      </c>
      <c r="AF27" s="34">
        <v>142382833.31570005</v>
      </c>
    </row>
    <row r="30" spans="2:32 16384:16384" x14ac:dyDescent="0.3">
      <c r="D30" s="37">
        <v>2020</v>
      </c>
      <c r="E30" s="18">
        <f>D30+1</f>
        <v>2021</v>
      </c>
      <c r="F30" s="18">
        <f t="shared" ref="F30:K30" si="7">E30+1</f>
        <v>2022</v>
      </c>
      <c r="G30" s="18">
        <f t="shared" si="7"/>
        <v>2023</v>
      </c>
      <c r="H30" s="18">
        <f t="shared" si="7"/>
        <v>2024</v>
      </c>
      <c r="I30" s="18">
        <f t="shared" si="7"/>
        <v>2025</v>
      </c>
      <c r="J30" s="18">
        <f t="shared" si="7"/>
        <v>2026</v>
      </c>
      <c r="K30" s="18">
        <f t="shared" si="7"/>
        <v>2027</v>
      </c>
      <c r="XFD30" s="38"/>
    </row>
    <row r="31" spans="2:32 16384:16384" x14ac:dyDescent="0.3">
      <c r="C31" t="s">
        <v>31</v>
      </c>
      <c r="D31" s="39">
        <f>SUMIFS($D$21:$AF$21,$D$4:$AF$4,D$30)</f>
        <v>3412445.9350000001</v>
      </c>
      <c r="E31" s="39">
        <f t="shared" ref="E31:K31" si="8">SUMIFS($D$21:$AF$21,$D$4:$AF$4,E$30)</f>
        <v>4833143.6534000002</v>
      </c>
      <c r="F31" s="39">
        <f t="shared" si="8"/>
        <v>4642513.1192000005</v>
      </c>
      <c r="G31" s="39">
        <f t="shared" si="8"/>
        <v>5530784.7906999998</v>
      </c>
      <c r="H31" s="39">
        <f t="shared" si="8"/>
        <v>5991179.3164999997</v>
      </c>
      <c r="I31" s="39">
        <f t="shared" si="8"/>
        <v>6553556.3578999992</v>
      </c>
      <c r="J31" s="39">
        <f t="shared" si="8"/>
        <v>6817261.4873000002</v>
      </c>
      <c r="K31" s="39">
        <f t="shared" si="8"/>
        <v>7300375.6037999988</v>
      </c>
    </row>
    <row r="32" spans="2:32 16384:16384" x14ac:dyDescent="0.3">
      <c r="D32" s="39">
        <f>D31/100</f>
        <v>34124.459349999997</v>
      </c>
      <c r="E32" s="39">
        <f t="shared" ref="E32:K32" si="9">E31/100</f>
        <v>48331.436534</v>
      </c>
      <c r="F32" s="39">
        <f t="shared" si="9"/>
        <v>46425.131192000008</v>
      </c>
      <c r="G32" s="39">
        <f t="shared" si="9"/>
        <v>55307.847906999996</v>
      </c>
      <c r="H32" s="39">
        <f t="shared" si="9"/>
        <v>59911.793164999995</v>
      </c>
      <c r="I32" s="39">
        <f t="shared" si="9"/>
        <v>65535.563578999994</v>
      </c>
      <c r="J32" s="39">
        <f t="shared" si="9"/>
        <v>68172.614872999999</v>
      </c>
      <c r="K32" s="39">
        <f t="shared" si="9"/>
        <v>73003.756037999992</v>
      </c>
    </row>
    <row r="33" spans="3:11" x14ac:dyDescent="0.3">
      <c r="E33" s="29">
        <f>E31/D31-1</f>
        <v>0.416328271703446</v>
      </c>
      <c r="F33" s="29">
        <f t="shared" ref="F33:K33" si="10">F31/E31-1</f>
        <v>-3.9442348059713805E-2</v>
      </c>
      <c r="G33" s="29">
        <f t="shared" si="10"/>
        <v>0.1913342296926166</v>
      </c>
      <c r="H33" s="29">
        <f t="shared" si="10"/>
        <v>8.3242169641847497E-2</v>
      </c>
      <c r="I33" s="29">
        <f t="shared" si="10"/>
        <v>9.386750282222156E-2</v>
      </c>
      <c r="J33" s="29">
        <f t="shared" si="10"/>
        <v>4.0238477400460049E-2</v>
      </c>
      <c r="K33" s="29">
        <f t="shared" si="10"/>
        <v>7.0866302752212285E-2</v>
      </c>
    </row>
    <row r="37" spans="3:11" x14ac:dyDescent="0.3">
      <c r="C37" t="s">
        <v>129</v>
      </c>
      <c r="D37" s="39">
        <f>SUMIFS($D$27:$AF$27,$D$4:$AF$4,D$30)</f>
        <v>125039426.6162</v>
      </c>
      <c r="E37" s="39">
        <f t="shared" ref="E37:K37" si="11">SUMIFS($D$27:$AF$27,$D$4:$AF$4,E$30)</f>
        <v>157149427.67309999</v>
      </c>
      <c r="F37" s="39">
        <f t="shared" si="11"/>
        <v>122770317.98969999</v>
      </c>
      <c r="G37" s="39">
        <f t="shared" si="11"/>
        <v>124800382.3422</v>
      </c>
      <c r="H37" s="39">
        <f t="shared" si="11"/>
        <v>133129052.63989997</v>
      </c>
      <c r="I37" s="39">
        <f t="shared" si="11"/>
        <v>138561144.36809999</v>
      </c>
      <c r="J37" s="39">
        <f t="shared" si="11"/>
        <v>141447295.43310001</v>
      </c>
      <c r="K37" s="39">
        <f t="shared" si="11"/>
        <v>142382833.31570005</v>
      </c>
    </row>
    <row r="38" spans="3:11" x14ac:dyDescent="0.3">
      <c r="D38" s="39">
        <f>D37/100</f>
        <v>1250394.2661619999</v>
      </c>
      <c r="E38" s="39">
        <f t="shared" ref="E38:K38" si="12">E37/100</f>
        <v>1571494.276731</v>
      </c>
      <c r="F38" s="39">
        <f t="shared" si="12"/>
        <v>1227703.1798969998</v>
      </c>
      <c r="G38" s="39">
        <f t="shared" si="12"/>
        <v>1248003.823422</v>
      </c>
      <c r="H38" s="39">
        <f t="shared" si="12"/>
        <v>1331290.5263989996</v>
      </c>
      <c r="I38" s="39">
        <f t="shared" si="12"/>
        <v>1385611.4436809998</v>
      </c>
      <c r="J38" s="39">
        <f t="shared" si="12"/>
        <v>1414472.9543310001</v>
      </c>
      <c r="K38" s="39">
        <f t="shared" si="12"/>
        <v>1423828.3331570006</v>
      </c>
    </row>
    <row r="39" spans="3:11" x14ac:dyDescent="0.3">
      <c r="E39" s="29">
        <f t="shared" ref="E39:K39" si="13">E37/D37-1</f>
        <v>0.25679901072690825</v>
      </c>
      <c r="F39" s="29">
        <f t="shared" si="13"/>
        <v>-0.21876700534293347</v>
      </c>
      <c r="G39" s="29">
        <f t="shared" si="13"/>
        <v>1.6535465458925591E-2</v>
      </c>
      <c r="H39" s="29">
        <f t="shared" si="13"/>
        <v>6.6735935751085496E-2</v>
      </c>
      <c r="I39" s="29">
        <f t="shared" si="13"/>
        <v>4.0803202760657076E-2</v>
      </c>
      <c r="J39" s="29">
        <f t="shared" si="13"/>
        <v>2.0829440159159773E-2</v>
      </c>
      <c r="K39" s="29">
        <f t="shared" si="13"/>
        <v>6.6140386759288017E-3</v>
      </c>
    </row>
    <row r="41" spans="3:11" x14ac:dyDescent="0.3">
      <c r="K41" s="29">
        <f>(K37/F37)^(1/6)-1</f>
        <v>2.5008283279781329E-2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9C123-B482-45DE-9BD7-100CDED34614}">
  <dimension ref="A3:AE238"/>
  <sheetViews>
    <sheetView showGridLines="0" tabSelected="1" workbookViewId="0">
      <pane xSplit="4" ySplit="8" topLeftCell="E122" activePane="bottomRight" state="frozen"/>
      <selection pane="topRight" activeCell="D1" sqref="D1"/>
      <selection pane="bottomLeft" activeCell="A9" sqref="A9"/>
      <selection pane="bottomRight" activeCell="C142" sqref="C142"/>
    </sheetView>
  </sheetViews>
  <sheetFormatPr defaultColWidth="12.625" defaultRowHeight="13.5" x14ac:dyDescent="0.3"/>
  <cols>
    <col min="1" max="2" width="2.875" style="47" customWidth="1"/>
    <col min="3" max="3" width="12.625" style="47"/>
    <col min="4" max="4" width="23.25" style="47" customWidth="1"/>
    <col min="5" max="10" width="12.625" style="47" customWidth="1"/>
    <col min="11" max="16384" width="12.625" style="47"/>
  </cols>
  <sheetData>
    <row r="3" spans="1:31" x14ac:dyDescent="0.3">
      <c r="C3" s="47" t="s">
        <v>130</v>
      </c>
    </row>
    <row r="5" spans="1:31" x14ac:dyDescent="0.3">
      <c r="C5" s="47" t="s">
        <v>131</v>
      </c>
    </row>
    <row r="6" spans="1:31" x14ac:dyDescent="0.3">
      <c r="K6" s="73">
        <f>YEAR(K8)</f>
        <v>2018</v>
      </c>
      <c r="L6" s="74">
        <f t="shared" ref="L6:AD6" si="0">YEAR(L8)</f>
        <v>2018</v>
      </c>
      <c r="M6" s="74">
        <f t="shared" si="0"/>
        <v>2018</v>
      </c>
      <c r="N6" s="75">
        <f t="shared" si="0"/>
        <v>2018</v>
      </c>
      <c r="O6" s="74">
        <f t="shared" si="0"/>
        <v>2019</v>
      </c>
      <c r="P6" s="74">
        <f t="shared" si="0"/>
        <v>2019</v>
      </c>
      <c r="Q6" s="74">
        <f t="shared" si="0"/>
        <v>2019</v>
      </c>
      <c r="R6" s="75">
        <f t="shared" si="0"/>
        <v>2019</v>
      </c>
      <c r="S6" s="74">
        <f t="shared" si="0"/>
        <v>2020</v>
      </c>
      <c r="T6" s="74">
        <f t="shared" si="0"/>
        <v>2020</v>
      </c>
      <c r="U6" s="74">
        <f t="shared" si="0"/>
        <v>2020</v>
      </c>
      <c r="V6" s="75">
        <f t="shared" si="0"/>
        <v>2020</v>
      </c>
      <c r="W6" s="74">
        <f t="shared" si="0"/>
        <v>2021</v>
      </c>
      <c r="X6" s="74">
        <f t="shared" si="0"/>
        <v>2021</v>
      </c>
      <c r="Y6" s="74">
        <f t="shared" si="0"/>
        <v>2021</v>
      </c>
      <c r="Z6" s="75">
        <f t="shared" si="0"/>
        <v>2021</v>
      </c>
      <c r="AA6" s="74">
        <f t="shared" si="0"/>
        <v>2022</v>
      </c>
      <c r="AB6" s="74">
        <f t="shared" si="0"/>
        <v>2022</v>
      </c>
      <c r="AC6" s="74">
        <f t="shared" si="0"/>
        <v>2022</v>
      </c>
      <c r="AD6" s="75">
        <f t="shared" si="0"/>
        <v>2022</v>
      </c>
    </row>
    <row r="7" spans="1:31" x14ac:dyDescent="0.3">
      <c r="K7" s="76" t="s">
        <v>132</v>
      </c>
      <c r="L7" s="48" t="s">
        <v>133</v>
      </c>
      <c r="M7" s="48" t="s">
        <v>134</v>
      </c>
      <c r="N7" s="77" t="s">
        <v>135</v>
      </c>
      <c r="O7" s="48" t="s">
        <v>132</v>
      </c>
      <c r="P7" s="48" t="s">
        <v>133</v>
      </c>
      <c r="Q7" s="48" t="s">
        <v>134</v>
      </c>
      <c r="R7" s="77" t="s">
        <v>135</v>
      </c>
      <c r="S7" s="48" t="s">
        <v>132</v>
      </c>
      <c r="T7" s="48" t="s">
        <v>133</v>
      </c>
      <c r="U7" s="48" t="s">
        <v>134</v>
      </c>
      <c r="V7" s="77" t="s">
        <v>135</v>
      </c>
      <c r="W7" s="48" t="s">
        <v>132</v>
      </c>
      <c r="X7" s="48" t="s">
        <v>133</v>
      </c>
      <c r="Y7" s="48" t="s">
        <v>134</v>
      </c>
      <c r="Z7" s="77" t="s">
        <v>135</v>
      </c>
      <c r="AA7" s="48" t="s">
        <v>132</v>
      </c>
      <c r="AB7" s="48" t="s">
        <v>133</v>
      </c>
      <c r="AC7" s="48" t="s">
        <v>134</v>
      </c>
      <c r="AD7" s="77" t="s">
        <v>135</v>
      </c>
    </row>
    <row r="8" spans="1:31" s="46" customFormat="1" x14ac:dyDescent="0.3">
      <c r="C8" s="71" t="s">
        <v>136</v>
      </c>
      <c r="D8" s="71" t="s">
        <v>137</v>
      </c>
      <c r="E8" s="71">
        <v>2018</v>
      </c>
      <c r="F8" s="71">
        <f>E8+1</f>
        <v>2019</v>
      </c>
      <c r="G8" s="71">
        <f t="shared" ref="G8:I8" si="1">F8+1</f>
        <v>2020</v>
      </c>
      <c r="H8" s="71">
        <f t="shared" si="1"/>
        <v>2021</v>
      </c>
      <c r="I8" s="71">
        <f t="shared" si="1"/>
        <v>2022</v>
      </c>
      <c r="K8" s="78">
        <v>43190</v>
      </c>
      <c r="L8" s="79">
        <f>EOMONTH(K8,3)</f>
        <v>43281</v>
      </c>
      <c r="M8" s="79">
        <f t="shared" ref="M8:AD8" si="2">EOMONTH(L8,3)</f>
        <v>43373</v>
      </c>
      <c r="N8" s="80">
        <f t="shared" si="2"/>
        <v>43465</v>
      </c>
      <c r="O8" s="79">
        <f t="shared" si="2"/>
        <v>43555</v>
      </c>
      <c r="P8" s="79">
        <f t="shared" si="2"/>
        <v>43646</v>
      </c>
      <c r="Q8" s="79">
        <f t="shared" si="2"/>
        <v>43738</v>
      </c>
      <c r="R8" s="80">
        <f t="shared" si="2"/>
        <v>43830</v>
      </c>
      <c r="S8" s="79">
        <f t="shared" si="2"/>
        <v>43921</v>
      </c>
      <c r="T8" s="79">
        <f t="shared" si="2"/>
        <v>44012</v>
      </c>
      <c r="U8" s="79">
        <f t="shared" si="2"/>
        <v>44104</v>
      </c>
      <c r="V8" s="80">
        <f t="shared" si="2"/>
        <v>44196</v>
      </c>
      <c r="W8" s="79">
        <f t="shared" si="2"/>
        <v>44286</v>
      </c>
      <c r="X8" s="79">
        <f t="shared" si="2"/>
        <v>44377</v>
      </c>
      <c r="Y8" s="79">
        <f t="shared" si="2"/>
        <v>44469</v>
      </c>
      <c r="Z8" s="80">
        <f t="shared" si="2"/>
        <v>44561</v>
      </c>
      <c r="AA8" s="79">
        <f t="shared" si="2"/>
        <v>44651</v>
      </c>
      <c r="AB8" s="79">
        <f t="shared" si="2"/>
        <v>44742</v>
      </c>
      <c r="AC8" s="79">
        <f t="shared" si="2"/>
        <v>44834</v>
      </c>
      <c r="AD8" s="80">
        <f t="shared" si="2"/>
        <v>44926</v>
      </c>
      <c r="AE8" s="72"/>
    </row>
    <row r="9" spans="1:31" x14ac:dyDescent="0.3">
      <c r="A9" s="86" t="str">
        <f>IF(OR(D9="BOE Technology Group",D9="SDC",D9="LG Display"),D9,"기타")</f>
        <v>기타</v>
      </c>
      <c r="C9" s="47" t="s">
        <v>138</v>
      </c>
      <c r="D9" s="47" t="s">
        <v>139</v>
      </c>
      <c r="E9" s="51">
        <f>SUMIFS($K9:$AD9,$K$6:$AD$6,E$8)</f>
        <v>26217.9</v>
      </c>
      <c r="F9" s="51">
        <f t="shared" ref="F9:I24" si="3">SUMIFS($K9:$AD9,$K$6:$AD$6,F$8)</f>
        <v>25647.5</v>
      </c>
      <c r="G9" s="51">
        <f t="shared" si="3"/>
        <v>25662</v>
      </c>
      <c r="H9" s="51">
        <f t="shared" si="3"/>
        <v>29352</v>
      </c>
      <c r="I9" s="51">
        <f t="shared" si="3"/>
        <v>22522.5</v>
      </c>
      <c r="K9" s="81">
        <f>SUMIFS(shipment_회사별!$C3:$V3,shipment_회사별!$C$2:$V$2,K$230)</f>
        <v>6232.5</v>
      </c>
      <c r="L9" s="51">
        <f>SUMIFS(shipment_회사별!$C3:$V3,shipment_회사별!$C$2:$V$2,L$230)</f>
        <v>6130</v>
      </c>
      <c r="M9" s="51">
        <f>SUMIFS(shipment_회사별!$C3:$V3,shipment_회사별!$C$2:$V$2,M$230)</f>
        <v>7091</v>
      </c>
      <c r="N9" s="57">
        <f>SUMIFS(shipment_회사별!$C3:$V3,shipment_회사별!$C$2:$V$2,N$230)</f>
        <v>6764.4</v>
      </c>
      <c r="O9" s="51">
        <f>SUMIFS(shipment_회사별!$C3:$V3,shipment_회사별!$C$2:$V$2,O$230)</f>
        <v>6305.8</v>
      </c>
      <c r="P9" s="51">
        <f>SUMIFS(shipment_회사별!$C3:$V3,shipment_회사별!$C$2:$V$2,P$230)</f>
        <v>6277.5</v>
      </c>
      <c r="Q9" s="51">
        <f>SUMIFS(shipment_회사별!$C3:$V3,shipment_회사별!$C$2:$V$2,Q$230)</f>
        <v>6565.2</v>
      </c>
      <c r="R9" s="57">
        <f>SUMIFS(shipment_회사별!$C3:$V3,shipment_회사별!$C$2:$V$2,R$230)</f>
        <v>6499</v>
      </c>
      <c r="S9" s="51">
        <f>SUMIFS(shipment_회사별!$C3:$V3,shipment_회사별!$C$2:$V$2,S$230)</f>
        <v>4880</v>
      </c>
      <c r="T9" s="51">
        <f>SUMIFS(shipment_회사별!$C3:$V3,shipment_회사별!$C$2:$V$2,T$230)</f>
        <v>6433</v>
      </c>
      <c r="U9" s="51">
        <f>SUMIFS(shipment_회사별!$C3:$V3,shipment_회사별!$C$2:$V$2,U$230)</f>
        <v>7257</v>
      </c>
      <c r="V9" s="57">
        <f>SUMIFS(shipment_회사별!$C3:$V3,shipment_회사별!$C$2:$V$2,V$230)</f>
        <v>7092</v>
      </c>
      <c r="W9" s="51">
        <f>SUMIFS(shipment_회사별!$C3:$V3,shipment_회사별!$C$2:$V$2,W$230)</f>
        <v>7071</v>
      </c>
      <c r="X9" s="51">
        <f>SUMIFS(shipment_회사별!$C3:$V3,shipment_회사별!$C$2:$V$2,X$230)</f>
        <v>7247</v>
      </c>
      <c r="Y9" s="51">
        <f>SUMIFS(shipment_회사별!$C3:$V3,shipment_회사별!$C$2:$V$2,Y$230)</f>
        <v>7354</v>
      </c>
      <c r="Z9" s="57">
        <f>SUMIFS(shipment_회사별!$C3:$V3,shipment_회사별!$C$2:$V$2,Z$230)</f>
        <v>7680</v>
      </c>
      <c r="AA9" s="51">
        <f>SUMIFS(shipment_회사별!$C3:$V3,shipment_회사별!$C$2:$V$2,AA$230)</f>
        <v>6815</v>
      </c>
      <c r="AB9" s="51">
        <f>SUMIFS(shipment_회사별!$C3:$V3,shipment_회사별!$C$2:$V$2,AB$230)</f>
        <v>6693</v>
      </c>
      <c r="AC9" s="51">
        <f>SUMIFS(shipment_회사별!$C3:$V3,shipment_회사별!$C$2:$V$2,AC$230)</f>
        <v>4186.5</v>
      </c>
      <c r="AD9" s="57">
        <f>SUMIFS(shipment_회사별!$C3:$V3,shipment_회사별!$C$2:$V$2,AD$230)</f>
        <v>4828</v>
      </c>
    </row>
    <row r="10" spans="1:31" x14ac:dyDescent="0.3">
      <c r="A10" s="86" t="str">
        <f t="shared" ref="A10:A70" si="4">IF(OR(D10="BOE Technology Group",D10="SDC",D10="LG Display"),D10,"기타")</f>
        <v>BOE Technology Group</v>
      </c>
      <c r="C10" s="47" t="s">
        <v>138</v>
      </c>
      <c r="D10" s="47" t="s">
        <v>140</v>
      </c>
      <c r="E10" s="51">
        <f t="shared" ref="E10:I41" si="5">SUMIFS($K10:$AD10,$K$6:$AD$6,E$8)</f>
        <v>37948</v>
      </c>
      <c r="F10" s="51">
        <f t="shared" si="3"/>
        <v>35256</v>
      </c>
      <c r="G10" s="51">
        <f t="shared" si="3"/>
        <v>43077</v>
      </c>
      <c r="H10" s="51">
        <f t="shared" si="3"/>
        <v>52833</v>
      </c>
      <c r="I10" s="51">
        <f t="shared" si="3"/>
        <v>47199</v>
      </c>
      <c r="K10" s="81">
        <f>SUMIFS(shipment_회사별!$C4:$V4,shipment_회사별!$C$2:$V$2,K$230)</f>
        <v>9168</v>
      </c>
      <c r="L10" s="51">
        <f>SUMIFS(shipment_회사별!$C4:$V4,shipment_회사별!$C$2:$V$2,L$230)</f>
        <v>9339</v>
      </c>
      <c r="M10" s="51">
        <f>SUMIFS(shipment_회사별!$C4:$V4,shipment_회사별!$C$2:$V$2,M$230)</f>
        <v>10233</v>
      </c>
      <c r="N10" s="57">
        <f>SUMIFS(shipment_회사별!$C4:$V4,shipment_회사별!$C$2:$V$2,N$230)</f>
        <v>9208</v>
      </c>
      <c r="O10" s="51">
        <f>SUMIFS(shipment_회사별!$C4:$V4,shipment_회사별!$C$2:$V$2,O$230)</f>
        <v>8218</v>
      </c>
      <c r="P10" s="51">
        <f>SUMIFS(shipment_회사별!$C4:$V4,shipment_회사별!$C$2:$V$2,P$230)</f>
        <v>8799</v>
      </c>
      <c r="Q10" s="51">
        <f>SUMIFS(shipment_회사별!$C4:$V4,shipment_회사별!$C$2:$V$2,Q$230)</f>
        <v>8902</v>
      </c>
      <c r="R10" s="57">
        <f>SUMIFS(shipment_회사별!$C4:$V4,shipment_회사별!$C$2:$V$2,R$230)</f>
        <v>9337</v>
      </c>
      <c r="S10" s="51">
        <f>SUMIFS(shipment_회사별!$C4:$V4,shipment_회사별!$C$2:$V$2,S$230)</f>
        <v>8874</v>
      </c>
      <c r="T10" s="51">
        <f>SUMIFS(shipment_회사별!$C4:$V4,shipment_회사별!$C$2:$V$2,T$230)</f>
        <v>11345</v>
      </c>
      <c r="U10" s="51">
        <f>SUMIFS(shipment_회사별!$C4:$V4,shipment_회사별!$C$2:$V$2,U$230)</f>
        <v>11436</v>
      </c>
      <c r="V10" s="57">
        <f>SUMIFS(shipment_회사별!$C4:$V4,shipment_회사별!$C$2:$V$2,V$230)</f>
        <v>11422</v>
      </c>
      <c r="W10" s="51">
        <f>SUMIFS(shipment_회사별!$C4:$V4,shipment_회사별!$C$2:$V$2,W$230)</f>
        <v>12258</v>
      </c>
      <c r="X10" s="51">
        <f>SUMIFS(shipment_회사별!$C4:$V4,shipment_회사별!$C$2:$V$2,X$230)</f>
        <v>12356</v>
      </c>
      <c r="Y10" s="51">
        <f>SUMIFS(shipment_회사별!$C4:$V4,shipment_회사별!$C$2:$V$2,Y$230)</f>
        <v>13477</v>
      </c>
      <c r="Z10" s="57">
        <f>SUMIFS(shipment_회사별!$C4:$V4,shipment_회사별!$C$2:$V$2,Z$230)</f>
        <v>14742</v>
      </c>
      <c r="AA10" s="51">
        <f>SUMIFS(shipment_회사별!$C4:$V4,shipment_회사별!$C$2:$V$2,AA$230)</f>
        <v>15214</v>
      </c>
      <c r="AB10" s="51">
        <f>SUMIFS(shipment_회사별!$C4:$V4,shipment_회사별!$C$2:$V$2,AB$230)</f>
        <v>13634</v>
      </c>
      <c r="AC10" s="51">
        <f>SUMIFS(shipment_회사별!$C4:$V4,shipment_회사별!$C$2:$V$2,AC$230)</f>
        <v>9629</v>
      </c>
      <c r="AD10" s="57">
        <f>SUMIFS(shipment_회사별!$C4:$V4,shipment_회사별!$C$2:$V$2,AD$230)</f>
        <v>8722</v>
      </c>
    </row>
    <row r="11" spans="1:31" x14ac:dyDescent="0.3">
      <c r="A11" s="86" t="str">
        <f t="shared" si="4"/>
        <v>기타</v>
      </c>
      <c r="C11" s="47" t="s">
        <v>138</v>
      </c>
      <c r="D11" s="47" t="s">
        <v>141</v>
      </c>
      <c r="E11" s="51">
        <f t="shared" si="5"/>
        <v>0</v>
      </c>
      <c r="F11" s="51">
        <f t="shared" si="3"/>
        <v>0</v>
      </c>
      <c r="G11" s="51">
        <f t="shared" si="3"/>
        <v>0</v>
      </c>
      <c r="H11" s="51">
        <f t="shared" si="3"/>
        <v>0</v>
      </c>
      <c r="I11" s="51">
        <f t="shared" si="3"/>
        <v>317.10000000000002</v>
      </c>
      <c r="K11" s="81">
        <f>SUMIFS(shipment_회사별!$C5:$V5,shipment_회사별!$C$2:$V$2,K$230)</f>
        <v>0</v>
      </c>
      <c r="L11" s="51">
        <f>SUMIFS(shipment_회사별!$C5:$V5,shipment_회사별!$C$2:$V$2,L$230)</f>
        <v>0</v>
      </c>
      <c r="M11" s="51">
        <f>SUMIFS(shipment_회사별!$C5:$V5,shipment_회사별!$C$2:$V$2,M$230)</f>
        <v>0</v>
      </c>
      <c r="N11" s="57">
        <f>SUMIFS(shipment_회사별!$C5:$V5,shipment_회사별!$C$2:$V$2,N$230)</f>
        <v>0</v>
      </c>
      <c r="O11" s="51">
        <f>SUMIFS(shipment_회사별!$C5:$V5,shipment_회사별!$C$2:$V$2,O$230)</f>
        <v>0</v>
      </c>
      <c r="P11" s="51">
        <f>SUMIFS(shipment_회사별!$C5:$V5,shipment_회사별!$C$2:$V$2,P$230)</f>
        <v>0</v>
      </c>
      <c r="Q11" s="51">
        <f>SUMIFS(shipment_회사별!$C5:$V5,shipment_회사별!$C$2:$V$2,Q$230)</f>
        <v>0</v>
      </c>
      <c r="R11" s="57">
        <f>SUMIFS(shipment_회사별!$C5:$V5,shipment_회사별!$C$2:$V$2,R$230)</f>
        <v>0</v>
      </c>
      <c r="S11" s="51">
        <f>SUMIFS(shipment_회사별!$C5:$V5,shipment_회사별!$C$2:$V$2,S$230)</f>
        <v>0</v>
      </c>
      <c r="T11" s="51">
        <f>SUMIFS(shipment_회사별!$C5:$V5,shipment_회사별!$C$2:$V$2,T$230)</f>
        <v>0</v>
      </c>
      <c r="U11" s="51">
        <f>SUMIFS(shipment_회사별!$C5:$V5,shipment_회사별!$C$2:$V$2,U$230)</f>
        <v>0</v>
      </c>
      <c r="V11" s="57">
        <f>SUMIFS(shipment_회사별!$C5:$V5,shipment_회사별!$C$2:$V$2,V$230)</f>
        <v>0</v>
      </c>
      <c r="W11" s="51">
        <f>SUMIFS(shipment_회사별!$C5:$V5,shipment_회사별!$C$2:$V$2,W$230)</f>
        <v>0</v>
      </c>
      <c r="X11" s="51">
        <f>SUMIFS(shipment_회사별!$C5:$V5,shipment_회사별!$C$2:$V$2,X$230)</f>
        <v>0</v>
      </c>
      <c r="Y11" s="51">
        <f>SUMIFS(shipment_회사별!$C5:$V5,shipment_회사별!$C$2:$V$2,Y$230)</f>
        <v>0</v>
      </c>
      <c r="Z11" s="57">
        <f>SUMIFS(shipment_회사별!$C5:$V5,shipment_회사별!$C$2:$V$2,Z$230)</f>
        <v>0</v>
      </c>
      <c r="AA11" s="51">
        <f>SUMIFS(shipment_회사별!$C5:$V5,shipment_회사별!$C$2:$V$2,AA$230)</f>
        <v>0</v>
      </c>
      <c r="AB11" s="51">
        <f>SUMIFS(shipment_회사별!$C5:$V5,shipment_회사별!$C$2:$V$2,AB$230)</f>
        <v>7.3</v>
      </c>
      <c r="AC11" s="51">
        <f>SUMIFS(shipment_회사별!$C5:$V5,shipment_회사별!$C$2:$V$2,AC$230)</f>
        <v>132</v>
      </c>
      <c r="AD11" s="57">
        <f>SUMIFS(shipment_회사별!$C5:$V5,shipment_회사별!$C$2:$V$2,AD$230)</f>
        <v>177.8</v>
      </c>
    </row>
    <row r="12" spans="1:31" x14ac:dyDescent="0.3">
      <c r="A12" s="86" t="str">
        <f t="shared" si="4"/>
        <v>기타</v>
      </c>
      <c r="C12" s="47" t="s">
        <v>138</v>
      </c>
      <c r="D12" s="47" t="s">
        <v>142</v>
      </c>
      <c r="E12" s="51">
        <f t="shared" si="5"/>
        <v>8314</v>
      </c>
      <c r="F12" s="51">
        <f t="shared" si="3"/>
        <v>10106</v>
      </c>
      <c r="G12" s="51">
        <f t="shared" si="3"/>
        <v>11886.5</v>
      </c>
      <c r="H12" s="51">
        <f t="shared" si="3"/>
        <v>0</v>
      </c>
      <c r="I12" s="51">
        <f t="shared" si="3"/>
        <v>0</v>
      </c>
      <c r="K12" s="81">
        <f>SUMIFS(shipment_회사별!$C6:$V6,shipment_회사별!$C$2:$V$2,K$230)</f>
        <v>1654</v>
      </c>
      <c r="L12" s="51">
        <f>SUMIFS(shipment_회사별!$C6:$V6,shipment_회사별!$C$2:$V$2,L$230)</f>
        <v>1850</v>
      </c>
      <c r="M12" s="51">
        <f>SUMIFS(shipment_회사별!$C6:$V6,shipment_회사별!$C$2:$V$2,M$230)</f>
        <v>2180</v>
      </c>
      <c r="N12" s="57">
        <f>SUMIFS(shipment_회사별!$C6:$V6,shipment_회사별!$C$2:$V$2,N$230)</f>
        <v>2630</v>
      </c>
      <c r="O12" s="51">
        <f>SUMIFS(shipment_회사별!$C6:$V6,shipment_회사별!$C$2:$V$2,O$230)</f>
        <v>2613</v>
      </c>
      <c r="P12" s="51">
        <f>SUMIFS(shipment_회사별!$C6:$V6,shipment_회사별!$C$2:$V$2,P$230)</f>
        <v>2530</v>
      </c>
      <c r="Q12" s="51">
        <f>SUMIFS(shipment_회사별!$C6:$V6,shipment_회사별!$C$2:$V$2,Q$230)</f>
        <v>2664</v>
      </c>
      <c r="R12" s="57">
        <f>SUMIFS(shipment_회사별!$C6:$V6,shipment_회사별!$C$2:$V$2,R$230)</f>
        <v>2299</v>
      </c>
      <c r="S12" s="51">
        <f>SUMIFS(shipment_회사별!$C6:$V6,shipment_회사별!$C$2:$V$2,S$230)</f>
        <v>2795</v>
      </c>
      <c r="T12" s="51">
        <f>SUMIFS(shipment_회사별!$C6:$V6,shipment_회사별!$C$2:$V$2,T$230)</f>
        <v>3143</v>
      </c>
      <c r="U12" s="51">
        <f>SUMIFS(shipment_회사별!$C6:$V6,shipment_회사별!$C$2:$V$2,U$230)</f>
        <v>3270</v>
      </c>
      <c r="V12" s="57">
        <f>SUMIFS(shipment_회사별!$C6:$V6,shipment_회사별!$C$2:$V$2,V$230)</f>
        <v>2678.5</v>
      </c>
      <c r="W12" s="51">
        <f>SUMIFS(shipment_회사별!$C6:$V6,shipment_회사별!$C$2:$V$2,W$230)</f>
        <v>0</v>
      </c>
      <c r="X12" s="51">
        <f>SUMIFS(shipment_회사별!$C6:$V6,shipment_회사별!$C$2:$V$2,X$230)</f>
        <v>0</v>
      </c>
      <c r="Y12" s="51">
        <f>SUMIFS(shipment_회사별!$C6:$V6,shipment_회사별!$C$2:$V$2,Y$230)</f>
        <v>0</v>
      </c>
      <c r="Z12" s="57">
        <f>SUMIFS(shipment_회사별!$C6:$V6,shipment_회사별!$C$2:$V$2,Z$230)</f>
        <v>0</v>
      </c>
      <c r="AA12" s="51">
        <f>SUMIFS(shipment_회사별!$C6:$V6,shipment_회사별!$C$2:$V$2,AA$230)</f>
        <v>0</v>
      </c>
      <c r="AB12" s="51">
        <f>SUMIFS(shipment_회사별!$C6:$V6,shipment_회사별!$C$2:$V$2,AB$230)</f>
        <v>0</v>
      </c>
      <c r="AC12" s="51">
        <f>SUMIFS(shipment_회사별!$C6:$V6,shipment_회사별!$C$2:$V$2,AC$230)</f>
        <v>0</v>
      </c>
      <c r="AD12" s="57">
        <f>SUMIFS(shipment_회사별!$C6:$V6,shipment_회사별!$C$2:$V$2,AD$230)</f>
        <v>0</v>
      </c>
    </row>
    <row r="13" spans="1:31" x14ac:dyDescent="0.3">
      <c r="A13" s="86" t="str">
        <f t="shared" si="4"/>
        <v>기타</v>
      </c>
      <c r="C13" s="47" t="s">
        <v>138</v>
      </c>
      <c r="D13" s="47" t="s">
        <v>143</v>
      </c>
      <c r="E13" s="51">
        <f t="shared" si="5"/>
        <v>0</v>
      </c>
      <c r="F13" s="51">
        <f t="shared" si="3"/>
        <v>0</v>
      </c>
      <c r="G13" s="51">
        <f t="shared" si="3"/>
        <v>0</v>
      </c>
      <c r="H13" s="51">
        <f t="shared" si="3"/>
        <v>4319</v>
      </c>
      <c r="I13" s="51">
        <f t="shared" si="3"/>
        <v>2458</v>
      </c>
      <c r="K13" s="81">
        <f>SUMIFS(shipment_회사별!$C7:$V7,shipment_회사별!$C$2:$V$2,K$230)</f>
        <v>0</v>
      </c>
      <c r="L13" s="51">
        <f>SUMIFS(shipment_회사별!$C7:$V7,shipment_회사별!$C$2:$V$2,L$230)</f>
        <v>0</v>
      </c>
      <c r="M13" s="51">
        <f>SUMIFS(shipment_회사별!$C7:$V7,shipment_회사별!$C$2:$V$2,M$230)</f>
        <v>0</v>
      </c>
      <c r="N13" s="57">
        <f>SUMIFS(shipment_회사별!$C7:$V7,shipment_회사별!$C$2:$V$2,N$230)</f>
        <v>0</v>
      </c>
      <c r="O13" s="51">
        <f>SUMIFS(shipment_회사별!$C7:$V7,shipment_회사별!$C$2:$V$2,O$230)</f>
        <v>0</v>
      </c>
      <c r="P13" s="51">
        <f>SUMIFS(shipment_회사별!$C7:$V7,shipment_회사별!$C$2:$V$2,P$230)</f>
        <v>0</v>
      </c>
      <c r="Q13" s="51">
        <f>SUMIFS(shipment_회사별!$C7:$V7,shipment_회사별!$C$2:$V$2,Q$230)</f>
        <v>0</v>
      </c>
      <c r="R13" s="57">
        <f>SUMIFS(shipment_회사별!$C7:$V7,shipment_회사별!$C$2:$V$2,R$230)</f>
        <v>0</v>
      </c>
      <c r="S13" s="51">
        <f>SUMIFS(shipment_회사별!$C7:$V7,shipment_회사별!$C$2:$V$2,S$230)</f>
        <v>0</v>
      </c>
      <c r="T13" s="51">
        <f>SUMIFS(shipment_회사별!$C7:$V7,shipment_회사별!$C$2:$V$2,T$230)</f>
        <v>0</v>
      </c>
      <c r="U13" s="51">
        <f>SUMIFS(shipment_회사별!$C7:$V7,shipment_회사별!$C$2:$V$2,U$230)</f>
        <v>0</v>
      </c>
      <c r="V13" s="57">
        <f>SUMIFS(shipment_회사별!$C7:$V7,shipment_회사별!$C$2:$V$2,V$230)</f>
        <v>0</v>
      </c>
      <c r="W13" s="51">
        <f>SUMIFS(shipment_회사별!$C7:$V7,shipment_회사별!$C$2:$V$2,W$230)</f>
        <v>1249</v>
      </c>
      <c r="X13" s="51">
        <f>SUMIFS(shipment_회사별!$C7:$V7,shipment_회사별!$C$2:$V$2,X$230)</f>
        <v>1460</v>
      </c>
      <c r="Y13" s="51">
        <f>SUMIFS(shipment_회사별!$C7:$V7,shipment_회사별!$C$2:$V$2,Y$230)</f>
        <v>740</v>
      </c>
      <c r="Z13" s="57">
        <f>SUMIFS(shipment_회사별!$C7:$V7,shipment_회사별!$C$2:$V$2,Z$230)</f>
        <v>870</v>
      </c>
      <c r="AA13" s="51">
        <f>SUMIFS(shipment_회사별!$C7:$V7,shipment_회사별!$C$2:$V$2,AA$230)</f>
        <v>700</v>
      </c>
      <c r="AB13" s="51">
        <f>SUMIFS(shipment_회사별!$C7:$V7,shipment_회사별!$C$2:$V$2,AB$230)</f>
        <v>390</v>
      </c>
      <c r="AC13" s="51">
        <f>SUMIFS(shipment_회사별!$C7:$V7,shipment_회사별!$C$2:$V$2,AC$230)</f>
        <v>668</v>
      </c>
      <c r="AD13" s="57">
        <f>SUMIFS(shipment_회사별!$C7:$V7,shipment_회사별!$C$2:$V$2,AD$230)</f>
        <v>700</v>
      </c>
    </row>
    <row r="14" spans="1:31" x14ac:dyDescent="0.3">
      <c r="A14" s="86" t="str">
        <f t="shared" si="4"/>
        <v>기타</v>
      </c>
      <c r="C14" s="47" t="s">
        <v>138</v>
      </c>
      <c r="D14" s="47" t="s">
        <v>144</v>
      </c>
      <c r="E14" s="51">
        <f t="shared" si="5"/>
        <v>0</v>
      </c>
      <c r="F14" s="51">
        <f t="shared" si="3"/>
        <v>1205</v>
      </c>
      <c r="G14" s="51">
        <f t="shared" si="3"/>
        <v>6418.9</v>
      </c>
      <c r="H14" s="51">
        <f t="shared" si="3"/>
        <v>14437</v>
      </c>
      <c r="I14" s="51">
        <f t="shared" si="3"/>
        <v>20048</v>
      </c>
      <c r="K14" s="81">
        <f>SUMIFS(shipment_회사별!$C8:$V8,shipment_회사별!$C$2:$V$2,K$230)</f>
        <v>0</v>
      </c>
      <c r="L14" s="51">
        <f>SUMIFS(shipment_회사별!$C8:$V8,shipment_회사별!$C$2:$V$2,L$230)</f>
        <v>0</v>
      </c>
      <c r="M14" s="51">
        <f>SUMIFS(shipment_회사별!$C8:$V8,shipment_회사별!$C$2:$V$2,M$230)</f>
        <v>0</v>
      </c>
      <c r="N14" s="57">
        <f>SUMIFS(shipment_회사별!$C8:$V8,shipment_회사별!$C$2:$V$2,N$230)</f>
        <v>0</v>
      </c>
      <c r="O14" s="51">
        <f>SUMIFS(shipment_회사별!$C8:$V8,shipment_회사별!$C$2:$V$2,O$230)</f>
        <v>99</v>
      </c>
      <c r="P14" s="51">
        <f>SUMIFS(shipment_회사별!$C8:$V8,shipment_회사별!$C$2:$V$2,P$230)</f>
        <v>88</v>
      </c>
      <c r="Q14" s="51">
        <f>SUMIFS(shipment_회사별!$C8:$V8,shipment_회사별!$C$2:$V$2,Q$230)</f>
        <v>334</v>
      </c>
      <c r="R14" s="57">
        <f>SUMIFS(shipment_회사별!$C8:$V8,shipment_회사별!$C$2:$V$2,R$230)</f>
        <v>684</v>
      </c>
      <c r="S14" s="51">
        <f>SUMIFS(shipment_회사별!$C8:$V8,shipment_회사별!$C$2:$V$2,S$230)</f>
        <v>903.5</v>
      </c>
      <c r="T14" s="51">
        <f>SUMIFS(shipment_회사별!$C8:$V8,shipment_회사별!$C$2:$V$2,T$230)</f>
        <v>1257.5</v>
      </c>
      <c r="U14" s="51">
        <f>SUMIFS(shipment_회사별!$C8:$V8,shipment_회사별!$C$2:$V$2,U$230)</f>
        <v>1876.7</v>
      </c>
      <c r="V14" s="57">
        <f>SUMIFS(shipment_회사별!$C8:$V8,shipment_회사별!$C$2:$V$2,V$230)</f>
        <v>2381.1999999999998</v>
      </c>
      <c r="W14" s="51">
        <f>SUMIFS(shipment_회사별!$C8:$V8,shipment_회사별!$C$2:$V$2,W$230)</f>
        <v>2352</v>
      </c>
      <c r="X14" s="51">
        <f>SUMIFS(shipment_회사별!$C8:$V8,shipment_회사별!$C$2:$V$2,X$230)</f>
        <v>3129</v>
      </c>
      <c r="Y14" s="51">
        <f>SUMIFS(shipment_회사별!$C8:$V8,shipment_회사별!$C$2:$V$2,Y$230)</f>
        <v>3677</v>
      </c>
      <c r="Z14" s="57">
        <f>SUMIFS(shipment_회사별!$C8:$V8,shipment_회사별!$C$2:$V$2,Z$230)</f>
        <v>5279</v>
      </c>
      <c r="AA14" s="51">
        <f>SUMIFS(shipment_회사별!$C8:$V8,shipment_회사별!$C$2:$V$2,AA$230)</f>
        <v>5674</v>
      </c>
      <c r="AB14" s="51">
        <f>SUMIFS(shipment_회사별!$C8:$V8,shipment_회사별!$C$2:$V$2,AB$230)</f>
        <v>5192</v>
      </c>
      <c r="AC14" s="51">
        <f>SUMIFS(shipment_회사별!$C8:$V8,shipment_회사별!$C$2:$V$2,AC$230)</f>
        <v>4347</v>
      </c>
      <c r="AD14" s="57">
        <f>SUMIFS(shipment_회사별!$C8:$V8,shipment_회사별!$C$2:$V$2,AD$230)</f>
        <v>4835</v>
      </c>
    </row>
    <row r="15" spans="1:31" x14ac:dyDescent="0.3">
      <c r="A15" s="86" t="str">
        <f t="shared" si="4"/>
        <v>기타</v>
      </c>
      <c r="C15" s="47" t="s">
        <v>138</v>
      </c>
      <c r="D15" s="47" t="s">
        <v>145</v>
      </c>
      <c r="E15" s="51">
        <f t="shared" si="5"/>
        <v>41</v>
      </c>
      <c r="F15" s="51">
        <f t="shared" si="3"/>
        <v>0</v>
      </c>
      <c r="G15" s="51">
        <f t="shared" si="3"/>
        <v>0</v>
      </c>
      <c r="H15" s="51">
        <f t="shared" si="3"/>
        <v>0</v>
      </c>
      <c r="I15" s="51">
        <f t="shared" si="3"/>
        <v>0</v>
      </c>
      <c r="K15" s="81">
        <f>SUMIFS(shipment_회사별!$C9:$V9,shipment_회사별!$C$2:$V$2,K$230)</f>
        <v>41</v>
      </c>
      <c r="L15" s="51">
        <f>SUMIFS(shipment_회사별!$C9:$V9,shipment_회사별!$C$2:$V$2,L$230)</f>
        <v>0</v>
      </c>
      <c r="M15" s="51">
        <f>SUMIFS(shipment_회사별!$C9:$V9,shipment_회사별!$C$2:$V$2,M$230)</f>
        <v>0</v>
      </c>
      <c r="N15" s="57">
        <f>SUMIFS(shipment_회사별!$C9:$V9,shipment_회사별!$C$2:$V$2,N$230)</f>
        <v>0</v>
      </c>
      <c r="O15" s="51">
        <f>SUMIFS(shipment_회사별!$C9:$V9,shipment_회사별!$C$2:$V$2,O$230)</f>
        <v>0</v>
      </c>
      <c r="P15" s="51">
        <f>SUMIFS(shipment_회사별!$C9:$V9,shipment_회사별!$C$2:$V$2,P$230)</f>
        <v>0</v>
      </c>
      <c r="Q15" s="51">
        <f>SUMIFS(shipment_회사별!$C9:$V9,shipment_회사별!$C$2:$V$2,Q$230)</f>
        <v>0</v>
      </c>
      <c r="R15" s="57">
        <f>SUMIFS(shipment_회사별!$C9:$V9,shipment_회사별!$C$2:$V$2,R$230)</f>
        <v>0</v>
      </c>
      <c r="S15" s="51">
        <f>SUMIFS(shipment_회사별!$C9:$V9,shipment_회사별!$C$2:$V$2,S$230)</f>
        <v>0</v>
      </c>
      <c r="T15" s="51">
        <f>SUMIFS(shipment_회사별!$C9:$V9,shipment_회사별!$C$2:$V$2,T$230)</f>
        <v>0</v>
      </c>
      <c r="U15" s="51">
        <f>SUMIFS(shipment_회사별!$C9:$V9,shipment_회사별!$C$2:$V$2,U$230)</f>
        <v>0</v>
      </c>
      <c r="V15" s="57">
        <f>SUMIFS(shipment_회사별!$C9:$V9,shipment_회사별!$C$2:$V$2,V$230)</f>
        <v>0</v>
      </c>
      <c r="W15" s="51">
        <f>SUMIFS(shipment_회사별!$C9:$V9,shipment_회사별!$C$2:$V$2,W$230)</f>
        <v>0</v>
      </c>
      <c r="X15" s="51">
        <f>SUMIFS(shipment_회사별!$C9:$V9,shipment_회사별!$C$2:$V$2,X$230)</f>
        <v>0</v>
      </c>
      <c r="Y15" s="51">
        <f>SUMIFS(shipment_회사별!$C9:$V9,shipment_회사별!$C$2:$V$2,Y$230)</f>
        <v>0</v>
      </c>
      <c r="Z15" s="57">
        <f>SUMIFS(shipment_회사별!$C9:$V9,shipment_회사별!$C$2:$V$2,Z$230)</f>
        <v>0</v>
      </c>
      <c r="AA15" s="51">
        <f>SUMIFS(shipment_회사별!$C9:$V9,shipment_회사별!$C$2:$V$2,AA$230)</f>
        <v>0</v>
      </c>
      <c r="AB15" s="51">
        <f>SUMIFS(shipment_회사별!$C9:$V9,shipment_회사별!$C$2:$V$2,AB$230)</f>
        <v>0</v>
      </c>
      <c r="AC15" s="51">
        <f>SUMIFS(shipment_회사별!$C9:$V9,shipment_회사별!$C$2:$V$2,AC$230)</f>
        <v>0</v>
      </c>
      <c r="AD15" s="57">
        <f>SUMIFS(shipment_회사별!$C9:$V9,shipment_회사별!$C$2:$V$2,AD$230)</f>
        <v>0</v>
      </c>
    </row>
    <row r="16" spans="1:31" x14ac:dyDescent="0.3">
      <c r="A16" s="86" t="str">
        <f t="shared" si="4"/>
        <v>기타</v>
      </c>
      <c r="C16" s="47" t="s">
        <v>138</v>
      </c>
      <c r="D16" s="47" t="s">
        <v>146</v>
      </c>
      <c r="E16" s="51">
        <f t="shared" si="5"/>
        <v>90</v>
      </c>
      <c r="F16" s="51">
        <f t="shared" si="3"/>
        <v>0</v>
      </c>
      <c r="G16" s="51">
        <f t="shared" si="3"/>
        <v>0</v>
      </c>
      <c r="H16" s="51">
        <f t="shared" si="3"/>
        <v>0</v>
      </c>
      <c r="I16" s="51">
        <f t="shared" si="3"/>
        <v>0</v>
      </c>
      <c r="K16" s="81">
        <f>SUMIFS(shipment_회사별!$C10:$V10,shipment_회사별!$C$2:$V$2,K$230)</f>
        <v>18</v>
      </c>
      <c r="L16" s="51">
        <f>SUMIFS(shipment_회사별!$C10:$V10,shipment_회사별!$C$2:$V$2,L$230)</f>
        <v>36</v>
      </c>
      <c r="M16" s="51">
        <f>SUMIFS(shipment_회사별!$C10:$V10,shipment_회사별!$C$2:$V$2,M$230)</f>
        <v>14</v>
      </c>
      <c r="N16" s="57">
        <f>SUMIFS(shipment_회사별!$C10:$V10,shipment_회사별!$C$2:$V$2,N$230)</f>
        <v>22</v>
      </c>
      <c r="O16" s="51">
        <f>SUMIFS(shipment_회사별!$C10:$V10,shipment_회사별!$C$2:$V$2,O$230)</f>
        <v>0</v>
      </c>
      <c r="P16" s="51">
        <f>SUMIFS(shipment_회사별!$C10:$V10,shipment_회사별!$C$2:$V$2,P$230)</f>
        <v>0</v>
      </c>
      <c r="Q16" s="51">
        <f>SUMIFS(shipment_회사별!$C10:$V10,shipment_회사별!$C$2:$V$2,Q$230)</f>
        <v>0</v>
      </c>
      <c r="R16" s="57">
        <f>SUMIFS(shipment_회사별!$C10:$V10,shipment_회사별!$C$2:$V$2,R$230)</f>
        <v>0</v>
      </c>
      <c r="S16" s="51">
        <f>SUMIFS(shipment_회사별!$C10:$V10,shipment_회사별!$C$2:$V$2,S$230)</f>
        <v>0</v>
      </c>
      <c r="T16" s="51">
        <f>SUMIFS(shipment_회사별!$C10:$V10,shipment_회사별!$C$2:$V$2,T$230)</f>
        <v>0</v>
      </c>
      <c r="U16" s="51">
        <f>SUMIFS(shipment_회사별!$C10:$V10,shipment_회사별!$C$2:$V$2,U$230)</f>
        <v>0</v>
      </c>
      <c r="V16" s="57">
        <f>SUMIFS(shipment_회사별!$C10:$V10,shipment_회사별!$C$2:$V$2,V$230)</f>
        <v>0</v>
      </c>
      <c r="W16" s="51">
        <f>SUMIFS(shipment_회사별!$C10:$V10,shipment_회사별!$C$2:$V$2,W$230)</f>
        <v>0</v>
      </c>
      <c r="X16" s="51">
        <f>SUMIFS(shipment_회사별!$C10:$V10,shipment_회사별!$C$2:$V$2,X$230)</f>
        <v>0</v>
      </c>
      <c r="Y16" s="51">
        <f>SUMIFS(shipment_회사별!$C10:$V10,shipment_회사별!$C$2:$V$2,Y$230)</f>
        <v>0</v>
      </c>
      <c r="Z16" s="57">
        <f>SUMIFS(shipment_회사별!$C10:$V10,shipment_회사별!$C$2:$V$2,Z$230)</f>
        <v>0</v>
      </c>
      <c r="AA16" s="51">
        <f>SUMIFS(shipment_회사별!$C10:$V10,shipment_회사별!$C$2:$V$2,AA$230)</f>
        <v>0</v>
      </c>
      <c r="AB16" s="51">
        <f>SUMIFS(shipment_회사별!$C10:$V10,shipment_회사별!$C$2:$V$2,AB$230)</f>
        <v>0</v>
      </c>
      <c r="AC16" s="51">
        <f>SUMIFS(shipment_회사별!$C10:$V10,shipment_회사별!$C$2:$V$2,AC$230)</f>
        <v>0</v>
      </c>
      <c r="AD16" s="57">
        <f>SUMIFS(shipment_회사별!$C10:$V10,shipment_회사별!$C$2:$V$2,AD$230)</f>
        <v>0</v>
      </c>
    </row>
    <row r="17" spans="1:30" x14ac:dyDescent="0.3">
      <c r="A17" s="86" t="str">
        <f t="shared" si="4"/>
        <v>기타</v>
      </c>
      <c r="C17" s="47" t="s">
        <v>138</v>
      </c>
      <c r="D17" s="47" t="s">
        <v>147</v>
      </c>
      <c r="E17" s="51">
        <f t="shared" si="5"/>
        <v>0</v>
      </c>
      <c r="F17" s="51">
        <f t="shared" si="3"/>
        <v>0</v>
      </c>
      <c r="G17" s="51">
        <f t="shared" si="3"/>
        <v>2274.1</v>
      </c>
      <c r="H17" s="51">
        <f t="shared" si="3"/>
        <v>12856.4</v>
      </c>
      <c r="I17" s="51">
        <f t="shared" si="3"/>
        <v>18912.400000000001</v>
      </c>
      <c r="K17" s="81">
        <f>SUMIFS(shipment_회사별!$C11:$V11,shipment_회사별!$C$2:$V$2,K$230)</f>
        <v>0</v>
      </c>
      <c r="L17" s="51">
        <f>SUMIFS(shipment_회사별!$C11:$V11,shipment_회사별!$C$2:$V$2,L$230)</f>
        <v>0</v>
      </c>
      <c r="M17" s="51">
        <f>SUMIFS(shipment_회사별!$C11:$V11,shipment_회사별!$C$2:$V$2,M$230)</f>
        <v>0</v>
      </c>
      <c r="N17" s="57">
        <f>SUMIFS(shipment_회사별!$C11:$V11,shipment_회사별!$C$2:$V$2,N$230)</f>
        <v>0</v>
      </c>
      <c r="O17" s="51">
        <f>SUMIFS(shipment_회사별!$C11:$V11,shipment_회사별!$C$2:$V$2,O$230)</f>
        <v>0</v>
      </c>
      <c r="P17" s="51">
        <f>SUMIFS(shipment_회사별!$C11:$V11,shipment_회사별!$C$2:$V$2,P$230)</f>
        <v>0</v>
      </c>
      <c r="Q17" s="51">
        <f>SUMIFS(shipment_회사별!$C11:$V11,shipment_회사별!$C$2:$V$2,Q$230)</f>
        <v>0</v>
      </c>
      <c r="R17" s="57">
        <f>SUMIFS(shipment_회사별!$C11:$V11,shipment_회사별!$C$2:$V$2,R$230)</f>
        <v>0</v>
      </c>
      <c r="S17" s="51">
        <f>SUMIFS(shipment_회사별!$C11:$V11,shipment_회사별!$C$2:$V$2,S$230)</f>
        <v>0</v>
      </c>
      <c r="T17" s="51">
        <f>SUMIFS(shipment_회사별!$C11:$V11,shipment_회사별!$C$2:$V$2,T$230)</f>
        <v>339</v>
      </c>
      <c r="U17" s="51">
        <f>SUMIFS(shipment_회사별!$C11:$V11,shipment_회사별!$C$2:$V$2,U$230)</f>
        <v>645.1</v>
      </c>
      <c r="V17" s="57">
        <f>SUMIFS(shipment_회사별!$C11:$V11,shipment_회사별!$C$2:$V$2,V$230)</f>
        <v>1290</v>
      </c>
      <c r="W17" s="51">
        <f>SUMIFS(shipment_회사별!$C11:$V11,shipment_회사별!$C$2:$V$2,W$230)</f>
        <v>2027.4</v>
      </c>
      <c r="X17" s="51">
        <f>SUMIFS(shipment_회사별!$C11:$V11,shipment_회사별!$C$2:$V$2,X$230)</f>
        <v>2958</v>
      </c>
      <c r="Y17" s="51">
        <f>SUMIFS(shipment_회사별!$C11:$V11,shipment_회사별!$C$2:$V$2,Y$230)</f>
        <v>3056</v>
      </c>
      <c r="Z17" s="57">
        <f>SUMIFS(shipment_회사별!$C11:$V11,shipment_회사별!$C$2:$V$2,Z$230)</f>
        <v>4815</v>
      </c>
      <c r="AA17" s="51">
        <f>SUMIFS(shipment_회사별!$C11:$V11,shipment_회사별!$C$2:$V$2,AA$230)</f>
        <v>4521</v>
      </c>
      <c r="AB17" s="51">
        <f>SUMIFS(shipment_회사별!$C11:$V11,shipment_회사별!$C$2:$V$2,AB$230)</f>
        <v>4225.3999999999996</v>
      </c>
      <c r="AC17" s="51">
        <f>SUMIFS(shipment_회사별!$C11:$V11,shipment_회사별!$C$2:$V$2,AC$230)</f>
        <v>4974</v>
      </c>
      <c r="AD17" s="57">
        <f>SUMIFS(shipment_회사별!$C11:$V11,shipment_회사별!$C$2:$V$2,AD$230)</f>
        <v>5192</v>
      </c>
    </row>
    <row r="18" spans="1:30" x14ac:dyDescent="0.3">
      <c r="A18" s="86" t="str">
        <f t="shared" si="4"/>
        <v>기타</v>
      </c>
      <c r="C18" s="47" t="s">
        <v>138</v>
      </c>
      <c r="D18" s="47" t="s">
        <v>148</v>
      </c>
      <c r="E18" s="51">
        <f t="shared" si="5"/>
        <v>0</v>
      </c>
      <c r="F18" s="51">
        <f t="shared" si="3"/>
        <v>15</v>
      </c>
      <c r="G18" s="51">
        <f t="shared" si="3"/>
        <v>0</v>
      </c>
      <c r="H18" s="51">
        <f t="shared" si="3"/>
        <v>45</v>
      </c>
      <c r="I18" s="51">
        <f t="shared" si="3"/>
        <v>51.4</v>
      </c>
      <c r="K18" s="81">
        <f>SUMIFS(shipment_회사별!$C12:$V12,shipment_회사별!$C$2:$V$2,K$230)</f>
        <v>0</v>
      </c>
      <c r="L18" s="51">
        <f>SUMIFS(shipment_회사별!$C12:$V12,shipment_회사별!$C$2:$V$2,L$230)</f>
        <v>0</v>
      </c>
      <c r="M18" s="51">
        <f>SUMIFS(shipment_회사별!$C12:$V12,shipment_회사별!$C$2:$V$2,M$230)</f>
        <v>0</v>
      </c>
      <c r="N18" s="57">
        <f>SUMIFS(shipment_회사별!$C12:$V12,shipment_회사별!$C$2:$V$2,N$230)</f>
        <v>0</v>
      </c>
      <c r="O18" s="51">
        <f>SUMIFS(shipment_회사별!$C12:$V12,shipment_회사별!$C$2:$V$2,O$230)</f>
        <v>15</v>
      </c>
      <c r="P18" s="51">
        <f>SUMIFS(shipment_회사별!$C12:$V12,shipment_회사별!$C$2:$V$2,P$230)</f>
        <v>0</v>
      </c>
      <c r="Q18" s="51">
        <f>SUMIFS(shipment_회사별!$C12:$V12,shipment_회사별!$C$2:$V$2,Q$230)</f>
        <v>0</v>
      </c>
      <c r="R18" s="57">
        <f>SUMIFS(shipment_회사별!$C12:$V12,shipment_회사별!$C$2:$V$2,R$230)</f>
        <v>0</v>
      </c>
      <c r="S18" s="51">
        <f>SUMIFS(shipment_회사별!$C12:$V12,shipment_회사별!$C$2:$V$2,S$230)</f>
        <v>0</v>
      </c>
      <c r="T18" s="51">
        <f>SUMIFS(shipment_회사별!$C12:$V12,shipment_회사별!$C$2:$V$2,T$230)</f>
        <v>0</v>
      </c>
      <c r="U18" s="51">
        <f>SUMIFS(shipment_회사별!$C12:$V12,shipment_회사별!$C$2:$V$2,U$230)</f>
        <v>0</v>
      </c>
      <c r="V18" s="57">
        <f>SUMIFS(shipment_회사별!$C12:$V12,shipment_회사별!$C$2:$V$2,V$230)</f>
        <v>0</v>
      </c>
      <c r="W18" s="51">
        <f>SUMIFS(shipment_회사별!$C12:$V12,shipment_회사별!$C$2:$V$2,W$230)</f>
        <v>0</v>
      </c>
      <c r="X18" s="51">
        <f>SUMIFS(shipment_회사별!$C12:$V12,shipment_회사별!$C$2:$V$2,X$230)</f>
        <v>0</v>
      </c>
      <c r="Y18" s="51">
        <f>SUMIFS(shipment_회사별!$C12:$V12,shipment_회사별!$C$2:$V$2,Y$230)</f>
        <v>0</v>
      </c>
      <c r="Z18" s="57">
        <f>SUMIFS(shipment_회사별!$C12:$V12,shipment_회사별!$C$2:$V$2,Z$230)</f>
        <v>45</v>
      </c>
      <c r="AA18" s="51">
        <f>SUMIFS(shipment_회사별!$C12:$V12,shipment_회사별!$C$2:$V$2,AA$230)</f>
        <v>51.4</v>
      </c>
      <c r="AB18" s="51">
        <f>SUMIFS(shipment_회사별!$C12:$V12,shipment_회사별!$C$2:$V$2,AB$230)</f>
        <v>0</v>
      </c>
      <c r="AC18" s="51">
        <f>SUMIFS(shipment_회사별!$C12:$V12,shipment_회사별!$C$2:$V$2,AC$230)</f>
        <v>0</v>
      </c>
      <c r="AD18" s="57">
        <f>SUMIFS(shipment_회사별!$C12:$V12,shipment_회사별!$C$2:$V$2,AD$230)</f>
        <v>0</v>
      </c>
    </row>
    <row r="19" spans="1:30" x14ac:dyDescent="0.3">
      <c r="A19" s="86" t="str">
        <f t="shared" si="4"/>
        <v>기타</v>
      </c>
      <c r="C19" s="47" t="s">
        <v>138</v>
      </c>
      <c r="D19" s="47" t="s">
        <v>149</v>
      </c>
      <c r="E19" s="51">
        <f t="shared" si="5"/>
        <v>28150.510000000002</v>
      </c>
      <c r="F19" s="51">
        <f t="shared" si="3"/>
        <v>22821</v>
      </c>
      <c r="G19" s="51">
        <f t="shared" si="3"/>
        <v>20886</v>
      </c>
      <c r="H19" s="51">
        <f t="shared" si="3"/>
        <v>20193</v>
      </c>
      <c r="I19" s="51">
        <f t="shared" si="3"/>
        <v>15585.260000000002</v>
      </c>
      <c r="K19" s="81">
        <f>SUMIFS(shipment_회사별!$C13:$V13,shipment_회사별!$C$2:$V$2,K$230)</f>
        <v>6506.74</v>
      </c>
      <c r="L19" s="51">
        <f>SUMIFS(shipment_회사별!$C13:$V13,shipment_회사별!$C$2:$V$2,L$230)</f>
        <v>6997.39</v>
      </c>
      <c r="M19" s="51">
        <f>SUMIFS(shipment_회사별!$C13:$V13,shipment_회사별!$C$2:$V$2,M$230)</f>
        <v>7628.38</v>
      </c>
      <c r="N19" s="57">
        <f>SUMIFS(shipment_회사별!$C13:$V13,shipment_회사별!$C$2:$V$2,N$230)</f>
        <v>7018</v>
      </c>
      <c r="O19" s="51">
        <f>SUMIFS(shipment_회사별!$C13:$V13,shipment_회사별!$C$2:$V$2,O$230)</f>
        <v>5374</v>
      </c>
      <c r="P19" s="51">
        <f>SUMIFS(shipment_회사별!$C13:$V13,shipment_회사별!$C$2:$V$2,P$230)</f>
        <v>5824</v>
      </c>
      <c r="Q19" s="51">
        <f>SUMIFS(shipment_회사별!$C13:$V13,shipment_회사별!$C$2:$V$2,Q$230)</f>
        <v>5611</v>
      </c>
      <c r="R19" s="57">
        <f>SUMIFS(shipment_회사별!$C13:$V13,shipment_회사별!$C$2:$V$2,R$230)</f>
        <v>6012</v>
      </c>
      <c r="S19" s="51">
        <f>SUMIFS(shipment_회사별!$C13:$V13,shipment_회사별!$C$2:$V$2,S$230)</f>
        <v>3943</v>
      </c>
      <c r="T19" s="51">
        <f>SUMIFS(shipment_회사별!$C13:$V13,shipment_회사별!$C$2:$V$2,T$230)</f>
        <v>6257</v>
      </c>
      <c r="U19" s="51">
        <f>SUMIFS(shipment_회사별!$C13:$V13,shipment_회사별!$C$2:$V$2,U$230)</f>
        <v>5645</v>
      </c>
      <c r="V19" s="57">
        <f>SUMIFS(shipment_회사별!$C13:$V13,shipment_회사별!$C$2:$V$2,V$230)</f>
        <v>5041</v>
      </c>
      <c r="W19" s="51">
        <f>SUMIFS(shipment_회사별!$C13:$V13,shipment_회사별!$C$2:$V$2,W$230)</f>
        <v>4571</v>
      </c>
      <c r="X19" s="51">
        <f>SUMIFS(shipment_회사별!$C13:$V13,shipment_회사별!$C$2:$V$2,X$230)</f>
        <v>4849</v>
      </c>
      <c r="Y19" s="51">
        <f>SUMIFS(shipment_회사별!$C13:$V13,shipment_회사별!$C$2:$V$2,Y$230)</f>
        <v>5483</v>
      </c>
      <c r="Z19" s="57">
        <f>SUMIFS(shipment_회사별!$C13:$V13,shipment_회사별!$C$2:$V$2,Z$230)</f>
        <v>5290</v>
      </c>
      <c r="AA19" s="51">
        <f>SUMIFS(shipment_회사별!$C13:$V13,shipment_회사별!$C$2:$V$2,AA$230)</f>
        <v>4598</v>
      </c>
      <c r="AB19" s="51">
        <f>SUMIFS(shipment_회사별!$C13:$V13,shipment_회사별!$C$2:$V$2,AB$230)</f>
        <v>4209.5200000000004</v>
      </c>
      <c r="AC19" s="51">
        <f>SUMIFS(shipment_회사별!$C13:$V13,shipment_회사별!$C$2:$V$2,AC$230)</f>
        <v>3706.2</v>
      </c>
      <c r="AD19" s="57">
        <f>SUMIFS(shipment_회사별!$C13:$V13,shipment_회사별!$C$2:$V$2,AD$230)</f>
        <v>3071.54</v>
      </c>
    </row>
    <row r="20" spans="1:30" x14ac:dyDescent="0.3">
      <c r="A20" s="86" t="str">
        <f t="shared" si="4"/>
        <v>기타</v>
      </c>
      <c r="C20" s="47" t="s">
        <v>138</v>
      </c>
      <c r="D20" s="47" t="s">
        <v>150</v>
      </c>
      <c r="E20" s="51">
        <f t="shared" si="5"/>
        <v>0</v>
      </c>
      <c r="F20" s="51">
        <f t="shared" si="3"/>
        <v>7.4</v>
      </c>
      <c r="G20" s="51">
        <f t="shared" si="3"/>
        <v>0</v>
      </c>
      <c r="H20" s="51">
        <f t="shared" si="3"/>
        <v>0</v>
      </c>
      <c r="I20" s="51">
        <f t="shared" si="3"/>
        <v>0</v>
      </c>
      <c r="K20" s="81">
        <f>SUMIFS(shipment_회사별!$C14:$V14,shipment_회사별!$C$2:$V$2,K$230)</f>
        <v>0</v>
      </c>
      <c r="L20" s="51">
        <f>SUMIFS(shipment_회사별!$C14:$V14,shipment_회사별!$C$2:$V$2,L$230)</f>
        <v>0</v>
      </c>
      <c r="M20" s="51">
        <f>SUMIFS(shipment_회사별!$C14:$V14,shipment_회사별!$C$2:$V$2,M$230)</f>
        <v>0</v>
      </c>
      <c r="N20" s="57">
        <f>SUMIFS(shipment_회사별!$C14:$V14,shipment_회사별!$C$2:$V$2,N$230)</f>
        <v>0</v>
      </c>
      <c r="O20" s="51">
        <f>SUMIFS(shipment_회사별!$C14:$V14,shipment_회사별!$C$2:$V$2,O$230)</f>
        <v>2.9</v>
      </c>
      <c r="P20" s="51">
        <f>SUMIFS(shipment_회사별!$C14:$V14,shipment_회사별!$C$2:$V$2,P$230)</f>
        <v>3</v>
      </c>
      <c r="Q20" s="51">
        <f>SUMIFS(shipment_회사별!$C14:$V14,shipment_회사별!$C$2:$V$2,Q$230)</f>
        <v>1.1000000000000001</v>
      </c>
      <c r="R20" s="57">
        <f>SUMIFS(shipment_회사별!$C14:$V14,shipment_회사별!$C$2:$V$2,R$230)</f>
        <v>0.4</v>
      </c>
      <c r="S20" s="51">
        <f>SUMIFS(shipment_회사별!$C14:$V14,shipment_회사별!$C$2:$V$2,S$230)</f>
        <v>0</v>
      </c>
      <c r="T20" s="51">
        <f>SUMIFS(shipment_회사별!$C14:$V14,shipment_회사별!$C$2:$V$2,T$230)</f>
        <v>0</v>
      </c>
      <c r="U20" s="51">
        <f>SUMIFS(shipment_회사별!$C14:$V14,shipment_회사별!$C$2:$V$2,U$230)</f>
        <v>0</v>
      </c>
      <c r="V20" s="57">
        <f>SUMIFS(shipment_회사별!$C14:$V14,shipment_회사별!$C$2:$V$2,V$230)</f>
        <v>0</v>
      </c>
      <c r="W20" s="51">
        <f>SUMIFS(shipment_회사별!$C14:$V14,shipment_회사별!$C$2:$V$2,W$230)</f>
        <v>0</v>
      </c>
      <c r="X20" s="51">
        <f>SUMIFS(shipment_회사별!$C14:$V14,shipment_회사별!$C$2:$V$2,X$230)</f>
        <v>0</v>
      </c>
      <c r="Y20" s="51">
        <f>SUMIFS(shipment_회사별!$C14:$V14,shipment_회사별!$C$2:$V$2,Y$230)</f>
        <v>0</v>
      </c>
      <c r="Z20" s="57">
        <f>SUMIFS(shipment_회사별!$C14:$V14,shipment_회사별!$C$2:$V$2,Z$230)</f>
        <v>0</v>
      </c>
      <c r="AA20" s="51">
        <f>SUMIFS(shipment_회사별!$C14:$V14,shipment_회사별!$C$2:$V$2,AA$230)</f>
        <v>0</v>
      </c>
      <c r="AB20" s="51">
        <f>SUMIFS(shipment_회사별!$C14:$V14,shipment_회사별!$C$2:$V$2,AB$230)</f>
        <v>0</v>
      </c>
      <c r="AC20" s="51">
        <f>SUMIFS(shipment_회사별!$C14:$V14,shipment_회사별!$C$2:$V$2,AC$230)</f>
        <v>0</v>
      </c>
      <c r="AD20" s="57">
        <f>SUMIFS(shipment_회사별!$C14:$V14,shipment_회사별!$C$2:$V$2,AD$230)</f>
        <v>0</v>
      </c>
    </row>
    <row r="21" spans="1:30" x14ac:dyDescent="0.3">
      <c r="A21" s="86" t="str">
        <f t="shared" si="4"/>
        <v>LG Display</v>
      </c>
      <c r="C21" s="47" t="s">
        <v>138</v>
      </c>
      <c r="D21" s="47" t="s">
        <v>151</v>
      </c>
      <c r="E21" s="51">
        <f t="shared" si="5"/>
        <v>34186</v>
      </c>
      <c r="F21" s="51">
        <f t="shared" si="3"/>
        <v>31575</v>
      </c>
      <c r="G21" s="51">
        <f t="shared" si="3"/>
        <v>33949</v>
      </c>
      <c r="H21" s="51">
        <f t="shared" si="3"/>
        <v>38001.4</v>
      </c>
      <c r="I21" s="51">
        <f t="shared" si="3"/>
        <v>30515.9</v>
      </c>
      <c r="K21" s="81">
        <f>SUMIFS(shipment_회사별!$C15:$V15,shipment_회사별!$C$2:$V$2,K$230)</f>
        <v>7869</v>
      </c>
      <c r="L21" s="51">
        <f>SUMIFS(shipment_회사별!$C15:$V15,shipment_회사별!$C$2:$V$2,L$230)</f>
        <v>8502</v>
      </c>
      <c r="M21" s="51">
        <f>SUMIFS(shipment_회사별!$C15:$V15,shipment_회사별!$C$2:$V$2,M$230)</f>
        <v>9555</v>
      </c>
      <c r="N21" s="57">
        <f>SUMIFS(shipment_회사별!$C15:$V15,shipment_회사별!$C$2:$V$2,N$230)</f>
        <v>8260</v>
      </c>
      <c r="O21" s="51">
        <f>SUMIFS(shipment_회사별!$C15:$V15,shipment_회사별!$C$2:$V$2,O$230)</f>
        <v>7796</v>
      </c>
      <c r="P21" s="51">
        <f>SUMIFS(shipment_회사별!$C15:$V15,shipment_회사별!$C$2:$V$2,P$230)</f>
        <v>7673</v>
      </c>
      <c r="Q21" s="51">
        <f>SUMIFS(shipment_회사별!$C15:$V15,shipment_회사별!$C$2:$V$2,Q$230)</f>
        <v>8338</v>
      </c>
      <c r="R21" s="57">
        <f>SUMIFS(shipment_회사별!$C15:$V15,shipment_회사별!$C$2:$V$2,R$230)</f>
        <v>7768</v>
      </c>
      <c r="S21" s="51">
        <f>SUMIFS(shipment_회사별!$C15:$V15,shipment_회사별!$C$2:$V$2,S$230)</f>
        <v>6950</v>
      </c>
      <c r="T21" s="51">
        <f>SUMIFS(shipment_회사별!$C15:$V15,shipment_회사별!$C$2:$V$2,T$230)</f>
        <v>8771</v>
      </c>
      <c r="U21" s="51">
        <f>SUMIFS(shipment_회사별!$C15:$V15,shipment_회사별!$C$2:$V$2,U$230)</f>
        <v>9217</v>
      </c>
      <c r="V21" s="57">
        <f>SUMIFS(shipment_회사별!$C15:$V15,shipment_회사별!$C$2:$V$2,V$230)</f>
        <v>9011</v>
      </c>
      <c r="W21" s="51">
        <f>SUMIFS(shipment_회사별!$C15:$V15,shipment_회사별!$C$2:$V$2,W$230)</f>
        <v>9751.5</v>
      </c>
      <c r="X21" s="51">
        <f>SUMIFS(shipment_회사별!$C15:$V15,shipment_회사별!$C$2:$V$2,X$230)</f>
        <v>8890</v>
      </c>
      <c r="Y21" s="51">
        <f>SUMIFS(shipment_회사별!$C15:$V15,shipment_회사별!$C$2:$V$2,Y$230)</f>
        <v>9419.7000000000007</v>
      </c>
      <c r="Z21" s="57">
        <f>SUMIFS(shipment_회사별!$C15:$V15,shipment_회사별!$C$2:$V$2,Z$230)</f>
        <v>9940.2000000000007</v>
      </c>
      <c r="AA21" s="51">
        <f>SUMIFS(shipment_회사별!$C15:$V15,shipment_회사별!$C$2:$V$2,AA$230)</f>
        <v>10184.5</v>
      </c>
      <c r="AB21" s="51">
        <f>SUMIFS(shipment_회사별!$C15:$V15,shipment_회사별!$C$2:$V$2,AB$230)</f>
        <v>8988.7000000000007</v>
      </c>
      <c r="AC21" s="51">
        <f>SUMIFS(shipment_회사별!$C15:$V15,shipment_회사별!$C$2:$V$2,AC$230)</f>
        <v>6182.6</v>
      </c>
      <c r="AD21" s="57">
        <f>SUMIFS(shipment_회사별!$C15:$V15,shipment_회사별!$C$2:$V$2,AD$230)</f>
        <v>5160.1000000000004</v>
      </c>
    </row>
    <row r="22" spans="1:30" x14ac:dyDescent="0.3">
      <c r="A22" s="86" t="str">
        <f t="shared" si="4"/>
        <v>SDC</v>
      </c>
      <c r="C22" s="47" t="s">
        <v>138</v>
      </c>
      <c r="D22" s="47" t="s">
        <v>152</v>
      </c>
      <c r="E22" s="51">
        <f t="shared" si="5"/>
        <v>16438</v>
      </c>
      <c r="F22" s="51">
        <f t="shared" si="3"/>
        <v>16115</v>
      </c>
      <c r="G22" s="51">
        <f t="shared" si="3"/>
        <v>19201</v>
      </c>
      <c r="H22" s="51">
        <f t="shared" si="3"/>
        <v>1207</v>
      </c>
      <c r="I22" s="51">
        <f t="shared" si="3"/>
        <v>32</v>
      </c>
      <c r="K22" s="81">
        <f>SUMIFS(shipment_회사별!$C16:$V16,shipment_회사별!$C$2:$V$2,K$230)</f>
        <v>3563</v>
      </c>
      <c r="L22" s="51">
        <f>SUMIFS(shipment_회사별!$C16:$V16,shipment_회사별!$C$2:$V$2,L$230)</f>
        <v>4382</v>
      </c>
      <c r="M22" s="51">
        <f>SUMIFS(shipment_회사별!$C16:$V16,shipment_회사별!$C$2:$V$2,M$230)</f>
        <v>4261</v>
      </c>
      <c r="N22" s="57">
        <f>SUMIFS(shipment_회사별!$C16:$V16,shipment_회사별!$C$2:$V$2,N$230)</f>
        <v>4232</v>
      </c>
      <c r="O22" s="51">
        <f>SUMIFS(shipment_회사별!$C16:$V16,shipment_회사별!$C$2:$V$2,O$230)</f>
        <v>3399</v>
      </c>
      <c r="P22" s="51">
        <f>SUMIFS(shipment_회사별!$C16:$V16,shipment_회사별!$C$2:$V$2,P$230)</f>
        <v>4209</v>
      </c>
      <c r="Q22" s="51">
        <f>SUMIFS(shipment_회사별!$C16:$V16,shipment_회사별!$C$2:$V$2,Q$230)</f>
        <v>4386</v>
      </c>
      <c r="R22" s="57">
        <f>SUMIFS(shipment_회사별!$C16:$V16,shipment_회사별!$C$2:$V$2,R$230)</f>
        <v>4121</v>
      </c>
      <c r="S22" s="51">
        <f>SUMIFS(shipment_회사별!$C16:$V16,shipment_회사별!$C$2:$V$2,S$230)</f>
        <v>3978</v>
      </c>
      <c r="T22" s="51">
        <f>SUMIFS(shipment_회사별!$C16:$V16,shipment_회사별!$C$2:$V$2,T$230)</f>
        <v>5093</v>
      </c>
      <c r="U22" s="51">
        <f>SUMIFS(shipment_회사별!$C16:$V16,shipment_회사별!$C$2:$V$2,U$230)</f>
        <v>5365</v>
      </c>
      <c r="V22" s="57">
        <f>SUMIFS(shipment_회사별!$C16:$V16,shipment_회사별!$C$2:$V$2,V$230)</f>
        <v>4765</v>
      </c>
      <c r="W22" s="51">
        <f>SUMIFS(shipment_회사별!$C16:$V16,shipment_회사별!$C$2:$V$2,W$230)</f>
        <v>620</v>
      </c>
      <c r="X22" s="51">
        <f>SUMIFS(shipment_회사별!$C16:$V16,shipment_회사별!$C$2:$V$2,X$230)</f>
        <v>547</v>
      </c>
      <c r="Y22" s="51">
        <f>SUMIFS(shipment_회사별!$C16:$V16,shipment_회사별!$C$2:$V$2,Y$230)</f>
        <v>40</v>
      </c>
      <c r="Z22" s="57">
        <f>SUMIFS(shipment_회사별!$C16:$V16,shipment_회사별!$C$2:$V$2,Z$230)</f>
        <v>0</v>
      </c>
      <c r="AA22" s="51">
        <f>SUMIFS(shipment_회사별!$C16:$V16,shipment_회사별!$C$2:$V$2,AA$230)</f>
        <v>0</v>
      </c>
      <c r="AB22" s="51">
        <f>SUMIFS(shipment_회사별!$C16:$V16,shipment_회사별!$C$2:$V$2,AB$230)</f>
        <v>0</v>
      </c>
      <c r="AC22" s="51">
        <f>SUMIFS(shipment_회사별!$C16:$V16,shipment_회사별!$C$2:$V$2,AC$230)</f>
        <v>32</v>
      </c>
      <c r="AD22" s="57">
        <f>SUMIFS(shipment_회사별!$C16:$V16,shipment_회사별!$C$2:$V$2,AD$230)</f>
        <v>0</v>
      </c>
    </row>
    <row r="23" spans="1:30" x14ac:dyDescent="0.3">
      <c r="A23" s="86" t="str">
        <f t="shared" si="4"/>
        <v>기타</v>
      </c>
      <c r="C23" s="47" t="s">
        <v>115</v>
      </c>
      <c r="D23" s="47" t="s">
        <v>139</v>
      </c>
      <c r="E23" s="51">
        <f t="shared" si="5"/>
        <v>25423.699999999997</v>
      </c>
      <c r="F23" s="51">
        <f t="shared" si="3"/>
        <v>23979.8</v>
      </c>
      <c r="G23" s="51">
        <f t="shared" si="3"/>
        <v>20046</v>
      </c>
      <c r="H23" s="51">
        <f t="shared" si="3"/>
        <v>17971</v>
      </c>
      <c r="I23" s="51">
        <f t="shared" si="3"/>
        <v>13489.699999999999</v>
      </c>
      <c r="K23" s="81">
        <f>SUMIFS(shipment_회사별!$C17:$V17,shipment_회사별!$C$2:$V$2,K$230)</f>
        <v>6391</v>
      </c>
      <c r="L23" s="51">
        <f>SUMIFS(shipment_회사별!$C17:$V17,shipment_회사별!$C$2:$V$2,L$230)</f>
        <v>6119</v>
      </c>
      <c r="M23" s="51">
        <f>SUMIFS(shipment_회사별!$C17:$V17,shipment_회사별!$C$2:$V$2,M$230)</f>
        <v>6353.6</v>
      </c>
      <c r="N23" s="57">
        <f>SUMIFS(shipment_회사별!$C17:$V17,shipment_회사별!$C$2:$V$2,N$230)</f>
        <v>6560.1</v>
      </c>
      <c r="O23" s="51">
        <f>SUMIFS(shipment_회사별!$C17:$V17,shipment_회사별!$C$2:$V$2,O$230)</f>
        <v>6283.2</v>
      </c>
      <c r="P23" s="51">
        <f>SUMIFS(shipment_회사별!$C17:$V17,shipment_회사별!$C$2:$V$2,P$230)</f>
        <v>6124.6</v>
      </c>
      <c r="Q23" s="51">
        <f>SUMIFS(shipment_회사별!$C17:$V17,shipment_회사별!$C$2:$V$2,Q$230)</f>
        <v>6067</v>
      </c>
      <c r="R23" s="57">
        <f>SUMIFS(shipment_회사별!$C17:$V17,shipment_회사별!$C$2:$V$2,R$230)</f>
        <v>5505</v>
      </c>
      <c r="S23" s="51">
        <f>SUMIFS(shipment_회사별!$C17:$V17,shipment_회사별!$C$2:$V$2,S$230)</f>
        <v>4865</v>
      </c>
      <c r="T23" s="51">
        <f>SUMIFS(shipment_회사별!$C17:$V17,shipment_회사별!$C$2:$V$2,T$230)</f>
        <v>5223</v>
      </c>
      <c r="U23" s="51">
        <f>SUMIFS(shipment_회사별!$C17:$V17,shipment_회사별!$C$2:$V$2,U$230)</f>
        <v>5035</v>
      </c>
      <c r="V23" s="57">
        <f>SUMIFS(shipment_회사별!$C17:$V17,shipment_회사별!$C$2:$V$2,V$230)</f>
        <v>4923</v>
      </c>
      <c r="W23" s="51">
        <f>SUMIFS(shipment_회사별!$C17:$V17,shipment_회사별!$C$2:$V$2,W$230)</f>
        <v>4688.5</v>
      </c>
      <c r="X23" s="51">
        <f>SUMIFS(shipment_회사별!$C17:$V17,shipment_회사별!$C$2:$V$2,X$230)</f>
        <v>4606</v>
      </c>
      <c r="Y23" s="51">
        <f>SUMIFS(shipment_회사별!$C17:$V17,shipment_회사별!$C$2:$V$2,Y$230)</f>
        <v>4443.5</v>
      </c>
      <c r="Z23" s="57">
        <f>SUMIFS(shipment_회사별!$C17:$V17,shipment_회사별!$C$2:$V$2,Z$230)</f>
        <v>4233</v>
      </c>
      <c r="AA23" s="51">
        <f>SUMIFS(shipment_회사별!$C17:$V17,shipment_회사별!$C$2:$V$2,AA$230)</f>
        <v>4080.2</v>
      </c>
      <c r="AB23" s="51">
        <f>SUMIFS(shipment_회사별!$C17:$V17,shipment_회사별!$C$2:$V$2,AB$230)</f>
        <v>3913.6</v>
      </c>
      <c r="AC23" s="51">
        <f>SUMIFS(shipment_회사별!$C17:$V17,shipment_회사별!$C$2:$V$2,AC$230)</f>
        <v>2594.3000000000002</v>
      </c>
      <c r="AD23" s="57">
        <f>SUMIFS(shipment_회사별!$C17:$V17,shipment_회사별!$C$2:$V$2,AD$230)</f>
        <v>2901.6</v>
      </c>
    </row>
    <row r="24" spans="1:30" x14ac:dyDescent="0.3">
      <c r="A24" s="86" t="str">
        <f t="shared" si="4"/>
        <v>BOE Technology Group</v>
      </c>
      <c r="C24" s="47" t="s">
        <v>115</v>
      </c>
      <c r="D24" s="47" t="s">
        <v>140</v>
      </c>
      <c r="E24" s="51">
        <f t="shared" si="5"/>
        <v>53341</v>
      </c>
      <c r="F24" s="51">
        <f t="shared" si="3"/>
        <v>53200.5</v>
      </c>
      <c r="G24" s="51">
        <f t="shared" si="3"/>
        <v>47283</v>
      </c>
      <c r="H24" s="51">
        <f t="shared" si="3"/>
        <v>62179.199999999997</v>
      </c>
      <c r="I24" s="51">
        <f t="shared" si="3"/>
        <v>64192</v>
      </c>
      <c r="K24" s="81">
        <f>SUMIFS(shipment_회사별!$C18:$V18,shipment_회사별!$C$2:$V$2,K$230)</f>
        <v>12414</v>
      </c>
      <c r="L24" s="51">
        <f>SUMIFS(shipment_회사별!$C18:$V18,shipment_회사별!$C$2:$V$2,L$230)</f>
        <v>13211</v>
      </c>
      <c r="M24" s="51">
        <f>SUMIFS(shipment_회사별!$C18:$V18,shipment_회사별!$C$2:$V$2,M$230)</f>
        <v>14127</v>
      </c>
      <c r="N24" s="57">
        <f>SUMIFS(shipment_회사별!$C18:$V18,shipment_회사별!$C$2:$V$2,N$230)</f>
        <v>13589</v>
      </c>
      <c r="O24" s="51">
        <f>SUMIFS(shipment_회사별!$C18:$V18,shipment_회사별!$C$2:$V$2,O$230)</f>
        <v>14266</v>
      </c>
      <c r="P24" s="51">
        <f>SUMIFS(shipment_회사별!$C18:$V18,shipment_회사별!$C$2:$V$2,P$230)</f>
        <v>12954</v>
      </c>
      <c r="Q24" s="51">
        <f>SUMIFS(shipment_회사별!$C18:$V18,shipment_회사별!$C$2:$V$2,Q$230)</f>
        <v>13151</v>
      </c>
      <c r="R24" s="57">
        <f>SUMIFS(shipment_회사별!$C18:$V18,shipment_회사별!$C$2:$V$2,R$230)</f>
        <v>12829.5</v>
      </c>
      <c r="S24" s="51">
        <f>SUMIFS(shipment_회사별!$C18:$V18,shipment_회사별!$C$2:$V$2,S$230)</f>
        <v>11550</v>
      </c>
      <c r="T24" s="51">
        <f>SUMIFS(shipment_회사별!$C18:$V18,shipment_회사별!$C$2:$V$2,T$230)</f>
        <v>11759</v>
      </c>
      <c r="U24" s="51">
        <f>SUMIFS(shipment_회사별!$C18:$V18,shipment_회사별!$C$2:$V$2,U$230)</f>
        <v>12364</v>
      </c>
      <c r="V24" s="57">
        <f>SUMIFS(shipment_회사별!$C18:$V18,shipment_회사별!$C$2:$V$2,V$230)</f>
        <v>11610</v>
      </c>
      <c r="W24" s="51">
        <f>SUMIFS(shipment_회사별!$C18:$V18,shipment_회사별!$C$2:$V$2,W$230)</f>
        <v>15435.2</v>
      </c>
      <c r="X24" s="51">
        <f>SUMIFS(shipment_회사별!$C18:$V18,shipment_회사별!$C$2:$V$2,X$230)</f>
        <v>15144</v>
      </c>
      <c r="Y24" s="51">
        <f>SUMIFS(shipment_회사별!$C18:$V18,shipment_회사별!$C$2:$V$2,Y$230)</f>
        <v>14853</v>
      </c>
      <c r="Z24" s="57">
        <f>SUMIFS(shipment_회사별!$C18:$V18,shipment_회사별!$C$2:$V$2,Z$230)</f>
        <v>16747</v>
      </c>
      <c r="AA24" s="51">
        <f>SUMIFS(shipment_회사별!$C18:$V18,shipment_회사별!$C$2:$V$2,AA$230)</f>
        <v>17132</v>
      </c>
      <c r="AB24" s="51">
        <f>SUMIFS(shipment_회사별!$C18:$V18,shipment_회사별!$C$2:$V$2,AB$230)</f>
        <v>15850</v>
      </c>
      <c r="AC24" s="51">
        <f>SUMIFS(shipment_회사별!$C18:$V18,shipment_회사별!$C$2:$V$2,AC$230)</f>
        <v>15911</v>
      </c>
      <c r="AD24" s="57">
        <f>SUMIFS(shipment_회사별!$C18:$V18,shipment_회사별!$C$2:$V$2,AD$230)</f>
        <v>15299</v>
      </c>
    </row>
    <row r="25" spans="1:30" x14ac:dyDescent="0.3">
      <c r="A25" s="86" t="str">
        <f t="shared" si="4"/>
        <v>기타</v>
      </c>
      <c r="C25" s="47" t="s">
        <v>115</v>
      </c>
      <c r="D25" s="47" t="s">
        <v>141</v>
      </c>
      <c r="E25" s="51">
        <f t="shared" si="5"/>
        <v>3415</v>
      </c>
      <c r="F25" s="51">
        <f t="shared" si="5"/>
        <v>10745</v>
      </c>
      <c r="G25" s="51">
        <f t="shared" si="5"/>
        <v>13381</v>
      </c>
      <c r="H25" s="51">
        <f t="shared" si="5"/>
        <v>14535</v>
      </c>
      <c r="I25" s="51">
        <f t="shared" si="5"/>
        <v>16929</v>
      </c>
      <c r="K25" s="81">
        <f>SUMIFS(shipment_회사별!$C19:$V19,shipment_회사별!$C$2:$V$2,K$230)</f>
        <v>0</v>
      </c>
      <c r="L25" s="51">
        <f>SUMIFS(shipment_회사별!$C19:$V19,shipment_회사별!$C$2:$V$2,L$230)</f>
        <v>200</v>
      </c>
      <c r="M25" s="51">
        <f>SUMIFS(shipment_회사별!$C19:$V19,shipment_회사별!$C$2:$V$2,M$230)</f>
        <v>875</v>
      </c>
      <c r="N25" s="57">
        <f>SUMIFS(shipment_회사별!$C19:$V19,shipment_회사별!$C$2:$V$2,N$230)</f>
        <v>2340</v>
      </c>
      <c r="O25" s="51">
        <f>SUMIFS(shipment_회사별!$C19:$V19,shipment_회사별!$C$2:$V$2,O$230)</f>
        <v>3065</v>
      </c>
      <c r="P25" s="51">
        <f>SUMIFS(shipment_회사별!$C19:$V19,shipment_회사별!$C$2:$V$2,P$230)</f>
        <v>2275</v>
      </c>
      <c r="Q25" s="51">
        <f>SUMIFS(shipment_회사별!$C19:$V19,shipment_회사별!$C$2:$V$2,Q$230)</f>
        <v>3010</v>
      </c>
      <c r="R25" s="57">
        <f>SUMIFS(shipment_회사별!$C19:$V19,shipment_회사별!$C$2:$V$2,R$230)</f>
        <v>2395</v>
      </c>
      <c r="S25" s="51">
        <f>SUMIFS(shipment_회사별!$C19:$V19,shipment_회사별!$C$2:$V$2,S$230)</f>
        <v>2881</v>
      </c>
      <c r="T25" s="51">
        <f>SUMIFS(shipment_회사별!$C19:$V19,shipment_회사별!$C$2:$V$2,T$230)</f>
        <v>3255</v>
      </c>
      <c r="U25" s="51">
        <f>SUMIFS(shipment_회사별!$C19:$V19,shipment_회사별!$C$2:$V$2,U$230)</f>
        <v>3545</v>
      </c>
      <c r="V25" s="57">
        <f>SUMIFS(shipment_회사별!$C19:$V19,shipment_회사별!$C$2:$V$2,V$230)</f>
        <v>3700</v>
      </c>
      <c r="W25" s="51">
        <f>SUMIFS(shipment_회사별!$C19:$V19,shipment_회사별!$C$2:$V$2,W$230)</f>
        <v>3660</v>
      </c>
      <c r="X25" s="51">
        <f>SUMIFS(shipment_회사별!$C19:$V19,shipment_회사별!$C$2:$V$2,X$230)</f>
        <v>3760</v>
      </c>
      <c r="Y25" s="51">
        <f>SUMIFS(shipment_회사별!$C19:$V19,shipment_회사별!$C$2:$V$2,Y$230)</f>
        <v>3435</v>
      </c>
      <c r="Z25" s="57">
        <f>SUMIFS(shipment_회사별!$C19:$V19,shipment_회사별!$C$2:$V$2,Z$230)</f>
        <v>3680</v>
      </c>
      <c r="AA25" s="51">
        <f>SUMIFS(shipment_회사별!$C19:$V19,shipment_회사별!$C$2:$V$2,AA$230)</f>
        <v>4460</v>
      </c>
      <c r="AB25" s="51">
        <f>SUMIFS(shipment_회사별!$C19:$V19,shipment_회사별!$C$2:$V$2,AB$230)</f>
        <v>4215</v>
      </c>
      <c r="AC25" s="51">
        <f>SUMIFS(shipment_회사별!$C19:$V19,shipment_회사별!$C$2:$V$2,AC$230)</f>
        <v>4209</v>
      </c>
      <c r="AD25" s="57">
        <f>SUMIFS(shipment_회사별!$C19:$V19,shipment_회사별!$C$2:$V$2,AD$230)</f>
        <v>4045</v>
      </c>
    </row>
    <row r="26" spans="1:30" x14ac:dyDescent="0.3">
      <c r="A26" s="86" t="str">
        <f t="shared" si="4"/>
        <v>기타</v>
      </c>
      <c r="C26" s="47" t="s">
        <v>115</v>
      </c>
      <c r="D26" s="47" t="s">
        <v>142</v>
      </c>
      <c r="E26" s="51">
        <f t="shared" si="5"/>
        <v>7765</v>
      </c>
      <c r="F26" s="51">
        <f t="shared" si="5"/>
        <v>14341</v>
      </c>
      <c r="G26" s="51">
        <f t="shared" si="5"/>
        <v>17976</v>
      </c>
      <c r="H26" s="51">
        <f t="shared" si="5"/>
        <v>0</v>
      </c>
      <c r="I26" s="51">
        <f t="shared" si="5"/>
        <v>0</v>
      </c>
      <c r="K26" s="81">
        <f>SUMIFS(shipment_회사별!$C20:$V20,shipment_회사별!$C$2:$V$2,K$230)</f>
        <v>1669</v>
      </c>
      <c r="L26" s="51">
        <f>SUMIFS(shipment_회사별!$C20:$V20,shipment_회사별!$C$2:$V$2,L$230)</f>
        <v>1682</v>
      </c>
      <c r="M26" s="51">
        <f>SUMIFS(shipment_회사별!$C20:$V20,shipment_회사별!$C$2:$V$2,M$230)</f>
        <v>2077</v>
      </c>
      <c r="N26" s="57">
        <f>SUMIFS(shipment_회사별!$C20:$V20,shipment_회사별!$C$2:$V$2,N$230)</f>
        <v>2337</v>
      </c>
      <c r="O26" s="51">
        <f>SUMIFS(shipment_회사별!$C20:$V20,shipment_회사별!$C$2:$V$2,O$230)</f>
        <v>2694</v>
      </c>
      <c r="P26" s="51">
        <f>SUMIFS(shipment_회사별!$C20:$V20,shipment_회사별!$C$2:$V$2,P$230)</f>
        <v>3034</v>
      </c>
      <c r="Q26" s="51">
        <f>SUMIFS(shipment_회사별!$C20:$V20,shipment_회사별!$C$2:$V$2,Q$230)</f>
        <v>3533</v>
      </c>
      <c r="R26" s="57">
        <f>SUMIFS(shipment_회사별!$C20:$V20,shipment_회사별!$C$2:$V$2,R$230)</f>
        <v>5080</v>
      </c>
      <c r="S26" s="51">
        <f>SUMIFS(shipment_회사별!$C20:$V20,shipment_회사별!$C$2:$V$2,S$230)</f>
        <v>4565</v>
      </c>
      <c r="T26" s="51">
        <f>SUMIFS(shipment_회사별!$C20:$V20,shipment_회사별!$C$2:$V$2,T$230)</f>
        <v>4075</v>
      </c>
      <c r="U26" s="51">
        <f>SUMIFS(shipment_회사별!$C20:$V20,shipment_회사별!$C$2:$V$2,U$230)</f>
        <v>4741</v>
      </c>
      <c r="V26" s="57">
        <f>SUMIFS(shipment_회사별!$C20:$V20,shipment_회사별!$C$2:$V$2,V$230)</f>
        <v>4595</v>
      </c>
      <c r="W26" s="51">
        <f>SUMIFS(shipment_회사별!$C20:$V20,shipment_회사별!$C$2:$V$2,W$230)</f>
        <v>0</v>
      </c>
      <c r="X26" s="51">
        <f>SUMIFS(shipment_회사별!$C20:$V20,shipment_회사별!$C$2:$V$2,X$230)</f>
        <v>0</v>
      </c>
      <c r="Y26" s="51">
        <f>SUMIFS(shipment_회사별!$C20:$V20,shipment_회사별!$C$2:$V$2,Y$230)</f>
        <v>0</v>
      </c>
      <c r="Z26" s="57">
        <f>SUMIFS(shipment_회사별!$C20:$V20,shipment_회사별!$C$2:$V$2,Z$230)</f>
        <v>0</v>
      </c>
      <c r="AA26" s="51">
        <f>SUMIFS(shipment_회사별!$C20:$V20,shipment_회사별!$C$2:$V$2,AA$230)</f>
        <v>0</v>
      </c>
      <c r="AB26" s="51">
        <f>SUMIFS(shipment_회사별!$C20:$V20,shipment_회사별!$C$2:$V$2,AB$230)</f>
        <v>0</v>
      </c>
      <c r="AC26" s="51">
        <f>SUMIFS(shipment_회사별!$C20:$V20,shipment_회사별!$C$2:$V$2,AC$230)</f>
        <v>0</v>
      </c>
      <c r="AD26" s="57">
        <f>SUMIFS(shipment_회사별!$C20:$V20,shipment_회사별!$C$2:$V$2,AD$230)</f>
        <v>0</v>
      </c>
    </row>
    <row r="27" spans="1:30" x14ac:dyDescent="0.3">
      <c r="A27" s="86" t="str">
        <f t="shared" si="4"/>
        <v>기타</v>
      </c>
      <c r="C27" s="47" t="s">
        <v>115</v>
      </c>
      <c r="D27" s="47" t="s">
        <v>143</v>
      </c>
      <c r="E27" s="51">
        <f t="shared" si="5"/>
        <v>0</v>
      </c>
      <c r="F27" s="51">
        <f t="shared" si="5"/>
        <v>0</v>
      </c>
      <c r="G27" s="51">
        <f t="shared" si="5"/>
        <v>0</v>
      </c>
      <c r="H27" s="51">
        <f t="shared" si="5"/>
        <v>4280</v>
      </c>
      <c r="I27" s="51">
        <f t="shared" si="5"/>
        <v>3450</v>
      </c>
      <c r="K27" s="81">
        <f>SUMIFS(shipment_회사별!$C21:$V21,shipment_회사별!$C$2:$V$2,K$230)</f>
        <v>0</v>
      </c>
      <c r="L27" s="51">
        <f>SUMIFS(shipment_회사별!$C21:$V21,shipment_회사별!$C$2:$V$2,L$230)</f>
        <v>0</v>
      </c>
      <c r="M27" s="51">
        <f>SUMIFS(shipment_회사별!$C21:$V21,shipment_회사별!$C$2:$V$2,M$230)</f>
        <v>0</v>
      </c>
      <c r="N27" s="57">
        <f>SUMIFS(shipment_회사별!$C21:$V21,shipment_회사별!$C$2:$V$2,N$230)</f>
        <v>0</v>
      </c>
      <c r="O27" s="51">
        <f>SUMIFS(shipment_회사별!$C21:$V21,shipment_회사별!$C$2:$V$2,O$230)</f>
        <v>0</v>
      </c>
      <c r="P27" s="51">
        <f>SUMIFS(shipment_회사별!$C21:$V21,shipment_회사별!$C$2:$V$2,P$230)</f>
        <v>0</v>
      </c>
      <c r="Q27" s="51">
        <f>SUMIFS(shipment_회사별!$C21:$V21,shipment_회사별!$C$2:$V$2,Q$230)</f>
        <v>0</v>
      </c>
      <c r="R27" s="57">
        <f>SUMIFS(shipment_회사별!$C21:$V21,shipment_회사별!$C$2:$V$2,R$230)</f>
        <v>0</v>
      </c>
      <c r="S27" s="51">
        <f>SUMIFS(shipment_회사별!$C21:$V21,shipment_회사별!$C$2:$V$2,S$230)</f>
        <v>0</v>
      </c>
      <c r="T27" s="51">
        <f>SUMIFS(shipment_회사별!$C21:$V21,shipment_회사별!$C$2:$V$2,T$230)</f>
        <v>0</v>
      </c>
      <c r="U27" s="51">
        <f>SUMIFS(shipment_회사별!$C21:$V21,shipment_회사별!$C$2:$V$2,U$230)</f>
        <v>0</v>
      </c>
      <c r="V27" s="57">
        <f>SUMIFS(shipment_회사별!$C21:$V21,shipment_회사별!$C$2:$V$2,V$230)</f>
        <v>0</v>
      </c>
      <c r="W27" s="51">
        <f>SUMIFS(shipment_회사별!$C21:$V21,shipment_회사별!$C$2:$V$2,W$230)</f>
        <v>1215</v>
      </c>
      <c r="X27" s="51">
        <f>SUMIFS(shipment_회사별!$C21:$V21,shipment_회사별!$C$2:$V$2,X$230)</f>
        <v>910</v>
      </c>
      <c r="Y27" s="51">
        <f>SUMIFS(shipment_회사별!$C21:$V21,shipment_회사별!$C$2:$V$2,Y$230)</f>
        <v>890</v>
      </c>
      <c r="Z27" s="57">
        <f>SUMIFS(shipment_회사별!$C21:$V21,shipment_회사별!$C$2:$V$2,Z$230)</f>
        <v>1265</v>
      </c>
      <c r="AA27" s="51">
        <f>SUMIFS(shipment_회사별!$C21:$V21,shipment_회사별!$C$2:$V$2,AA$230)</f>
        <v>1160</v>
      </c>
      <c r="AB27" s="51">
        <f>SUMIFS(shipment_회사별!$C21:$V21,shipment_회사별!$C$2:$V$2,AB$230)</f>
        <v>1030</v>
      </c>
      <c r="AC27" s="51">
        <f>SUMIFS(shipment_회사별!$C21:$V21,shipment_회사별!$C$2:$V$2,AC$230)</f>
        <v>730</v>
      </c>
      <c r="AD27" s="57">
        <f>SUMIFS(shipment_회사별!$C21:$V21,shipment_회사별!$C$2:$V$2,AD$230)</f>
        <v>530</v>
      </c>
    </row>
    <row r="28" spans="1:30" x14ac:dyDescent="0.3">
      <c r="A28" s="86" t="str">
        <f t="shared" si="4"/>
        <v>기타</v>
      </c>
      <c r="C28" s="47" t="s">
        <v>115</v>
      </c>
      <c r="D28" s="47" t="s">
        <v>144</v>
      </c>
      <c r="E28" s="51">
        <f t="shared" si="5"/>
        <v>39212</v>
      </c>
      <c r="F28" s="51">
        <f t="shared" si="5"/>
        <v>40526.5</v>
      </c>
      <c r="G28" s="51">
        <f t="shared" si="5"/>
        <v>39694.699999999997</v>
      </c>
      <c r="H28" s="51">
        <f t="shared" si="5"/>
        <v>42203</v>
      </c>
      <c r="I28" s="51">
        <f t="shared" si="5"/>
        <v>46733</v>
      </c>
      <c r="K28" s="81">
        <f>SUMIFS(shipment_회사별!$C22:$V22,shipment_회사별!$C$2:$V$2,K$230)</f>
        <v>9507</v>
      </c>
      <c r="L28" s="51">
        <f>SUMIFS(shipment_회사별!$C22:$V22,shipment_회사별!$C$2:$V$2,L$230)</f>
        <v>9799</v>
      </c>
      <c r="M28" s="51">
        <f>SUMIFS(shipment_회사별!$C22:$V22,shipment_회사별!$C$2:$V$2,M$230)</f>
        <v>10066</v>
      </c>
      <c r="N28" s="57">
        <f>SUMIFS(shipment_회사별!$C22:$V22,shipment_회사별!$C$2:$V$2,N$230)</f>
        <v>9840</v>
      </c>
      <c r="O28" s="51">
        <f>SUMIFS(shipment_회사별!$C22:$V22,shipment_회사별!$C$2:$V$2,O$230)</f>
        <v>9454</v>
      </c>
      <c r="P28" s="51">
        <f>SUMIFS(shipment_회사별!$C22:$V22,shipment_회사별!$C$2:$V$2,P$230)</f>
        <v>10210</v>
      </c>
      <c r="Q28" s="51">
        <f>SUMIFS(shipment_회사별!$C22:$V22,shipment_회사별!$C$2:$V$2,Q$230)</f>
        <v>10374</v>
      </c>
      <c r="R28" s="57">
        <f>SUMIFS(shipment_회사별!$C22:$V22,shipment_회사별!$C$2:$V$2,R$230)</f>
        <v>10488.5</v>
      </c>
      <c r="S28" s="51">
        <f>SUMIFS(shipment_회사별!$C22:$V22,shipment_회사별!$C$2:$V$2,S$230)</f>
        <v>11151</v>
      </c>
      <c r="T28" s="51">
        <f>SUMIFS(shipment_회사별!$C22:$V22,shipment_회사별!$C$2:$V$2,T$230)</f>
        <v>10143.700000000001</v>
      </c>
      <c r="U28" s="51">
        <f>SUMIFS(shipment_회사별!$C22:$V22,shipment_회사별!$C$2:$V$2,U$230)</f>
        <v>9561</v>
      </c>
      <c r="V28" s="57">
        <f>SUMIFS(shipment_회사별!$C22:$V22,shipment_회사별!$C$2:$V$2,V$230)</f>
        <v>8839</v>
      </c>
      <c r="W28" s="51">
        <f>SUMIFS(shipment_회사별!$C22:$V22,shipment_회사별!$C$2:$V$2,W$230)</f>
        <v>10106</v>
      </c>
      <c r="X28" s="51">
        <f>SUMIFS(shipment_회사별!$C22:$V22,shipment_회사별!$C$2:$V$2,X$230)</f>
        <v>10284</v>
      </c>
      <c r="Y28" s="51">
        <f>SUMIFS(shipment_회사별!$C22:$V22,shipment_회사별!$C$2:$V$2,Y$230)</f>
        <v>10520</v>
      </c>
      <c r="Z28" s="57">
        <f>SUMIFS(shipment_회사별!$C22:$V22,shipment_회사별!$C$2:$V$2,Z$230)</f>
        <v>11293</v>
      </c>
      <c r="AA28" s="51">
        <f>SUMIFS(shipment_회사별!$C22:$V22,shipment_회사별!$C$2:$V$2,AA$230)</f>
        <v>11943</v>
      </c>
      <c r="AB28" s="51">
        <f>SUMIFS(shipment_회사별!$C22:$V22,shipment_회사별!$C$2:$V$2,AB$230)</f>
        <v>11284</v>
      </c>
      <c r="AC28" s="51">
        <f>SUMIFS(shipment_회사별!$C22:$V22,shipment_회사별!$C$2:$V$2,AC$230)</f>
        <v>11392</v>
      </c>
      <c r="AD28" s="57">
        <f>SUMIFS(shipment_회사별!$C22:$V22,shipment_회사별!$C$2:$V$2,AD$230)</f>
        <v>12114</v>
      </c>
    </row>
    <row r="29" spans="1:30" x14ac:dyDescent="0.3">
      <c r="A29" s="86" t="str">
        <f t="shared" si="4"/>
        <v>기타</v>
      </c>
      <c r="C29" s="47" t="s">
        <v>115</v>
      </c>
      <c r="D29" s="47" t="s">
        <v>147</v>
      </c>
      <c r="E29" s="51">
        <f t="shared" si="5"/>
        <v>13555</v>
      </c>
      <c r="F29" s="51">
        <f t="shared" si="5"/>
        <v>19414</v>
      </c>
      <c r="G29" s="51">
        <f t="shared" si="5"/>
        <v>31290</v>
      </c>
      <c r="H29" s="51">
        <f t="shared" si="5"/>
        <v>38174.1</v>
      </c>
      <c r="I29" s="51">
        <f t="shared" si="5"/>
        <v>44628.6</v>
      </c>
      <c r="K29" s="81">
        <f>SUMIFS(shipment_회사별!$C23:$V23,shipment_회사별!$C$2:$V$2,K$230)</f>
        <v>2820</v>
      </c>
      <c r="L29" s="51">
        <f>SUMIFS(shipment_회사별!$C23:$V23,shipment_회사별!$C$2:$V$2,L$230)</f>
        <v>3385</v>
      </c>
      <c r="M29" s="51">
        <f>SUMIFS(shipment_회사별!$C23:$V23,shipment_회사별!$C$2:$V$2,M$230)</f>
        <v>3670</v>
      </c>
      <c r="N29" s="57">
        <f>SUMIFS(shipment_회사별!$C23:$V23,shipment_회사별!$C$2:$V$2,N$230)</f>
        <v>3680</v>
      </c>
      <c r="O29" s="51">
        <f>SUMIFS(shipment_회사별!$C23:$V23,shipment_회사별!$C$2:$V$2,O$230)</f>
        <v>3720</v>
      </c>
      <c r="P29" s="51">
        <f>SUMIFS(shipment_회사별!$C23:$V23,shipment_회사별!$C$2:$V$2,P$230)</f>
        <v>4004</v>
      </c>
      <c r="Q29" s="51">
        <f>SUMIFS(shipment_회사별!$C23:$V23,shipment_회사별!$C$2:$V$2,Q$230)</f>
        <v>5310</v>
      </c>
      <c r="R29" s="57">
        <f>SUMIFS(shipment_회사별!$C23:$V23,shipment_회사별!$C$2:$V$2,R$230)</f>
        <v>6380</v>
      </c>
      <c r="S29" s="51">
        <f>SUMIFS(shipment_회사별!$C23:$V23,shipment_회사별!$C$2:$V$2,S$230)</f>
        <v>6415</v>
      </c>
      <c r="T29" s="51">
        <f>SUMIFS(shipment_회사별!$C23:$V23,shipment_회사별!$C$2:$V$2,T$230)</f>
        <v>7427</v>
      </c>
      <c r="U29" s="51">
        <f>SUMIFS(shipment_회사별!$C23:$V23,shipment_회사별!$C$2:$V$2,U$230)</f>
        <v>8720</v>
      </c>
      <c r="V29" s="57">
        <f>SUMIFS(shipment_회사별!$C23:$V23,shipment_회사별!$C$2:$V$2,V$230)</f>
        <v>8728</v>
      </c>
      <c r="W29" s="51">
        <f>SUMIFS(shipment_회사별!$C23:$V23,shipment_회사별!$C$2:$V$2,W$230)</f>
        <v>9591</v>
      </c>
      <c r="X29" s="51">
        <f>SUMIFS(shipment_회사별!$C23:$V23,shipment_회사별!$C$2:$V$2,X$230)</f>
        <v>9561</v>
      </c>
      <c r="Y29" s="51">
        <f>SUMIFS(shipment_회사별!$C23:$V23,shipment_회사별!$C$2:$V$2,Y$230)</f>
        <v>8520.1</v>
      </c>
      <c r="Z29" s="57">
        <f>SUMIFS(shipment_회사별!$C23:$V23,shipment_회사별!$C$2:$V$2,Z$230)</f>
        <v>10502</v>
      </c>
      <c r="AA29" s="51">
        <f>SUMIFS(shipment_회사별!$C23:$V23,shipment_회사별!$C$2:$V$2,AA$230)</f>
        <v>10967</v>
      </c>
      <c r="AB29" s="51">
        <f>SUMIFS(shipment_회사별!$C23:$V23,shipment_회사별!$C$2:$V$2,AB$230)</f>
        <v>11466.6</v>
      </c>
      <c r="AC29" s="51">
        <f>SUMIFS(shipment_회사별!$C23:$V23,shipment_회사별!$C$2:$V$2,AC$230)</f>
        <v>11790.4</v>
      </c>
      <c r="AD29" s="57">
        <f>SUMIFS(shipment_회사별!$C23:$V23,shipment_회사별!$C$2:$V$2,AD$230)</f>
        <v>10404.6</v>
      </c>
    </row>
    <row r="30" spans="1:30" x14ac:dyDescent="0.3">
      <c r="A30" s="86" t="str">
        <f t="shared" si="4"/>
        <v>기타</v>
      </c>
      <c r="C30" s="47" t="s">
        <v>115</v>
      </c>
      <c r="D30" s="47" t="s">
        <v>149</v>
      </c>
      <c r="E30" s="51">
        <f t="shared" si="5"/>
        <v>45366.314000000006</v>
      </c>
      <c r="F30" s="51">
        <f t="shared" si="5"/>
        <v>43844.350000000006</v>
      </c>
      <c r="G30" s="51">
        <f t="shared" si="5"/>
        <v>41944.3</v>
      </c>
      <c r="H30" s="51">
        <f t="shared" si="5"/>
        <v>38096.199999999997</v>
      </c>
      <c r="I30" s="51">
        <f t="shared" si="5"/>
        <v>36665.130000000005</v>
      </c>
      <c r="K30" s="81">
        <f>SUMIFS(shipment_회사별!$C24:$V24,shipment_회사별!$C$2:$V$2,K$230)</f>
        <v>9247.9599999999991</v>
      </c>
      <c r="L30" s="51">
        <f>SUMIFS(shipment_회사별!$C24:$V24,shipment_회사별!$C$2:$V$2,L$230)</f>
        <v>11611.544</v>
      </c>
      <c r="M30" s="51">
        <f>SUMIFS(shipment_회사별!$C24:$V24,shipment_회사별!$C$2:$V$2,M$230)</f>
        <v>11994.27</v>
      </c>
      <c r="N30" s="57">
        <f>SUMIFS(shipment_회사별!$C24:$V24,shipment_회사별!$C$2:$V$2,N$230)</f>
        <v>12512.54</v>
      </c>
      <c r="O30" s="51">
        <f>SUMIFS(shipment_회사별!$C24:$V24,shipment_회사별!$C$2:$V$2,O$230)</f>
        <v>10756.23</v>
      </c>
      <c r="P30" s="51">
        <f>SUMIFS(shipment_회사별!$C24:$V24,shipment_회사별!$C$2:$V$2,P$230)</f>
        <v>11146.17</v>
      </c>
      <c r="Q30" s="51">
        <f>SUMIFS(shipment_회사별!$C24:$V24,shipment_회사별!$C$2:$V$2,Q$230)</f>
        <v>10597.62</v>
      </c>
      <c r="R30" s="57">
        <f>SUMIFS(shipment_회사별!$C24:$V24,shipment_회사별!$C$2:$V$2,R$230)</f>
        <v>11344.33</v>
      </c>
      <c r="S30" s="51">
        <f>SUMIFS(shipment_회사별!$C24:$V24,shipment_회사별!$C$2:$V$2,S$230)</f>
        <v>9328.2000000000007</v>
      </c>
      <c r="T30" s="51">
        <f>SUMIFS(shipment_회사별!$C24:$V24,shipment_회사별!$C$2:$V$2,T$230)</f>
        <v>10998.5</v>
      </c>
      <c r="U30" s="51">
        <f>SUMIFS(shipment_회사별!$C24:$V24,shipment_회사별!$C$2:$V$2,U$230)</f>
        <v>11031.9</v>
      </c>
      <c r="V30" s="57">
        <f>SUMIFS(shipment_회사별!$C24:$V24,shipment_회사별!$C$2:$V$2,V$230)</f>
        <v>10585.7</v>
      </c>
      <c r="W30" s="51">
        <f>SUMIFS(shipment_회사별!$C24:$V24,shipment_회사별!$C$2:$V$2,W$230)</f>
        <v>9804.2000000000007</v>
      </c>
      <c r="X30" s="51">
        <f>SUMIFS(shipment_회사별!$C24:$V24,shipment_회사별!$C$2:$V$2,X$230)</f>
        <v>9434</v>
      </c>
      <c r="Y30" s="51">
        <f>SUMIFS(shipment_회사별!$C24:$V24,shipment_회사별!$C$2:$V$2,Y$230)</f>
        <v>9171</v>
      </c>
      <c r="Z30" s="57">
        <f>SUMIFS(shipment_회사별!$C24:$V24,shipment_회사별!$C$2:$V$2,Z$230)</f>
        <v>9687</v>
      </c>
      <c r="AA30" s="51">
        <f>SUMIFS(shipment_회사별!$C24:$V24,shipment_회사별!$C$2:$V$2,AA$230)</f>
        <v>8872.7999999999993</v>
      </c>
      <c r="AB30" s="51">
        <f>SUMIFS(shipment_회사별!$C24:$V24,shipment_회사별!$C$2:$V$2,AB$230)</f>
        <v>9398.81</v>
      </c>
      <c r="AC30" s="51">
        <f>SUMIFS(shipment_회사별!$C24:$V24,shipment_회사별!$C$2:$V$2,AC$230)</f>
        <v>8478.5</v>
      </c>
      <c r="AD30" s="57">
        <f>SUMIFS(shipment_회사별!$C24:$V24,shipment_회사별!$C$2:$V$2,AD$230)</f>
        <v>9915.02</v>
      </c>
    </row>
    <row r="31" spans="1:30" x14ac:dyDescent="0.3">
      <c r="A31" s="86" t="str">
        <f t="shared" si="4"/>
        <v>LG Display</v>
      </c>
      <c r="C31" s="47" t="s">
        <v>115</v>
      </c>
      <c r="D31" s="47" t="s">
        <v>151</v>
      </c>
      <c r="E31" s="51">
        <f t="shared" si="5"/>
        <v>49888.4</v>
      </c>
      <c r="F31" s="51">
        <f t="shared" si="5"/>
        <v>41948.9</v>
      </c>
      <c r="G31" s="51">
        <f t="shared" si="5"/>
        <v>23682.9</v>
      </c>
      <c r="H31" s="51">
        <f t="shared" si="5"/>
        <v>23081.100000000002</v>
      </c>
      <c r="I31" s="51">
        <f t="shared" si="5"/>
        <v>23713.93</v>
      </c>
      <c r="K31" s="81">
        <f>SUMIFS(shipment_회사별!$C25:$V25,shipment_회사별!$C$2:$V$2,K$230)</f>
        <v>12307.4</v>
      </c>
      <c r="L31" s="51">
        <f>SUMIFS(shipment_회사별!$C25:$V25,shipment_회사별!$C$2:$V$2,L$230)</f>
        <v>11902</v>
      </c>
      <c r="M31" s="51">
        <f>SUMIFS(shipment_회사별!$C25:$V25,shipment_회사별!$C$2:$V$2,M$230)</f>
        <v>12470</v>
      </c>
      <c r="N31" s="57">
        <f>SUMIFS(shipment_회사별!$C25:$V25,shipment_회사별!$C$2:$V$2,N$230)</f>
        <v>13209</v>
      </c>
      <c r="O31" s="51">
        <f>SUMIFS(shipment_회사별!$C25:$V25,shipment_회사별!$C$2:$V$2,O$230)</f>
        <v>11412.8</v>
      </c>
      <c r="P31" s="51">
        <f>SUMIFS(shipment_회사별!$C25:$V25,shipment_회사별!$C$2:$V$2,P$230)</f>
        <v>11565.7</v>
      </c>
      <c r="Q31" s="51">
        <f>SUMIFS(shipment_회사별!$C25:$V25,shipment_회사별!$C$2:$V$2,Q$230)</f>
        <v>10164.9</v>
      </c>
      <c r="R31" s="57">
        <f>SUMIFS(shipment_회사별!$C25:$V25,shipment_회사별!$C$2:$V$2,R$230)</f>
        <v>8805.5</v>
      </c>
      <c r="S31" s="51">
        <f>SUMIFS(shipment_회사별!$C25:$V25,shipment_회사별!$C$2:$V$2,S$230)</f>
        <v>6663.1</v>
      </c>
      <c r="T31" s="51">
        <f>SUMIFS(shipment_회사별!$C25:$V25,shipment_회사별!$C$2:$V$2,T$230)</f>
        <v>5166</v>
      </c>
      <c r="U31" s="51">
        <f>SUMIFS(shipment_회사별!$C25:$V25,shipment_회사별!$C$2:$V$2,U$230)</f>
        <v>5912.3</v>
      </c>
      <c r="V31" s="57">
        <f>SUMIFS(shipment_회사별!$C25:$V25,shipment_회사별!$C$2:$V$2,V$230)</f>
        <v>5941.5</v>
      </c>
      <c r="W31" s="51">
        <f>SUMIFS(shipment_회사별!$C25:$V25,shipment_회사별!$C$2:$V$2,W$230)</f>
        <v>5985.8</v>
      </c>
      <c r="X31" s="51">
        <f>SUMIFS(shipment_회사별!$C25:$V25,shipment_회사별!$C$2:$V$2,X$230)</f>
        <v>6168.1</v>
      </c>
      <c r="Y31" s="51">
        <f>SUMIFS(shipment_회사별!$C25:$V25,shipment_회사별!$C$2:$V$2,Y$230)</f>
        <v>5255.9</v>
      </c>
      <c r="Z31" s="57">
        <f>SUMIFS(shipment_회사별!$C25:$V25,shipment_회사별!$C$2:$V$2,Z$230)</f>
        <v>5671.3</v>
      </c>
      <c r="AA31" s="51">
        <f>SUMIFS(shipment_회사별!$C25:$V25,shipment_회사별!$C$2:$V$2,AA$230)</f>
        <v>5790.3</v>
      </c>
      <c r="AB31" s="51">
        <f>SUMIFS(shipment_회사별!$C25:$V25,shipment_회사별!$C$2:$V$2,AB$230)</f>
        <v>5527.83</v>
      </c>
      <c r="AC31" s="51">
        <f>SUMIFS(shipment_회사별!$C25:$V25,shipment_회사별!$C$2:$V$2,AC$230)</f>
        <v>5553.8</v>
      </c>
      <c r="AD31" s="57">
        <f>SUMIFS(shipment_회사별!$C25:$V25,shipment_회사별!$C$2:$V$2,AD$230)</f>
        <v>6842</v>
      </c>
    </row>
    <row r="32" spans="1:30" x14ac:dyDescent="0.3">
      <c r="A32" s="86" t="str">
        <f t="shared" si="4"/>
        <v>기타</v>
      </c>
      <c r="C32" s="47" t="s">
        <v>115</v>
      </c>
      <c r="D32" s="47" t="s">
        <v>153</v>
      </c>
      <c r="E32" s="51">
        <f t="shared" si="5"/>
        <v>2300</v>
      </c>
      <c r="F32" s="51">
        <f t="shared" si="5"/>
        <v>0</v>
      </c>
      <c r="G32" s="51">
        <f t="shared" si="5"/>
        <v>0</v>
      </c>
      <c r="H32" s="51">
        <f t="shared" si="5"/>
        <v>0</v>
      </c>
      <c r="I32" s="51">
        <f t="shared" si="5"/>
        <v>0</v>
      </c>
      <c r="K32" s="81">
        <f>SUMIFS(shipment_회사별!$C26:$V26,shipment_회사별!$C$2:$V$2,K$230)</f>
        <v>723</v>
      </c>
      <c r="L32" s="51">
        <f>SUMIFS(shipment_회사별!$C26:$V26,shipment_회사별!$C$2:$V$2,L$230)</f>
        <v>678</v>
      </c>
      <c r="M32" s="51">
        <f>SUMIFS(shipment_회사별!$C26:$V26,shipment_회사별!$C$2:$V$2,M$230)</f>
        <v>719</v>
      </c>
      <c r="N32" s="57">
        <f>SUMIFS(shipment_회사별!$C26:$V26,shipment_회사별!$C$2:$V$2,N$230)</f>
        <v>180</v>
      </c>
      <c r="O32" s="51">
        <f>SUMIFS(shipment_회사별!$C26:$V26,shipment_회사별!$C$2:$V$2,O$230)</f>
        <v>0</v>
      </c>
      <c r="P32" s="51">
        <f>SUMIFS(shipment_회사별!$C26:$V26,shipment_회사별!$C$2:$V$2,P$230)</f>
        <v>0</v>
      </c>
      <c r="Q32" s="51">
        <f>SUMIFS(shipment_회사별!$C26:$V26,shipment_회사별!$C$2:$V$2,Q$230)</f>
        <v>0</v>
      </c>
      <c r="R32" s="57">
        <f>SUMIFS(shipment_회사별!$C26:$V26,shipment_회사별!$C$2:$V$2,R$230)</f>
        <v>0</v>
      </c>
      <c r="S32" s="51">
        <f>SUMIFS(shipment_회사별!$C26:$V26,shipment_회사별!$C$2:$V$2,S$230)</f>
        <v>0</v>
      </c>
      <c r="T32" s="51">
        <f>SUMIFS(shipment_회사별!$C26:$V26,shipment_회사별!$C$2:$V$2,T$230)</f>
        <v>0</v>
      </c>
      <c r="U32" s="51">
        <f>SUMIFS(shipment_회사별!$C26:$V26,shipment_회사별!$C$2:$V$2,U$230)</f>
        <v>0</v>
      </c>
      <c r="V32" s="57">
        <f>SUMIFS(shipment_회사별!$C26:$V26,shipment_회사별!$C$2:$V$2,V$230)</f>
        <v>0</v>
      </c>
      <c r="W32" s="51">
        <f>SUMIFS(shipment_회사별!$C26:$V26,shipment_회사별!$C$2:$V$2,W$230)</f>
        <v>0</v>
      </c>
      <c r="X32" s="51">
        <f>SUMIFS(shipment_회사별!$C26:$V26,shipment_회사별!$C$2:$V$2,X$230)</f>
        <v>0</v>
      </c>
      <c r="Y32" s="51">
        <f>SUMIFS(shipment_회사별!$C26:$V26,shipment_회사별!$C$2:$V$2,Y$230)</f>
        <v>0</v>
      </c>
      <c r="Z32" s="57">
        <f>SUMIFS(shipment_회사별!$C26:$V26,shipment_회사별!$C$2:$V$2,Z$230)</f>
        <v>0</v>
      </c>
      <c r="AA32" s="51">
        <f>SUMIFS(shipment_회사별!$C26:$V26,shipment_회사별!$C$2:$V$2,AA$230)</f>
        <v>0</v>
      </c>
      <c r="AB32" s="51">
        <f>SUMIFS(shipment_회사별!$C26:$V26,shipment_회사별!$C$2:$V$2,AB$230)</f>
        <v>0</v>
      </c>
      <c r="AC32" s="51">
        <f>SUMIFS(shipment_회사별!$C26:$V26,shipment_회사별!$C$2:$V$2,AC$230)</f>
        <v>0</v>
      </c>
      <c r="AD32" s="57">
        <f>SUMIFS(shipment_회사별!$C26:$V26,shipment_회사별!$C$2:$V$2,AD$230)</f>
        <v>0</v>
      </c>
    </row>
    <row r="33" spans="1:30" x14ac:dyDescent="0.3">
      <c r="A33" s="86" t="str">
        <f t="shared" si="4"/>
        <v>SDC</v>
      </c>
      <c r="C33" s="47" t="s">
        <v>115</v>
      </c>
      <c r="D33" s="47" t="s">
        <v>152</v>
      </c>
      <c r="E33" s="51">
        <f t="shared" si="5"/>
        <v>39303</v>
      </c>
      <c r="F33" s="51">
        <f t="shared" si="5"/>
        <v>30795.800000000003</v>
      </c>
      <c r="G33" s="51">
        <f t="shared" si="5"/>
        <v>25555</v>
      </c>
      <c r="H33" s="51">
        <f t="shared" si="5"/>
        <v>6825</v>
      </c>
      <c r="I33" s="51">
        <f t="shared" si="5"/>
        <v>4353</v>
      </c>
      <c r="K33" s="81">
        <f>SUMIFS(shipment_회사별!$C27:$V27,shipment_회사별!$C$2:$V$2,K$230)</f>
        <v>10031</v>
      </c>
      <c r="L33" s="51">
        <f>SUMIFS(shipment_회사별!$C27:$V27,shipment_회사별!$C$2:$V$2,L$230)</f>
        <v>9250</v>
      </c>
      <c r="M33" s="51">
        <f>SUMIFS(shipment_회사별!$C27:$V27,shipment_회사별!$C$2:$V$2,M$230)</f>
        <v>10031</v>
      </c>
      <c r="N33" s="57">
        <f>SUMIFS(shipment_회사별!$C27:$V27,shipment_회사별!$C$2:$V$2,N$230)</f>
        <v>9991</v>
      </c>
      <c r="O33" s="51">
        <f>SUMIFS(shipment_회사별!$C27:$V27,shipment_회사별!$C$2:$V$2,O$230)</f>
        <v>8797</v>
      </c>
      <c r="P33" s="51">
        <f>SUMIFS(shipment_회사별!$C27:$V27,shipment_회사별!$C$2:$V$2,P$230)</f>
        <v>8121</v>
      </c>
      <c r="Q33" s="51">
        <f>SUMIFS(shipment_회사별!$C27:$V27,shipment_회사별!$C$2:$V$2,Q$230)</f>
        <v>7375.7</v>
      </c>
      <c r="R33" s="57">
        <f>SUMIFS(shipment_회사별!$C27:$V27,shipment_회사별!$C$2:$V$2,R$230)</f>
        <v>6502.1</v>
      </c>
      <c r="S33" s="51">
        <f>SUMIFS(shipment_회사별!$C27:$V27,shipment_회사별!$C$2:$V$2,S$230)</f>
        <v>6460</v>
      </c>
      <c r="T33" s="51">
        <f>SUMIFS(shipment_회사별!$C27:$V27,shipment_회사별!$C$2:$V$2,T$230)</f>
        <v>5720</v>
      </c>
      <c r="U33" s="51">
        <f>SUMIFS(shipment_회사별!$C27:$V27,shipment_회사별!$C$2:$V$2,U$230)</f>
        <v>7300</v>
      </c>
      <c r="V33" s="57">
        <f>SUMIFS(shipment_회사별!$C27:$V27,shipment_회사별!$C$2:$V$2,V$230)</f>
        <v>6075</v>
      </c>
      <c r="W33" s="51">
        <f>SUMIFS(shipment_회사별!$C27:$V27,shipment_회사별!$C$2:$V$2,W$230)</f>
        <v>1580</v>
      </c>
      <c r="X33" s="51">
        <f>SUMIFS(shipment_회사별!$C27:$V27,shipment_회사별!$C$2:$V$2,X$230)</f>
        <v>1979</v>
      </c>
      <c r="Y33" s="51">
        <f>SUMIFS(shipment_회사별!$C27:$V27,shipment_회사별!$C$2:$V$2,Y$230)</f>
        <v>1727</v>
      </c>
      <c r="Z33" s="57">
        <f>SUMIFS(shipment_회사별!$C27:$V27,shipment_회사별!$C$2:$V$2,Z$230)</f>
        <v>1539</v>
      </c>
      <c r="AA33" s="51">
        <f>SUMIFS(shipment_회사별!$C27:$V27,shipment_회사별!$C$2:$V$2,AA$230)</f>
        <v>1541</v>
      </c>
      <c r="AB33" s="51">
        <f>SUMIFS(shipment_회사별!$C27:$V27,shipment_회사별!$C$2:$V$2,AB$230)</f>
        <v>291</v>
      </c>
      <c r="AC33" s="51">
        <f>SUMIFS(shipment_회사별!$C27:$V27,shipment_회사별!$C$2:$V$2,AC$230)</f>
        <v>463</v>
      </c>
      <c r="AD33" s="57">
        <f>SUMIFS(shipment_회사별!$C27:$V27,shipment_회사별!$C$2:$V$2,AD$230)</f>
        <v>2058</v>
      </c>
    </row>
    <row r="34" spans="1:30" x14ac:dyDescent="0.3">
      <c r="A34" s="86" t="str">
        <f t="shared" si="4"/>
        <v>기타</v>
      </c>
      <c r="C34" s="47" t="s">
        <v>115</v>
      </c>
      <c r="D34" s="47" t="s">
        <v>154</v>
      </c>
      <c r="E34" s="51">
        <f t="shared" si="5"/>
        <v>8474.1</v>
      </c>
      <c r="F34" s="51">
        <f t="shared" si="5"/>
        <v>6594.8</v>
      </c>
      <c r="G34" s="51">
        <f t="shared" si="5"/>
        <v>10396</v>
      </c>
      <c r="H34" s="51">
        <f t="shared" si="5"/>
        <v>16383.5</v>
      </c>
      <c r="I34" s="51">
        <f t="shared" si="5"/>
        <v>12880</v>
      </c>
      <c r="K34" s="81">
        <f>SUMIFS(shipment_회사별!$C28:$V28,shipment_회사별!$C$2:$V$2,K$230)</f>
        <v>2062</v>
      </c>
      <c r="L34" s="51">
        <f>SUMIFS(shipment_회사별!$C28:$V28,shipment_회사별!$C$2:$V$2,L$230)</f>
        <v>1984.1</v>
      </c>
      <c r="M34" s="51">
        <f>SUMIFS(shipment_회사별!$C28:$V28,shipment_회사별!$C$2:$V$2,M$230)</f>
        <v>3153</v>
      </c>
      <c r="N34" s="57">
        <f>SUMIFS(shipment_회사별!$C28:$V28,shipment_회사별!$C$2:$V$2,N$230)</f>
        <v>1275</v>
      </c>
      <c r="O34" s="51">
        <f>SUMIFS(shipment_회사별!$C28:$V28,shipment_회사별!$C$2:$V$2,O$230)</f>
        <v>467.8</v>
      </c>
      <c r="P34" s="51">
        <f>SUMIFS(shipment_회사별!$C28:$V28,shipment_회사별!$C$2:$V$2,P$230)</f>
        <v>1656</v>
      </c>
      <c r="Q34" s="51">
        <f>SUMIFS(shipment_회사별!$C28:$V28,shipment_회사별!$C$2:$V$2,Q$230)</f>
        <v>2017</v>
      </c>
      <c r="R34" s="57">
        <f>SUMIFS(shipment_회사별!$C28:$V28,shipment_회사별!$C$2:$V$2,R$230)</f>
        <v>2454</v>
      </c>
      <c r="S34" s="51">
        <f>SUMIFS(shipment_회사별!$C28:$V28,shipment_회사별!$C$2:$V$2,S$230)</f>
        <v>767</v>
      </c>
      <c r="T34" s="51">
        <f>SUMIFS(shipment_회사별!$C28:$V28,shipment_회사별!$C$2:$V$2,T$230)</f>
        <v>1680</v>
      </c>
      <c r="U34" s="51">
        <f>SUMIFS(shipment_회사별!$C28:$V28,shipment_회사별!$C$2:$V$2,U$230)</f>
        <v>3419</v>
      </c>
      <c r="V34" s="57">
        <f>SUMIFS(shipment_회사별!$C28:$V28,shipment_회사별!$C$2:$V$2,V$230)</f>
        <v>4530</v>
      </c>
      <c r="W34" s="51">
        <f>SUMIFS(shipment_회사별!$C28:$V28,shipment_회사별!$C$2:$V$2,W$230)</f>
        <v>4299</v>
      </c>
      <c r="X34" s="51">
        <f>SUMIFS(shipment_회사별!$C28:$V28,shipment_회사별!$C$2:$V$2,X$230)</f>
        <v>4228</v>
      </c>
      <c r="Y34" s="51">
        <f>SUMIFS(shipment_회사별!$C28:$V28,shipment_회사별!$C$2:$V$2,Y$230)</f>
        <v>4065</v>
      </c>
      <c r="Z34" s="57">
        <f>SUMIFS(shipment_회사별!$C28:$V28,shipment_회사별!$C$2:$V$2,Z$230)</f>
        <v>3791.5</v>
      </c>
      <c r="AA34" s="51">
        <f>SUMIFS(shipment_회사별!$C28:$V28,shipment_회사별!$C$2:$V$2,AA$230)</f>
        <v>3715</v>
      </c>
      <c r="AB34" s="51">
        <f>SUMIFS(shipment_회사별!$C28:$V28,shipment_회사별!$C$2:$V$2,AB$230)</f>
        <v>2750</v>
      </c>
      <c r="AC34" s="51">
        <f>SUMIFS(shipment_회사별!$C28:$V28,shipment_회사별!$C$2:$V$2,AC$230)</f>
        <v>3445</v>
      </c>
      <c r="AD34" s="57">
        <f>SUMIFS(shipment_회사별!$C28:$V28,shipment_회사별!$C$2:$V$2,AD$230)</f>
        <v>2970</v>
      </c>
    </row>
    <row r="35" spans="1:30" x14ac:dyDescent="0.3">
      <c r="A35" s="86" t="str">
        <f t="shared" si="4"/>
        <v>기타</v>
      </c>
      <c r="C35" s="52" t="s">
        <v>155</v>
      </c>
      <c r="D35" s="53" t="s">
        <v>150</v>
      </c>
      <c r="E35" s="54">
        <f t="shared" si="5"/>
        <v>0</v>
      </c>
      <c r="F35" s="54">
        <f t="shared" si="5"/>
        <v>7.4</v>
      </c>
      <c r="G35" s="54">
        <f t="shared" si="5"/>
        <v>4.1000000000000005</v>
      </c>
      <c r="H35" s="54">
        <f t="shared" si="5"/>
        <v>3.2</v>
      </c>
      <c r="I35" s="54">
        <f t="shared" si="5"/>
        <v>3.9000000000000004</v>
      </c>
      <c r="J35" s="53"/>
      <c r="K35" s="82">
        <f>SUMIFS(shipment_회사별!$C29:$V29,shipment_회사별!$C$2:$V$2,K$230)</f>
        <v>0</v>
      </c>
      <c r="L35" s="54">
        <f>SUMIFS(shipment_회사별!$C29:$V29,shipment_회사별!$C$2:$V$2,L$230)</f>
        <v>0</v>
      </c>
      <c r="M35" s="54">
        <f>SUMIFS(shipment_회사별!$C29:$V29,shipment_회사별!$C$2:$V$2,M$230)</f>
        <v>0</v>
      </c>
      <c r="N35" s="55">
        <f>SUMIFS(shipment_회사별!$C29:$V29,shipment_회사별!$C$2:$V$2,N$230)</f>
        <v>0</v>
      </c>
      <c r="O35" s="54">
        <f>SUMIFS(shipment_회사별!$C29:$V29,shipment_회사별!$C$2:$V$2,O$230)</f>
        <v>2.9</v>
      </c>
      <c r="P35" s="54">
        <f>SUMIFS(shipment_회사별!$C29:$V29,shipment_회사별!$C$2:$V$2,P$230)</f>
        <v>3</v>
      </c>
      <c r="Q35" s="54">
        <f>SUMIFS(shipment_회사별!$C29:$V29,shipment_회사별!$C$2:$V$2,Q$230)</f>
        <v>1.1000000000000001</v>
      </c>
      <c r="R35" s="55">
        <f>SUMIFS(shipment_회사별!$C29:$V29,shipment_회사별!$C$2:$V$2,R$230)</f>
        <v>0.4</v>
      </c>
      <c r="S35" s="54">
        <f>SUMIFS(shipment_회사별!$C29:$V29,shipment_회사별!$C$2:$V$2,S$230)</f>
        <v>0.9</v>
      </c>
      <c r="T35" s="54">
        <f>SUMIFS(shipment_회사별!$C29:$V29,shipment_회사별!$C$2:$V$2,T$230)</f>
        <v>1.7</v>
      </c>
      <c r="U35" s="54">
        <f>SUMIFS(shipment_회사별!$C29:$V29,shipment_회사별!$C$2:$V$2,U$230)</f>
        <v>1.1000000000000001</v>
      </c>
      <c r="V35" s="55">
        <f>SUMIFS(shipment_회사별!$C29:$V29,shipment_회사별!$C$2:$V$2,V$230)</f>
        <v>0.4</v>
      </c>
      <c r="W35" s="54">
        <f>SUMIFS(shipment_회사별!$C29:$V29,shipment_회사별!$C$2:$V$2,W$230)</f>
        <v>0.1</v>
      </c>
      <c r="X35" s="54">
        <f>SUMIFS(shipment_회사별!$C29:$V29,shipment_회사별!$C$2:$V$2,X$230)</f>
        <v>0.2</v>
      </c>
      <c r="Y35" s="54">
        <f>SUMIFS(shipment_회사별!$C29:$V29,shipment_회사별!$C$2:$V$2,Y$230)</f>
        <v>1.3</v>
      </c>
      <c r="Z35" s="55">
        <f>SUMIFS(shipment_회사별!$C29:$V29,shipment_회사별!$C$2:$V$2,Z$230)</f>
        <v>1.6</v>
      </c>
      <c r="AA35" s="54">
        <f>SUMIFS(shipment_회사별!$C29:$V29,shipment_회사별!$C$2:$V$2,AA$230)</f>
        <v>0.8</v>
      </c>
      <c r="AB35" s="54">
        <f>SUMIFS(shipment_회사별!$C29:$V29,shipment_회사별!$C$2:$V$2,AB$230)</f>
        <v>2.1</v>
      </c>
      <c r="AC35" s="54">
        <f>SUMIFS(shipment_회사별!$C29:$V29,shipment_회사별!$C$2:$V$2,AC$230)</f>
        <v>0.6</v>
      </c>
      <c r="AD35" s="55">
        <f>SUMIFS(shipment_회사별!$C29:$V29,shipment_회사별!$C$2:$V$2,AD$230)</f>
        <v>0.4</v>
      </c>
    </row>
    <row r="36" spans="1:30" x14ac:dyDescent="0.3">
      <c r="A36" s="86" t="str">
        <f t="shared" si="4"/>
        <v>기타</v>
      </c>
      <c r="C36" s="56" t="s">
        <v>155</v>
      </c>
      <c r="D36" s="47" t="s">
        <v>156</v>
      </c>
      <c r="E36" s="51">
        <f t="shared" si="5"/>
        <v>0</v>
      </c>
      <c r="F36" s="51">
        <f t="shared" si="5"/>
        <v>7.4</v>
      </c>
      <c r="G36" s="51">
        <f t="shared" si="5"/>
        <v>3.8</v>
      </c>
      <c r="H36" s="51">
        <f t="shared" si="5"/>
        <v>0.1</v>
      </c>
      <c r="I36" s="51">
        <f t="shared" si="5"/>
        <v>0</v>
      </c>
      <c r="K36" s="81">
        <f>SUMIFS(shipment_회사별!$C30:$V30,shipment_회사별!$C$2:$V$2,K$230)</f>
        <v>0</v>
      </c>
      <c r="L36" s="51">
        <f>SUMIFS(shipment_회사별!$C30:$V30,shipment_회사별!$C$2:$V$2,L$230)</f>
        <v>0</v>
      </c>
      <c r="M36" s="51">
        <f>SUMIFS(shipment_회사별!$C30:$V30,shipment_회사별!$C$2:$V$2,M$230)</f>
        <v>0</v>
      </c>
      <c r="N36" s="57">
        <f>SUMIFS(shipment_회사별!$C30:$V30,shipment_회사별!$C$2:$V$2,N$230)</f>
        <v>0</v>
      </c>
      <c r="O36" s="51">
        <f>SUMIFS(shipment_회사별!$C30:$V30,shipment_회사별!$C$2:$V$2,O$230)</f>
        <v>2.9</v>
      </c>
      <c r="P36" s="51">
        <f>SUMIFS(shipment_회사별!$C30:$V30,shipment_회사별!$C$2:$V$2,P$230)</f>
        <v>3</v>
      </c>
      <c r="Q36" s="51">
        <f>SUMIFS(shipment_회사별!$C30:$V30,shipment_회사별!$C$2:$V$2,Q$230)</f>
        <v>1.1000000000000001</v>
      </c>
      <c r="R36" s="57">
        <f>SUMIFS(shipment_회사별!$C30:$V30,shipment_회사별!$C$2:$V$2,R$230)</f>
        <v>0.4</v>
      </c>
      <c r="S36" s="51">
        <f>SUMIFS(shipment_회사별!$C30:$V30,shipment_회사별!$C$2:$V$2,S$230)</f>
        <v>0.6</v>
      </c>
      <c r="T36" s="51">
        <f>SUMIFS(shipment_회사별!$C30:$V30,shipment_회사별!$C$2:$V$2,T$230)</f>
        <v>1.7</v>
      </c>
      <c r="U36" s="51">
        <f>SUMIFS(shipment_회사별!$C30:$V30,shipment_회사별!$C$2:$V$2,U$230)</f>
        <v>1.1000000000000001</v>
      </c>
      <c r="V36" s="57">
        <f>SUMIFS(shipment_회사별!$C30:$V30,shipment_회사별!$C$2:$V$2,V$230)</f>
        <v>0.4</v>
      </c>
      <c r="W36" s="51">
        <f>SUMIFS(shipment_회사별!$C30:$V30,shipment_회사별!$C$2:$V$2,W$230)</f>
        <v>0.1</v>
      </c>
      <c r="X36" s="51">
        <f>SUMIFS(shipment_회사별!$C30:$V30,shipment_회사별!$C$2:$V$2,X$230)</f>
        <v>0</v>
      </c>
      <c r="Y36" s="51">
        <f>SUMIFS(shipment_회사별!$C30:$V30,shipment_회사별!$C$2:$V$2,Y$230)</f>
        <v>0</v>
      </c>
      <c r="Z36" s="57">
        <f>SUMIFS(shipment_회사별!$C30:$V30,shipment_회사별!$C$2:$V$2,Z$230)</f>
        <v>0</v>
      </c>
      <c r="AA36" s="51">
        <f>SUMIFS(shipment_회사별!$C30:$V30,shipment_회사별!$C$2:$V$2,AA$230)</f>
        <v>0</v>
      </c>
      <c r="AB36" s="51">
        <f>SUMIFS(shipment_회사별!$C30:$V30,shipment_회사별!$C$2:$V$2,AB$230)</f>
        <v>0</v>
      </c>
      <c r="AC36" s="51">
        <f>SUMIFS(shipment_회사별!$C30:$V30,shipment_회사별!$C$2:$V$2,AC$230)</f>
        <v>0</v>
      </c>
      <c r="AD36" s="57">
        <f>SUMIFS(shipment_회사별!$C30:$V30,shipment_회사별!$C$2:$V$2,AD$230)</f>
        <v>0</v>
      </c>
    </row>
    <row r="37" spans="1:30" x14ac:dyDescent="0.3">
      <c r="A37" s="86" t="str">
        <f t="shared" si="4"/>
        <v>LG Display</v>
      </c>
      <c r="C37" s="58" t="s">
        <v>155</v>
      </c>
      <c r="D37" s="59" t="s">
        <v>151</v>
      </c>
      <c r="E37" s="60">
        <f t="shared" si="5"/>
        <v>0</v>
      </c>
      <c r="F37" s="60">
        <f t="shared" si="5"/>
        <v>0</v>
      </c>
      <c r="G37" s="60">
        <f t="shared" si="5"/>
        <v>0</v>
      </c>
      <c r="H37" s="60">
        <f t="shared" si="5"/>
        <v>0</v>
      </c>
      <c r="I37" s="60">
        <f t="shared" si="5"/>
        <v>13.6</v>
      </c>
      <c r="J37" s="59"/>
      <c r="K37" s="83">
        <f>SUMIFS(shipment_회사별!$C31:$V31,shipment_회사별!$C$2:$V$2,K$230)</f>
        <v>0</v>
      </c>
      <c r="L37" s="60">
        <f>SUMIFS(shipment_회사별!$C31:$V31,shipment_회사별!$C$2:$V$2,L$230)</f>
        <v>0</v>
      </c>
      <c r="M37" s="60">
        <f>SUMIFS(shipment_회사별!$C31:$V31,shipment_회사별!$C$2:$V$2,M$230)</f>
        <v>0</v>
      </c>
      <c r="N37" s="61">
        <f>SUMIFS(shipment_회사별!$C31:$V31,shipment_회사별!$C$2:$V$2,N$230)</f>
        <v>0</v>
      </c>
      <c r="O37" s="60">
        <f>SUMIFS(shipment_회사별!$C31:$V31,shipment_회사별!$C$2:$V$2,O$230)</f>
        <v>0</v>
      </c>
      <c r="P37" s="60">
        <f>SUMIFS(shipment_회사별!$C31:$V31,shipment_회사별!$C$2:$V$2,P$230)</f>
        <v>0</v>
      </c>
      <c r="Q37" s="60">
        <f>SUMIFS(shipment_회사별!$C31:$V31,shipment_회사별!$C$2:$V$2,Q$230)</f>
        <v>0</v>
      </c>
      <c r="R37" s="61">
        <f>SUMIFS(shipment_회사별!$C31:$V31,shipment_회사별!$C$2:$V$2,R$230)</f>
        <v>0</v>
      </c>
      <c r="S37" s="60">
        <f>SUMIFS(shipment_회사별!$C31:$V31,shipment_회사별!$C$2:$V$2,S$230)</f>
        <v>0</v>
      </c>
      <c r="T37" s="60">
        <f>SUMIFS(shipment_회사별!$C31:$V31,shipment_회사별!$C$2:$V$2,T$230)</f>
        <v>0</v>
      </c>
      <c r="U37" s="60">
        <f>SUMIFS(shipment_회사별!$C31:$V31,shipment_회사별!$C$2:$V$2,U$230)</f>
        <v>0</v>
      </c>
      <c r="V37" s="61">
        <f>SUMIFS(shipment_회사별!$C31:$V31,shipment_회사별!$C$2:$V$2,V$230)</f>
        <v>0</v>
      </c>
      <c r="W37" s="60">
        <f>SUMIFS(shipment_회사별!$C31:$V31,shipment_회사별!$C$2:$V$2,W$230)</f>
        <v>0</v>
      </c>
      <c r="X37" s="60">
        <f>SUMIFS(shipment_회사별!$C31:$V31,shipment_회사별!$C$2:$V$2,X$230)</f>
        <v>0</v>
      </c>
      <c r="Y37" s="60">
        <f>SUMIFS(shipment_회사별!$C31:$V31,shipment_회사별!$C$2:$V$2,Y$230)</f>
        <v>0</v>
      </c>
      <c r="Z37" s="61">
        <f>SUMIFS(shipment_회사별!$C31:$V31,shipment_회사별!$C$2:$V$2,Z$230)</f>
        <v>0</v>
      </c>
      <c r="AA37" s="60">
        <f>SUMIFS(shipment_회사별!$C31:$V31,shipment_회사별!$C$2:$V$2,AA$230)</f>
        <v>0</v>
      </c>
      <c r="AB37" s="60">
        <f>SUMIFS(shipment_회사별!$C31:$V31,shipment_회사별!$C$2:$V$2,AB$230)</f>
        <v>0</v>
      </c>
      <c r="AC37" s="60">
        <f>SUMIFS(shipment_회사별!$C31:$V31,shipment_회사별!$C$2:$V$2,AC$230)</f>
        <v>0</v>
      </c>
      <c r="AD37" s="61">
        <f>SUMIFS(shipment_회사별!$C31:$V31,shipment_회사별!$C$2:$V$2,AD$230)</f>
        <v>13.6</v>
      </c>
    </row>
    <row r="38" spans="1:30" x14ac:dyDescent="0.3">
      <c r="A38" s="86" t="str">
        <f t="shared" si="4"/>
        <v>SDC</v>
      </c>
      <c r="C38" s="62" t="s">
        <v>155</v>
      </c>
      <c r="D38" s="63" t="s">
        <v>152</v>
      </c>
      <c r="E38" s="64">
        <f t="shared" si="5"/>
        <v>0</v>
      </c>
      <c r="F38" s="64">
        <f t="shared" si="5"/>
        <v>0</v>
      </c>
      <c r="G38" s="64">
        <f t="shared" si="5"/>
        <v>0</v>
      </c>
      <c r="H38" s="64">
        <f t="shared" si="5"/>
        <v>8</v>
      </c>
      <c r="I38" s="64">
        <f t="shared" si="5"/>
        <v>137</v>
      </c>
      <c r="J38" s="63"/>
      <c r="K38" s="84">
        <f>SUMIFS(shipment_회사별!$C32:$V32,shipment_회사별!$C$2:$V$2,K$230)</f>
        <v>0</v>
      </c>
      <c r="L38" s="64">
        <f>SUMIFS(shipment_회사별!$C32:$V32,shipment_회사별!$C$2:$V$2,L$230)</f>
        <v>0</v>
      </c>
      <c r="M38" s="64">
        <f>SUMIFS(shipment_회사별!$C32:$V32,shipment_회사별!$C$2:$V$2,M$230)</f>
        <v>0</v>
      </c>
      <c r="N38" s="65">
        <f>SUMIFS(shipment_회사별!$C32:$V32,shipment_회사별!$C$2:$V$2,N$230)</f>
        <v>0</v>
      </c>
      <c r="O38" s="64">
        <f>SUMIFS(shipment_회사별!$C32:$V32,shipment_회사별!$C$2:$V$2,O$230)</f>
        <v>0</v>
      </c>
      <c r="P38" s="64">
        <f>SUMIFS(shipment_회사별!$C32:$V32,shipment_회사별!$C$2:$V$2,P$230)</f>
        <v>0</v>
      </c>
      <c r="Q38" s="64">
        <f>SUMIFS(shipment_회사별!$C32:$V32,shipment_회사별!$C$2:$V$2,Q$230)</f>
        <v>0</v>
      </c>
      <c r="R38" s="65">
        <f>SUMIFS(shipment_회사별!$C32:$V32,shipment_회사별!$C$2:$V$2,R$230)</f>
        <v>0</v>
      </c>
      <c r="S38" s="64">
        <f>SUMIFS(shipment_회사별!$C32:$V32,shipment_회사별!$C$2:$V$2,S$230)</f>
        <v>0</v>
      </c>
      <c r="T38" s="64">
        <f>SUMIFS(shipment_회사별!$C32:$V32,shipment_회사별!$C$2:$V$2,T$230)</f>
        <v>0</v>
      </c>
      <c r="U38" s="64">
        <f>SUMIFS(shipment_회사별!$C32:$V32,shipment_회사별!$C$2:$V$2,U$230)</f>
        <v>0</v>
      </c>
      <c r="V38" s="65">
        <f>SUMIFS(shipment_회사별!$C32:$V32,shipment_회사별!$C$2:$V$2,V$230)</f>
        <v>0</v>
      </c>
      <c r="W38" s="64">
        <f>SUMIFS(shipment_회사별!$C32:$V32,shipment_회사별!$C$2:$V$2,W$230)</f>
        <v>0</v>
      </c>
      <c r="X38" s="64">
        <f>SUMIFS(shipment_회사별!$C32:$V32,shipment_회사별!$C$2:$V$2,X$230)</f>
        <v>0</v>
      </c>
      <c r="Y38" s="64">
        <f>SUMIFS(shipment_회사별!$C32:$V32,shipment_회사별!$C$2:$V$2,Y$230)</f>
        <v>0</v>
      </c>
      <c r="Z38" s="65">
        <f>SUMIFS(shipment_회사별!$C32:$V32,shipment_회사별!$C$2:$V$2,Z$230)</f>
        <v>8</v>
      </c>
      <c r="AA38" s="64">
        <f>SUMIFS(shipment_회사별!$C32:$V32,shipment_회사별!$C$2:$V$2,AA$230)</f>
        <v>16</v>
      </c>
      <c r="AB38" s="64">
        <f>SUMIFS(shipment_회사별!$C32:$V32,shipment_회사별!$C$2:$V$2,AB$230)</f>
        <v>38</v>
      </c>
      <c r="AC38" s="64">
        <f>SUMIFS(shipment_회사별!$C32:$V32,shipment_회사별!$C$2:$V$2,AC$230)</f>
        <v>39</v>
      </c>
      <c r="AD38" s="65">
        <f>SUMIFS(shipment_회사별!$C32:$V32,shipment_회사별!$C$2:$V$2,AD$230)</f>
        <v>44</v>
      </c>
    </row>
    <row r="39" spans="1:30" x14ac:dyDescent="0.3">
      <c r="A39" s="86" t="str">
        <f t="shared" si="4"/>
        <v>SDC</v>
      </c>
      <c r="C39" s="66" t="s">
        <v>157</v>
      </c>
      <c r="D39" s="67" t="s">
        <v>152</v>
      </c>
      <c r="E39" s="68">
        <f t="shared" si="5"/>
        <v>0</v>
      </c>
      <c r="F39" s="68">
        <f t="shared" si="5"/>
        <v>0</v>
      </c>
      <c r="G39" s="68">
        <f t="shared" si="5"/>
        <v>947</v>
      </c>
      <c r="H39" s="68">
        <f t="shared" si="5"/>
        <v>4766</v>
      </c>
      <c r="I39" s="68">
        <f t="shared" si="5"/>
        <v>5261</v>
      </c>
      <c r="J39" s="67"/>
      <c r="K39" s="85">
        <f>SUMIFS(shipment_회사별!$C33:$V33,shipment_회사별!$C$2:$V$2,K$230)</f>
        <v>0</v>
      </c>
      <c r="L39" s="68">
        <f>SUMIFS(shipment_회사별!$C33:$V33,shipment_회사별!$C$2:$V$2,L$230)</f>
        <v>0</v>
      </c>
      <c r="M39" s="68">
        <f>SUMIFS(shipment_회사별!$C33:$V33,shipment_회사별!$C$2:$V$2,M$230)</f>
        <v>0</v>
      </c>
      <c r="N39" s="69">
        <f>SUMIFS(shipment_회사별!$C33:$V33,shipment_회사별!$C$2:$V$2,N$230)</f>
        <v>0</v>
      </c>
      <c r="O39" s="68">
        <f>SUMIFS(shipment_회사별!$C33:$V33,shipment_회사별!$C$2:$V$2,O$230)</f>
        <v>0</v>
      </c>
      <c r="P39" s="68">
        <f>SUMIFS(shipment_회사별!$C33:$V33,shipment_회사별!$C$2:$V$2,P$230)</f>
        <v>0</v>
      </c>
      <c r="Q39" s="68">
        <f>SUMIFS(shipment_회사별!$C33:$V33,shipment_회사별!$C$2:$V$2,Q$230)</f>
        <v>0</v>
      </c>
      <c r="R39" s="69">
        <f>SUMIFS(shipment_회사별!$C33:$V33,shipment_회사별!$C$2:$V$2,R$230)</f>
        <v>0</v>
      </c>
      <c r="S39" s="68">
        <f>SUMIFS(shipment_회사별!$C33:$V33,shipment_회사별!$C$2:$V$2,S$230)</f>
        <v>132</v>
      </c>
      <c r="T39" s="68">
        <f>SUMIFS(shipment_회사별!$C33:$V33,shipment_회사별!$C$2:$V$2,T$230)</f>
        <v>217</v>
      </c>
      <c r="U39" s="68">
        <f>SUMIFS(shipment_회사별!$C33:$V33,shipment_회사별!$C$2:$V$2,U$230)</f>
        <v>265</v>
      </c>
      <c r="V39" s="69">
        <f>SUMIFS(shipment_회사별!$C33:$V33,shipment_회사별!$C$2:$V$2,V$230)</f>
        <v>333</v>
      </c>
      <c r="W39" s="68">
        <f>SUMIFS(shipment_회사별!$C33:$V33,shipment_회사별!$C$2:$V$2,W$230)</f>
        <v>675</v>
      </c>
      <c r="X39" s="68">
        <f>SUMIFS(shipment_회사별!$C33:$V33,shipment_회사별!$C$2:$V$2,X$230)</f>
        <v>1208</v>
      </c>
      <c r="Y39" s="68">
        <f>SUMIFS(shipment_회사별!$C33:$V33,shipment_회사별!$C$2:$V$2,Y$230)</f>
        <v>1262</v>
      </c>
      <c r="Z39" s="69">
        <f>SUMIFS(shipment_회사별!$C33:$V33,shipment_회사별!$C$2:$V$2,Z$230)</f>
        <v>1621</v>
      </c>
      <c r="AA39" s="68">
        <f>SUMIFS(shipment_회사별!$C33:$V33,shipment_회사별!$C$2:$V$2,AA$230)</f>
        <v>1235</v>
      </c>
      <c r="AB39" s="68">
        <f>SUMIFS(shipment_회사별!$C33:$V33,shipment_회사별!$C$2:$V$2,AB$230)</f>
        <v>1773</v>
      </c>
      <c r="AC39" s="68">
        <f>SUMIFS(shipment_회사별!$C33:$V33,shipment_회사별!$C$2:$V$2,AC$230)</f>
        <v>1112</v>
      </c>
      <c r="AD39" s="69">
        <f>SUMIFS(shipment_회사별!$C33:$V33,shipment_회사별!$C$2:$V$2,AD$230)</f>
        <v>1141</v>
      </c>
    </row>
    <row r="40" spans="1:30" x14ac:dyDescent="0.3">
      <c r="A40" s="86" t="str">
        <f t="shared" si="4"/>
        <v>LG Display</v>
      </c>
      <c r="C40" s="58" t="s">
        <v>122</v>
      </c>
      <c r="D40" s="59" t="s">
        <v>151</v>
      </c>
      <c r="E40" s="60">
        <f t="shared" si="5"/>
        <v>0</v>
      </c>
      <c r="F40" s="60">
        <f t="shared" si="5"/>
        <v>3344</v>
      </c>
      <c r="G40" s="60">
        <f t="shared" si="5"/>
        <v>4610</v>
      </c>
      <c r="H40" s="60">
        <f t="shared" si="5"/>
        <v>7915.26</v>
      </c>
      <c r="I40" s="60">
        <f t="shared" si="5"/>
        <v>6708.16</v>
      </c>
      <c r="J40" s="59"/>
      <c r="K40" s="83">
        <f>SUMIFS(shipment_회사별!$C34:$V34,shipment_회사별!$C$2:$V$2,K$230)</f>
        <v>0</v>
      </c>
      <c r="L40" s="60">
        <f>SUMIFS(shipment_회사별!$C34:$V34,shipment_회사별!$C$2:$V$2,L$230)</f>
        <v>0</v>
      </c>
      <c r="M40" s="60">
        <f>SUMIFS(shipment_회사별!$C34:$V34,shipment_회사별!$C$2:$V$2,M$230)</f>
        <v>0</v>
      </c>
      <c r="N40" s="61">
        <f>SUMIFS(shipment_회사별!$C34:$V34,shipment_회사별!$C$2:$V$2,N$230)</f>
        <v>0</v>
      </c>
      <c r="O40" s="60">
        <f>SUMIFS(shipment_회사별!$C34:$V34,shipment_회사별!$C$2:$V$2,O$230)</f>
        <v>793</v>
      </c>
      <c r="P40" s="60">
        <f>SUMIFS(shipment_회사별!$C34:$V34,shipment_회사별!$C$2:$V$2,P$230)</f>
        <v>712</v>
      </c>
      <c r="Q40" s="60">
        <f>SUMIFS(shipment_회사별!$C34:$V34,shipment_회사별!$C$2:$V$2,Q$230)</f>
        <v>826</v>
      </c>
      <c r="R40" s="61">
        <f>SUMIFS(shipment_회사별!$C34:$V34,shipment_회사별!$C$2:$V$2,R$230)</f>
        <v>1013</v>
      </c>
      <c r="S40" s="60">
        <f>SUMIFS(shipment_회사별!$C34:$V34,shipment_회사별!$C$2:$V$2,S$230)</f>
        <v>853</v>
      </c>
      <c r="T40" s="60">
        <f>SUMIFS(shipment_회사별!$C34:$V34,shipment_회사별!$C$2:$V$2,T$230)</f>
        <v>673</v>
      </c>
      <c r="U40" s="60">
        <f>SUMIFS(shipment_회사별!$C34:$V34,shipment_회사별!$C$2:$V$2,U$230)</f>
        <v>1452</v>
      </c>
      <c r="V40" s="61">
        <f>SUMIFS(shipment_회사별!$C34:$V34,shipment_회사별!$C$2:$V$2,V$230)</f>
        <v>1632</v>
      </c>
      <c r="W40" s="60">
        <f>SUMIFS(shipment_회사별!$C34:$V34,shipment_회사별!$C$2:$V$2,W$230)</f>
        <v>1613</v>
      </c>
      <c r="X40" s="60">
        <f>SUMIFS(shipment_회사별!$C34:$V34,shipment_회사별!$C$2:$V$2,X$230)</f>
        <v>1928.1</v>
      </c>
      <c r="Y40" s="60">
        <f>SUMIFS(shipment_회사별!$C34:$V34,shipment_회사별!$C$2:$V$2,Y$230)</f>
        <v>1918.13</v>
      </c>
      <c r="Z40" s="61">
        <f>SUMIFS(shipment_회사별!$C34:$V34,shipment_회사별!$C$2:$V$2,Z$230)</f>
        <v>2456.0300000000002</v>
      </c>
      <c r="AA40" s="60">
        <f>SUMIFS(shipment_회사별!$C34:$V34,shipment_회사별!$C$2:$V$2,AA$230)</f>
        <v>1337.66</v>
      </c>
      <c r="AB40" s="60">
        <f>SUMIFS(shipment_회사별!$C34:$V34,shipment_회사별!$C$2:$V$2,AB$230)</f>
        <v>1740</v>
      </c>
      <c r="AC40" s="60">
        <f>SUMIFS(shipment_회사별!$C34:$V34,shipment_회사별!$C$2:$V$2,AC$230)</f>
        <v>1728.9</v>
      </c>
      <c r="AD40" s="61">
        <f>SUMIFS(shipment_회사별!$C34:$V34,shipment_회사별!$C$2:$V$2,AD$230)</f>
        <v>1901.6</v>
      </c>
    </row>
    <row r="41" spans="1:30" x14ac:dyDescent="0.3">
      <c r="A41" s="86" t="str">
        <f t="shared" si="4"/>
        <v>SDC</v>
      </c>
      <c r="C41" s="56" t="s">
        <v>122</v>
      </c>
      <c r="D41" s="47" t="s">
        <v>152</v>
      </c>
      <c r="E41" s="51">
        <f t="shared" si="5"/>
        <v>0</v>
      </c>
      <c r="F41" s="51">
        <f t="shared" si="5"/>
        <v>0</v>
      </c>
      <c r="G41" s="51">
        <f t="shared" si="5"/>
        <v>0</v>
      </c>
      <c r="H41" s="51">
        <f t="shared" si="5"/>
        <v>20</v>
      </c>
      <c r="I41" s="51">
        <f t="shared" si="5"/>
        <v>1068.4000000000001</v>
      </c>
      <c r="K41" s="81">
        <f>SUMIFS(shipment_회사별!$C35:$V35,shipment_회사별!$C$2:$V$2,K$230)</f>
        <v>0</v>
      </c>
      <c r="L41" s="51">
        <f>SUMIFS(shipment_회사별!$C35:$V35,shipment_회사별!$C$2:$V$2,L$230)</f>
        <v>0</v>
      </c>
      <c r="M41" s="51">
        <f>SUMIFS(shipment_회사별!$C35:$V35,shipment_회사별!$C$2:$V$2,M$230)</f>
        <v>0</v>
      </c>
      <c r="N41" s="57">
        <f>SUMIFS(shipment_회사별!$C35:$V35,shipment_회사별!$C$2:$V$2,N$230)</f>
        <v>0</v>
      </c>
      <c r="O41" s="51">
        <f>SUMIFS(shipment_회사별!$C35:$V35,shipment_회사별!$C$2:$V$2,O$230)</f>
        <v>0</v>
      </c>
      <c r="P41" s="51">
        <f>SUMIFS(shipment_회사별!$C35:$V35,shipment_회사별!$C$2:$V$2,P$230)</f>
        <v>0</v>
      </c>
      <c r="Q41" s="51">
        <f>SUMIFS(shipment_회사별!$C35:$V35,shipment_회사별!$C$2:$V$2,Q$230)</f>
        <v>0</v>
      </c>
      <c r="R41" s="57">
        <f>SUMIFS(shipment_회사별!$C35:$V35,shipment_회사별!$C$2:$V$2,R$230)</f>
        <v>0</v>
      </c>
      <c r="S41" s="51">
        <f>SUMIFS(shipment_회사별!$C35:$V35,shipment_회사별!$C$2:$V$2,S$230)</f>
        <v>0</v>
      </c>
      <c r="T41" s="51">
        <f>SUMIFS(shipment_회사별!$C35:$V35,shipment_회사별!$C$2:$V$2,T$230)</f>
        <v>0</v>
      </c>
      <c r="U41" s="51">
        <f>SUMIFS(shipment_회사별!$C35:$V35,shipment_회사별!$C$2:$V$2,U$230)</f>
        <v>0</v>
      </c>
      <c r="V41" s="57">
        <f>SUMIFS(shipment_회사별!$C35:$V35,shipment_회사별!$C$2:$V$2,V$230)</f>
        <v>0</v>
      </c>
      <c r="W41" s="51">
        <f>SUMIFS(shipment_회사별!$C35:$V35,shipment_회사별!$C$2:$V$2,W$230)</f>
        <v>0</v>
      </c>
      <c r="X41" s="51">
        <f>SUMIFS(shipment_회사별!$C35:$V35,shipment_회사별!$C$2:$V$2,X$230)</f>
        <v>0</v>
      </c>
      <c r="Y41" s="51">
        <f>SUMIFS(shipment_회사별!$C35:$V35,shipment_회사별!$C$2:$V$2,Y$230)</f>
        <v>0</v>
      </c>
      <c r="Z41" s="57">
        <f>SUMIFS(shipment_회사별!$C35:$V35,shipment_회사별!$C$2:$V$2,Z$230)</f>
        <v>20</v>
      </c>
      <c r="AA41" s="51">
        <f>SUMIFS(shipment_회사별!$C35:$V35,shipment_회사별!$C$2:$V$2,AA$230)</f>
        <v>175</v>
      </c>
      <c r="AB41" s="51">
        <f>SUMIFS(shipment_회사별!$C35:$V35,shipment_회사별!$C$2:$V$2,AB$230)</f>
        <v>156</v>
      </c>
      <c r="AC41" s="51">
        <f>SUMIFS(shipment_회사별!$C35:$V35,shipment_회사별!$C$2:$V$2,AC$230)</f>
        <v>278</v>
      </c>
      <c r="AD41" s="57">
        <f>SUMIFS(shipment_회사별!$C35:$V35,shipment_회사별!$C$2:$V$2,AD$230)</f>
        <v>459.4</v>
      </c>
    </row>
    <row r="42" spans="1:30" x14ac:dyDescent="0.3">
      <c r="A42" s="86" t="str">
        <f t="shared" si="4"/>
        <v>SDC</v>
      </c>
      <c r="C42" s="66" t="s">
        <v>158</v>
      </c>
      <c r="D42" s="67" t="s">
        <v>152</v>
      </c>
      <c r="E42" s="68">
        <f t="shared" ref="E42:I70" si="6">SUMIFS($K42:$AD42,$K$6:$AD$6,E$8)</f>
        <v>0</v>
      </c>
      <c r="F42" s="68">
        <f t="shared" si="6"/>
        <v>0</v>
      </c>
      <c r="G42" s="68">
        <f t="shared" si="6"/>
        <v>2838</v>
      </c>
      <c r="H42" s="68">
        <f t="shared" si="6"/>
        <v>1116</v>
      </c>
      <c r="I42" s="68">
        <f t="shared" si="6"/>
        <v>1288</v>
      </c>
      <c r="J42" s="67"/>
      <c r="K42" s="85">
        <f>SUMIFS(shipment_회사별!$C36:$V36,shipment_회사별!$C$2:$V$2,K$230)</f>
        <v>0</v>
      </c>
      <c r="L42" s="68">
        <f>SUMIFS(shipment_회사별!$C36:$V36,shipment_회사별!$C$2:$V$2,L$230)</f>
        <v>0</v>
      </c>
      <c r="M42" s="68">
        <f>SUMIFS(shipment_회사별!$C36:$V36,shipment_회사별!$C$2:$V$2,M$230)</f>
        <v>0</v>
      </c>
      <c r="N42" s="69">
        <f>SUMIFS(shipment_회사별!$C36:$V36,shipment_회사별!$C$2:$V$2,N$230)</f>
        <v>0</v>
      </c>
      <c r="O42" s="68">
        <f>SUMIFS(shipment_회사별!$C36:$V36,shipment_회사별!$C$2:$V$2,O$230)</f>
        <v>0</v>
      </c>
      <c r="P42" s="68">
        <f>SUMIFS(shipment_회사별!$C36:$V36,shipment_회사별!$C$2:$V$2,P$230)</f>
        <v>0</v>
      </c>
      <c r="Q42" s="68">
        <f>SUMIFS(shipment_회사별!$C36:$V36,shipment_회사별!$C$2:$V$2,Q$230)</f>
        <v>0</v>
      </c>
      <c r="R42" s="69">
        <f>SUMIFS(shipment_회사별!$C36:$V36,shipment_회사별!$C$2:$V$2,R$230)</f>
        <v>0</v>
      </c>
      <c r="S42" s="68">
        <f>SUMIFS(shipment_회사별!$C36:$V36,shipment_회사별!$C$2:$V$2,S$230)</f>
        <v>373</v>
      </c>
      <c r="T42" s="68">
        <f>SUMIFS(shipment_회사별!$C36:$V36,shipment_회사별!$C$2:$V$2,T$230)</f>
        <v>753</v>
      </c>
      <c r="U42" s="68">
        <f>SUMIFS(shipment_회사별!$C36:$V36,shipment_회사별!$C$2:$V$2,U$230)</f>
        <v>919</v>
      </c>
      <c r="V42" s="69">
        <f>SUMIFS(shipment_회사별!$C36:$V36,shipment_회사별!$C$2:$V$2,V$230)</f>
        <v>793</v>
      </c>
      <c r="W42" s="68">
        <f>SUMIFS(shipment_회사별!$C36:$V36,shipment_회사별!$C$2:$V$2,W$230)</f>
        <v>235</v>
      </c>
      <c r="X42" s="68">
        <f>SUMIFS(shipment_회사별!$C36:$V36,shipment_회사별!$C$2:$V$2,X$230)</f>
        <v>326</v>
      </c>
      <c r="Y42" s="68">
        <f>SUMIFS(shipment_회사별!$C36:$V36,shipment_회사별!$C$2:$V$2,Y$230)</f>
        <v>390</v>
      </c>
      <c r="Z42" s="69">
        <f>SUMIFS(shipment_회사별!$C36:$V36,shipment_회사별!$C$2:$V$2,Z$230)</f>
        <v>165</v>
      </c>
      <c r="AA42" s="68">
        <f>SUMIFS(shipment_회사별!$C36:$V36,shipment_회사별!$C$2:$V$2,AA$230)</f>
        <v>511</v>
      </c>
      <c r="AB42" s="68">
        <f>SUMIFS(shipment_회사별!$C36:$V36,shipment_회사별!$C$2:$V$2,AB$230)</f>
        <v>475</v>
      </c>
      <c r="AC42" s="68">
        <f>SUMIFS(shipment_회사별!$C36:$V36,shipment_회사별!$C$2:$V$2,AC$230)</f>
        <v>122</v>
      </c>
      <c r="AD42" s="69">
        <f>SUMIFS(shipment_회사별!$C36:$V36,shipment_회사별!$C$2:$V$2,AD$230)</f>
        <v>180</v>
      </c>
    </row>
    <row r="43" spans="1:30" x14ac:dyDescent="0.3">
      <c r="A43" s="86" t="str">
        <f t="shared" si="4"/>
        <v>기타</v>
      </c>
      <c r="C43" s="47" t="s">
        <v>159</v>
      </c>
      <c r="D43" s="47" t="s">
        <v>139</v>
      </c>
      <c r="E43" s="51">
        <f t="shared" si="6"/>
        <v>43376</v>
      </c>
      <c r="F43" s="51">
        <f t="shared" si="6"/>
        <v>43780</v>
      </c>
      <c r="G43" s="51">
        <f t="shared" si="6"/>
        <v>49274</v>
      </c>
      <c r="H43" s="51">
        <f t="shared" si="6"/>
        <v>60102</v>
      </c>
      <c r="I43" s="51">
        <f t="shared" si="6"/>
        <v>41377.199999999997</v>
      </c>
      <c r="K43" s="81">
        <f>SUMIFS(shipment_회사별!$C37:$V37,shipment_회사별!$C$2:$V$2,K$230)</f>
        <v>10310</v>
      </c>
      <c r="L43" s="51">
        <f>SUMIFS(shipment_회사별!$C37:$V37,shipment_회사별!$C$2:$V$2,L$230)</f>
        <v>11250</v>
      </c>
      <c r="M43" s="51">
        <f>SUMIFS(shipment_회사별!$C37:$V37,shipment_회사별!$C$2:$V$2,M$230)</f>
        <v>11350</v>
      </c>
      <c r="N43" s="57">
        <f>SUMIFS(shipment_회사별!$C37:$V37,shipment_회사별!$C$2:$V$2,N$230)</f>
        <v>10466</v>
      </c>
      <c r="O43" s="51">
        <f>SUMIFS(shipment_회사별!$C37:$V37,shipment_회사별!$C$2:$V$2,O$230)</f>
        <v>9833</v>
      </c>
      <c r="P43" s="51">
        <f>SUMIFS(shipment_회사별!$C37:$V37,shipment_회사별!$C$2:$V$2,P$230)</f>
        <v>11018</v>
      </c>
      <c r="Q43" s="51">
        <f>SUMIFS(shipment_회사별!$C37:$V37,shipment_회사별!$C$2:$V$2,Q$230)</f>
        <v>12097</v>
      </c>
      <c r="R43" s="57">
        <f>SUMIFS(shipment_회사별!$C37:$V37,shipment_회사별!$C$2:$V$2,R$230)</f>
        <v>10832</v>
      </c>
      <c r="S43" s="51">
        <f>SUMIFS(shipment_회사별!$C37:$V37,shipment_회사별!$C$2:$V$2,S$230)</f>
        <v>8830</v>
      </c>
      <c r="T43" s="51">
        <f>SUMIFS(shipment_회사별!$C37:$V37,shipment_회사별!$C$2:$V$2,T$230)</f>
        <v>13101</v>
      </c>
      <c r="U43" s="51">
        <f>SUMIFS(shipment_회사별!$C37:$V37,shipment_회사별!$C$2:$V$2,U$230)</f>
        <v>13566</v>
      </c>
      <c r="V43" s="57">
        <f>SUMIFS(shipment_회사별!$C37:$V37,shipment_회사별!$C$2:$V$2,V$230)</f>
        <v>13777</v>
      </c>
      <c r="W43" s="51">
        <f>SUMIFS(shipment_회사별!$C37:$V37,shipment_회사별!$C$2:$V$2,W$230)</f>
        <v>13977</v>
      </c>
      <c r="X43" s="51">
        <f>SUMIFS(shipment_회사별!$C37:$V37,shipment_회사별!$C$2:$V$2,X$230)</f>
        <v>14972</v>
      </c>
      <c r="Y43" s="51">
        <f>SUMIFS(shipment_회사별!$C37:$V37,shipment_회사별!$C$2:$V$2,Y$230)</f>
        <v>15393</v>
      </c>
      <c r="Z43" s="57">
        <f>SUMIFS(shipment_회사별!$C37:$V37,shipment_회사별!$C$2:$V$2,Z$230)</f>
        <v>15760</v>
      </c>
      <c r="AA43" s="51">
        <f>SUMIFS(shipment_회사별!$C37:$V37,shipment_회사별!$C$2:$V$2,AA$230)</f>
        <v>14213</v>
      </c>
      <c r="AB43" s="51">
        <f>SUMIFS(shipment_회사별!$C37:$V37,shipment_회사별!$C$2:$V$2,AB$230)</f>
        <v>9508</v>
      </c>
      <c r="AC43" s="51">
        <f>SUMIFS(shipment_회사별!$C37:$V37,shipment_회사별!$C$2:$V$2,AC$230)</f>
        <v>8287</v>
      </c>
      <c r="AD43" s="57">
        <f>SUMIFS(shipment_회사별!$C37:$V37,shipment_회사별!$C$2:$V$2,AD$230)</f>
        <v>9369.2000000000007</v>
      </c>
    </row>
    <row r="44" spans="1:30" x14ac:dyDescent="0.3">
      <c r="A44" s="86" t="str">
        <f t="shared" si="4"/>
        <v>BOE Technology Group</v>
      </c>
      <c r="C44" s="47" t="s">
        <v>159</v>
      </c>
      <c r="D44" s="47" t="s">
        <v>140</v>
      </c>
      <c r="E44" s="51">
        <f t="shared" si="6"/>
        <v>51975</v>
      </c>
      <c r="F44" s="51">
        <f t="shared" si="6"/>
        <v>54260</v>
      </c>
      <c r="G44" s="51">
        <f t="shared" si="6"/>
        <v>58268</v>
      </c>
      <c r="H44" s="51">
        <f t="shared" si="6"/>
        <v>80792</v>
      </c>
      <c r="I44" s="51">
        <f t="shared" si="6"/>
        <v>69184</v>
      </c>
      <c r="K44" s="81">
        <f>SUMIFS(shipment_회사별!$C38:$V38,shipment_회사별!$C$2:$V$2,K$230)</f>
        <v>12737</v>
      </c>
      <c r="L44" s="51">
        <f>SUMIFS(shipment_회사별!$C38:$V38,shipment_회사별!$C$2:$V$2,L$230)</f>
        <v>12849</v>
      </c>
      <c r="M44" s="51">
        <f>SUMIFS(shipment_회사별!$C38:$V38,shipment_회사별!$C$2:$V$2,M$230)</f>
        <v>13694</v>
      </c>
      <c r="N44" s="57">
        <f>SUMIFS(shipment_회사별!$C38:$V38,shipment_회사별!$C$2:$V$2,N$230)</f>
        <v>12695</v>
      </c>
      <c r="O44" s="51">
        <f>SUMIFS(shipment_회사별!$C38:$V38,shipment_회사별!$C$2:$V$2,O$230)</f>
        <v>11846</v>
      </c>
      <c r="P44" s="51">
        <f>SUMIFS(shipment_회사별!$C38:$V38,shipment_회사별!$C$2:$V$2,P$230)</f>
        <v>13302</v>
      </c>
      <c r="Q44" s="51">
        <f>SUMIFS(shipment_회사별!$C38:$V38,shipment_회사별!$C$2:$V$2,Q$230)</f>
        <v>14764</v>
      </c>
      <c r="R44" s="57">
        <f>SUMIFS(shipment_회사별!$C38:$V38,shipment_회사별!$C$2:$V$2,R$230)</f>
        <v>14348</v>
      </c>
      <c r="S44" s="51">
        <f>SUMIFS(shipment_회사별!$C38:$V38,shipment_회사별!$C$2:$V$2,S$230)</f>
        <v>11993</v>
      </c>
      <c r="T44" s="51">
        <f>SUMIFS(shipment_회사별!$C38:$V38,shipment_회사별!$C$2:$V$2,T$230)</f>
        <v>15724</v>
      </c>
      <c r="U44" s="51">
        <f>SUMIFS(shipment_회사별!$C38:$V38,shipment_회사별!$C$2:$V$2,U$230)</f>
        <v>15957</v>
      </c>
      <c r="V44" s="57">
        <f>SUMIFS(shipment_회사별!$C38:$V38,shipment_회사별!$C$2:$V$2,V$230)</f>
        <v>14594</v>
      </c>
      <c r="W44" s="51">
        <f>SUMIFS(shipment_회사별!$C38:$V38,shipment_회사별!$C$2:$V$2,W$230)</f>
        <v>18800</v>
      </c>
      <c r="X44" s="51">
        <f>SUMIFS(shipment_회사별!$C38:$V38,shipment_회사별!$C$2:$V$2,X$230)</f>
        <v>19518</v>
      </c>
      <c r="Y44" s="51">
        <f>SUMIFS(shipment_회사별!$C38:$V38,shipment_회사별!$C$2:$V$2,Y$230)</f>
        <v>20712</v>
      </c>
      <c r="Z44" s="57">
        <f>SUMIFS(shipment_회사별!$C38:$V38,shipment_회사별!$C$2:$V$2,Z$230)</f>
        <v>21762</v>
      </c>
      <c r="AA44" s="51">
        <f>SUMIFS(shipment_회사별!$C38:$V38,shipment_회사별!$C$2:$V$2,AA$230)</f>
        <v>21781</v>
      </c>
      <c r="AB44" s="51">
        <f>SUMIFS(shipment_회사별!$C38:$V38,shipment_회사별!$C$2:$V$2,AB$230)</f>
        <v>17299</v>
      </c>
      <c r="AC44" s="51">
        <f>SUMIFS(shipment_회사별!$C38:$V38,shipment_회사별!$C$2:$V$2,AC$230)</f>
        <v>15218</v>
      </c>
      <c r="AD44" s="57">
        <f>SUMIFS(shipment_회사별!$C38:$V38,shipment_회사별!$C$2:$V$2,AD$230)</f>
        <v>14886</v>
      </c>
    </row>
    <row r="45" spans="1:30" x14ac:dyDescent="0.3">
      <c r="A45" s="86" t="str">
        <f t="shared" si="4"/>
        <v>기타</v>
      </c>
      <c r="C45" s="47" t="s">
        <v>159</v>
      </c>
      <c r="D45" s="47" t="s">
        <v>142</v>
      </c>
      <c r="E45" s="51">
        <f t="shared" si="6"/>
        <v>3068.5</v>
      </c>
      <c r="F45" s="51">
        <f t="shared" si="6"/>
        <v>5246</v>
      </c>
      <c r="G45" s="51">
        <f t="shared" si="6"/>
        <v>10146</v>
      </c>
      <c r="H45" s="51">
        <f t="shared" si="6"/>
        <v>0</v>
      </c>
      <c r="I45" s="51">
        <f t="shared" si="6"/>
        <v>0</v>
      </c>
      <c r="K45" s="81">
        <f>SUMIFS(shipment_회사별!$C39:$V39,shipment_회사별!$C$2:$V$2,K$230)</f>
        <v>565</v>
      </c>
      <c r="L45" s="51">
        <f>SUMIFS(shipment_회사별!$C39:$V39,shipment_회사별!$C$2:$V$2,L$230)</f>
        <v>793.5</v>
      </c>
      <c r="M45" s="51">
        <f>SUMIFS(shipment_회사별!$C39:$V39,shipment_회사별!$C$2:$V$2,M$230)</f>
        <v>1000</v>
      </c>
      <c r="N45" s="57">
        <f>SUMIFS(shipment_회사별!$C39:$V39,shipment_회사별!$C$2:$V$2,N$230)</f>
        <v>710</v>
      </c>
      <c r="O45" s="51">
        <f>SUMIFS(shipment_회사별!$C39:$V39,shipment_회사별!$C$2:$V$2,O$230)</f>
        <v>643</v>
      </c>
      <c r="P45" s="51">
        <f>SUMIFS(shipment_회사별!$C39:$V39,shipment_회사별!$C$2:$V$2,P$230)</f>
        <v>1254</v>
      </c>
      <c r="Q45" s="51">
        <f>SUMIFS(shipment_회사별!$C39:$V39,shipment_회사별!$C$2:$V$2,Q$230)</f>
        <v>1495</v>
      </c>
      <c r="R45" s="57">
        <f>SUMIFS(shipment_회사별!$C39:$V39,shipment_회사별!$C$2:$V$2,R$230)</f>
        <v>1854</v>
      </c>
      <c r="S45" s="51">
        <f>SUMIFS(shipment_회사별!$C39:$V39,shipment_회사별!$C$2:$V$2,S$230)</f>
        <v>1328</v>
      </c>
      <c r="T45" s="51">
        <f>SUMIFS(shipment_회사별!$C39:$V39,shipment_회사별!$C$2:$V$2,T$230)</f>
        <v>3398</v>
      </c>
      <c r="U45" s="51">
        <f>SUMIFS(shipment_회사별!$C39:$V39,shipment_회사별!$C$2:$V$2,U$230)</f>
        <v>2455</v>
      </c>
      <c r="V45" s="57">
        <f>SUMIFS(shipment_회사별!$C39:$V39,shipment_회사별!$C$2:$V$2,V$230)</f>
        <v>2965</v>
      </c>
      <c r="W45" s="51">
        <f>SUMIFS(shipment_회사별!$C39:$V39,shipment_회사별!$C$2:$V$2,W$230)</f>
        <v>0</v>
      </c>
      <c r="X45" s="51">
        <f>SUMIFS(shipment_회사별!$C39:$V39,shipment_회사별!$C$2:$V$2,X$230)</f>
        <v>0</v>
      </c>
      <c r="Y45" s="51">
        <f>SUMIFS(shipment_회사별!$C39:$V39,shipment_회사별!$C$2:$V$2,Y$230)</f>
        <v>0</v>
      </c>
      <c r="Z45" s="57">
        <f>SUMIFS(shipment_회사별!$C39:$V39,shipment_회사별!$C$2:$V$2,Z$230)</f>
        <v>0</v>
      </c>
      <c r="AA45" s="51">
        <f>SUMIFS(shipment_회사별!$C39:$V39,shipment_회사별!$C$2:$V$2,AA$230)</f>
        <v>0</v>
      </c>
      <c r="AB45" s="51">
        <f>SUMIFS(shipment_회사별!$C39:$V39,shipment_회사별!$C$2:$V$2,AB$230)</f>
        <v>0</v>
      </c>
      <c r="AC45" s="51">
        <f>SUMIFS(shipment_회사별!$C39:$V39,shipment_회사별!$C$2:$V$2,AC$230)</f>
        <v>0</v>
      </c>
      <c r="AD45" s="57">
        <f>SUMIFS(shipment_회사별!$C39:$V39,shipment_회사별!$C$2:$V$2,AD$230)</f>
        <v>0</v>
      </c>
    </row>
    <row r="46" spans="1:30" x14ac:dyDescent="0.3">
      <c r="A46" s="86" t="str">
        <f t="shared" si="4"/>
        <v>기타</v>
      </c>
      <c r="C46" s="47" t="s">
        <v>159</v>
      </c>
      <c r="D46" s="47" t="s">
        <v>144</v>
      </c>
      <c r="E46" s="51">
        <f t="shared" si="6"/>
        <v>9.1999999999999993</v>
      </c>
      <c r="F46" s="51">
        <f t="shared" si="6"/>
        <v>97</v>
      </c>
      <c r="G46" s="51">
        <f t="shared" si="6"/>
        <v>1245</v>
      </c>
      <c r="H46" s="51">
        <f t="shared" si="6"/>
        <v>4114</v>
      </c>
      <c r="I46" s="51">
        <f t="shared" si="6"/>
        <v>5318</v>
      </c>
      <c r="K46" s="81">
        <f>SUMIFS(shipment_회사별!$C40:$V40,shipment_회사별!$C$2:$V$2,K$230)</f>
        <v>0</v>
      </c>
      <c r="L46" s="51">
        <f>SUMIFS(shipment_회사별!$C40:$V40,shipment_회사별!$C$2:$V$2,L$230)</f>
        <v>0</v>
      </c>
      <c r="M46" s="51">
        <f>SUMIFS(shipment_회사별!$C40:$V40,shipment_회사별!$C$2:$V$2,M$230)</f>
        <v>5</v>
      </c>
      <c r="N46" s="57">
        <f>SUMIFS(shipment_회사별!$C40:$V40,shipment_회사별!$C$2:$V$2,N$230)</f>
        <v>4.2</v>
      </c>
      <c r="O46" s="51">
        <f>SUMIFS(shipment_회사별!$C40:$V40,shipment_회사별!$C$2:$V$2,O$230)</f>
        <v>50</v>
      </c>
      <c r="P46" s="51">
        <f>SUMIFS(shipment_회사별!$C40:$V40,shipment_회사별!$C$2:$V$2,P$230)</f>
        <v>27</v>
      </c>
      <c r="Q46" s="51">
        <f>SUMIFS(shipment_회사별!$C40:$V40,shipment_회사별!$C$2:$V$2,Q$230)</f>
        <v>20</v>
      </c>
      <c r="R46" s="57">
        <f>SUMIFS(shipment_회사별!$C40:$V40,shipment_회사별!$C$2:$V$2,R$230)</f>
        <v>0</v>
      </c>
      <c r="S46" s="51">
        <f>SUMIFS(shipment_회사별!$C40:$V40,shipment_회사별!$C$2:$V$2,S$230)</f>
        <v>255</v>
      </c>
      <c r="T46" s="51">
        <f>SUMIFS(shipment_회사별!$C40:$V40,shipment_회사별!$C$2:$V$2,T$230)</f>
        <v>385</v>
      </c>
      <c r="U46" s="51">
        <f>SUMIFS(shipment_회사별!$C40:$V40,shipment_회사별!$C$2:$V$2,U$230)</f>
        <v>325</v>
      </c>
      <c r="V46" s="57">
        <f>SUMIFS(shipment_회사별!$C40:$V40,shipment_회사별!$C$2:$V$2,V$230)</f>
        <v>280</v>
      </c>
      <c r="W46" s="51">
        <f>SUMIFS(shipment_회사별!$C40:$V40,shipment_회사별!$C$2:$V$2,W$230)</f>
        <v>540</v>
      </c>
      <c r="X46" s="51">
        <f>SUMIFS(shipment_회사별!$C40:$V40,shipment_회사별!$C$2:$V$2,X$230)</f>
        <v>864</v>
      </c>
      <c r="Y46" s="51">
        <f>SUMIFS(shipment_회사별!$C40:$V40,shipment_회사별!$C$2:$V$2,Y$230)</f>
        <v>1030</v>
      </c>
      <c r="Z46" s="57">
        <f>SUMIFS(shipment_회사별!$C40:$V40,shipment_회사별!$C$2:$V$2,Z$230)</f>
        <v>1680</v>
      </c>
      <c r="AA46" s="51">
        <f>SUMIFS(shipment_회사별!$C40:$V40,shipment_회사별!$C$2:$V$2,AA$230)</f>
        <v>1525</v>
      </c>
      <c r="AB46" s="51">
        <f>SUMIFS(shipment_회사별!$C40:$V40,shipment_회사별!$C$2:$V$2,AB$230)</f>
        <v>1360</v>
      </c>
      <c r="AC46" s="51">
        <f>SUMIFS(shipment_회사별!$C40:$V40,shipment_회사별!$C$2:$V$2,AC$230)</f>
        <v>1135</v>
      </c>
      <c r="AD46" s="57">
        <f>SUMIFS(shipment_회사별!$C40:$V40,shipment_회사별!$C$2:$V$2,AD$230)</f>
        <v>1298</v>
      </c>
    </row>
    <row r="47" spans="1:30" x14ac:dyDescent="0.3">
      <c r="A47" s="86" t="str">
        <f t="shared" si="4"/>
        <v>기타</v>
      </c>
      <c r="C47" s="47" t="s">
        <v>159</v>
      </c>
      <c r="D47" s="47" t="s">
        <v>146</v>
      </c>
      <c r="E47" s="51">
        <f t="shared" si="6"/>
        <v>221</v>
      </c>
      <c r="F47" s="51">
        <f t="shared" si="6"/>
        <v>4</v>
      </c>
      <c r="G47" s="51">
        <f t="shared" si="6"/>
        <v>0</v>
      </c>
      <c r="H47" s="51">
        <f t="shared" si="6"/>
        <v>0</v>
      </c>
      <c r="I47" s="51">
        <f t="shared" si="6"/>
        <v>0</v>
      </c>
      <c r="K47" s="81">
        <f>SUMIFS(shipment_회사별!$C41:$V41,shipment_회사별!$C$2:$V$2,K$230)</f>
        <v>0</v>
      </c>
      <c r="L47" s="51">
        <f>SUMIFS(shipment_회사별!$C41:$V41,shipment_회사별!$C$2:$V$2,L$230)</f>
        <v>0</v>
      </c>
      <c r="M47" s="51">
        <f>SUMIFS(shipment_회사별!$C41:$V41,shipment_회사별!$C$2:$V$2,M$230)</f>
        <v>106</v>
      </c>
      <c r="N47" s="57">
        <f>SUMIFS(shipment_회사별!$C41:$V41,shipment_회사별!$C$2:$V$2,N$230)</f>
        <v>115</v>
      </c>
      <c r="O47" s="51">
        <f>SUMIFS(shipment_회사별!$C41:$V41,shipment_회사별!$C$2:$V$2,O$230)</f>
        <v>0</v>
      </c>
      <c r="P47" s="51">
        <f>SUMIFS(shipment_회사별!$C41:$V41,shipment_회사별!$C$2:$V$2,P$230)</f>
        <v>4</v>
      </c>
      <c r="Q47" s="51">
        <f>SUMIFS(shipment_회사별!$C41:$V41,shipment_회사별!$C$2:$V$2,Q$230)</f>
        <v>0</v>
      </c>
      <c r="R47" s="57">
        <f>SUMIFS(shipment_회사별!$C41:$V41,shipment_회사별!$C$2:$V$2,R$230)</f>
        <v>0</v>
      </c>
      <c r="S47" s="51">
        <f>SUMIFS(shipment_회사별!$C41:$V41,shipment_회사별!$C$2:$V$2,S$230)</f>
        <v>0</v>
      </c>
      <c r="T47" s="51">
        <f>SUMIFS(shipment_회사별!$C41:$V41,shipment_회사별!$C$2:$V$2,T$230)</f>
        <v>0</v>
      </c>
      <c r="U47" s="51">
        <f>SUMIFS(shipment_회사별!$C41:$V41,shipment_회사별!$C$2:$V$2,U$230)</f>
        <v>0</v>
      </c>
      <c r="V47" s="57">
        <f>SUMIFS(shipment_회사별!$C41:$V41,shipment_회사별!$C$2:$V$2,V$230)</f>
        <v>0</v>
      </c>
      <c r="W47" s="51">
        <f>SUMIFS(shipment_회사별!$C41:$V41,shipment_회사별!$C$2:$V$2,W$230)</f>
        <v>0</v>
      </c>
      <c r="X47" s="51">
        <f>SUMIFS(shipment_회사별!$C41:$V41,shipment_회사별!$C$2:$V$2,X$230)</f>
        <v>0</v>
      </c>
      <c r="Y47" s="51">
        <f>SUMIFS(shipment_회사별!$C41:$V41,shipment_회사별!$C$2:$V$2,Y$230)</f>
        <v>0</v>
      </c>
      <c r="Z47" s="57">
        <f>SUMIFS(shipment_회사별!$C41:$V41,shipment_회사별!$C$2:$V$2,Z$230)</f>
        <v>0</v>
      </c>
      <c r="AA47" s="51">
        <f>SUMIFS(shipment_회사별!$C41:$V41,shipment_회사별!$C$2:$V$2,AA$230)</f>
        <v>0</v>
      </c>
      <c r="AB47" s="51">
        <f>SUMIFS(shipment_회사별!$C41:$V41,shipment_회사별!$C$2:$V$2,AB$230)</f>
        <v>0</v>
      </c>
      <c r="AC47" s="51">
        <f>SUMIFS(shipment_회사별!$C41:$V41,shipment_회사별!$C$2:$V$2,AC$230)</f>
        <v>0</v>
      </c>
      <c r="AD47" s="57">
        <f>SUMIFS(shipment_회사별!$C41:$V41,shipment_회사별!$C$2:$V$2,AD$230)</f>
        <v>0</v>
      </c>
    </row>
    <row r="48" spans="1:30" x14ac:dyDescent="0.3">
      <c r="A48" s="86" t="str">
        <f t="shared" si="4"/>
        <v>기타</v>
      </c>
      <c r="C48" s="47" t="s">
        <v>159</v>
      </c>
      <c r="D48" s="47" t="s">
        <v>147</v>
      </c>
      <c r="E48" s="51">
        <f t="shared" si="6"/>
        <v>0</v>
      </c>
      <c r="F48" s="51">
        <f t="shared" si="6"/>
        <v>0</v>
      </c>
      <c r="G48" s="51">
        <f t="shared" si="6"/>
        <v>0</v>
      </c>
      <c r="H48" s="51">
        <f t="shared" si="6"/>
        <v>8283.7000000000007</v>
      </c>
      <c r="I48" s="51">
        <f t="shared" si="6"/>
        <v>2371.6</v>
      </c>
      <c r="K48" s="81">
        <f>SUMIFS(shipment_회사별!$C42:$V42,shipment_회사별!$C$2:$V$2,K$230)</f>
        <v>0</v>
      </c>
      <c r="L48" s="51">
        <f>SUMIFS(shipment_회사별!$C42:$V42,shipment_회사별!$C$2:$V$2,L$230)</f>
        <v>0</v>
      </c>
      <c r="M48" s="51">
        <f>SUMIFS(shipment_회사별!$C42:$V42,shipment_회사별!$C$2:$V$2,M$230)</f>
        <v>0</v>
      </c>
      <c r="N48" s="57">
        <f>SUMIFS(shipment_회사별!$C42:$V42,shipment_회사별!$C$2:$V$2,N$230)</f>
        <v>0</v>
      </c>
      <c r="O48" s="51">
        <f>SUMIFS(shipment_회사별!$C42:$V42,shipment_회사별!$C$2:$V$2,O$230)</f>
        <v>0</v>
      </c>
      <c r="P48" s="51">
        <f>SUMIFS(shipment_회사별!$C42:$V42,shipment_회사별!$C$2:$V$2,P$230)</f>
        <v>0</v>
      </c>
      <c r="Q48" s="51">
        <f>SUMIFS(shipment_회사별!$C42:$V42,shipment_회사별!$C$2:$V$2,Q$230)</f>
        <v>0</v>
      </c>
      <c r="R48" s="57">
        <f>SUMIFS(shipment_회사별!$C42:$V42,shipment_회사별!$C$2:$V$2,R$230)</f>
        <v>0</v>
      </c>
      <c r="S48" s="51">
        <f>SUMIFS(shipment_회사별!$C42:$V42,shipment_회사별!$C$2:$V$2,S$230)</f>
        <v>0</v>
      </c>
      <c r="T48" s="51">
        <f>SUMIFS(shipment_회사별!$C42:$V42,shipment_회사별!$C$2:$V$2,T$230)</f>
        <v>0</v>
      </c>
      <c r="U48" s="51">
        <f>SUMIFS(shipment_회사별!$C42:$V42,shipment_회사별!$C$2:$V$2,U$230)</f>
        <v>0</v>
      </c>
      <c r="V48" s="57">
        <f>SUMIFS(shipment_회사별!$C42:$V42,shipment_회사별!$C$2:$V$2,V$230)</f>
        <v>0</v>
      </c>
      <c r="W48" s="51">
        <f>SUMIFS(shipment_회사별!$C42:$V42,shipment_회사별!$C$2:$V$2,W$230)</f>
        <v>518.70000000000005</v>
      </c>
      <c r="X48" s="51">
        <f>SUMIFS(shipment_회사별!$C42:$V42,shipment_회사별!$C$2:$V$2,X$230)</f>
        <v>2866</v>
      </c>
      <c r="Y48" s="51">
        <f>SUMIFS(shipment_회사별!$C42:$V42,shipment_회사별!$C$2:$V$2,Y$230)</f>
        <v>2783</v>
      </c>
      <c r="Z48" s="57">
        <f>SUMIFS(shipment_회사별!$C42:$V42,shipment_회사별!$C$2:$V$2,Z$230)</f>
        <v>2116</v>
      </c>
      <c r="AA48" s="51">
        <f>SUMIFS(shipment_회사별!$C42:$V42,shipment_회사별!$C$2:$V$2,AA$230)</f>
        <v>740</v>
      </c>
      <c r="AB48" s="51">
        <f>SUMIFS(shipment_회사별!$C42:$V42,shipment_회사별!$C$2:$V$2,AB$230)</f>
        <v>800</v>
      </c>
      <c r="AC48" s="51">
        <f>SUMIFS(shipment_회사별!$C42:$V42,shipment_회사별!$C$2:$V$2,AC$230)</f>
        <v>379.6</v>
      </c>
      <c r="AD48" s="57">
        <f>SUMIFS(shipment_회사별!$C42:$V42,shipment_회사별!$C$2:$V$2,AD$230)</f>
        <v>452</v>
      </c>
    </row>
    <row r="49" spans="1:30" x14ac:dyDescent="0.3">
      <c r="A49" s="86" t="str">
        <f t="shared" si="4"/>
        <v>기타</v>
      </c>
      <c r="C49" s="47" t="s">
        <v>159</v>
      </c>
      <c r="D49" s="47" t="s">
        <v>148</v>
      </c>
      <c r="E49" s="51">
        <f t="shared" si="6"/>
        <v>1473</v>
      </c>
      <c r="F49" s="51">
        <f t="shared" si="6"/>
        <v>938</v>
      </c>
      <c r="G49" s="51">
        <f t="shared" si="6"/>
        <v>1393</v>
      </c>
      <c r="H49" s="51">
        <f t="shared" si="6"/>
        <v>3198</v>
      </c>
      <c r="I49" s="51">
        <f t="shared" si="6"/>
        <v>634.4</v>
      </c>
      <c r="K49" s="81">
        <f>SUMIFS(shipment_회사별!$C43:$V43,shipment_회사별!$C$2:$V$2,K$230)</f>
        <v>455</v>
      </c>
      <c r="L49" s="51">
        <f>SUMIFS(shipment_회사별!$C43:$V43,shipment_회사별!$C$2:$V$2,L$230)</f>
        <v>505</v>
      </c>
      <c r="M49" s="51">
        <f>SUMIFS(shipment_회사별!$C43:$V43,shipment_회사별!$C$2:$V$2,M$230)</f>
        <v>364</v>
      </c>
      <c r="N49" s="57">
        <f>SUMIFS(shipment_회사별!$C43:$V43,shipment_회사별!$C$2:$V$2,N$230)</f>
        <v>149</v>
      </c>
      <c r="O49" s="51">
        <f>SUMIFS(shipment_회사별!$C43:$V43,shipment_회사별!$C$2:$V$2,O$230)</f>
        <v>168</v>
      </c>
      <c r="P49" s="51">
        <f>SUMIFS(shipment_회사별!$C43:$V43,shipment_회사별!$C$2:$V$2,P$230)</f>
        <v>280</v>
      </c>
      <c r="Q49" s="51">
        <f>SUMIFS(shipment_회사별!$C43:$V43,shipment_회사별!$C$2:$V$2,Q$230)</f>
        <v>237</v>
      </c>
      <c r="R49" s="57">
        <f>SUMIFS(shipment_회사별!$C43:$V43,shipment_회사별!$C$2:$V$2,R$230)</f>
        <v>253</v>
      </c>
      <c r="S49" s="51">
        <f>SUMIFS(shipment_회사별!$C43:$V43,shipment_회사별!$C$2:$V$2,S$230)</f>
        <v>193</v>
      </c>
      <c r="T49" s="51">
        <f>SUMIFS(shipment_회사별!$C43:$V43,shipment_회사별!$C$2:$V$2,T$230)</f>
        <v>240</v>
      </c>
      <c r="U49" s="51">
        <f>SUMIFS(shipment_회사별!$C43:$V43,shipment_회사별!$C$2:$V$2,U$230)</f>
        <v>470</v>
      </c>
      <c r="V49" s="57">
        <f>SUMIFS(shipment_회사별!$C43:$V43,shipment_회사별!$C$2:$V$2,V$230)</f>
        <v>490</v>
      </c>
      <c r="W49" s="51">
        <f>SUMIFS(shipment_회사별!$C43:$V43,shipment_회사별!$C$2:$V$2,W$230)</f>
        <v>830</v>
      </c>
      <c r="X49" s="51">
        <f>SUMIFS(shipment_회사별!$C43:$V43,shipment_회사별!$C$2:$V$2,X$230)</f>
        <v>494</v>
      </c>
      <c r="Y49" s="51">
        <f>SUMIFS(shipment_회사별!$C43:$V43,shipment_회사별!$C$2:$V$2,Y$230)</f>
        <v>1098</v>
      </c>
      <c r="Z49" s="57">
        <f>SUMIFS(shipment_회사별!$C43:$V43,shipment_회사별!$C$2:$V$2,Z$230)</f>
        <v>776</v>
      </c>
      <c r="AA49" s="51">
        <f>SUMIFS(shipment_회사별!$C43:$V43,shipment_회사별!$C$2:$V$2,AA$230)</f>
        <v>164</v>
      </c>
      <c r="AB49" s="51">
        <f>SUMIFS(shipment_회사별!$C43:$V43,shipment_회사별!$C$2:$V$2,AB$230)</f>
        <v>220</v>
      </c>
      <c r="AC49" s="51">
        <f>SUMIFS(shipment_회사별!$C43:$V43,shipment_회사별!$C$2:$V$2,AC$230)</f>
        <v>90.4</v>
      </c>
      <c r="AD49" s="57">
        <f>SUMIFS(shipment_회사별!$C43:$V43,shipment_회사별!$C$2:$V$2,AD$230)</f>
        <v>160</v>
      </c>
    </row>
    <row r="50" spans="1:30" x14ac:dyDescent="0.3">
      <c r="A50" s="86" t="str">
        <f t="shared" si="4"/>
        <v>기타</v>
      </c>
      <c r="C50" s="47" t="s">
        <v>159</v>
      </c>
      <c r="D50" s="47" t="s">
        <v>160</v>
      </c>
      <c r="E50" s="51">
        <f t="shared" si="6"/>
        <v>5430.6</v>
      </c>
      <c r="F50" s="51">
        <f t="shared" si="6"/>
        <v>5307</v>
      </c>
      <c r="G50" s="51">
        <f t="shared" si="6"/>
        <v>7834</v>
      </c>
      <c r="H50" s="51">
        <f t="shared" si="6"/>
        <v>10455</v>
      </c>
      <c r="I50" s="51">
        <f t="shared" si="6"/>
        <v>7042</v>
      </c>
      <c r="K50" s="81">
        <f>SUMIFS(shipment_회사별!$C44:$V44,shipment_회사별!$C$2:$V$2,K$230)</f>
        <v>1307.5999999999999</v>
      </c>
      <c r="L50" s="51">
        <f>SUMIFS(shipment_회사별!$C44:$V44,shipment_회사별!$C$2:$V$2,L$230)</f>
        <v>1282</v>
      </c>
      <c r="M50" s="51">
        <f>SUMIFS(shipment_회사별!$C44:$V44,shipment_회사별!$C$2:$V$2,M$230)</f>
        <v>1150</v>
      </c>
      <c r="N50" s="57">
        <f>SUMIFS(shipment_회사별!$C44:$V44,shipment_회사별!$C$2:$V$2,N$230)</f>
        <v>1691</v>
      </c>
      <c r="O50" s="51">
        <f>SUMIFS(shipment_회사별!$C44:$V44,shipment_회사별!$C$2:$V$2,O$230)</f>
        <v>1271</v>
      </c>
      <c r="P50" s="51">
        <f>SUMIFS(shipment_회사별!$C44:$V44,shipment_회사별!$C$2:$V$2,P$230)</f>
        <v>1199</v>
      </c>
      <c r="Q50" s="51">
        <f>SUMIFS(shipment_회사별!$C44:$V44,shipment_회사별!$C$2:$V$2,Q$230)</f>
        <v>1443</v>
      </c>
      <c r="R50" s="57">
        <f>SUMIFS(shipment_회사별!$C44:$V44,shipment_회사별!$C$2:$V$2,R$230)</f>
        <v>1394</v>
      </c>
      <c r="S50" s="51">
        <f>SUMIFS(shipment_회사별!$C44:$V44,shipment_회사별!$C$2:$V$2,S$230)</f>
        <v>1138</v>
      </c>
      <c r="T50" s="51">
        <f>SUMIFS(shipment_회사별!$C44:$V44,shipment_회사별!$C$2:$V$2,T$230)</f>
        <v>2324</v>
      </c>
      <c r="U50" s="51">
        <f>SUMIFS(shipment_회사별!$C44:$V44,shipment_회사별!$C$2:$V$2,U$230)</f>
        <v>2073</v>
      </c>
      <c r="V50" s="57">
        <f>SUMIFS(shipment_회사별!$C44:$V44,shipment_회사별!$C$2:$V$2,V$230)</f>
        <v>2299</v>
      </c>
      <c r="W50" s="51">
        <f>SUMIFS(shipment_회사별!$C44:$V44,shipment_회사별!$C$2:$V$2,W$230)</f>
        <v>2749</v>
      </c>
      <c r="X50" s="51">
        <f>SUMIFS(shipment_회사별!$C44:$V44,shipment_회사별!$C$2:$V$2,X$230)</f>
        <v>2406</v>
      </c>
      <c r="Y50" s="51">
        <f>SUMIFS(shipment_회사별!$C44:$V44,shipment_회사별!$C$2:$V$2,Y$230)</f>
        <v>2502</v>
      </c>
      <c r="Z50" s="57">
        <f>SUMIFS(shipment_회사별!$C44:$V44,shipment_회사별!$C$2:$V$2,Z$230)</f>
        <v>2798</v>
      </c>
      <c r="AA50" s="51">
        <f>SUMIFS(shipment_회사별!$C44:$V44,shipment_회사별!$C$2:$V$2,AA$230)</f>
        <v>2608</v>
      </c>
      <c r="AB50" s="51">
        <f>SUMIFS(shipment_회사별!$C44:$V44,shipment_회사별!$C$2:$V$2,AB$230)</f>
        <v>1933</v>
      </c>
      <c r="AC50" s="51">
        <f>SUMIFS(shipment_회사별!$C44:$V44,shipment_회사별!$C$2:$V$2,AC$230)</f>
        <v>1403</v>
      </c>
      <c r="AD50" s="57">
        <f>SUMIFS(shipment_회사별!$C44:$V44,shipment_회사별!$C$2:$V$2,AD$230)</f>
        <v>1098</v>
      </c>
    </row>
    <row r="51" spans="1:30" x14ac:dyDescent="0.3">
      <c r="A51" s="86" t="str">
        <f t="shared" si="4"/>
        <v>기타</v>
      </c>
      <c r="C51" s="47" t="s">
        <v>159</v>
      </c>
      <c r="D51" s="47" t="s">
        <v>149</v>
      </c>
      <c r="E51" s="51">
        <f t="shared" si="6"/>
        <v>40990.25</v>
      </c>
      <c r="F51" s="51">
        <f t="shared" si="6"/>
        <v>39309</v>
      </c>
      <c r="G51" s="51">
        <f t="shared" si="6"/>
        <v>49080</v>
      </c>
      <c r="H51" s="51">
        <f t="shared" si="6"/>
        <v>58091</v>
      </c>
      <c r="I51" s="51">
        <f t="shared" si="6"/>
        <v>41481.600000000006</v>
      </c>
      <c r="K51" s="81">
        <f>SUMIFS(shipment_회사별!$C45:$V45,shipment_회사별!$C$2:$V$2,K$230)</f>
        <v>9509</v>
      </c>
      <c r="L51" s="51">
        <f>SUMIFS(shipment_회사별!$C45:$V45,shipment_회사별!$C$2:$V$2,L$230)</f>
        <v>10413.32</v>
      </c>
      <c r="M51" s="51">
        <f>SUMIFS(shipment_회사별!$C45:$V45,shipment_회사별!$C$2:$V$2,M$230)</f>
        <v>10817.13</v>
      </c>
      <c r="N51" s="57">
        <f>SUMIFS(shipment_회사별!$C45:$V45,shipment_회사별!$C$2:$V$2,N$230)</f>
        <v>10250.799999999999</v>
      </c>
      <c r="O51" s="51">
        <f>SUMIFS(shipment_회사별!$C45:$V45,shipment_회사별!$C$2:$V$2,O$230)</f>
        <v>8848</v>
      </c>
      <c r="P51" s="51">
        <f>SUMIFS(shipment_회사별!$C45:$V45,shipment_회사별!$C$2:$V$2,P$230)</f>
        <v>9629</v>
      </c>
      <c r="Q51" s="51">
        <f>SUMIFS(shipment_회사별!$C45:$V45,shipment_회사별!$C$2:$V$2,Q$230)</f>
        <v>10109</v>
      </c>
      <c r="R51" s="57">
        <f>SUMIFS(shipment_회사별!$C45:$V45,shipment_회사별!$C$2:$V$2,R$230)</f>
        <v>10723</v>
      </c>
      <c r="S51" s="51">
        <f>SUMIFS(shipment_회사별!$C45:$V45,shipment_회사별!$C$2:$V$2,S$230)</f>
        <v>8243</v>
      </c>
      <c r="T51" s="51">
        <f>SUMIFS(shipment_회사별!$C45:$V45,shipment_회사별!$C$2:$V$2,T$230)</f>
        <v>11784</v>
      </c>
      <c r="U51" s="51">
        <f>SUMIFS(shipment_회사별!$C45:$V45,shipment_회사별!$C$2:$V$2,U$230)</f>
        <v>14510</v>
      </c>
      <c r="V51" s="57">
        <f>SUMIFS(shipment_회사별!$C45:$V45,shipment_회사별!$C$2:$V$2,V$230)</f>
        <v>14543</v>
      </c>
      <c r="W51" s="51">
        <f>SUMIFS(shipment_회사별!$C45:$V45,shipment_회사별!$C$2:$V$2,W$230)</f>
        <v>14089</v>
      </c>
      <c r="X51" s="51">
        <f>SUMIFS(shipment_회사별!$C45:$V45,shipment_회사별!$C$2:$V$2,X$230)</f>
        <v>13571</v>
      </c>
      <c r="Y51" s="51">
        <f>SUMIFS(shipment_회사별!$C45:$V45,shipment_회사별!$C$2:$V$2,Y$230)</f>
        <v>15385</v>
      </c>
      <c r="Z51" s="57">
        <f>SUMIFS(shipment_회사별!$C45:$V45,shipment_회사별!$C$2:$V$2,Z$230)</f>
        <v>15046</v>
      </c>
      <c r="AA51" s="51">
        <f>SUMIFS(shipment_회사별!$C45:$V45,shipment_회사별!$C$2:$V$2,AA$230)</f>
        <v>15539.9</v>
      </c>
      <c r="AB51" s="51">
        <f>SUMIFS(shipment_회사별!$C45:$V45,shipment_회사별!$C$2:$V$2,AB$230)</f>
        <v>11280.37</v>
      </c>
      <c r="AC51" s="51">
        <f>SUMIFS(shipment_회사별!$C45:$V45,shipment_회사별!$C$2:$V$2,AC$230)</f>
        <v>7561.6</v>
      </c>
      <c r="AD51" s="57">
        <f>SUMIFS(shipment_회사별!$C45:$V45,shipment_회사별!$C$2:$V$2,AD$230)</f>
        <v>7099.73</v>
      </c>
    </row>
    <row r="52" spans="1:30" x14ac:dyDescent="0.3">
      <c r="A52" s="86" t="str">
        <f t="shared" si="4"/>
        <v>기타</v>
      </c>
      <c r="C52" s="47" t="s">
        <v>159</v>
      </c>
      <c r="D52" s="47" t="s">
        <v>156</v>
      </c>
      <c r="E52" s="51">
        <f t="shared" si="6"/>
        <v>212</v>
      </c>
      <c r="F52" s="51">
        <f t="shared" si="6"/>
        <v>138</v>
      </c>
      <c r="G52" s="51">
        <f t="shared" si="6"/>
        <v>0</v>
      </c>
      <c r="H52" s="51">
        <f t="shared" si="6"/>
        <v>0</v>
      </c>
      <c r="I52" s="51">
        <f t="shared" si="6"/>
        <v>0</v>
      </c>
      <c r="K52" s="81">
        <f>SUMIFS(shipment_회사별!$C46:$V46,shipment_회사별!$C$2:$V$2,K$230)</f>
        <v>10</v>
      </c>
      <c r="L52" s="51">
        <f>SUMIFS(shipment_회사별!$C46:$V46,shipment_회사별!$C$2:$V$2,L$230)</f>
        <v>30</v>
      </c>
      <c r="M52" s="51">
        <f>SUMIFS(shipment_회사별!$C46:$V46,shipment_회사별!$C$2:$V$2,M$230)</f>
        <v>70</v>
      </c>
      <c r="N52" s="57">
        <f>SUMIFS(shipment_회사별!$C46:$V46,shipment_회사별!$C$2:$V$2,N$230)</f>
        <v>102</v>
      </c>
      <c r="O52" s="51">
        <f>SUMIFS(shipment_회사별!$C46:$V46,shipment_회사별!$C$2:$V$2,O$230)</f>
        <v>66</v>
      </c>
      <c r="P52" s="51">
        <f>SUMIFS(shipment_회사별!$C46:$V46,shipment_회사별!$C$2:$V$2,P$230)</f>
        <v>39</v>
      </c>
      <c r="Q52" s="51">
        <f>SUMIFS(shipment_회사별!$C46:$V46,shipment_회사별!$C$2:$V$2,Q$230)</f>
        <v>21</v>
      </c>
      <c r="R52" s="57">
        <f>SUMIFS(shipment_회사별!$C46:$V46,shipment_회사별!$C$2:$V$2,R$230)</f>
        <v>12</v>
      </c>
      <c r="S52" s="51">
        <f>SUMIFS(shipment_회사별!$C46:$V46,shipment_회사별!$C$2:$V$2,S$230)</f>
        <v>0</v>
      </c>
      <c r="T52" s="51">
        <f>SUMIFS(shipment_회사별!$C46:$V46,shipment_회사별!$C$2:$V$2,T$230)</f>
        <v>0</v>
      </c>
      <c r="U52" s="51">
        <f>SUMIFS(shipment_회사별!$C46:$V46,shipment_회사별!$C$2:$V$2,U$230)</f>
        <v>0</v>
      </c>
      <c r="V52" s="57">
        <f>SUMIFS(shipment_회사별!$C46:$V46,shipment_회사별!$C$2:$V$2,V$230)</f>
        <v>0</v>
      </c>
      <c r="W52" s="51">
        <f>SUMIFS(shipment_회사별!$C46:$V46,shipment_회사별!$C$2:$V$2,W$230)</f>
        <v>0</v>
      </c>
      <c r="X52" s="51">
        <f>SUMIFS(shipment_회사별!$C46:$V46,shipment_회사별!$C$2:$V$2,X$230)</f>
        <v>0</v>
      </c>
      <c r="Y52" s="51">
        <f>SUMIFS(shipment_회사별!$C46:$V46,shipment_회사별!$C$2:$V$2,Y$230)</f>
        <v>0</v>
      </c>
      <c r="Z52" s="57">
        <f>SUMIFS(shipment_회사별!$C46:$V46,shipment_회사별!$C$2:$V$2,Z$230)</f>
        <v>0</v>
      </c>
      <c r="AA52" s="51">
        <f>SUMIFS(shipment_회사별!$C46:$V46,shipment_회사별!$C$2:$V$2,AA$230)</f>
        <v>0</v>
      </c>
      <c r="AB52" s="51">
        <f>SUMIFS(shipment_회사별!$C46:$V46,shipment_회사별!$C$2:$V$2,AB$230)</f>
        <v>0</v>
      </c>
      <c r="AC52" s="51">
        <f>SUMIFS(shipment_회사별!$C46:$V46,shipment_회사별!$C$2:$V$2,AC$230)</f>
        <v>0</v>
      </c>
      <c r="AD52" s="57">
        <f>SUMIFS(shipment_회사별!$C46:$V46,shipment_회사별!$C$2:$V$2,AD$230)</f>
        <v>0</v>
      </c>
    </row>
    <row r="53" spans="1:30" x14ac:dyDescent="0.3">
      <c r="A53" s="86" t="str">
        <f t="shared" si="4"/>
        <v>LG Display</v>
      </c>
      <c r="C53" s="47" t="s">
        <v>159</v>
      </c>
      <c r="D53" s="47" t="s">
        <v>151</v>
      </c>
      <c r="E53" s="51">
        <f t="shared" si="6"/>
        <v>30893</v>
      </c>
      <c r="F53" s="51">
        <f t="shared" si="6"/>
        <v>29315</v>
      </c>
      <c r="G53" s="51">
        <f t="shared" si="6"/>
        <v>36412.9</v>
      </c>
      <c r="H53" s="51">
        <f t="shared" si="6"/>
        <v>41867.800000000003</v>
      </c>
      <c r="I53" s="51">
        <f t="shared" si="6"/>
        <v>30324.300000000003</v>
      </c>
      <c r="K53" s="81">
        <f>SUMIFS(shipment_회사별!$C47:$V47,shipment_회사별!$C$2:$V$2,K$230)</f>
        <v>6525</v>
      </c>
      <c r="L53" s="51">
        <f>SUMIFS(shipment_회사별!$C47:$V47,shipment_회사별!$C$2:$V$2,L$230)</f>
        <v>6750</v>
      </c>
      <c r="M53" s="51">
        <f>SUMIFS(shipment_회사별!$C47:$V47,shipment_회사별!$C$2:$V$2,M$230)</f>
        <v>7875</v>
      </c>
      <c r="N53" s="57">
        <f>SUMIFS(shipment_회사별!$C47:$V47,shipment_회사별!$C$2:$V$2,N$230)</f>
        <v>9743</v>
      </c>
      <c r="O53" s="51">
        <f>SUMIFS(shipment_회사별!$C47:$V47,shipment_회사별!$C$2:$V$2,O$230)</f>
        <v>6789</v>
      </c>
      <c r="P53" s="51">
        <f>SUMIFS(shipment_회사별!$C47:$V47,shipment_회사별!$C$2:$V$2,P$230)</f>
        <v>7212</v>
      </c>
      <c r="Q53" s="51">
        <f>SUMIFS(shipment_회사별!$C47:$V47,shipment_회사별!$C$2:$V$2,Q$230)</f>
        <v>7305</v>
      </c>
      <c r="R53" s="57">
        <f>SUMIFS(shipment_회사별!$C47:$V47,shipment_회사별!$C$2:$V$2,R$230)</f>
        <v>8009</v>
      </c>
      <c r="S53" s="51">
        <f>SUMIFS(shipment_회사별!$C47:$V47,shipment_회사별!$C$2:$V$2,S$230)</f>
        <v>5871</v>
      </c>
      <c r="T53" s="51">
        <f>SUMIFS(shipment_회사별!$C47:$V47,shipment_회사별!$C$2:$V$2,T$230)</f>
        <v>9576</v>
      </c>
      <c r="U53" s="51">
        <f>SUMIFS(shipment_회사별!$C47:$V47,shipment_회사별!$C$2:$V$2,U$230)</f>
        <v>10492.4</v>
      </c>
      <c r="V53" s="57">
        <f>SUMIFS(shipment_회사별!$C47:$V47,shipment_회사별!$C$2:$V$2,V$230)</f>
        <v>10473.5</v>
      </c>
      <c r="W53" s="51">
        <f>SUMIFS(shipment_회사별!$C47:$V47,shipment_회사별!$C$2:$V$2,W$230)</f>
        <v>10310</v>
      </c>
      <c r="X53" s="51">
        <f>SUMIFS(shipment_회사별!$C47:$V47,shipment_회사별!$C$2:$V$2,X$230)</f>
        <v>9831</v>
      </c>
      <c r="Y53" s="51">
        <f>SUMIFS(shipment_회사별!$C47:$V47,shipment_회사별!$C$2:$V$2,Y$230)</f>
        <v>9749</v>
      </c>
      <c r="Z53" s="57">
        <f>SUMIFS(shipment_회사별!$C47:$V47,shipment_회사별!$C$2:$V$2,Z$230)</f>
        <v>11977.8</v>
      </c>
      <c r="AA53" s="51">
        <f>SUMIFS(shipment_회사별!$C47:$V47,shipment_회사별!$C$2:$V$2,AA$230)</f>
        <v>9124.5</v>
      </c>
      <c r="AB53" s="51">
        <f>SUMIFS(shipment_회사별!$C47:$V47,shipment_회사별!$C$2:$V$2,AB$230)</f>
        <v>6158.1</v>
      </c>
      <c r="AC53" s="51">
        <f>SUMIFS(shipment_회사별!$C47:$V47,shipment_회사별!$C$2:$V$2,AC$230)</f>
        <v>9051.7000000000007</v>
      </c>
      <c r="AD53" s="57">
        <f>SUMIFS(shipment_회사별!$C47:$V47,shipment_회사별!$C$2:$V$2,AD$230)</f>
        <v>5990</v>
      </c>
    </row>
    <row r="54" spans="1:30" x14ac:dyDescent="0.3">
      <c r="A54" s="86" t="str">
        <f t="shared" si="4"/>
        <v>기타</v>
      </c>
      <c r="C54" s="47" t="s">
        <v>159</v>
      </c>
      <c r="D54" s="47" t="s">
        <v>153</v>
      </c>
      <c r="E54" s="51">
        <f t="shared" si="6"/>
        <v>0</v>
      </c>
      <c r="F54" s="51">
        <f t="shared" si="6"/>
        <v>57</v>
      </c>
      <c r="G54" s="51">
        <f t="shared" si="6"/>
        <v>0</v>
      </c>
      <c r="H54" s="51">
        <f t="shared" si="6"/>
        <v>0</v>
      </c>
      <c r="I54" s="51">
        <f t="shared" si="6"/>
        <v>0</v>
      </c>
      <c r="K54" s="81">
        <f>SUMIFS(shipment_회사별!$C48:$V48,shipment_회사별!$C$2:$V$2,K$230)</f>
        <v>0</v>
      </c>
      <c r="L54" s="51">
        <f>SUMIFS(shipment_회사별!$C48:$V48,shipment_회사별!$C$2:$V$2,L$230)</f>
        <v>0</v>
      </c>
      <c r="M54" s="51">
        <f>SUMIFS(shipment_회사별!$C48:$V48,shipment_회사별!$C$2:$V$2,M$230)</f>
        <v>0</v>
      </c>
      <c r="N54" s="57">
        <f>SUMIFS(shipment_회사별!$C48:$V48,shipment_회사별!$C$2:$V$2,N$230)</f>
        <v>0</v>
      </c>
      <c r="O54" s="51">
        <f>SUMIFS(shipment_회사별!$C48:$V48,shipment_회사별!$C$2:$V$2,O$230)</f>
        <v>31</v>
      </c>
      <c r="P54" s="51">
        <f>SUMIFS(shipment_회사별!$C48:$V48,shipment_회사별!$C$2:$V$2,P$230)</f>
        <v>26</v>
      </c>
      <c r="Q54" s="51">
        <f>SUMIFS(shipment_회사별!$C48:$V48,shipment_회사별!$C$2:$V$2,Q$230)</f>
        <v>0</v>
      </c>
      <c r="R54" s="57">
        <f>SUMIFS(shipment_회사별!$C48:$V48,shipment_회사별!$C$2:$V$2,R$230)</f>
        <v>0</v>
      </c>
      <c r="S54" s="51">
        <f>SUMIFS(shipment_회사별!$C48:$V48,shipment_회사별!$C$2:$V$2,S$230)</f>
        <v>0</v>
      </c>
      <c r="T54" s="51">
        <f>SUMIFS(shipment_회사별!$C48:$V48,shipment_회사별!$C$2:$V$2,T$230)</f>
        <v>0</v>
      </c>
      <c r="U54" s="51">
        <f>SUMIFS(shipment_회사별!$C48:$V48,shipment_회사별!$C$2:$V$2,U$230)</f>
        <v>0</v>
      </c>
      <c r="V54" s="57">
        <f>SUMIFS(shipment_회사별!$C48:$V48,shipment_회사별!$C$2:$V$2,V$230)</f>
        <v>0</v>
      </c>
      <c r="W54" s="51">
        <f>SUMIFS(shipment_회사별!$C48:$V48,shipment_회사별!$C$2:$V$2,W$230)</f>
        <v>0</v>
      </c>
      <c r="X54" s="51">
        <f>SUMIFS(shipment_회사별!$C48:$V48,shipment_회사별!$C$2:$V$2,X$230)</f>
        <v>0</v>
      </c>
      <c r="Y54" s="51">
        <f>SUMIFS(shipment_회사별!$C48:$V48,shipment_회사별!$C$2:$V$2,Y$230)</f>
        <v>0</v>
      </c>
      <c r="Z54" s="57">
        <f>SUMIFS(shipment_회사별!$C48:$V48,shipment_회사별!$C$2:$V$2,Z$230)</f>
        <v>0</v>
      </c>
      <c r="AA54" s="51">
        <f>SUMIFS(shipment_회사별!$C48:$V48,shipment_회사별!$C$2:$V$2,AA$230)</f>
        <v>0</v>
      </c>
      <c r="AB54" s="51">
        <f>SUMIFS(shipment_회사별!$C48:$V48,shipment_회사별!$C$2:$V$2,AB$230)</f>
        <v>0</v>
      </c>
      <c r="AC54" s="51">
        <f>SUMIFS(shipment_회사별!$C48:$V48,shipment_회사별!$C$2:$V$2,AC$230)</f>
        <v>0</v>
      </c>
      <c r="AD54" s="57">
        <f>SUMIFS(shipment_회사별!$C48:$V48,shipment_회사별!$C$2:$V$2,AD$230)</f>
        <v>0</v>
      </c>
    </row>
    <row r="55" spans="1:30" x14ac:dyDescent="0.3">
      <c r="A55" s="86" t="str">
        <f t="shared" si="4"/>
        <v>기타</v>
      </c>
      <c r="C55" s="47" t="s">
        <v>159</v>
      </c>
      <c r="D55" s="47" t="s">
        <v>154</v>
      </c>
      <c r="E55" s="51">
        <f t="shared" si="6"/>
        <v>6403</v>
      </c>
      <c r="F55" s="51">
        <f t="shared" si="6"/>
        <v>7564</v>
      </c>
      <c r="G55" s="51">
        <f t="shared" si="6"/>
        <v>10074</v>
      </c>
      <c r="H55" s="51">
        <f t="shared" si="6"/>
        <v>12797</v>
      </c>
      <c r="I55" s="51">
        <f t="shared" si="6"/>
        <v>12758.800000000001</v>
      </c>
      <c r="K55" s="81">
        <f>SUMIFS(shipment_회사별!$C49:$V49,shipment_회사별!$C$2:$V$2,K$230)</f>
        <v>1282</v>
      </c>
      <c r="L55" s="51">
        <f>SUMIFS(shipment_회사별!$C49:$V49,shipment_회사별!$C$2:$V$2,L$230)</f>
        <v>1487</v>
      </c>
      <c r="M55" s="51">
        <f>SUMIFS(shipment_회사별!$C49:$V49,shipment_회사별!$C$2:$V$2,M$230)</f>
        <v>1952</v>
      </c>
      <c r="N55" s="57">
        <f>SUMIFS(shipment_회사별!$C49:$V49,shipment_회사별!$C$2:$V$2,N$230)</f>
        <v>1682</v>
      </c>
      <c r="O55" s="51">
        <f>SUMIFS(shipment_회사별!$C49:$V49,shipment_회사별!$C$2:$V$2,O$230)</f>
        <v>1380</v>
      </c>
      <c r="P55" s="51">
        <f>SUMIFS(shipment_회사별!$C49:$V49,shipment_회사별!$C$2:$V$2,P$230)</f>
        <v>810</v>
      </c>
      <c r="Q55" s="51">
        <f>SUMIFS(shipment_회사별!$C49:$V49,shipment_회사별!$C$2:$V$2,Q$230)</f>
        <v>1820</v>
      </c>
      <c r="R55" s="57">
        <f>SUMIFS(shipment_회사별!$C49:$V49,shipment_회사별!$C$2:$V$2,R$230)</f>
        <v>3554</v>
      </c>
      <c r="S55" s="51">
        <f>SUMIFS(shipment_회사별!$C49:$V49,shipment_회사별!$C$2:$V$2,S$230)</f>
        <v>1759</v>
      </c>
      <c r="T55" s="51">
        <f>SUMIFS(shipment_회사별!$C49:$V49,shipment_회사별!$C$2:$V$2,T$230)</f>
        <v>2603</v>
      </c>
      <c r="U55" s="51">
        <f>SUMIFS(shipment_회사별!$C49:$V49,shipment_회사별!$C$2:$V$2,U$230)</f>
        <v>2692</v>
      </c>
      <c r="V55" s="57">
        <f>SUMIFS(shipment_회사별!$C49:$V49,shipment_회사별!$C$2:$V$2,V$230)</f>
        <v>3020</v>
      </c>
      <c r="W55" s="51">
        <f>SUMIFS(shipment_회사별!$C49:$V49,shipment_회사별!$C$2:$V$2,W$230)</f>
        <v>2739</v>
      </c>
      <c r="X55" s="51">
        <f>SUMIFS(shipment_회사별!$C49:$V49,shipment_회사별!$C$2:$V$2,X$230)</f>
        <v>2930</v>
      </c>
      <c r="Y55" s="51">
        <f>SUMIFS(shipment_회사별!$C49:$V49,shipment_회사별!$C$2:$V$2,Y$230)</f>
        <v>3089</v>
      </c>
      <c r="Z55" s="57">
        <f>SUMIFS(shipment_회사별!$C49:$V49,shipment_회사별!$C$2:$V$2,Z$230)</f>
        <v>4039</v>
      </c>
      <c r="AA55" s="51">
        <f>SUMIFS(shipment_회사별!$C49:$V49,shipment_회사별!$C$2:$V$2,AA$230)</f>
        <v>4510</v>
      </c>
      <c r="AB55" s="51">
        <f>SUMIFS(shipment_회사별!$C49:$V49,shipment_회사별!$C$2:$V$2,AB$230)</f>
        <v>3920.5</v>
      </c>
      <c r="AC55" s="51">
        <f>SUMIFS(shipment_회사별!$C49:$V49,shipment_회사별!$C$2:$V$2,AC$230)</f>
        <v>2955.7</v>
      </c>
      <c r="AD55" s="57">
        <f>SUMIFS(shipment_회사별!$C49:$V49,shipment_회사별!$C$2:$V$2,AD$230)</f>
        <v>1372.6</v>
      </c>
    </row>
    <row r="56" spans="1:30" x14ac:dyDescent="0.3">
      <c r="A56" s="86" t="str">
        <f t="shared" si="4"/>
        <v>기타</v>
      </c>
      <c r="C56" s="47" t="s">
        <v>159</v>
      </c>
      <c r="D56" s="47" t="s">
        <v>161</v>
      </c>
      <c r="E56" s="51">
        <f t="shared" si="6"/>
        <v>141.1</v>
      </c>
      <c r="F56" s="51">
        <f t="shared" si="6"/>
        <v>78</v>
      </c>
      <c r="G56" s="51">
        <f t="shared" si="6"/>
        <v>297</v>
      </c>
      <c r="H56" s="51">
        <f t="shared" si="6"/>
        <v>1923</v>
      </c>
      <c r="I56" s="51">
        <f t="shared" si="6"/>
        <v>1091</v>
      </c>
      <c r="K56" s="81">
        <f>SUMIFS(shipment_회사별!$C50:$V50,shipment_회사별!$C$2:$V$2,K$230)</f>
        <v>1</v>
      </c>
      <c r="L56" s="51">
        <f>SUMIFS(shipment_회사별!$C50:$V50,shipment_회사별!$C$2:$V$2,L$230)</f>
        <v>1.1000000000000001</v>
      </c>
      <c r="M56" s="51">
        <f>SUMIFS(shipment_회사별!$C50:$V50,shipment_회사별!$C$2:$V$2,M$230)</f>
        <v>37</v>
      </c>
      <c r="N56" s="57">
        <f>SUMIFS(shipment_회사별!$C50:$V50,shipment_회사별!$C$2:$V$2,N$230)</f>
        <v>102</v>
      </c>
      <c r="O56" s="51">
        <f>SUMIFS(shipment_회사별!$C50:$V50,shipment_회사별!$C$2:$V$2,O$230)</f>
        <v>46</v>
      </c>
      <c r="P56" s="51">
        <f>SUMIFS(shipment_회사별!$C50:$V50,shipment_회사별!$C$2:$V$2,P$230)</f>
        <v>30</v>
      </c>
      <c r="Q56" s="51">
        <f>SUMIFS(shipment_회사별!$C50:$V50,shipment_회사별!$C$2:$V$2,Q$230)</f>
        <v>2</v>
      </c>
      <c r="R56" s="57">
        <f>SUMIFS(shipment_회사별!$C50:$V50,shipment_회사별!$C$2:$V$2,R$230)</f>
        <v>0</v>
      </c>
      <c r="S56" s="51">
        <f>SUMIFS(shipment_회사별!$C50:$V50,shipment_회사별!$C$2:$V$2,S$230)</f>
        <v>0</v>
      </c>
      <c r="T56" s="51">
        <f>SUMIFS(shipment_회사별!$C50:$V50,shipment_회사별!$C$2:$V$2,T$230)</f>
        <v>55</v>
      </c>
      <c r="U56" s="51">
        <f>SUMIFS(shipment_회사별!$C50:$V50,shipment_회사별!$C$2:$V$2,U$230)</f>
        <v>123</v>
      </c>
      <c r="V56" s="57">
        <f>SUMIFS(shipment_회사별!$C50:$V50,shipment_회사별!$C$2:$V$2,V$230)</f>
        <v>119</v>
      </c>
      <c r="W56" s="51">
        <f>SUMIFS(shipment_회사별!$C50:$V50,shipment_회사별!$C$2:$V$2,W$230)</f>
        <v>228</v>
      </c>
      <c r="X56" s="51">
        <f>SUMIFS(shipment_회사별!$C50:$V50,shipment_회사별!$C$2:$V$2,X$230)</f>
        <v>420</v>
      </c>
      <c r="Y56" s="51">
        <f>SUMIFS(shipment_회사별!$C50:$V50,shipment_회사별!$C$2:$V$2,Y$230)</f>
        <v>630</v>
      </c>
      <c r="Z56" s="57">
        <f>SUMIFS(shipment_회사별!$C50:$V50,shipment_회사별!$C$2:$V$2,Z$230)</f>
        <v>645</v>
      </c>
      <c r="AA56" s="51">
        <f>SUMIFS(shipment_회사별!$C50:$V50,shipment_회사별!$C$2:$V$2,AA$230)</f>
        <v>450</v>
      </c>
      <c r="AB56" s="51">
        <f>SUMIFS(shipment_회사별!$C50:$V50,shipment_회사별!$C$2:$V$2,AB$230)</f>
        <v>240</v>
      </c>
      <c r="AC56" s="51">
        <f>SUMIFS(shipment_회사별!$C50:$V50,shipment_회사별!$C$2:$V$2,AC$230)</f>
        <v>199</v>
      </c>
      <c r="AD56" s="57">
        <f>SUMIFS(shipment_회사별!$C50:$V50,shipment_회사별!$C$2:$V$2,AD$230)</f>
        <v>202</v>
      </c>
    </row>
    <row r="57" spans="1:30" x14ac:dyDescent="0.3">
      <c r="A57" s="86" t="str">
        <f t="shared" si="4"/>
        <v>기타</v>
      </c>
      <c r="C57" s="47" t="s">
        <v>162</v>
      </c>
      <c r="D57" s="47" t="s">
        <v>139</v>
      </c>
      <c r="E57" s="51">
        <f t="shared" si="6"/>
        <v>10954.2</v>
      </c>
      <c r="F57" s="51">
        <f t="shared" si="6"/>
        <v>13902</v>
      </c>
      <c r="G57" s="51">
        <f t="shared" si="6"/>
        <v>10312</v>
      </c>
      <c r="H57" s="51">
        <f t="shared" si="6"/>
        <v>4861</v>
      </c>
      <c r="I57" s="51">
        <f t="shared" si="6"/>
        <v>659</v>
      </c>
      <c r="K57" s="81">
        <f>SUMIFS(shipment_회사별!$C51:$V51,shipment_회사별!$C$2:$V$2,K$230)</f>
        <v>2918.2</v>
      </c>
      <c r="L57" s="51">
        <f>SUMIFS(shipment_회사별!$C51:$V51,shipment_회사별!$C$2:$V$2,L$230)</f>
        <v>2840.2</v>
      </c>
      <c r="M57" s="51">
        <f>SUMIFS(shipment_회사별!$C51:$V51,shipment_회사별!$C$2:$V$2,M$230)</f>
        <v>2459.6</v>
      </c>
      <c r="N57" s="57">
        <f>SUMIFS(shipment_회사별!$C51:$V51,shipment_회사별!$C$2:$V$2,N$230)</f>
        <v>2736.2</v>
      </c>
      <c r="O57" s="51">
        <f>SUMIFS(shipment_회사별!$C51:$V51,shipment_회사별!$C$2:$V$2,O$230)</f>
        <v>2770</v>
      </c>
      <c r="P57" s="51">
        <f>SUMIFS(shipment_회사별!$C51:$V51,shipment_회사별!$C$2:$V$2,P$230)</f>
        <v>2879</v>
      </c>
      <c r="Q57" s="51">
        <f>SUMIFS(shipment_회사별!$C51:$V51,shipment_회사별!$C$2:$V$2,Q$230)</f>
        <v>2983</v>
      </c>
      <c r="R57" s="57">
        <f>SUMIFS(shipment_회사별!$C51:$V51,shipment_회사별!$C$2:$V$2,R$230)</f>
        <v>5270</v>
      </c>
      <c r="S57" s="51">
        <f>SUMIFS(shipment_회사별!$C51:$V51,shipment_회사별!$C$2:$V$2,S$230)</f>
        <v>2494</v>
      </c>
      <c r="T57" s="51">
        <f>SUMIFS(shipment_회사별!$C51:$V51,shipment_회사별!$C$2:$V$2,T$230)</f>
        <v>2199</v>
      </c>
      <c r="U57" s="51">
        <f>SUMIFS(shipment_회사별!$C51:$V51,shipment_회사별!$C$2:$V$2,U$230)</f>
        <v>2861</v>
      </c>
      <c r="V57" s="57">
        <f>SUMIFS(shipment_회사별!$C51:$V51,shipment_회사별!$C$2:$V$2,V$230)</f>
        <v>2758</v>
      </c>
      <c r="W57" s="51">
        <f>SUMIFS(shipment_회사별!$C51:$V51,shipment_회사별!$C$2:$V$2,W$230)</f>
        <v>1591</v>
      </c>
      <c r="X57" s="51">
        <f>SUMIFS(shipment_회사별!$C51:$V51,shipment_회사별!$C$2:$V$2,X$230)</f>
        <v>1357</v>
      </c>
      <c r="Y57" s="51">
        <f>SUMIFS(shipment_회사별!$C51:$V51,shipment_회사별!$C$2:$V$2,Y$230)</f>
        <v>1211</v>
      </c>
      <c r="Z57" s="57">
        <f>SUMIFS(shipment_회사별!$C51:$V51,shipment_회사별!$C$2:$V$2,Z$230)</f>
        <v>702</v>
      </c>
      <c r="AA57" s="51">
        <f>SUMIFS(shipment_회사별!$C51:$V51,shipment_회사별!$C$2:$V$2,AA$230)</f>
        <v>366</v>
      </c>
      <c r="AB57" s="51">
        <f>SUMIFS(shipment_회사별!$C51:$V51,shipment_회사별!$C$2:$V$2,AB$230)</f>
        <v>130</v>
      </c>
      <c r="AC57" s="51">
        <f>SUMIFS(shipment_회사별!$C51:$V51,shipment_회사별!$C$2:$V$2,AC$230)</f>
        <v>98</v>
      </c>
      <c r="AD57" s="57">
        <f>SUMIFS(shipment_회사별!$C51:$V51,shipment_회사별!$C$2:$V$2,AD$230)</f>
        <v>65</v>
      </c>
    </row>
    <row r="58" spans="1:30" x14ac:dyDescent="0.3">
      <c r="A58" s="86" t="str">
        <f t="shared" si="4"/>
        <v>BOE Technology Group</v>
      </c>
      <c r="C58" s="47" t="s">
        <v>162</v>
      </c>
      <c r="D58" s="47" t="s">
        <v>140</v>
      </c>
      <c r="E58" s="51">
        <f t="shared" si="6"/>
        <v>51178</v>
      </c>
      <c r="F58" s="51">
        <f t="shared" si="6"/>
        <v>60436</v>
      </c>
      <c r="G58" s="51">
        <f t="shared" si="6"/>
        <v>60349</v>
      </c>
      <c r="H58" s="51">
        <f t="shared" si="6"/>
        <v>57161.599999999999</v>
      </c>
      <c r="I58" s="51">
        <f t="shared" si="6"/>
        <v>93412</v>
      </c>
      <c r="K58" s="81">
        <f>SUMIFS(shipment_회사별!$C52:$V52,shipment_회사별!$C$2:$V$2,K$230)</f>
        <v>13587.5</v>
      </c>
      <c r="L58" s="51">
        <f>SUMIFS(shipment_회사별!$C52:$V52,shipment_회사별!$C$2:$V$2,L$230)</f>
        <v>11779</v>
      </c>
      <c r="M58" s="51">
        <f>SUMIFS(shipment_회사별!$C52:$V52,shipment_회사별!$C$2:$V$2,M$230)</f>
        <v>11277.5</v>
      </c>
      <c r="N58" s="57">
        <f>SUMIFS(shipment_회사별!$C52:$V52,shipment_회사별!$C$2:$V$2,N$230)</f>
        <v>14534</v>
      </c>
      <c r="O58" s="51">
        <f>SUMIFS(shipment_회사별!$C52:$V52,shipment_회사별!$C$2:$V$2,O$230)</f>
        <v>16080</v>
      </c>
      <c r="P58" s="51">
        <f>SUMIFS(shipment_회사별!$C52:$V52,shipment_회사별!$C$2:$V$2,P$230)</f>
        <v>13608</v>
      </c>
      <c r="Q58" s="51">
        <f>SUMIFS(shipment_회사별!$C52:$V52,shipment_회사별!$C$2:$V$2,Q$230)</f>
        <v>13465</v>
      </c>
      <c r="R58" s="57">
        <f>SUMIFS(shipment_회사별!$C52:$V52,shipment_회사별!$C$2:$V$2,R$230)</f>
        <v>17283</v>
      </c>
      <c r="S58" s="51">
        <f>SUMIFS(shipment_회사별!$C52:$V52,shipment_회사별!$C$2:$V$2,S$230)</f>
        <v>15153</v>
      </c>
      <c r="T58" s="51">
        <f>SUMIFS(shipment_회사별!$C52:$V52,shipment_회사별!$C$2:$V$2,T$230)</f>
        <v>13267</v>
      </c>
      <c r="U58" s="51">
        <f>SUMIFS(shipment_회사별!$C52:$V52,shipment_회사별!$C$2:$V$2,U$230)</f>
        <v>15962</v>
      </c>
      <c r="V58" s="57">
        <f>SUMIFS(shipment_회사별!$C52:$V52,shipment_회사별!$C$2:$V$2,V$230)</f>
        <v>15967</v>
      </c>
      <c r="W58" s="51">
        <f>SUMIFS(shipment_회사별!$C52:$V52,shipment_회사별!$C$2:$V$2,W$230)</f>
        <v>14779.6</v>
      </c>
      <c r="X58" s="51">
        <f>SUMIFS(shipment_회사별!$C52:$V52,shipment_회사별!$C$2:$V$2,X$230)</f>
        <v>12389</v>
      </c>
      <c r="Y58" s="51">
        <f>SUMIFS(shipment_회사별!$C52:$V52,shipment_회사별!$C$2:$V$2,Y$230)</f>
        <v>15065</v>
      </c>
      <c r="Z58" s="57">
        <f>SUMIFS(shipment_회사별!$C52:$V52,shipment_회사별!$C$2:$V$2,Z$230)</f>
        <v>14928</v>
      </c>
      <c r="AA58" s="51">
        <f>SUMIFS(shipment_회사별!$C52:$V52,shipment_회사별!$C$2:$V$2,AA$230)</f>
        <v>23909</v>
      </c>
      <c r="AB58" s="51">
        <f>SUMIFS(shipment_회사별!$C52:$V52,shipment_회사별!$C$2:$V$2,AB$230)</f>
        <v>26366</v>
      </c>
      <c r="AC58" s="51">
        <f>SUMIFS(shipment_회사별!$C52:$V52,shipment_회사별!$C$2:$V$2,AC$230)</f>
        <v>21221</v>
      </c>
      <c r="AD58" s="57">
        <f>SUMIFS(shipment_회사별!$C52:$V52,shipment_회사별!$C$2:$V$2,AD$230)</f>
        <v>21916</v>
      </c>
    </row>
    <row r="59" spans="1:30" x14ac:dyDescent="0.3">
      <c r="A59" s="86" t="str">
        <f t="shared" si="4"/>
        <v>기타</v>
      </c>
      <c r="C59" s="47" t="s">
        <v>162</v>
      </c>
      <c r="D59" s="47" t="s">
        <v>142</v>
      </c>
      <c r="E59" s="51">
        <f t="shared" si="6"/>
        <v>0</v>
      </c>
      <c r="F59" s="51">
        <f t="shared" si="6"/>
        <v>0</v>
      </c>
      <c r="G59" s="51">
        <f t="shared" si="6"/>
        <v>520</v>
      </c>
      <c r="H59" s="51">
        <f t="shared" si="6"/>
        <v>0</v>
      </c>
      <c r="I59" s="51">
        <f t="shared" si="6"/>
        <v>0</v>
      </c>
      <c r="K59" s="81">
        <f>SUMIFS(shipment_회사별!$C53:$V53,shipment_회사별!$C$2:$V$2,K$230)</f>
        <v>0</v>
      </c>
      <c r="L59" s="51">
        <f>SUMIFS(shipment_회사별!$C53:$V53,shipment_회사별!$C$2:$V$2,L$230)</f>
        <v>0</v>
      </c>
      <c r="M59" s="51">
        <f>SUMIFS(shipment_회사별!$C53:$V53,shipment_회사별!$C$2:$V$2,M$230)</f>
        <v>0</v>
      </c>
      <c r="N59" s="57">
        <f>SUMIFS(shipment_회사별!$C53:$V53,shipment_회사별!$C$2:$V$2,N$230)</f>
        <v>0</v>
      </c>
      <c r="O59" s="51">
        <f>SUMIFS(shipment_회사별!$C53:$V53,shipment_회사별!$C$2:$V$2,O$230)</f>
        <v>0</v>
      </c>
      <c r="P59" s="51">
        <f>SUMIFS(shipment_회사별!$C53:$V53,shipment_회사별!$C$2:$V$2,P$230)</f>
        <v>0</v>
      </c>
      <c r="Q59" s="51">
        <f>SUMIFS(shipment_회사별!$C53:$V53,shipment_회사별!$C$2:$V$2,Q$230)</f>
        <v>0</v>
      </c>
      <c r="R59" s="57">
        <f>SUMIFS(shipment_회사별!$C53:$V53,shipment_회사별!$C$2:$V$2,R$230)</f>
        <v>0</v>
      </c>
      <c r="S59" s="51">
        <f>SUMIFS(shipment_회사별!$C53:$V53,shipment_회사별!$C$2:$V$2,S$230)</f>
        <v>0</v>
      </c>
      <c r="T59" s="51">
        <f>SUMIFS(shipment_회사별!$C53:$V53,shipment_회사별!$C$2:$V$2,T$230)</f>
        <v>0</v>
      </c>
      <c r="U59" s="51">
        <f>SUMIFS(shipment_회사별!$C53:$V53,shipment_회사별!$C$2:$V$2,U$230)</f>
        <v>0</v>
      </c>
      <c r="V59" s="57">
        <f>SUMIFS(shipment_회사별!$C53:$V53,shipment_회사별!$C$2:$V$2,V$230)</f>
        <v>520</v>
      </c>
      <c r="W59" s="51">
        <f>SUMIFS(shipment_회사별!$C53:$V53,shipment_회사별!$C$2:$V$2,W$230)</f>
        <v>0</v>
      </c>
      <c r="X59" s="51">
        <f>SUMIFS(shipment_회사별!$C53:$V53,shipment_회사별!$C$2:$V$2,X$230)</f>
        <v>0</v>
      </c>
      <c r="Y59" s="51">
        <f>SUMIFS(shipment_회사별!$C53:$V53,shipment_회사별!$C$2:$V$2,Y$230)</f>
        <v>0</v>
      </c>
      <c r="Z59" s="57">
        <f>SUMIFS(shipment_회사별!$C53:$V53,shipment_회사별!$C$2:$V$2,Z$230)</f>
        <v>0</v>
      </c>
      <c r="AA59" s="51">
        <f>SUMIFS(shipment_회사별!$C53:$V53,shipment_회사별!$C$2:$V$2,AA$230)</f>
        <v>0</v>
      </c>
      <c r="AB59" s="51">
        <f>SUMIFS(shipment_회사별!$C53:$V53,shipment_회사별!$C$2:$V$2,AB$230)</f>
        <v>0</v>
      </c>
      <c r="AC59" s="51">
        <f>SUMIFS(shipment_회사별!$C53:$V53,shipment_회사별!$C$2:$V$2,AC$230)</f>
        <v>0</v>
      </c>
      <c r="AD59" s="57">
        <f>SUMIFS(shipment_회사별!$C53:$V53,shipment_회사별!$C$2:$V$2,AD$230)</f>
        <v>0</v>
      </c>
    </row>
    <row r="60" spans="1:30" x14ac:dyDescent="0.3">
      <c r="A60" s="86" t="str">
        <f t="shared" si="4"/>
        <v>기타</v>
      </c>
      <c r="C60" s="47" t="s">
        <v>162</v>
      </c>
      <c r="D60" s="47" t="s">
        <v>144</v>
      </c>
      <c r="E60" s="51">
        <f t="shared" si="6"/>
        <v>75</v>
      </c>
      <c r="F60" s="51">
        <f t="shared" si="6"/>
        <v>0</v>
      </c>
      <c r="G60" s="51">
        <f t="shared" si="6"/>
        <v>105</v>
      </c>
      <c r="H60" s="51">
        <f t="shared" si="6"/>
        <v>4507</v>
      </c>
      <c r="I60" s="51">
        <f t="shared" si="6"/>
        <v>5804</v>
      </c>
      <c r="K60" s="81">
        <f>SUMIFS(shipment_회사별!$C54:$V54,shipment_회사별!$C$2:$V$2,K$230)</f>
        <v>0</v>
      </c>
      <c r="L60" s="51">
        <f>SUMIFS(shipment_회사별!$C54:$V54,shipment_회사별!$C$2:$V$2,L$230)</f>
        <v>0</v>
      </c>
      <c r="M60" s="51">
        <f>SUMIFS(shipment_회사별!$C54:$V54,shipment_회사별!$C$2:$V$2,M$230)</f>
        <v>75</v>
      </c>
      <c r="N60" s="57">
        <f>SUMIFS(shipment_회사별!$C54:$V54,shipment_회사별!$C$2:$V$2,N$230)</f>
        <v>0</v>
      </c>
      <c r="O60" s="51">
        <f>SUMIFS(shipment_회사별!$C54:$V54,shipment_회사별!$C$2:$V$2,O$230)</f>
        <v>0</v>
      </c>
      <c r="P60" s="51">
        <f>SUMIFS(shipment_회사별!$C54:$V54,shipment_회사별!$C$2:$V$2,P$230)</f>
        <v>0</v>
      </c>
      <c r="Q60" s="51">
        <f>SUMIFS(shipment_회사별!$C54:$V54,shipment_회사별!$C$2:$V$2,Q$230)</f>
        <v>0</v>
      </c>
      <c r="R60" s="57">
        <f>SUMIFS(shipment_회사별!$C54:$V54,shipment_회사별!$C$2:$V$2,R$230)</f>
        <v>0</v>
      </c>
      <c r="S60" s="51">
        <f>SUMIFS(shipment_회사별!$C54:$V54,shipment_회사별!$C$2:$V$2,S$230)</f>
        <v>0</v>
      </c>
      <c r="T60" s="51">
        <f>SUMIFS(shipment_회사별!$C54:$V54,shipment_회사별!$C$2:$V$2,T$230)</f>
        <v>15</v>
      </c>
      <c r="U60" s="51">
        <f>SUMIFS(shipment_회사별!$C54:$V54,shipment_회사별!$C$2:$V$2,U$230)</f>
        <v>25</v>
      </c>
      <c r="V60" s="57">
        <f>SUMIFS(shipment_회사별!$C54:$V54,shipment_회사별!$C$2:$V$2,V$230)</f>
        <v>65</v>
      </c>
      <c r="W60" s="51">
        <f>SUMIFS(shipment_회사별!$C54:$V54,shipment_회사별!$C$2:$V$2,W$230)</f>
        <v>375</v>
      </c>
      <c r="X60" s="51">
        <f>SUMIFS(shipment_회사별!$C54:$V54,shipment_회사별!$C$2:$V$2,X$230)</f>
        <v>782</v>
      </c>
      <c r="Y60" s="51">
        <f>SUMIFS(shipment_회사별!$C54:$V54,shipment_회사별!$C$2:$V$2,Y$230)</f>
        <v>1520</v>
      </c>
      <c r="Z60" s="57">
        <f>SUMIFS(shipment_회사별!$C54:$V54,shipment_회사별!$C$2:$V$2,Z$230)</f>
        <v>1830</v>
      </c>
      <c r="AA60" s="51">
        <f>SUMIFS(shipment_회사별!$C54:$V54,shipment_회사별!$C$2:$V$2,AA$230)</f>
        <v>1715</v>
      </c>
      <c r="AB60" s="51">
        <f>SUMIFS(shipment_회사별!$C54:$V54,shipment_회사별!$C$2:$V$2,AB$230)</f>
        <v>2010</v>
      </c>
      <c r="AC60" s="51">
        <f>SUMIFS(shipment_회사별!$C54:$V54,shipment_회사별!$C$2:$V$2,AC$230)</f>
        <v>1200</v>
      </c>
      <c r="AD60" s="57">
        <f>SUMIFS(shipment_회사별!$C54:$V54,shipment_회사별!$C$2:$V$2,AD$230)</f>
        <v>879</v>
      </c>
    </row>
    <row r="61" spans="1:30" x14ac:dyDescent="0.3">
      <c r="A61" s="86" t="str">
        <f t="shared" si="4"/>
        <v>기타</v>
      </c>
      <c r="C61" s="47" t="s">
        <v>162</v>
      </c>
      <c r="D61" s="47" t="s">
        <v>145</v>
      </c>
      <c r="E61" s="51">
        <f t="shared" si="6"/>
        <v>779.20100000000002</v>
      </c>
      <c r="F61" s="51">
        <f t="shared" si="6"/>
        <v>0</v>
      </c>
      <c r="G61" s="51">
        <f t="shared" si="6"/>
        <v>0</v>
      </c>
      <c r="H61" s="51">
        <f t="shared" si="6"/>
        <v>0</v>
      </c>
      <c r="I61" s="51">
        <f t="shared" si="6"/>
        <v>0</v>
      </c>
      <c r="K61" s="81">
        <f>SUMIFS(shipment_회사별!$C55:$V55,shipment_회사별!$C$2:$V$2,K$230)</f>
        <v>779.20100000000002</v>
      </c>
      <c r="L61" s="51">
        <f>SUMIFS(shipment_회사별!$C55:$V55,shipment_회사별!$C$2:$V$2,L$230)</f>
        <v>0</v>
      </c>
      <c r="M61" s="51">
        <f>SUMIFS(shipment_회사별!$C55:$V55,shipment_회사별!$C$2:$V$2,M$230)</f>
        <v>0</v>
      </c>
      <c r="N61" s="57">
        <f>SUMIFS(shipment_회사별!$C55:$V55,shipment_회사별!$C$2:$V$2,N$230)</f>
        <v>0</v>
      </c>
      <c r="O61" s="51">
        <f>SUMIFS(shipment_회사별!$C55:$V55,shipment_회사별!$C$2:$V$2,O$230)</f>
        <v>0</v>
      </c>
      <c r="P61" s="51">
        <f>SUMIFS(shipment_회사별!$C55:$V55,shipment_회사별!$C$2:$V$2,P$230)</f>
        <v>0</v>
      </c>
      <c r="Q61" s="51">
        <f>SUMIFS(shipment_회사별!$C55:$V55,shipment_회사별!$C$2:$V$2,Q$230)</f>
        <v>0</v>
      </c>
      <c r="R61" s="57">
        <f>SUMIFS(shipment_회사별!$C55:$V55,shipment_회사별!$C$2:$V$2,R$230)</f>
        <v>0</v>
      </c>
      <c r="S61" s="51">
        <f>SUMIFS(shipment_회사별!$C55:$V55,shipment_회사별!$C$2:$V$2,S$230)</f>
        <v>0</v>
      </c>
      <c r="T61" s="51">
        <f>SUMIFS(shipment_회사별!$C55:$V55,shipment_회사별!$C$2:$V$2,T$230)</f>
        <v>0</v>
      </c>
      <c r="U61" s="51">
        <f>SUMIFS(shipment_회사별!$C55:$V55,shipment_회사별!$C$2:$V$2,U$230)</f>
        <v>0</v>
      </c>
      <c r="V61" s="57">
        <f>SUMIFS(shipment_회사별!$C55:$V55,shipment_회사별!$C$2:$V$2,V$230)</f>
        <v>0</v>
      </c>
      <c r="W61" s="51">
        <f>SUMIFS(shipment_회사별!$C55:$V55,shipment_회사별!$C$2:$V$2,W$230)</f>
        <v>0</v>
      </c>
      <c r="X61" s="51">
        <f>SUMIFS(shipment_회사별!$C55:$V55,shipment_회사별!$C$2:$V$2,X$230)</f>
        <v>0</v>
      </c>
      <c r="Y61" s="51">
        <f>SUMIFS(shipment_회사별!$C55:$V55,shipment_회사별!$C$2:$V$2,Y$230)</f>
        <v>0</v>
      </c>
      <c r="Z61" s="57">
        <f>SUMIFS(shipment_회사별!$C55:$V55,shipment_회사별!$C$2:$V$2,Z$230)</f>
        <v>0</v>
      </c>
      <c r="AA61" s="51">
        <f>SUMIFS(shipment_회사별!$C55:$V55,shipment_회사별!$C$2:$V$2,AA$230)</f>
        <v>0</v>
      </c>
      <c r="AB61" s="51">
        <f>SUMIFS(shipment_회사별!$C55:$V55,shipment_회사별!$C$2:$V$2,AB$230)</f>
        <v>0</v>
      </c>
      <c r="AC61" s="51">
        <f>SUMIFS(shipment_회사별!$C55:$V55,shipment_회사별!$C$2:$V$2,AC$230)</f>
        <v>0</v>
      </c>
      <c r="AD61" s="57">
        <f>SUMIFS(shipment_회사별!$C55:$V55,shipment_회사별!$C$2:$V$2,AD$230)</f>
        <v>0</v>
      </c>
    </row>
    <row r="62" spans="1:30" x14ac:dyDescent="0.3">
      <c r="A62" s="86" t="str">
        <f t="shared" si="4"/>
        <v>기타</v>
      </c>
      <c r="C62" s="47" t="s">
        <v>162</v>
      </c>
      <c r="D62" s="47" t="s">
        <v>146</v>
      </c>
      <c r="E62" s="51">
        <f t="shared" si="6"/>
        <v>17912.95</v>
      </c>
      <c r="F62" s="51">
        <f t="shared" si="6"/>
        <v>1558</v>
      </c>
      <c r="G62" s="51">
        <f t="shared" si="6"/>
        <v>0</v>
      </c>
      <c r="H62" s="51">
        <f t="shared" si="6"/>
        <v>0</v>
      </c>
      <c r="I62" s="51">
        <f t="shared" si="6"/>
        <v>0</v>
      </c>
      <c r="K62" s="81">
        <f>SUMIFS(shipment_회사별!$C56:$V56,shipment_회사별!$C$2:$V$2,K$230)</f>
        <v>6119.05</v>
      </c>
      <c r="L62" s="51">
        <f>SUMIFS(shipment_회사별!$C56:$V56,shipment_회사별!$C$2:$V$2,L$230)</f>
        <v>4616</v>
      </c>
      <c r="M62" s="51">
        <f>SUMIFS(shipment_회사별!$C56:$V56,shipment_회사별!$C$2:$V$2,M$230)</f>
        <v>4818.2</v>
      </c>
      <c r="N62" s="57">
        <f>SUMIFS(shipment_회사별!$C56:$V56,shipment_회사별!$C$2:$V$2,N$230)</f>
        <v>2359.6999999999998</v>
      </c>
      <c r="O62" s="51">
        <f>SUMIFS(shipment_회사별!$C56:$V56,shipment_회사별!$C$2:$V$2,O$230)</f>
        <v>1181</v>
      </c>
      <c r="P62" s="51">
        <f>SUMIFS(shipment_회사별!$C56:$V56,shipment_회사별!$C$2:$V$2,P$230)</f>
        <v>349</v>
      </c>
      <c r="Q62" s="51">
        <f>SUMIFS(shipment_회사별!$C56:$V56,shipment_회사별!$C$2:$V$2,Q$230)</f>
        <v>28</v>
      </c>
      <c r="R62" s="57">
        <f>SUMIFS(shipment_회사별!$C56:$V56,shipment_회사별!$C$2:$V$2,R$230)</f>
        <v>0</v>
      </c>
      <c r="S62" s="51">
        <f>SUMIFS(shipment_회사별!$C56:$V56,shipment_회사별!$C$2:$V$2,S$230)</f>
        <v>0</v>
      </c>
      <c r="T62" s="51">
        <f>SUMIFS(shipment_회사별!$C56:$V56,shipment_회사별!$C$2:$V$2,T$230)</f>
        <v>0</v>
      </c>
      <c r="U62" s="51">
        <f>SUMIFS(shipment_회사별!$C56:$V56,shipment_회사별!$C$2:$V$2,U$230)</f>
        <v>0</v>
      </c>
      <c r="V62" s="57">
        <f>SUMIFS(shipment_회사별!$C56:$V56,shipment_회사별!$C$2:$V$2,V$230)</f>
        <v>0</v>
      </c>
      <c r="W62" s="51">
        <f>SUMIFS(shipment_회사별!$C56:$V56,shipment_회사별!$C$2:$V$2,W$230)</f>
        <v>0</v>
      </c>
      <c r="X62" s="51">
        <f>SUMIFS(shipment_회사별!$C56:$V56,shipment_회사별!$C$2:$V$2,X$230)</f>
        <v>0</v>
      </c>
      <c r="Y62" s="51">
        <f>SUMIFS(shipment_회사별!$C56:$V56,shipment_회사별!$C$2:$V$2,Y$230)</f>
        <v>0</v>
      </c>
      <c r="Z62" s="57">
        <f>SUMIFS(shipment_회사별!$C56:$V56,shipment_회사별!$C$2:$V$2,Z$230)</f>
        <v>0</v>
      </c>
      <c r="AA62" s="51">
        <f>SUMIFS(shipment_회사별!$C56:$V56,shipment_회사별!$C$2:$V$2,AA$230)</f>
        <v>0</v>
      </c>
      <c r="AB62" s="51">
        <f>SUMIFS(shipment_회사별!$C56:$V56,shipment_회사별!$C$2:$V$2,AB$230)</f>
        <v>0</v>
      </c>
      <c r="AC62" s="51">
        <f>SUMIFS(shipment_회사별!$C56:$V56,shipment_회사별!$C$2:$V$2,AC$230)</f>
        <v>0</v>
      </c>
      <c r="AD62" s="57">
        <f>SUMIFS(shipment_회사별!$C56:$V56,shipment_회사별!$C$2:$V$2,AD$230)</f>
        <v>0</v>
      </c>
    </row>
    <row r="63" spans="1:30" x14ac:dyDescent="0.3">
      <c r="A63" s="86" t="str">
        <f t="shared" si="4"/>
        <v>기타</v>
      </c>
      <c r="C63" s="47" t="s">
        <v>162</v>
      </c>
      <c r="D63" s="47" t="s">
        <v>147</v>
      </c>
      <c r="E63" s="51">
        <f t="shared" si="6"/>
        <v>0</v>
      </c>
      <c r="F63" s="51">
        <f t="shared" si="6"/>
        <v>0</v>
      </c>
      <c r="G63" s="51">
        <f t="shared" si="6"/>
        <v>0</v>
      </c>
      <c r="H63" s="51">
        <f t="shared" si="6"/>
        <v>1968</v>
      </c>
      <c r="I63" s="51">
        <f t="shared" si="6"/>
        <v>7131</v>
      </c>
      <c r="K63" s="81">
        <f>SUMIFS(shipment_회사별!$C57:$V57,shipment_회사별!$C$2:$V$2,K$230)</f>
        <v>0</v>
      </c>
      <c r="L63" s="51">
        <f>SUMIFS(shipment_회사별!$C57:$V57,shipment_회사별!$C$2:$V$2,L$230)</f>
        <v>0</v>
      </c>
      <c r="M63" s="51">
        <f>SUMIFS(shipment_회사별!$C57:$V57,shipment_회사별!$C$2:$V$2,M$230)</f>
        <v>0</v>
      </c>
      <c r="N63" s="57">
        <f>SUMIFS(shipment_회사별!$C57:$V57,shipment_회사별!$C$2:$V$2,N$230)</f>
        <v>0</v>
      </c>
      <c r="O63" s="51">
        <f>SUMIFS(shipment_회사별!$C57:$V57,shipment_회사별!$C$2:$V$2,O$230)</f>
        <v>0</v>
      </c>
      <c r="P63" s="51">
        <f>SUMIFS(shipment_회사별!$C57:$V57,shipment_회사별!$C$2:$V$2,P$230)</f>
        <v>0</v>
      </c>
      <c r="Q63" s="51">
        <f>SUMIFS(shipment_회사별!$C57:$V57,shipment_회사별!$C$2:$V$2,Q$230)</f>
        <v>0</v>
      </c>
      <c r="R63" s="57">
        <f>SUMIFS(shipment_회사별!$C57:$V57,shipment_회사별!$C$2:$V$2,R$230)</f>
        <v>0</v>
      </c>
      <c r="S63" s="51">
        <f>SUMIFS(shipment_회사별!$C57:$V57,shipment_회사별!$C$2:$V$2,S$230)</f>
        <v>0</v>
      </c>
      <c r="T63" s="51">
        <f>SUMIFS(shipment_회사별!$C57:$V57,shipment_회사별!$C$2:$V$2,T$230)</f>
        <v>0</v>
      </c>
      <c r="U63" s="51">
        <f>SUMIFS(shipment_회사별!$C57:$V57,shipment_회사별!$C$2:$V$2,U$230)</f>
        <v>0</v>
      </c>
      <c r="V63" s="57">
        <f>SUMIFS(shipment_회사별!$C57:$V57,shipment_회사별!$C$2:$V$2,V$230)</f>
        <v>0</v>
      </c>
      <c r="W63" s="51">
        <f>SUMIFS(shipment_회사별!$C57:$V57,shipment_회사별!$C$2:$V$2,W$230)</f>
        <v>0</v>
      </c>
      <c r="X63" s="51">
        <f>SUMIFS(shipment_회사별!$C57:$V57,shipment_회사별!$C$2:$V$2,X$230)</f>
        <v>694</v>
      </c>
      <c r="Y63" s="51">
        <f>SUMIFS(shipment_회사별!$C57:$V57,shipment_회사별!$C$2:$V$2,Y$230)</f>
        <v>516</v>
      </c>
      <c r="Z63" s="57">
        <f>SUMIFS(shipment_회사별!$C57:$V57,shipment_회사별!$C$2:$V$2,Z$230)</f>
        <v>758</v>
      </c>
      <c r="AA63" s="51">
        <f>SUMIFS(shipment_회사별!$C57:$V57,shipment_회사별!$C$2:$V$2,AA$230)</f>
        <v>782</v>
      </c>
      <c r="AB63" s="51">
        <f>SUMIFS(shipment_회사별!$C57:$V57,shipment_회사별!$C$2:$V$2,AB$230)</f>
        <v>1157</v>
      </c>
      <c r="AC63" s="51">
        <f>SUMIFS(shipment_회사별!$C57:$V57,shipment_회사별!$C$2:$V$2,AC$230)</f>
        <v>2430</v>
      </c>
      <c r="AD63" s="57">
        <f>SUMIFS(shipment_회사별!$C57:$V57,shipment_회사별!$C$2:$V$2,AD$230)</f>
        <v>2762</v>
      </c>
    </row>
    <row r="64" spans="1:30" x14ac:dyDescent="0.3">
      <c r="A64" s="86" t="str">
        <f t="shared" si="4"/>
        <v>기타</v>
      </c>
      <c r="C64" s="47" t="s">
        <v>162</v>
      </c>
      <c r="D64" s="47" t="s">
        <v>148</v>
      </c>
      <c r="E64" s="51">
        <f t="shared" si="6"/>
        <v>9692.1200000000008</v>
      </c>
      <c r="F64" s="51">
        <f t="shared" si="6"/>
        <v>13655</v>
      </c>
      <c r="G64" s="51">
        <f t="shared" si="6"/>
        <v>22138</v>
      </c>
      <c r="H64" s="51">
        <f t="shared" si="6"/>
        <v>22821</v>
      </c>
      <c r="I64" s="51">
        <f t="shared" si="6"/>
        <v>18689</v>
      </c>
      <c r="K64" s="81">
        <f>SUMIFS(shipment_회사별!$C58:$V58,shipment_회사별!$C$2:$V$2,K$230)</f>
        <v>2323.5</v>
      </c>
      <c r="L64" s="51">
        <f>SUMIFS(shipment_회사별!$C58:$V58,shipment_회사별!$C$2:$V$2,L$230)</f>
        <v>1709.3</v>
      </c>
      <c r="M64" s="51">
        <f>SUMIFS(shipment_회사별!$C58:$V58,shipment_회사별!$C$2:$V$2,M$230)</f>
        <v>3104.92</v>
      </c>
      <c r="N64" s="57">
        <f>SUMIFS(shipment_회사별!$C58:$V58,shipment_회사별!$C$2:$V$2,N$230)</f>
        <v>2554.4</v>
      </c>
      <c r="O64" s="51">
        <f>SUMIFS(shipment_회사별!$C58:$V58,shipment_회사별!$C$2:$V$2,O$230)</f>
        <v>2921</v>
      </c>
      <c r="P64" s="51">
        <f>SUMIFS(shipment_회사별!$C58:$V58,shipment_회사별!$C$2:$V$2,P$230)</f>
        <v>3029</v>
      </c>
      <c r="Q64" s="51">
        <f>SUMIFS(shipment_회사별!$C58:$V58,shipment_회사별!$C$2:$V$2,Q$230)</f>
        <v>3735</v>
      </c>
      <c r="R64" s="57">
        <f>SUMIFS(shipment_회사별!$C58:$V58,shipment_회사별!$C$2:$V$2,R$230)</f>
        <v>3970</v>
      </c>
      <c r="S64" s="51">
        <f>SUMIFS(shipment_회사별!$C58:$V58,shipment_회사별!$C$2:$V$2,S$230)</f>
        <v>2106</v>
      </c>
      <c r="T64" s="51">
        <f>SUMIFS(shipment_회사별!$C58:$V58,shipment_회사별!$C$2:$V$2,T$230)</f>
        <v>6155</v>
      </c>
      <c r="U64" s="51">
        <f>SUMIFS(shipment_회사별!$C58:$V58,shipment_회사별!$C$2:$V$2,U$230)</f>
        <v>6007</v>
      </c>
      <c r="V64" s="57">
        <f>SUMIFS(shipment_회사별!$C58:$V58,shipment_회사별!$C$2:$V$2,V$230)</f>
        <v>7870</v>
      </c>
      <c r="W64" s="51">
        <f>SUMIFS(shipment_회사별!$C58:$V58,shipment_회사별!$C$2:$V$2,W$230)</f>
        <v>6584</v>
      </c>
      <c r="X64" s="51">
        <f>SUMIFS(shipment_회사별!$C58:$V58,shipment_회사별!$C$2:$V$2,X$230)</f>
        <v>6506</v>
      </c>
      <c r="Y64" s="51">
        <f>SUMIFS(shipment_회사별!$C58:$V58,shipment_회사별!$C$2:$V$2,Y$230)</f>
        <v>4500</v>
      </c>
      <c r="Z64" s="57">
        <f>SUMIFS(shipment_회사별!$C58:$V58,shipment_회사별!$C$2:$V$2,Z$230)</f>
        <v>5231</v>
      </c>
      <c r="AA64" s="51">
        <f>SUMIFS(shipment_회사별!$C58:$V58,shipment_회사별!$C$2:$V$2,AA$230)</f>
        <v>5648</v>
      </c>
      <c r="AB64" s="51">
        <f>SUMIFS(shipment_회사별!$C58:$V58,shipment_회사별!$C$2:$V$2,AB$230)</f>
        <v>6160</v>
      </c>
      <c r="AC64" s="51">
        <f>SUMIFS(shipment_회사별!$C58:$V58,shipment_회사별!$C$2:$V$2,AC$230)</f>
        <v>3655</v>
      </c>
      <c r="AD64" s="57">
        <f>SUMIFS(shipment_회사별!$C58:$V58,shipment_회사별!$C$2:$V$2,AD$230)</f>
        <v>3226</v>
      </c>
    </row>
    <row r="65" spans="1:30" x14ac:dyDescent="0.3">
      <c r="A65" s="86" t="str">
        <f t="shared" si="4"/>
        <v>기타</v>
      </c>
      <c r="C65" s="47" t="s">
        <v>162</v>
      </c>
      <c r="D65" s="47" t="s">
        <v>160</v>
      </c>
      <c r="E65" s="51">
        <f t="shared" si="6"/>
        <v>1794.6799999999998</v>
      </c>
      <c r="F65" s="51">
        <f t="shared" si="6"/>
        <v>2433</v>
      </c>
      <c r="G65" s="51">
        <f t="shared" si="6"/>
        <v>661</v>
      </c>
      <c r="H65" s="51">
        <f t="shared" si="6"/>
        <v>1155</v>
      </c>
      <c r="I65" s="51">
        <f t="shared" si="6"/>
        <v>686</v>
      </c>
      <c r="K65" s="81">
        <f>SUMIFS(shipment_회사별!$C59:$V59,shipment_회사별!$C$2:$V$2,K$230)</f>
        <v>422</v>
      </c>
      <c r="L65" s="51">
        <f>SUMIFS(shipment_회사별!$C59:$V59,shipment_회사별!$C$2:$V$2,L$230)</f>
        <v>353.4</v>
      </c>
      <c r="M65" s="51">
        <f>SUMIFS(shipment_회사별!$C59:$V59,shipment_회사별!$C$2:$V$2,M$230)</f>
        <v>544.88</v>
      </c>
      <c r="N65" s="57">
        <f>SUMIFS(shipment_회사별!$C59:$V59,shipment_회사별!$C$2:$V$2,N$230)</f>
        <v>474.4</v>
      </c>
      <c r="O65" s="51">
        <f>SUMIFS(shipment_회사별!$C59:$V59,shipment_회사별!$C$2:$V$2,O$230)</f>
        <v>1120</v>
      </c>
      <c r="P65" s="51">
        <f>SUMIFS(shipment_회사별!$C59:$V59,shipment_회사별!$C$2:$V$2,P$230)</f>
        <v>770</v>
      </c>
      <c r="Q65" s="51">
        <f>SUMIFS(shipment_회사별!$C59:$V59,shipment_회사별!$C$2:$V$2,Q$230)</f>
        <v>196</v>
      </c>
      <c r="R65" s="57">
        <f>SUMIFS(shipment_회사별!$C59:$V59,shipment_회사별!$C$2:$V$2,R$230)</f>
        <v>347</v>
      </c>
      <c r="S65" s="51">
        <f>SUMIFS(shipment_회사별!$C59:$V59,shipment_회사별!$C$2:$V$2,S$230)</f>
        <v>226</v>
      </c>
      <c r="T65" s="51">
        <f>SUMIFS(shipment_회사별!$C59:$V59,shipment_회사별!$C$2:$V$2,T$230)</f>
        <v>103</v>
      </c>
      <c r="U65" s="51">
        <f>SUMIFS(shipment_회사별!$C59:$V59,shipment_회사별!$C$2:$V$2,U$230)</f>
        <v>112</v>
      </c>
      <c r="V65" s="57">
        <f>SUMIFS(shipment_회사별!$C59:$V59,shipment_회사별!$C$2:$V$2,V$230)</f>
        <v>220</v>
      </c>
      <c r="W65" s="51">
        <f>SUMIFS(shipment_회사별!$C59:$V59,shipment_회사별!$C$2:$V$2,W$230)</f>
        <v>209</v>
      </c>
      <c r="X65" s="51">
        <f>SUMIFS(shipment_회사별!$C59:$V59,shipment_회사별!$C$2:$V$2,X$230)</f>
        <v>380</v>
      </c>
      <c r="Y65" s="51">
        <f>SUMIFS(shipment_회사별!$C59:$V59,shipment_회사별!$C$2:$V$2,Y$230)</f>
        <v>362</v>
      </c>
      <c r="Z65" s="57">
        <f>SUMIFS(shipment_회사별!$C59:$V59,shipment_회사별!$C$2:$V$2,Z$230)</f>
        <v>204</v>
      </c>
      <c r="AA65" s="51">
        <f>SUMIFS(shipment_회사별!$C59:$V59,shipment_회사별!$C$2:$V$2,AA$230)</f>
        <v>216</v>
      </c>
      <c r="AB65" s="51">
        <f>SUMIFS(shipment_회사별!$C59:$V59,shipment_회사별!$C$2:$V$2,AB$230)</f>
        <v>174</v>
      </c>
      <c r="AC65" s="51">
        <f>SUMIFS(shipment_회사별!$C59:$V59,shipment_회사별!$C$2:$V$2,AC$230)</f>
        <v>81</v>
      </c>
      <c r="AD65" s="57">
        <f>SUMIFS(shipment_회사별!$C59:$V59,shipment_회사별!$C$2:$V$2,AD$230)</f>
        <v>215</v>
      </c>
    </row>
    <row r="66" spans="1:30" x14ac:dyDescent="0.3">
      <c r="A66" s="86" t="str">
        <f t="shared" si="4"/>
        <v>기타</v>
      </c>
      <c r="C66" s="47" t="s">
        <v>162</v>
      </c>
      <c r="D66" s="47" t="s">
        <v>149</v>
      </c>
      <c r="E66" s="51">
        <f t="shared" si="6"/>
        <v>22809.599999999999</v>
      </c>
      <c r="F66" s="51">
        <f t="shared" si="6"/>
        <v>27177.1</v>
      </c>
      <c r="G66" s="51">
        <f t="shared" si="6"/>
        <v>27999</v>
      </c>
      <c r="H66" s="51">
        <f t="shared" si="6"/>
        <v>42197</v>
      </c>
      <c r="I66" s="51">
        <f t="shared" si="6"/>
        <v>27959</v>
      </c>
      <c r="K66" s="81">
        <f>SUMIFS(shipment_회사별!$C60:$V60,shipment_회사별!$C$2:$V$2,K$230)</f>
        <v>4811.4799999999996</v>
      </c>
      <c r="L66" s="51">
        <f>SUMIFS(shipment_회사별!$C60:$V60,shipment_회사별!$C$2:$V$2,L$230)</f>
        <v>4979.9399999999996</v>
      </c>
      <c r="M66" s="51">
        <f>SUMIFS(shipment_회사별!$C60:$V60,shipment_회사별!$C$2:$V$2,M$230)</f>
        <v>5586.38</v>
      </c>
      <c r="N66" s="57">
        <f>SUMIFS(shipment_회사별!$C60:$V60,shipment_회사별!$C$2:$V$2,N$230)</f>
        <v>7431.8</v>
      </c>
      <c r="O66" s="51">
        <f>SUMIFS(shipment_회사별!$C60:$V60,shipment_회사별!$C$2:$V$2,O$230)</f>
        <v>4272</v>
      </c>
      <c r="P66" s="51">
        <f>SUMIFS(shipment_회사별!$C60:$V60,shipment_회사별!$C$2:$V$2,P$230)</f>
        <v>6542</v>
      </c>
      <c r="Q66" s="51">
        <f>SUMIFS(shipment_회사별!$C60:$V60,shipment_회사별!$C$2:$V$2,Q$230)</f>
        <v>7676.1</v>
      </c>
      <c r="R66" s="57">
        <f>SUMIFS(shipment_회사별!$C60:$V60,shipment_회사별!$C$2:$V$2,R$230)</f>
        <v>8687</v>
      </c>
      <c r="S66" s="51">
        <f>SUMIFS(shipment_회사별!$C60:$V60,shipment_회사별!$C$2:$V$2,S$230)</f>
        <v>5344</v>
      </c>
      <c r="T66" s="51">
        <f>SUMIFS(shipment_회사별!$C60:$V60,shipment_회사별!$C$2:$V$2,T$230)</f>
        <v>7024</v>
      </c>
      <c r="U66" s="51">
        <f>SUMIFS(shipment_회사별!$C60:$V60,shipment_회사별!$C$2:$V$2,U$230)</f>
        <v>8766</v>
      </c>
      <c r="V66" s="57">
        <f>SUMIFS(shipment_회사별!$C60:$V60,shipment_회사별!$C$2:$V$2,V$230)</f>
        <v>6865</v>
      </c>
      <c r="W66" s="51">
        <f>SUMIFS(shipment_회사별!$C60:$V60,shipment_회사별!$C$2:$V$2,W$230)</f>
        <v>10487</v>
      </c>
      <c r="X66" s="51">
        <f>SUMIFS(shipment_회사별!$C60:$V60,shipment_회사별!$C$2:$V$2,X$230)</f>
        <v>10806</v>
      </c>
      <c r="Y66" s="51">
        <f>SUMIFS(shipment_회사별!$C60:$V60,shipment_회사별!$C$2:$V$2,Y$230)</f>
        <v>12326</v>
      </c>
      <c r="Z66" s="57">
        <f>SUMIFS(shipment_회사별!$C60:$V60,shipment_회사별!$C$2:$V$2,Z$230)</f>
        <v>8578</v>
      </c>
      <c r="AA66" s="51">
        <f>SUMIFS(shipment_회사별!$C60:$V60,shipment_회사별!$C$2:$V$2,AA$230)</f>
        <v>7068</v>
      </c>
      <c r="AB66" s="51">
        <f>SUMIFS(shipment_회사별!$C60:$V60,shipment_회사별!$C$2:$V$2,AB$230)</f>
        <v>8747</v>
      </c>
      <c r="AC66" s="51">
        <f>SUMIFS(shipment_회사별!$C60:$V60,shipment_회사별!$C$2:$V$2,AC$230)</f>
        <v>5257</v>
      </c>
      <c r="AD66" s="57">
        <f>SUMIFS(shipment_회사별!$C60:$V60,shipment_회사별!$C$2:$V$2,AD$230)</f>
        <v>6887</v>
      </c>
    </row>
    <row r="67" spans="1:30" x14ac:dyDescent="0.3">
      <c r="A67" s="86" t="str">
        <f t="shared" si="4"/>
        <v>LG Display</v>
      </c>
      <c r="C67" s="47" t="s">
        <v>162</v>
      </c>
      <c r="D67" s="47" t="s">
        <v>151</v>
      </c>
      <c r="E67" s="51">
        <f t="shared" si="6"/>
        <v>24921.9</v>
      </c>
      <c r="F67" s="51">
        <f t="shared" si="6"/>
        <v>23515</v>
      </c>
      <c r="G67" s="51">
        <f t="shared" si="6"/>
        <v>25709</v>
      </c>
      <c r="H67" s="51">
        <f t="shared" si="6"/>
        <v>26702</v>
      </c>
      <c r="I67" s="51">
        <f t="shared" si="6"/>
        <v>24873.5</v>
      </c>
      <c r="K67" s="81">
        <f>SUMIFS(shipment_회사별!$C61:$V61,shipment_회사별!$C$2:$V$2,K$230)</f>
        <v>7140</v>
      </c>
      <c r="L67" s="51">
        <f>SUMIFS(shipment_회사별!$C61:$V61,shipment_회사별!$C$2:$V$2,L$230)</f>
        <v>5420.9</v>
      </c>
      <c r="M67" s="51">
        <f>SUMIFS(shipment_회사별!$C61:$V61,shipment_회사별!$C$2:$V$2,M$230)</f>
        <v>5730</v>
      </c>
      <c r="N67" s="57">
        <f>SUMIFS(shipment_회사별!$C61:$V61,shipment_회사별!$C$2:$V$2,N$230)</f>
        <v>6631</v>
      </c>
      <c r="O67" s="51">
        <f>SUMIFS(shipment_회사별!$C61:$V61,shipment_회사별!$C$2:$V$2,O$230)</f>
        <v>6150</v>
      </c>
      <c r="P67" s="51">
        <f>SUMIFS(shipment_회사별!$C61:$V61,shipment_회사별!$C$2:$V$2,P$230)</f>
        <v>4855</v>
      </c>
      <c r="Q67" s="51">
        <f>SUMIFS(shipment_회사별!$C61:$V61,shipment_회사별!$C$2:$V$2,Q$230)</f>
        <v>6710</v>
      </c>
      <c r="R67" s="57">
        <f>SUMIFS(shipment_회사별!$C61:$V61,shipment_회사별!$C$2:$V$2,R$230)</f>
        <v>5800</v>
      </c>
      <c r="S67" s="51">
        <f>SUMIFS(shipment_회사별!$C61:$V61,shipment_회사별!$C$2:$V$2,S$230)</f>
        <v>3325</v>
      </c>
      <c r="T67" s="51">
        <f>SUMIFS(shipment_회사별!$C61:$V61,shipment_회사별!$C$2:$V$2,T$230)</f>
        <v>6945</v>
      </c>
      <c r="U67" s="51">
        <f>SUMIFS(shipment_회사별!$C61:$V61,shipment_회사별!$C$2:$V$2,U$230)</f>
        <v>8164</v>
      </c>
      <c r="V67" s="57">
        <f>SUMIFS(shipment_회사별!$C61:$V61,shipment_회사별!$C$2:$V$2,V$230)</f>
        <v>7275</v>
      </c>
      <c r="W67" s="51">
        <f>SUMIFS(shipment_회사별!$C61:$V61,shipment_회사별!$C$2:$V$2,W$230)</f>
        <v>6810</v>
      </c>
      <c r="X67" s="51">
        <f>SUMIFS(shipment_회사별!$C61:$V61,shipment_회사별!$C$2:$V$2,X$230)</f>
        <v>5710</v>
      </c>
      <c r="Y67" s="51">
        <f>SUMIFS(shipment_회사별!$C61:$V61,shipment_회사별!$C$2:$V$2,Y$230)</f>
        <v>7232</v>
      </c>
      <c r="Z67" s="57">
        <f>SUMIFS(shipment_회사별!$C61:$V61,shipment_회사별!$C$2:$V$2,Z$230)</f>
        <v>6950</v>
      </c>
      <c r="AA67" s="51">
        <f>SUMIFS(shipment_회사별!$C61:$V61,shipment_회사별!$C$2:$V$2,AA$230)</f>
        <v>4943</v>
      </c>
      <c r="AB67" s="51">
        <f>SUMIFS(shipment_회사별!$C61:$V61,shipment_회사별!$C$2:$V$2,AB$230)</f>
        <v>3499</v>
      </c>
      <c r="AC67" s="51">
        <f>SUMIFS(shipment_회사별!$C61:$V61,shipment_회사별!$C$2:$V$2,AC$230)</f>
        <v>8531</v>
      </c>
      <c r="AD67" s="57">
        <f>SUMIFS(shipment_회사별!$C61:$V61,shipment_회사별!$C$2:$V$2,AD$230)</f>
        <v>7900.5</v>
      </c>
    </row>
    <row r="68" spans="1:30" x14ac:dyDescent="0.3">
      <c r="A68" s="86" t="str">
        <f t="shared" si="4"/>
        <v>기타</v>
      </c>
      <c r="C68" s="47" t="s">
        <v>162</v>
      </c>
      <c r="D68" s="47" t="s">
        <v>153</v>
      </c>
      <c r="E68" s="51">
        <f t="shared" si="6"/>
        <v>808</v>
      </c>
      <c r="F68" s="51">
        <f t="shared" si="6"/>
        <v>1047</v>
      </c>
      <c r="G68" s="51">
        <f t="shared" si="6"/>
        <v>195</v>
      </c>
      <c r="H68" s="51">
        <f t="shared" si="6"/>
        <v>0</v>
      </c>
      <c r="I68" s="51">
        <f t="shared" si="6"/>
        <v>0</v>
      </c>
      <c r="K68" s="81">
        <f>SUMIFS(shipment_회사별!$C62:$V62,shipment_회사별!$C$2:$V$2,K$230)</f>
        <v>301</v>
      </c>
      <c r="L68" s="51">
        <f>SUMIFS(shipment_회사별!$C62:$V62,shipment_회사별!$C$2:$V$2,L$230)</f>
        <v>65</v>
      </c>
      <c r="M68" s="51">
        <f>SUMIFS(shipment_회사별!$C62:$V62,shipment_회사별!$C$2:$V$2,M$230)</f>
        <v>42</v>
      </c>
      <c r="N68" s="57">
        <f>SUMIFS(shipment_회사별!$C62:$V62,shipment_회사별!$C$2:$V$2,N$230)</f>
        <v>400</v>
      </c>
      <c r="O68" s="51">
        <f>SUMIFS(shipment_회사별!$C62:$V62,shipment_회사별!$C$2:$V$2,O$230)</f>
        <v>378</v>
      </c>
      <c r="P68" s="51">
        <f>SUMIFS(shipment_회사별!$C62:$V62,shipment_회사별!$C$2:$V$2,P$230)</f>
        <v>362</v>
      </c>
      <c r="Q68" s="51">
        <f>SUMIFS(shipment_회사별!$C62:$V62,shipment_회사별!$C$2:$V$2,Q$230)</f>
        <v>206</v>
      </c>
      <c r="R68" s="57">
        <f>SUMIFS(shipment_회사별!$C62:$V62,shipment_회사별!$C$2:$V$2,R$230)</f>
        <v>101</v>
      </c>
      <c r="S68" s="51">
        <f>SUMIFS(shipment_회사별!$C62:$V62,shipment_회사별!$C$2:$V$2,S$230)</f>
        <v>80</v>
      </c>
      <c r="T68" s="51">
        <f>SUMIFS(shipment_회사별!$C62:$V62,shipment_회사별!$C$2:$V$2,T$230)</f>
        <v>75</v>
      </c>
      <c r="U68" s="51">
        <f>SUMIFS(shipment_회사별!$C62:$V62,shipment_회사별!$C$2:$V$2,U$230)</f>
        <v>40</v>
      </c>
      <c r="V68" s="57">
        <f>SUMIFS(shipment_회사별!$C62:$V62,shipment_회사별!$C$2:$V$2,V$230)</f>
        <v>0</v>
      </c>
      <c r="W68" s="51">
        <f>SUMIFS(shipment_회사별!$C62:$V62,shipment_회사별!$C$2:$V$2,W$230)</f>
        <v>0</v>
      </c>
      <c r="X68" s="51">
        <f>SUMIFS(shipment_회사별!$C62:$V62,shipment_회사별!$C$2:$V$2,X$230)</f>
        <v>0</v>
      </c>
      <c r="Y68" s="51">
        <f>SUMIFS(shipment_회사별!$C62:$V62,shipment_회사별!$C$2:$V$2,Y$230)</f>
        <v>0</v>
      </c>
      <c r="Z68" s="57">
        <f>SUMIFS(shipment_회사별!$C62:$V62,shipment_회사별!$C$2:$V$2,Z$230)</f>
        <v>0</v>
      </c>
      <c r="AA68" s="51">
        <f>SUMIFS(shipment_회사별!$C62:$V62,shipment_회사별!$C$2:$V$2,AA$230)</f>
        <v>0</v>
      </c>
      <c r="AB68" s="51">
        <f>SUMIFS(shipment_회사별!$C62:$V62,shipment_회사별!$C$2:$V$2,AB$230)</f>
        <v>0</v>
      </c>
      <c r="AC68" s="51">
        <f>SUMIFS(shipment_회사별!$C62:$V62,shipment_회사별!$C$2:$V$2,AC$230)</f>
        <v>0</v>
      </c>
      <c r="AD68" s="57">
        <f>SUMIFS(shipment_회사별!$C62:$V62,shipment_회사별!$C$2:$V$2,AD$230)</f>
        <v>0</v>
      </c>
    </row>
    <row r="69" spans="1:30" x14ac:dyDescent="0.3">
      <c r="A69" s="86" t="str">
        <f t="shared" si="4"/>
        <v>기타</v>
      </c>
      <c r="C69" s="47" t="s">
        <v>162</v>
      </c>
      <c r="D69" s="47" t="s">
        <v>154</v>
      </c>
      <c r="E69" s="51">
        <f t="shared" si="6"/>
        <v>11225</v>
      </c>
      <c r="F69" s="51">
        <f t="shared" si="6"/>
        <v>14279</v>
      </c>
      <c r="G69" s="51">
        <f t="shared" si="6"/>
        <v>16746</v>
      </c>
      <c r="H69" s="51">
        <f t="shared" si="6"/>
        <v>17214</v>
      </c>
      <c r="I69" s="51">
        <f t="shared" si="6"/>
        <v>15513.4</v>
      </c>
      <c r="K69" s="81">
        <f>SUMIFS(shipment_회사별!$C63:$V63,shipment_회사별!$C$2:$V$2,K$230)</f>
        <v>5270</v>
      </c>
      <c r="L69" s="51">
        <f>SUMIFS(shipment_회사별!$C63:$V63,shipment_회사별!$C$2:$V$2,L$230)</f>
        <v>2537</v>
      </c>
      <c r="M69" s="51">
        <f>SUMIFS(shipment_회사별!$C63:$V63,shipment_회사별!$C$2:$V$2,M$230)</f>
        <v>2073</v>
      </c>
      <c r="N69" s="57">
        <f>SUMIFS(shipment_회사별!$C63:$V63,shipment_회사별!$C$2:$V$2,N$230)</f>
        <v>1345</v>
      </c>
      <c r="O69" s="51">
        <f>SUMIFS(shipment_회사별!$C63:$V63,shipment_회사별!$C$2:$V$2,O$230)</f>
        <v>4025</v>
      </c>
      <c r="P69" s="51">
        <f>SUMIFS(shipment_회사별!$C63:$V63,shipment_회사별!$C$2:$V$2,P$230)</f>
        <v>3765</v>
      </c>
      <c r="Q69" s="51">
        <f>SUMIFS(shipment_회사별!$C63:$V63,shipment_회사별!$C$2:$V$2,Q$230)</f>
        <v>4108</v>
      </c>
      <c r="R69" s="57">
        <f>SUMIFS(shipment_회사별!$C63:$V63,shipment_회사별!$C$2:$V$2,R$230)</f>
        <v>2381</v>
      </c>
      <c r="S69" s="51">
        <f>SUMIFS(shipment_회사별!$C63:$V63,shipment_회사별!$C$2:$V$2,S$230)</f>
        <v>1749</v>
      </c>
      <c r="T69" s="51">
        <f>SUMIFS(shipment_회사별!$C63:$V63,shipment_회사별!$C$2:$V$2,T$230)</f>
        <v>3270</v>
      </c>
      <c r="U69" s="51">
        <f>SUMIFS(shipment_회사별!$C63:$V63,shipment_회사별!$C$2:$V$2,U$230)</f>
        <v>4812</v>
      </c>
      <c r="V69" s="57">
        <f>SUMIFS(shipment_회사별!$C63:$V63,shipment_회사별!$C$2:$V$2,V$230)</f>
        <v>6915</v>
      </c>
      <c r="W69" s="51">
        <f>SUMIFS(shipment_회사별!$C63:$V63,shipment_회사별!$C$2:$V$2,W$230)</f>
        <v>4704</v>
      </c>
      <c r="X69" s="51">
        <f>SUMIFS(shipment_회사별!$C63:$V63,shipment_회사별!$C$2:$V$2,X$230)</f>
        <v>4970</v>
      </c>
      <c r="Y69" s="51">
        <f>SUMIFS(shipment_회사별!$C63:$V63,shipment_회사별!$C$2:$V$2,Y$230)</f>
        <v>4520</v>
      </c>
      <c r="Z69" s="57">
        <f>SUMIFS(shipment_회사별!$C63:$V63,shipment_회사별!$C$2:$V$2,Z$230)</f>
        <v>3020</v>
      </c>
      <c r="AA69" s="51">
        <f>SUMIFS(shipment_회사별!$C63:$V63,shipment_회사별!$C$2:$V$2,AA$230)</f>
        <v>2507</v>
      </c>
      <c r="AB69" s="51">
        <f>SUMIFS(shipment_회사별!$C63:$V63,shipment_회사별!$C$2:$V$2,AB$230)</f>
        <v>3970.5</v>
      </c>
      <c r="AC69" s="51">
        <f>SUMIFS(shipment_회사별!$C63:$V63,shipment_회사별!$C$2:$V$2,AC$230)</f>
        <v>3814.4</v>
      </c>
      <c r="AD69" s="57">
        <f>SUMIFS(shipment_회사별!$C63:$V63,shipment_회사별!$C$2:$V$2,AD$230)</f>
        <v>5221.5</v>
      </c>
    </row>
    <row r="70" spans="1:30" x14ac:dyDescent="0.3">
      <c r="A70" s="86" t="str">
        <f t="shared" si="4"/>
        <v>기타</v>
      </c>
      <c r="C70" s="47" t="s">
        <v>162</v>
      </c>
      <c r="D70" s="47" t="s">
        <v>161</v>
      </c>
      <c r="E70" s="51">
        <f t="shared" si="6"/>
        <v>1814</v>
      </c>
      <c r="F70" s="51">
        <f t="shared" si="6"/>
        <v>1010</v>
      </c>
      <c r="G70" s="51">
        <f t="shared" si="6"/>
        <v>1672</v>
      </c>
      <c r="H70" s="51">
        <f t="shared" si="6"/>
        <v>1441</v>
      </c>
      <c r="I70" s="51">
        <f t="shared" si="6"/>
        <v>2543</v>
      </c>
      <c r="K70" s="84">
        <f>SUMIFS(shipment_회사별!$C64:$V64,shipment_회사별!$C$2:$V$2,K$230)</f>
        <v>1049</v>
      </c>
      <c r="L70" s="64">
        <f>SUMIFS(shipment_회사별!$C64:$V64,shipment_회사별!$C$2:$V$2,L$230)</f>
        <v>420</v>
      </c>
      <c r="M70" s="64">
        <f>SUMIFS(shipment_회사별!$C64:$V64,shipment_회사별!$C$2:$V$2,M$230)</f>
        <v>120</v>
      </c>
      <c r="N70" s="65">
        <f>SUMIFS(shipment_회사별!$C64:$V64,shipment_회사별!$C$2:$V$2,N$230)</f>
        <v>225</v>
      </c>
      <c r="O70" s="64">
        <f>SUMIFS(shipment_회사별!$C64:$V64,shipment_회사별!$C$2:$V$2,O$230)</f>
        <v>30</v>
      </c>
      <c r="P70" s="64">
        <f>SUMIFS(shipment_회사별!$C64:$V64,shipment_회사별!$C$2:$V$2,P$230)</f>
        <v>310</v>
      </c>
      <c r="Q70" s="64">
        <f>SUMIFS(shipment_회사별!$C64:$V64,shipment_회사별!$C$2:$V$2,Q$230)</f>
        <v>340</v>
      </c>
      <c r="R70" s="65">
        <f>SUMIFS(shipment_회사별!$C64:$V64,shipment_회사별!$C$2:$V$2,R$230)</f>
        <v>330</v>
      </c>
      <c r="S70" s="64">
        <f>SUMIFS(shipment_회사별!$C64:$V64,shipment_회사별!$C$2:$V$2,S$230)</f>
        <v>116</v>
      </c>
      <c r="T70" s="64">
        <f>SUMIFS(shipment_회사별!$C64:$V64,shipment_회사별!$C$2:$V$2,T$230)</f>
        <v>570</v>
      </c>
      <c r="U70" s="64">
        <f>SUMIFS(shipment_회사별!$C64:$V64,shipment_회사별!$C$2:$V$2,U$230)</f>
        <v>331</v>
      </c>
      <c r="V70" s="65">
        <f>SUMIFS(shipment_회사별!$C64:$V64,shipment_회사별!$C$2:$V$2,V$230)</f>
        <v>655</v>
      </c>
      <c r="W70" s="64">
        <f>SUMIFS(shipment_회사별!$C64:$V64,shipment_회사별!$C$2:$V$2,W$230)</f>
        <v>221</v>
      </c>
      <c r="X70" s="64">
        <f>SUMIFS(shipment_회사별!$C64:$V64,shipment_회사별!$C$2:$V$2,X$230)</f>
        <v>360</v>
      </c>
      <c r="Y70" s="64">
        <f>SUMIFS(shipment_회사별!$C64:$V64,shipment_회사별!$C$2:$V$2,Y$230)</f>
        <v>200</v>
      </c>
      <c r="Z70" s="65">
        <f>SUMIFS(shipment_회사별!$C64:$V64,shipment_회사별!$C$2:$V$2,Z$230)</f>
        <v>660</v>
      </c>
      <c r="AA70" s="64">
        <f>SUMIFS(shipment_회사별!$C64:$V64,shipment_회사별!$C$2:$V$2,AA$230)</f>
        <v>330</v>
      </c>
      <c r="AB70" s="64">
        <f>SUMIFS(shipment_회사별!$C64:$V64,shipment_회사별!$C$2:$V$2,AB$230)</f>
        <v>810</v>
      </c>
      <c r="AC70" s="64">
        <f>SUMIFS(shipment_회사별!$C64:$V64,shipment_회사별!$C$2:$V$2,AC$230)</f>
        <v>551</v>
      </c>
      <c r="AD70" s="65">
        <f>SUMIFS(shipment_회사별!$C64:$V64,shipment_회사별!$C$2:$V$2,AD$230)</f>
        <v>852</v>
      </c>
    </row>
    <row r="72" spans="1:30" s="46" customFormat="1" x14ac:dyDescent="0.3">
      <c r="C72" s="46" t="s">
        <v>163</v>
      </c>
    </row>
    <row r="73" spans="1:30" x14ac:dyDescent="0.3">
      <c r="C73" s="82" t="s">
        <v>138</v>
      </c>
      <c r="D73" s="54"/>
      <c r="E73" s="54">
        <f t="shared" ref="E73:I80" si="7">SUMIFS(E$9:E$70,$C$9:$C$70,$C73)</f>
        <v>151385.41</v>
      </c>
      <c r="F73" s="54">
        <f t="shared" si="7"/>
        <v>142747.9</v>
      </c>
      <c r="G73" s="54">
        <f t="shared" si="7"/>
        <v>163354.5</v>
      </c>
      <c r="H73" s="54">
        <f t="shared" si="7"/>
        <v>173243.8</v>
      </c>
      <c r="I73" s="55">
        <f t="shared" si="7"/>
        <v>157641.56</v>
      </c>
      <c r="K73" s="82">
        <f>SUMIFS(K$9:K$70,$C$9:$C$70,$C73)</f>
        <v>35052.239999999998</v>
      </c>
      <c r="L73" s="54">
        <f t="shared" ref="L73:AD80" si="8">SUMIFS(L$9:L$70,$C$9:$C$70,$C73)</f>
        <v>37236.39</v>
      </c>
      <c r="M73" s="54">
        <f t="shared" si="8"/>
        <v>40962.380000000005</v>
      </c>
      <c r="N73" s="54">
        <f t="shared" si="8"/>
        <v>38134.400000000001</v>
      </c>
      <c r="O73" s="54">
        <f t="shared" si="8"/>
        <v>33822.699999999997</v>
      </c>
      <c r="P73" s="54">
        <f t="shared" si="8"/>
        <v>35403.5</v>
      </c>
      <c r="Q73" s="54">
        <f t="shared" si="8"/>
        <v>36801.300000000003</v>
      </c>
      <c r="R73" s="54">
        <f t="shared" si="8"/>
        <v>36720.400000000001</v>
      </c>
      <c r="S73" s="54">
        <f t="shared" si="8"/>
        <v>32323.5</v>
      </c>
      <c r="T73" s="54">
        <f t="shared" si="8"/>
        <v>42638.5</v>
      </c>
      <c r="U73" s="54">
        <f t="shared" si="8"/>
        <v>44711.8</v>
      </c>
      <c r="V73" s="54">
        <f t="shared" si="8"/>
        <v>43680.7</v>
      </c>
      <c r="W73" s="54">
        <f t="shared" si="8"/>
        <v>39899.9</v>
      </c>
      <c r="X73" s="54">
        <f t="shared" si="8"/>
        <v>41436</v>
      </c>
      <c r="Y73" s="54">
        <f t="shared" si="8"/>
        <v>43246.7</v>
      </c>
      <c r="Z73" s="54">
        <f t="shared" si="8"/>
        <v>48661.2</v>
      </c>
      <c r="AA73" s="54">
        <f t="shared" si="8"/>
        <v>47757.9</v>
      </c>
      <c r="AB73" s="54">
        <f t="shared" si="8"/>
        <v>43339.92</v>
      </c>
      <c r="AC73" s="54">
        <f t="shared" si="8"/>
        <v>33857.300000000003</v>
      </c>
      <c r="AD73" s="55">
        <f t="shared" si="8"/>
        <v>32686.440000000002</v>
      </c>
    </row>
    <row r="74" spans="1:30" x14ac:dyDescent="0.3">
      <c r="C74" s="81" t="s">
        <v>115</v>
      </c>
      <c r="D74" s="51"/>
      <c r="E74" s="51">
        <f t="shared" si="7"/>
        <v>288043.51399999997</v>
      </c>
      <c r="F74" s="51">
        <f t="shared" si="7"/>
        <v>285390.64999999997</v>
      </c>
      <c r="G74" s="51">
        <f t="shared" si="7"/>
        <v>271248.90000000002</v>
      </c>
      <c r="H74" s="51">
        <f t="shared" si="7"/>
        <v>263728.09999999998</v>
      </c>
      <c r="I74" s="57">
        <f t="shared" si="7"/>
        <v>267034.36</v>
      </c>
      <c r="K74" s="81">
        <f t="shared" ref="K74:Z80" si="9">SUMIFS(K$9:K$70,$C$9:$C$70,$C74)</f>
        <v>67172.36</v>
      </c>
      <c r="L74" s="51">
        <f t="shared" si="9"/>
        <v>69821.644</v>
      </c>
      <c r="M74" s="51">
        <f t="shared" si="9"/>
        <v>75535.87</v>
      </c>
      <c r="N74" s="51">
        <f t="shared" si="9"/>
        <v>75513.64</v>
      </c>
      <c r="O74" s="51">
        <f t="shared" si="9"/>
        <v>70916.03</v>
      </c>
      <c r="P74" s="51">
        <f t="shared" si="9"/>
        <v>71090.47</v>
      </c>
      <c r="Q74" s="51">
        <f t="shared" si="9"/>
        <v>71600.22</v>
      </c>
      <c r="R74" s="51">
        <f t="shared" si="9"/>
        <v>71783.930000000008</v>
      </c>
      <c r="S74" s="51">
        <f t="shared" si="9"/>
        <v>64645.299999999996</v>
      </c>
      <c r="T74" s="51">
        <f t="shared" si="9"/>
        <v>65447.199999999997</v>
      </c>
      <c r="U74" s="51">
        <f t="shared" si="9"/>
        <v>71629.200000000012</v>
      </c>
      <c r="V74" s="51">
        <f t="shared" si="9"/>
        <v>69527.199999999997</v>
      </c>
      <c r="W74" s="51">
        <f t="shared" si="9"/>
        <v>66364.7</v>
      </c>
      <c r="X74" s="51">
        <f t="shared" si="9"/>
        <v>66074.100000000006</v>
      </c>
      <c r="Y74" s="51">
        <f t="shared" si="9"/>
        <v>62880.5</v>
      </c>
      <c r="Z74" s="51">
        <f t="shared" si="9"/>
        <v>68408.800000000003</v>
      </c>
      <c r="AA74" s="51">
        <f t="shared" si="8"/>
        <v>69661.3</v>
      </c>
      <c r="AB74" s="51">
        <f t="shared" si="8"/>
        <v>65726.84</v>
      </c>
      <c r="AC74" s="51">
        <f t="shared" si="8"/>
        <v>64567.000000000007</v>
      </c>
      <c r="AD74" s="57">
        <f t="shared" si="8"/>
        <v>67079.22</v>
      </c>
    </row>
    <row r="75" spans="1:30" x14ac:dyDescent="0.3">
      <c r="C75" s="81" t="s">
        <v>155</v>
      </c>
      <c r="D75" s="51"/>
      <c r="E75" s="51">
        <f t="shared" si="7"/>
        <v>0</v>
      </c>
      <c r="F75" s="51">
        <f t="shared" si="7"/>
        <v>14.8</v>
      </c>
      <c r="G75" s="51">
        <f t="shared" si="7"/>
        <v>7.9</v>
      </c>
      <c r="H75" s="51">
        <f t="shared" si="7"/>
        <v>11.3</v>
      </c>
      <c r="I75" s="57">
        <f t="shared" si="7"/>
        <v>154.5</v>
      </c>
      <c r="K75" s="81">
        <f t="shared" si="9"/>
        <v>0</v>
      </c>
      <c r="L75" s="51">
        <f t="shared" si="8"/>
        <v>0</v>
      </c>
      <c r="M75" s="51">
        <f t="shared" si="8"/>
        <v>0</v>
      </c>
      <c r="N75" s="51">
        <f t="shared" si="8"/>
        <v>0</v>
      </c>
      <c r="O75" s="51">
        <f t="shared" si="8"/>
        <v>5.8</v>
      </c>
      <c r="P75" s="51">
        <f t="shared" si="8"/>
        <v>6</v>
      </c>
      <c r="Q75" s="51">
        <f t="shared" si="8"/>
        <v>2.2000000000000002</v>
      </c>
      <c r="R75" s="51">
        <f t="shared" si="8"/>
        <v>0.8</v>
      </c>
      <c r="S75" s="51">
        <f t="shared" si="8"/>
        <v>1.5</v>
      </c>
      <c r="T75" s="51">
        <f t="shared" si="8"/>
        <v>3.4</v>
      </c>
      <c r="U75" s="51">
        <f t="shared" si="8"/>
        <v>2.2000000000000002</v>
      </c>
      <c r="V75" s="51">
        <f t="shared" si="8"/>
        <v>0.8</v>
      </c>
      <c r="W75" s="51">
        <f t="shared" si="8"/>
        <v>0.2</v>
      </c>
      <c r="X75" s="51">
        <f t="shared" si="8"/>
        <v>0.2</v>
      </c>
      <c r="Y75" s="51">
        <f t="shared" si="8"/>
        <v>1.3</v>
      </c>
      <c r="Z75" s="51">
        <f t="shared" si="8"/>
        <v>9.6</v>
      </c>
      <c r="AA75" s="51">
        <f t="shared" si="8"/>
        <v>16.8</v>
      </c>
      <c r="AB75" s="51">
        <f t="shared" si="8"/>
        <v>40.1</v>
      </c>
      <c r="AC75" s="51">
        <f t="shared" si="8"/>
        <v>39.6</v>
      </c>
      <c r="AD75" s="57">
        <f t="shared" si="8"/>
        <v>58</v>
      </c>
    </row>
    <row r="76" spans="1:30" x14ac:dyDescent="0.3">
      <c r="C76" s="81" t="s">
        <v>157</v>
      </c>
      <c r="D76" s="51"/>
      <c r="E76" s="51">
        <f t="shared" si="7"/>
        <v>0</v>
      </c>
      <c r="F76" s="51">
        <f t="shared" si="7"/>
        <v>0</v>
      </c>
      <c r="G76" s="51">
        <f t="shared" si="7"/>
        <v>947</v>
      </c>
      <c r="H76" s="51">
        <f t="shared" si="7"/>
        <v>4766</v>
      </c>
      <c r="I76" s="57">
        <f t="shared" si="7"/>
        <v>5261</v>
      </c>
      <c r="K76" s="81">
        <f t="shared" si="9"/>
        <v>0</v>
      </c>
      <c r="L76" s="51">
        <f t="shared" si="8"/>
        <v>0</v>
      </c>
      <c r="M76" s="51">
        <f t="shared" si="8"/>
        <v>0</v>
      </c>
      <c r="N76" s="51">
        <f t="shared" si="8"/>
        <v>0</v>
      </c>
      <c r="O76" s="51">
        <f t="shared" si="8"/>
        <v>0</v>
      </c>
      <c r="P76" s="51">
        <f t="shared" si="8"/>
        <v>0</v>
      </c>
      <c r="Q76" s="51">
        <f t="shared" si="8"/>
        <v>0</v>
      </c>
      <c r="R76" s="51">
        <f t="shared" si="8"/>
        <v>0</v>
      </c>
      <c r="S76" s="51">
        <f t="shared" si="8"/>
        <v>132</v>
      </c>
      <c r="T76" s="51">
        <f t="shared" si="8"/>
        <v>217</v>
      </c>
      <c r="U76" s="51">
        <f t="shared" si="8"/>
        <v>265</v>
      </c>
      <c r="V76" s="51">
        <f t="shared" si="8"/>
        <v>333</v>
      </c>
      <c r="W76" s="51">
        <f t="shared" si="8"/>
        <v>675</v>
      </c>
      <c r="X76" s="51">
        <f t="shared" si="8"/>
        <v>1208</v>
      </c>
      <c r="Y76" s="51">
        <f t="shared" si="8"/>
        <v>1262</v>
      </c>
      <c r="Z76" s="51">
        <f t="shared" si="8"/>
        <v>1621</v>
      </c>
      <c r="AA76" s="51">
        <f t="shared" si="8"/>
        <v>1235</v>
      </c>
      <c r="AB76" s="51">
        <f t="shared" si="8"/>
        <v>1773</v>
      </c>
      <c r="AC76" s="51">
        <f t="shared" si="8"/>
        <v>1112</v>
      </c>
      <c r="AD76" s="57">
        <f t="shared" si="8"/>
        <v>1141</v>
      </c>
    </row>
    <row r="77" spans="1:30" x14ac:dyDescent="0.3">
      <c r="C77" s="81" t="s">
        <v>122</v>
      </c>
      <c r="D77" s="51"/>
      <c r="E77" s="51">
        <f t="shared" si="7"/>
        <v>0</v>
      </c>
      <c r="F77" s="51">
        <f t="shared" si="7"/>
        <v>3344</v>
      </c>
      <c r="G77" s="51">
        <f t="shared" si="7"/>
        <v>4610</v>
      </c>
      <c r="H77" s="51">
        <f t="shared" si="7"/>
        <v>7935.26</v>
      </c>
      <c r="I77" s="57">
        <f t="shared" si="7"/>
        <v>7776.5599999999995</v>
      </c>
      <c r="K77" s="81">
        <f t="shared" si="9"/>
        <v>0</v>
      </c>
      <c r="L77" s="51">
        <f t="shared" si="8"/>
        <v>0</v>
      </c>
      <c r="M77" s="51">
        <f t="shared" si="8"/>
        <v>0</v>
      </c>
      <c r="N77" s="51">
        <f t="shared" si="8"/>
        <v>0</v>
      </c>
      <c r="O77" s="51">
        <f t="shared" si="8"/>
        <v>793</v>
      </c>
      <c r="P77" s="51">
        <f t="shared" si="8"/>
        <v>712</v>
      </c>
      <c r="Q77" s="51">
        <f t="shared" si="8"/>
        <v>826</v>
      </c>
      <c r="R77" s="51">
        <f t="shared" si="8"/>
        <v>1013</v>
      </c>
      <c r="S77" s="51">
        <f t="shared" si="8"/>
        <v>853</v>
      </c>
      <c r="T77" s="51">
        <f t="shared" si="8"/>
        <v>673</v>
      </c>
      <c r="U77" s="51">
        <f t="shared" si="8"/>
        <v>1452</v>
      </c>
      <c r="V77" s="51">
        <f t="shared" si="8"/>
        <v>1632</v>
      </c>
      <c r="W77" s="51">
        <f t="shared" si="8"/>
        <v>1613</v>
      </c>
      <c r="X77" s="51">
        <f t="shared" si="8"/>
        <v>1928.1</v>
      </c>
      <c r="Y77" s="51">
        <f t="shared" si="8"/>
        <v>1918.13</v>
      </c>
      <c r="Z77" s="51">
        <f t="shared" si="8"/>
        <v>2476.0300000000002</v>
      </c>
      <c r="AA77" s="51">
        <f t="shared" si="8"/>
        <v>1512.66</v>
      </c>
      <c r="AB77" s="51">
        <f t="shared" si="8"/>
        <v>1896</v>
      </c>
      <c r="AC77" s="51">
        <f t="shared" si="8"/>
        <v>2006.9</v>
      </c>
      <c r="AD77" s="57">
        <f t="shared" si="8"/>
        <v>2361</v>
      </c>
    </row>
    <row r="78" spans="1:30" x14ac:dyDescent="0.3">
      <c r="C78" s="81" t="s">
        <v>158</v>
      </c>
      <c r="D78" s="51"/>
      <c r="E78" s="51">
        <f t="shared" si="7"/>
        <v>0</v>
      </c>
      <c r="F78" s="51">
        <f t="shared" si="7"/>
        <v>0</v>
      </c>
      <c r="G78" s="51">
        <f t="shared" si="7"/>
        <v>2838</v>
      </c>
      <c r="H78" s="51">
        <f t="shared" si="7"/>
        <v>1116</v>
      </c>
      <c r="I78" s="57">
        <f t="shared" si="7"/>
        <v>1288</v>
      </c>
      <c r="K78" s="81">
        <f t="shared" si="9"/>
        <v>0</v>
      </c>
      <c r="L78" s="51">
        <f t="shared" si="8"/>
        <v>0</v>
      </c>
      <c r="M78" s="51">
        <f t="shared" si="8"/>
        <v>0</v>
      </c>
      <c r="N78" s="51">
        <f t="shared" si="8"/>
        <v>0</v>
      </c>
      <c r="O78" s="51">
        <f t="shared" si="8"/>
        <v>0</v>
      </c>
      <c r="P78" s="51">
        <f t="shared" si="8"/>
        <v>0</v>
      </c>
      <c r="Q78" s="51">
        <f t="shared" si="8"/>
        <v>0</v>
      </c>
      <c r="R78" s="51">
        <f t="shared" si="8"/>
        <v>0</v>
      </c>
      <c r="S78" s="51">
        <f t="shared" si="8"/>
        <v>373</v>
      </c>
      <c r="T78" s="51">
        <f t="shared" si="8"/>
        <v>753</v>
      </c>
      <c r="U78" s="51">
        <f t="shared" si="8"/>
        <v>919</v>
      </c>
      <c r="V78" s="51">
        <f t="shared" si="8"/>
        <v>793</v>
      </c>
      <c r="W78" s="51">
        <f t="shared" si="8"/>
        <v>235</v>
      </c>
      <c r="X78" s="51">
        <f t="shared" si="8"/>
        <v>326</v>
      </c>
      <c r="Y78" s="51">
        <f t="shared" si="8"/>
        <v>390</v>
      </c>
      <c r="Z78" s="51">
        <f t="shared" si="8"/>
        <v>165</v>
      </c>
      <c r="AA78" s="51">
        <f t="shared" si="8"/>
        <v>511</v>
      </c>
      <c r="AB78" s="51">
        <f t="shared" si="8"/>
        <v>475</v>
      </c>
      <c r="AC78" s="51">
        <f t="shared" si="8"/>
        <v>122</v>
      </c>
      <c r="AD78" s="57">
        <f t="shared" si="8"/>
        <v>180</v>
      </c>
    </row>
    <row r="79" spans="1:30" x14ac:dyDescent="0.3">
      <c r="C79" s="81" t="s">
        <v>159</v>
      </c>
      <c r="D79" s="51"/>
      <c r="E79" s="51">
        <f t="shared" si="7"/>
        <v>184192.65</v>
      </c>
      <c r="F79" s="51">
        <f t="shared" si="7"/>
        <v>186093</v>
      </c>
      <c r="G79" s="51">
        <f t="shared" si="7"/>
        <v>224023.9</v>
      </c>
      <c r="H79" s="51">
        <f t="shared" si="7"/>
        <v>281623.5</v>
      </c>
      <c r="I79" s="57">
        <f t="shared" si="7"/>
        <v>211582.89999999997</v>
      </c>
      <c r="K79" s="81">
        <f t="shared" si="9"/>
        <v>42701.599999999999</v>
      </c>
      <c r="L79" s="51">
        <f t="shared" si="8"/>
        <v>45360.92</v>
      </c>
      <c r="M79" s="51">
        <f t="shared" si="8"/>
        <v>48420.13</v>
      </c>
      <c r="N79" s="51">
        <f t="shared" si="8"/>
        <v>47710</v>
      </c>
      <c r="O79" s="51">
        <f t="shared" si="8"/>
        <v>40971</v>
      </c>
      <c r="P79" s="51">
        <f t="shared" si="8"/>
        <v>44830</v>
      </c>
      <c r="Q79" s="51">
        <f t="shared" si="8"/>
        <v>49313</v>
      </c>
      <c r="R79" s="51">
        <f t="shared" si="8"/>
        <v>50979</v>
      </c>
      <c r="S79" s="51">
        <f t="shared" si="8"/>
        <v>39610</v>
      </c>
      <c r="T79" s="51">
        <f t="shared" si="8"/>
        <v>59190</v>
      </c>
      <c r="U79" s="51">
        <f t="shared" si="8"/>
        <v>62663.4</v>
      </c>
      <c r="V79" s="51">
        <f t="shared" si="8"/>
        <v>62560.5</v>
      </c>
      <c r="W79" s="51">
        <f t="shared" si="8"/>
        <v>64780.7</v>
      </c>
      <c r="X79" s="51">
        <f t="shared" si="8"/>
        <v>67872</v>
      </c>
      <c r="Y79" s="51">
        <f t="shared" si="8"/>
        <v>72371</v>
      </c>
      <c r="Z79" s="51">
        <f t="shared" si="8"/>
        <v>76599.8</v>
      </c>
      <c r="AA79" s="51">
        <f t="shared" si="8"/>
        <v>70655.399999999994</v>
      </c>
      <c r="AB79" s="51">
        <f t="shared" si="8"/>
        <v>52718.97</v>
      </c>
      <c r="AC79" s="51">
        <f t="shared" si="8"/>
        <v>46281</v>
      </c>
      <c r="AD79" s="57">
        <f t="shared" si="8"/>
        <v>41927.53</v>
      </c>
    </row>
    <row r="80" spans="1:30" x14ac:dyDescent="0.3">
      <c r="C80" s="84" t="s">
        <v>162</v>
      </c>
      <c r="D80" s="64"/>
      <c r="E80" s="64">
        <f t="shared" si="7"/>
        <v>153964.65099999998</v>
      </c>
      <c r="F80" s="64">
        <f t="shared" si="7"/>
        <v>159012.1</v>
      </c>
      <c r="G80" s="64">
        <f t="shared" si="7"/>
        <v>166406</v>
      </c>
      <c r="H80" s="64">
        <f t="shared" si="7"/>
        <v>180027.6</v>
      </c>
      <c r="I80" s="65">
        <f t="shared" si="7"/>
        <v>197269.9</v>
      </c>
      <c r="K80" s="84">
        <f t="shared" si="9"/>
        <v>44720.930999999997</v>
      </c>
      <c r="L80" s="64">
        <f t="shared" si="8"/>
        <v>34720.74</v>
      </c>
      <c r="M80" s="64">
        <f t="shared" si="8"/>
        <v>35831.480000000003</v>
      </c>
      <c r="N80" s="64">
        <f t="shared" si="8"/>
        <v>38691.5</v>
      </c>
      <c r="O80" s="64">
        <f t="shared" si="8"/>
        <v>38927</v>
      </c>
      <c r="P80" s="64">
        <f t="shared" si="8"/>
        <v>36469</v>
      </c>
      <c r="Q80" s="64">
        <f t="shared" si="8"/>
        <v>39447.1</v>
      </c>
      <c r="R80" s="64">
        <f t="shared" si="8"/>
        <v>44169</v>
      </c>
      <c r="S80" s="64">
        <f t="shared" si="8"/>
        <v>30593</v>
      </c>
      <c r="T80" s="64">
        <f t="shared" si="8"/>
        <v>39623</v>
      </c>
      <c r="U80" s="64">
        <f t="shared" si="8"/>
        <v>47080</v>
      </c>
      <c r="V80" s="64">
        <f t="shared" si="8"/>
        <v>49110</v>
      </c>
      <c r="W80" s="64">
        <f t="shared" si="8"/>
        <v>45760.6</v>
      </c>
      <c r="X80" s="64">
        <f t="shared" si="8"/>
        <v>43954</v>
      </c>
      <c r="Y80" s="64">
        <f t="shared" si="8"/>
        <v>47452</v>
      </c>
      <c r="Z80" s="64">
        <f t="shared" si="8"/>
        <v>42861</v>
      </c>
      <c r="AA80" s="64">
        <f t="shared" si="8"/>
        <v>47484</v>
      </c>
      <c r="AB80" s="64">
        <f t="shared" si="8"/>
        <v>53023.5</v>
      </c>
      <c r="AC80" s="64">
        <f t="shared" si="8"/>
        <v>46838.400000000001</v>
      </c>
      <c r="AD80" s="65">
        <f t="shared" si="8"/>
        <v>49924</v>
      </c>
    </row>
    <row r="82" spans="3:30" x14ac:dyDescent="0.3">
      <c r="C82" s="110" t="s">
        <v>138</v>
      </c>
      <c r="D82" s="111" t="s">
        <v>164</v>
      </c>
      <c r="E82" s="112">
        <f t="shared" ref="E82:I85" si="10">SUMIFS($K82:$AD82,$K$6:$AD$6,E$8)</f>
        <v>34186</v>
      </c>
      <c r="F82" s="112">
        <f t="shared" si="10"/>
        <v>31575</v>
      </c>
      <c r="G82" s="112">
        <f t="shared" si="10"/>
        <v>33949</v>
      </c>
      <c r="H82" s="112">
        <f t="shared" si="10"/>
        <v>38001.4</v>
      </c>
      <c r="I82" s="113">
        <f t="shared" si="10"/>
        <v>30515.9</v>
      </c>
      <c r="K82" s="122">
        <f t="shared" ref="K82:K98" si="11">SUMIFS(K$9:K$70,$C$9:$C$70,$C82,$A$9:$A$70,$D82)</f>
        <v>7869</v>
      </c>
      <c r="L82" s="112">
        <f t="shared" ref="L82:AA85" si="12">SUMIFS(L$9:L$70,$C$9:$C$70,$C82,$A$9:$A$70,$D82)</f>
        <v>8502</v>
      </c>
      <c r="M82" s="112">
        <f t="shared" si="12"/>
        <v>9555</v>
      </c>
      <c r="N82" s="113">
        <f t="shared" si="12"/>
        <v>8260</v>
      </c>
      <c r="O82" s="112">
        <f t="shared" si="12"/>
        <v>7796</v>
      </c>
      <c r="P82" s="112">
        <f t="shared" si="12"/>
        <v>7673</v>
      </c>
      <c r="Q82" s="112">
        <f t="shared" si="12"/>
        <v>8338</v>
      </c>
      <c r="R82" s="112">
        <f t="shared" si="12"/>
        <v>7768</v>
      </c>
      <c r="S82" s="112">
        <f t="shared" si="12"/>
        <v>6950</v>
      </c>
      <c r="T82" s="112">
        <f t="shared" si="12"/>
        <v>8771</v>
      </c>
      <c r="U82" s="112">
        <f t="shared" si="12"/>
        <v>9217</v>
      </c>
      <c r="V82" s="112">
        <f t="shared" si="12"/>
        <v>9011</v>
      </c>
      <c r="W82" s="112">
        <f t="shared" si="12"/>
        <v>9751.5</v>
      </c>
      <c r="X82" s="112">
        <f t="shared" si="12"/>
        <v>8890</v>
      </c>
      <c r="Y82" s="112">
        <f t="shared" si="12"/>
        <v>9419.7000000000007</v>
      </c>
      <c r="Z82" s="113">
        <f t="shared" si="12"/>
        <v>9940.2000000000007</v>
      </c>
      <c r="AA82" s="112">
        <f t="shared" si="12"/>
        <v>10184.5</v>
      </c>
      <c r="AB82" s="112">
        <f t="shared" ref="AB82:AD100" si="13">SUMIFS(AB$9:AB$70,$C$9:$C$70,$C82,$A$9:$A$70,$D82)</f>
        <v>8988.7000000000007</v>
      </c>
      <c r="AC82" s="112">
        <f t="shared" si="13"/>
        <v>6182.6</v>
      </c>
      <c r="AD82" s="113">
        <f t="shared" si="13"/>
        <v>5160.1000000000004</v>
      </c>
    </row>
    <row r="83" spans="3:30" x14ac:dyDescent="0.3">
      <c r="C83" s="114" t="str">
        <f t="shared" ref="C83:C121" si="14">C82</f>
        <v>LCD Monitor</v>
      </c>
      <c r="D83" s="115" t="s">
        <v>165</v>
      </c>
      <c r="E83" s="116">
        <f t="shared" si="10"/>
        <v>16438</v>
      </c>
      <c r="F83" s="116">
        <f t="shared" si="10"/>
        <v>16115</v>
      </c>
      <c r="G83" s="116">
        <f t="shared" si="10"/>
        <v>19201</v>
      </c>
      <c r="H83" s="116">
        <f t="shared" si="10"/>
        <v>1207</v>
      </c>
      <c r="I83" s="117">
        <f t="shared" si="10"/>
        <v>32</v>
      </c>
      <c r="K83" s="123">
        <f t="shared" si="11"/>
        <v>3563</v>
      </c>
      <c r="L83" s="116">
        <f t="shared" si="12"/>
        <v>4382</v>
      </c>
      <c r="M83" s="116">
        <f t="shared" si="12"/>
        <v>4261</v>
      </c>
      <c r="N83" s="117">
        <f t="shared" si="12"/>
        <v>4232</v>
      </c>
      <c r="O83" s="116">
        <f t="shared" si="12"/>
        <v>3399</v>
      </c>
      <c r="P83" s="116">
        <f t="shared" si="12"/>
        <v>4209</v>
      </c>
      <c r="Q83" s="116">
        <f t="shared" si="12"/>
        <v>4386</v>
      </c>
      <c r="R83" s="116">
        <f t="shared" si="12"/>
        <v>4121</v>
      </c>
      <c r="S83" s="116">
        <f t="shared" si="12"/>
        <v>3978</v>
      </c>
      <c r="T83" s="116">
        <f t="shared" si="12"/>
        <v>5093</v>
      </c>
      <c r="U83" s="116">
        <f t="shared" si="12"/>
        <v>5365</v>
      </c>
      <c r="V83" s="116">
        <f t="shared" si="12"/>
        <v>4765</v>
      </c>
      <c r="W83" s="116">
        <f t="shared" si="12"/>
        <v>620</v>
      </c>
      <c r="X83" s="116">
        <f t="shared" si="12"/>
        <v>547</v>
      </c>
      <c r="Y83" s="116">
        <f t="shared" si="12"/>
        <v>40</v>
      </c>
      <c r="Z83" s="117">
        <f t="shared" si="12"/>
        <v>0</v>
      </c>
      <c r="AA83" s="116">
        <f t="shared" si="12"/>
        <v>0</v>
      </c>
      <c r="AB83" s="116">
        <f t="shared" si="13"/>
        <v>0</v>
      </c>
      <c r="AC83" s="116">
        <f t="shared" si="13"/>
        <v>32</v>
      </c>
      <c r="AD83" s="117">
        <f t="shared" si="13"/>
        <v>0</v>
      </c>
    </row>
    <row r="84" spans="3:30" x14ac:dyDescent="0.3">
      <c r="C84" s="114" t="str">
        <f t="shared" si="14"/>
        <v>LCD Monitor</v>
      </c>
      <c r="D84" s="115" t="s">
        <v>140</v>
      </c>
      <c r="E84" s="116">
        <f t="shared" si="10"/>
        <v>37948</v>
      </c>
      <c r="F84" s="116">
        <f t="shared" si="10"/>
        <v>35256</v>
      </c>
      <c r="G84" s="116">
        <f t="shared" si="10"/>
        <v>43077</v>
      </c>
      <c r="H84" s="116">
        <f t="shared" si="10"/>
        <v>52833</v>
      </c>
      <c r="I84" s="117">
        <f t="shared" si="10"/>
        <v>47199</v>
      </c>
      <c r="K84" s="123">
        <f t="shared" si="11"/>
        <v>9168</v>
      </c>
      <c r="L84" s="116">
        <f t="shared" si="12"/>
        <v>9339</v>
      </c>
      <c r="M84" s="116">
        <f t="shared" si="12"/>
        <v>10233</v>
      </c>
      <c r="N84" s="117">
        <f t="shared" si="12"/>
        <v>9208</v>
      </c>
      <c r="O84" s="116">
        <f t="shared" si="12"/>
        <v>8218</v>
      </c>
      <c r="P84" s="116">
        <f t="shared" si="12"/>
        <v>8799</v>
      </c>
      <c r="Q84" s="116">
        <f t="shared" si="12"/>
        <v>8902</v>
      </c>
      <c r="R84" s="116">
        <f t="shared" si="12"/>
        <v>9337</v>
      </c>
      <c r="S84" s="116">
        <f t="shared" si="12"/>
        <v>8874</v>
      </c>
      <c r="T84" s="116">
        <f t="shared" si="12"/>
        <v>11345</v>
      </c>
      <c r="U84" s="116">
        <f t="shared" si="12"/>
        <v>11436</v>
      </c>
      <c r="V84" s="116">
        <f t="shared" si="12"/>
        <v>11422</v>
      </c>
      <c r="W84" s="116">
        <f t="shared" si="12"/>
        <v>12258</v>
      </c>
      <c r="X84" s="116">
        <f t="shared" si="12"/>
        <v>12356</v>
      </c>
      <c r="Y84" s="116">
        <f t="shared" si="12"/>
        <v>13477</v>
      </c>
      <c r="Z84" s="117">
        <f t="shared" si="12"/>
        <v>14742</v>
      </c>
      <c r="AA84" s="116">
        <f t="shared" si="12"/>
        <v>15214</v>
      </c>
      <c r="AB84" s="116">
        <f t="shared" si="13"/>
        <v>13634</v>
      </c>
      <c r="AC84" s="116">
        <f t="shared" si="13"/>
        <v>9629</v>
      </c>
      <c r="AD84" s="117">
        <f t="shared" si="13"/>
        <v>8722</v>
      </c>
    </row>
    <row r="85" spans="3:30" x14ac:dyDescent="0.3">
      <c r="C85" s="114" t="str">
        <f t="shared" si="14"/>
        <v>LCD Monitor</v>
      </c>
      <c r="D85" s="115" t="s">
        <v>166</v>
      </c>
      <c r="E85" s="116">
        <f t="shared" si="10"/>
        <v>62813.409999999996</v>
      </c>
      <c r="F85" s="116">
        <f t="shared" si="10"/>
        <v>59801.9</v>
      </c>
      <c r="G85" s="116">
        <f t="shared" si="10"/>
        <v>67127.5</v>
      </c>
      <c r="H85" s="116">
        <f t="shared" si="10"/>
        <v>81202.399999999994</v>
      </c>
      <c r="I85" s="117">
        <f t="shared" si="10"/>
        <v>79894.659999999989</v>
      </c>
      <c r="K85" s="123">
        <f t="shared" si="11"/>
        <v>14452.24</v>
      </c>
      <c r="L85" s="116">
        <f t="shared" si="12"/>
        <v>15013.39</v>
      </c>
      <c r="M85" s="116">
        <f t="shared" si="12"/>
        <v>16913.38</v>
      </c>
      <c r="N85" s="117">
        <f t="shared" si="12"/>
        <v>16434.400000000001</v>
      </c>
      <c r="O85" s="116">
        <f t="shared" si="12"/>
        <v>14409.699999999999</v>
      </c>
      <c r="P85" s="116">
        <f t="shared" si="12"/>
        <v>14722.5</v>
      </c>
      <c r="Q85" s="116">
        <f t="shared" si="12"/>
        <v>15175.300000000001</v>
      </c>
      <c r="R85" s="116">
        <f t="shared" si="12"/>
        <v>15494.4</v>
      </c>
      <c r="S85" s="116">
        <f t="shared" si="12"/>
        <v>12521.5</v>
      </c>
      <c r="T85" s="116">
        <f t="shared" si="12"/>
        <v>17429.5</v>
      </c>
      <c r="U85" s="116">
        <f t="shared" si="12"/>
        <v>18693.800000000003</v>
      </c>
      <c r="V85" s="116">
        <f t="shared" si="12"/>
        <v>18482.7</v>
      </c>
      <c r="W85" s="116">
        <f t="shared" si="12"/>
        <v>17270.400000000001</v>
      </c>
      <c r="X85" s="116">
        <f t="shared" si="12"/>
        <v>19643</v>
      </c>
      <c r="Y85" s="116">
        <f t="shared" si="12"/>
        <v>20310</v>
      </c>
      <c r="Z85" s="117">
        <f t="shared" si="12"/>
        <v>23979</v>
      </c>
      <c r="AA85" s="116">
        <f t="shared" si="12"/>
        <v>22359.4</v>
      </c>
      <c r="AB85" s="116">
        <f t="shared" si="13"/>
        <v>20717.219999999998</v>
      </c>
      <c r="AC85" s="116">
        <f t="shared" si="13"/>
        <v>18013.7</v>
      </c>
      <c r="AD85" s="117">
        <f t="shared" si="13"/>
        <v>18804.34</v>
      </c>
    </row>
    <row r="86" spans="3:30" s="46" customFormat="1" x14ac:dyDescent="0.3">
      <c r="C86" s="118" t="str">
        <f t="shared" si="14"/>
        <v>LCD Monitor</v>
      </c>
      <c r="D86" s="119" t="s">
        <v>167</v>
      </c>
      <c r="E86" s="120">
        <f>SUM(E82:E85)</f>
        <v>151385.41</v>
      </c>
      <c r="F86" s="120">
        <f t="shared" ref="F86:I86" si="15">SUM(F82:F85)</f>
        <v>142747.9</v>
      </c>
      <c r="G86" s="120">
        <f t="shared" si="15"/>
        <v>163354.5</v>
      </c>
      <c r="H86" s="120">
        <f t="shared" si="15"/>
        <v>173243.8</v>
      </c>
      <c r="I86" s="121">
        <f t="shared" si="15"/>
        <v>157641.56</v>
      </c>
      <c r="K86" s="124">
        <f t="shared" ref="K86" si="16">SUM(K82:K85)</f>
        <v>35052.239999999998</v>
      </c>
      <c r="L86" s="120">
        <f t="shared" ref="L86" si="17">SUM(L82:L85)</f>
        <v>37236.39</v>
      </c>
      <c r="M86" s="120">
        <f t="shared" ref="M86" si="18">SUM(M82:M85)</f>
        <v>40962.380000000005</v>
      </c>
      <c r="N86" s="121">
        <f t="shared" ref="N86" si="19">SUM(N82:N85)</f>
        <v>38134.400000000001</v>
      </c>
      <c r="O86" s="120">
        <f t="shared" ref="O86" si="20">SUM(O82:O85)</f>
        <v>33822.699999999997</v>
      </c>
      <c r="P86" s="120">
        <f t="shared" ref="P86" si="21">SUM(P82:P85)</f>
        <v>35403.5</v>
      </c>
      <c r="Q86" s="120">
        <f t="shared" ref="Q86" si="22">SUM(Q82:Q85)</f>
        <v>36801.300000000003</v>
      </c>
      <c r="R86" s="120">
        <f t="shared" ref="R86" si="23">SUM(R82:R85)</f>
        <v>36720.400000000001</v>
      </c>
      <c r="S86" s="120">
        <f t="shared" ref="S86" si="24">SUM(S82:S85)</f>
        <v>32323.5</v>
      </c>
      <c r="T86" s="120">
        <f t="shared" ref="T86" si="25">SUM(T82:T85)</f>
        <v>42638.5</v>
      </c>
      <c r="U86" s="120">
        <f t="shared" ref="U86" si="26">SUM(U82:U85)</f>
        <v>44711.8</v>
      </c>
      <c r="V86" s="120">
        <f t="shared" ref="V86" si="27">SUM(V82:V85)</f>
        <v>43680.7</v>
      </c>
      <c r="W86" s="120">
        <f t="shared" ref="W86" si="28">SUM(W82:W85)</f>
        <v>39899.9</v>
      </c>
      <c r="X86" s="120">
        <f t="shared" ref="X86" si="29">SUM(X82:X85)</f>
        <v>41436</v>
      </c>
      <c r="Y86" s="120">
        <f t="shared" ref="Y86" si="30">SUM(Y82:Y85)</f>
        <v>43246.7</v>
      </c>
      <c r="Z86" s="121">
        <f t="shared" ref="Z86" si="31">SUM(Z82:Z85)</f>
        <v>48661.2</v>
      </c>
      <c r="AA86" s="120">
        <f t="shared" ref="AA86" si="32">SUM(AA82:AA85)</f>
        <v>47757.9</v>
      </c>
      <c r="AB86" s="120">
        <f t="shared" ref="AB86" si="33">SUM(AB82:AB85)</f>
        <v>43339.92</v>
      </c>
      <c r="AC86" s="120">
        <f t="shared" ref="AC86" si="34">SUM(AC82:AC85)</f>
        <v>33857.300000000003</v>
      </c>
      <c r="AD86" s="121">
        <f t="shared" ref="AD86" si="35">SUM(AD82:AD85)</f>
        <v>32686.440000000002</v>
      </c>
    </row>
    <row r="87" spans="3:30" x14ac:dyDescent="0.3">
      <c r="C87" s="125" t="s">
        <v>115</v>
      </c>
      <c r="D87" s="111" t="s">
        <v>164</v>
      </c>
      <c r="E87" s="112">
        <f t="shared" ref="E87:I120" si="36">SUMIFS($K87:$AD87,$K$6:$AD$6,E$8)</f>
        <v>49888.4</v>
      </c>
      <c r="F87" s="112">
        <f t="shared" si="36"/>
        <v>41948.9</v>
      </c>
      <c r="G87" s="112">
        <f t="shared" si="36"/>
        <v>23682.9</v>
      </c>
      <c r="H87" s="112">
        <f t="shared" si="36"/>
        <v>23081.100000000002</v>
      </c>
      <c r="I87" s="113">
        <f t="shared" si="36"/>
        <v>23713.93</v>
      </c>
      <c r="K87" s="122">
        <f t="shared" ref="K87:Z87" si="37">SUMIFS(K$9:K$70,$C$9:$C$70,$C87,$A$9:$A$70,$D87)</f>
        <v>12307.4</v>
      </c>
      <c r="L87" s="112">
        <f t="shared" si="37"/>
        <v>11902</v>
      </c>
      <c r="M87" s="112">
        <f t="shared" si="37"/>
        <v>12470</v>
      </c>
      <c r="N87" s="113">
        <f t="shared" si="37"/>
        <v>13209</v>
      </c>
      <c r="O87" s="112">
        <f t="shared" si="37"/>
        <v>11412.8</v>
      </c>
      <c r="P87" s="112">
        <f t="shared" si="37"/>
        <v>11565.7</v>
      </c>
      <c r="Q87" s="112">
        <f t="shared" si="37"/>
        <v>10164.9</v>
      </c>
      <c r="R87" s="112">
        <f t="shared" si="37"/>
        <v>8805.5</v>
      </c>
      <c r="S87" s="112">
        <f t="shared" si="37"/>
        <v>6663.1</v>
      </c>
      <c r="T87" s="112">
        <f t="shared" si="37"/>
        <v>5166</v>
      </c>
      <c r="U87" s="112">
        <f t="shared" si="37"/>
        <v>5912.3</v>
      </c>
      <c r="V87" s="112">
        <f t="shared" si="37"/>
        <v>5941.5</v>
      </c>
      <c r="W87" s="112">
        <f t="shared" si="37"/>
        <v>5985.8</v>
      </c>
      <c r="X87" s="112">
        <f t="shared" si="37"/>
        <v>6168.1</v>
      </c>
      <c r="Y87" s="112">
        <f t="shared" si="37"/>
        <v>5255.9</v>
      </c>
      <c r="Z87" s="113">
        <f t="shared" si="37"/>
        <v>5671.3</v>
      </c>
      <c r="AA87" s="112">
        <f t="shared" ref="L87:AA107" si="38">SUMIFS(AA$9:AA$70,$C$9:$C$70,$C87,$A$9:$A$70,$D87)</f>
        <v>5790.3</v>
      </c>
      <c r="AB87" s="112">
        <f t="shared" si="13"/>
        <v>5527.83</v>
      </c>
      <c r="AC87" s="112">
        <f t="shared" si="13"/>
        <v>5553.8</v>
      </c>
      <c r="AD87" s="113">
        <f t="shared" si="13"/>
        <v>6842</v>
      </c>
    </row>
    <row r="88" spans="3:30" x14ac:dyDescent="0.3">
      <c r="C88" s="126" t="str">
        <f t="shared" si="14"/>
        <v>LCD TV</v>
      </c>
      <c r="D88" s="115" t="s">
        <v>165</v>
      </c>
      <c r="E88" s="116">
        <f t="shared" si="36"/>
        <v>39303</v>
      </c>
      <c r="F88" s="116">
        <f t="shared" si="36"/>
        <v>30795.800000000003</v>
      </c>
      <c r="G88" s="116">
        <f t="shared" si="36"/>
        <v>25555</v>
      </c>
      <c r="H88" s="116">
        <f t="shared" si="36"/>
        <v>6825</v>
      </c>
      <c r="I88" s="117">
        <f t="shared" si="36"/>
        <v>4353</v>
      </c>
      <c r="K88" s="123">
        <f t="shared" si="11"/>
        <v>10031</v>
      </c>
      <c r="L88" s="116">
        <f t="shared" si="38"/>
        <v>9250</v>
      </c>
      <c r="M88" s="116">
        <f t="shared" si="38"/>
        <v>10031</v>
      </c>
      <c r="N88" s="117">
        <f t="shared" si="38"/>
        <v>9991</v>
      </c>
      <c r="O88" s="116">
        <f t="shared" si="38"/>
        <v>8797</v>
      </c>
      <c r="P88" s="116">
        <f t="shared" si="38"/>
        <v>8121</v>
      </c>
      <c r="Q88" s="116">
        <f t="shared" si="38"/>
        <v>7375.7</v>
      </c>
      <c r="R88" s="116">
        <f t="shared" si="38"/>
        <v>6502.1</v>
      </c>
      <c r="S88" s="116">
        <f t="shared" si="38"/>
        <v>6460</v>
      </c>
      <c r="T88" s="116">
        <f t="shared" si="38"/>
        <v>5720</v>
      </c>
      <c r="U88" s="116">
        <f t="shared" si="38"/>
        <v>7300</v>
      </c>
      <c r="V88" s="116">
        <f t="shared" si="38"/>
        <v>6075</v>
      </c>
      <c r="W88" s="116">
        <f t="shared" si="38"/>
        <v>1580</v>
      </c>
      <c r="X88" s="116">
        <f t="shared" si="38"/>
        <v>1979</v>
      </c>
      <c r="Y88" s="116">
        <f t="shared" si="38"/>
        <v>1727</v>
      </c>
      <c r="Z88" s="117">
        <f t="shared" si="38"/>
        <v>1539</v>
      </c>
      <c r="AA88" s="116">
        <f t="shared" si="38"/>
        <v>1541</v>
      </c>
      <c r="AB88" s="116">
        <f t="shared" si="13"/>
        <v>291</v>
      </c>
      <c r="AC88" s="116">
        <f t="shared" si="13"/>
        <v>463</v>
      </c>
      <c r="AD88" s="117">
        <f t="shared" si="13"/>
        <v>2058</v>
      </c>
    </row>
    <row r="89" spans="3:30" x14ac:dyDescent="0.3">
      <c r="C89" s="126" t="str">
        <f t="shared" si="14"/>
        <v>LCD TV</v>
      </c>
      <c r="D89" s="128" t="s">
        <v>140</v>
      </c>
      <c r="E89" s="129">
        <f t="shared" si="36"/>
        <v>53341</v>
      </c>
      <c r="F89" s="129">
        <f t="shared" si="36"/>
        <v>53200.5</v>
      </c>
      <c r="G89" s="129">
        <f t="shared" si="36"/>
        <v>47283</v>
      </c>
      <c r="H89" s="129">
        <f t="shared" si="36"/>
        <v>62179.199999999997</v>
      </c>
      <c r="I89" s="130">
        <f t="shared" si="36"/>
        <v>64192</v>
      </c>
      <c r="K89" s="123">
        <f t="shared" si="11"/>
        <v>12414</v>
      </c>
      <c r="L89" s="116">
        <f t="shared" si="38"/>
        <v>13211</v>
      </c>
      <c r="M89" s="116">
        <f t="shared" si="38"/>
        <v>14127</v>
      </c>
      <c r="N89" s="117">
        <f t="shared" si="38"/>
        <v>13589</v>
      </c>
      <c r="O89" s="116">
        <f t="shared" si="38"/>
        <v>14266</v>
      </c>
      <c r="P89" s="116">
        <f t="shared" si="38"/>
        <v>12954</v>
      </c>
      <c r="Q89" s="116">
        <f t="shared" si="38"/>
        <v>13151</v>
      </c>
      <c r="R89" s="116">
        <f t="shared" si="38"/>
        <v>12829.5</v>
      </c>
      <c r="S89" s="116">
        <f t="shared" si="38"/>
        <v>11550</v>
      </c>
      <c r="T89" s="116">
        <f t="shared" si="38"/>
        <v>11759</v>
      </c>
      <c r="U89" s="116">
        <f t="shared" si="38"/>
        <v>12364</v>
      </c>
      <c r="V89" s="116">
        <f t="shared" si="38"/>
        <v>11610</v>
      </c>
      <c r="W89" s="116">
        <f t="shared" si="38"/>
        <v>15435.2</v>
      </c>
      <c r="X89" s="116">
        <f t="shared" si="38"/>
        <v>15144</v>
      </c>
      <c r="Y89" s="116">
        <f t="shared" si="38"/>
        <v>14853</v>
      </c>
      <c r="Z89" s="117">
        <f t="shared" si="38"/>
        <v>16747</v>
      </c>
      <c r="AA89" s="116">
        <f t="shared" si="38"/>
        <v>17132</v>
      </c>
      <c r="AB89" s="116">
        <f t="shared" si="13"/>
        <v>15850</v>
      </c>
      <c r="AC89" s="116">
        <f t="shared" si="13"/>
        <v>15911</v>
      </c>
      <c r="AD89" s="117">
        <f t="shared" si="13"/>
        <v>15299</v>
      </c>
    </row>
    <row r="90" spans="3:30" x14ac:dyDescent="0.3">
      <c r="C90" s="126" t="str">
        <f t="shared" si="14"/>
        <v>LCD TV</v>
      </c>
      <c r="D90" s="115" t="s">
        <v>166</v>
      </c>
      <c r="E90" s="116">
        <f t="shared" si="36"/>
        <v>145511.114</v>
      </c>
      <c r="F90" s="116">
        <f t="shared" si="36"/>
        <v>159445.45000000001</v>
      </c>
      <c r="G90" s="116">
        <f t="shared" si="36"/>
        <v>174728</v>
      </c>
      <c r="H90" s="116">
        <f t="shared" si="36"/>
        <v>171642.8</v>
      </c>
      <c r="I90" s="117">
        <f t="shared" si="36"/>
        <v>174775.43</v>
      </c>
      <c r="K90" s="123">
        <f t="shared" si="11"/>
        <v>32419.96</v>
      </c>
      <c r="L90" s="116">
        <f t="shared" si="38"/>
        <v>35458.644</v>
      </c>
      <c r="M90" s="116">
        <f t="shared" si="38"/>
        <v>38907.869999999995</v>
      </c>
      <c r="N90" s="117">
        <f t="shared" si="38"/>
        <v>38724.639999999999</v>
      </c>
      <c r="O90" s="116">
        <f t="shared" si="38"/>
        <v>36440.230000000003</v>
      </c>
      <c r="P90" s="116">
        <f t="shared" si="38"/>
        <v>38449.769999999997</v>
      </c>
      <c r="Q90" s="116">
        <f t="shared" si="38"/>
        <v>40908.620000000003</v>
      </c>
      <c r="R90" s="116">
        <f t="shared" si="38"/>
        <v>43646.83</v>
      </c>
      <c r="S90" s="116">
        <f t="shared" si="38"/>
        <v>39972.199999999997</v>
      </c>
      <c r="T90" s="116">
        <f t="shared" si="38"/>
        <v>42802.2</v>
      </c>
      <c r="U90" s="116">
        <f t="shared" si="38"/>
        <v>46052.9</v>
      </c>
      <c r="V90" s="116">
        <f t="shared" si="38"/>
        <v>45900.7</v>
      </c>
      <c r="W90" s="116">
        <f t="shared" si="38"/>
        <v>43363.7</v>
      </c>
      <c r="X90" s="116">
        <f t="shared" si="38"/>
        <v>42783</v>
      </c>
      <c r="Y90" s="116">
        <f t="shared" si="38"/>
        <v>41044.6</v>
      </c>
      <c r="Z90" s="117">
        <f t="shared" si="38"/>
        <v>44451.5</v>
      </c>
      <c r="AA90" s="116">
        <f t="shared" si="38"/>
        <v>45198</v>
      </c>
      <c r="AB90" s="116">
        <f t="shared" si="13"/>
        <v>44058.009999999995</v>
      </c>
      <c r="AC90" s="116">
        <f t="shared" si="13"/>
        <v>42639.199999999997</v>
      </c>
      <c r="AD90" s="117">
        <f t="shared" si="13"/>
        <v>42880.22</v>
      </c>
    </row>
    <row r="91" spans="3:30" x14ac:dyDescent="0.3">
      <c r="C91" s="127" t="str">
        <f t="shared" si="14"/>
        <v>LCD TV</v>
      </c>
      <c r="D91" s="119" t="s">
        <v>167</v>
      </c>
      <c r="E91" s="120">
        <f t="shared" ref="E91" si="39">SUM(E87:E90)</f>
        <v>288043.51399999997</v>
      </c>
      <c r="F91" s="120">
        <f t="shared" ref="F91" si="40">SUM(F87:F90)</f>
        <v>285390.65000000002</v>
      </c>
      <c r="G91" s="120">
        <f t="shared" ref="G91" si="41">SUM(G87:G90)</f>
        <v>271248.90000000002</v>
      </c>
      <c r="H91" s="120">
        <f t="shared" ref="H91" si="42">SUM(H87:H90)</f>
        <v>263728.09999999998</v>
      </c>
      <c r="I91" s="121">
        <f t="shared" ref="I91" si="43">SUM(I87:I90)</f>
        <v>267034.36</v>
      </c>
      <c r="J91" s="46"/>
      <c r="K91" s="124">
        <f t="shared" ref="K91" si="44">SUM(K87:K90)</f>
        <v>67172.36</v>
      </c>
      <c r="L91" s="120">
        <f t="shared" ref="L91" si="45">SUM(L87:L90)</f>
        <v>69821.644</v>
      </c>
      <c r="M91" s="120">
        <f t="shared" ref="M91" si="46">SUM(M87:M90)</f>
        <v>75535.87</v>
      </c>
      <c r="N91" s="121">
        <f t="shared" ref="N91" si="47">SUM(N87:N90)</f>
        <v>75513.64</v>
      </c>
      <c r="O91" s="120">
        <f t="shared" ref="O91" si="48">SUM(O87:O90)</f>
        <v>70916.03</v>
      </c>
      <c r="P91" s="120">
        <f t="shared" ref="P91" si="49">SUM(P87:P90)</f>
        <v>71090.47</v>
      </c>
      <c r="Q91" s="120">
        <f t="shared" ref="Q91" si="50">SUM(Q87:Q90)</f>
        <v>71600.22</v>
      </c>
      <c r="R91" s="120">
        <f t="shared" ref="R91" si="51">SUM(R87:R90)</f>
        <v>71783.929999999993</v>
      </c>
      <c r="S91" s="120">
        <f t="shared" ref="S91" si="52">SUM(S87:S90)</f>
        <v>64645.299999999996</v>
      </c>
      <c r="T91" s="120">
        <f t="shared" ref="T91" si="53">SUM(T87:T90)</f>
        <v>65447.199999999997</v>
      </c>
      <c r="U91" s="120">
        <f t="shared" ref="U91" si="54">SUM(U87:U90)</f>
        <v>71629.2</v>
      </c>
      <c r="V91" s="120">
        <f t="shared" ref="V91" si="55">SUM(V87:V90)</f>
        <v>69527.199999999997</v>
      </c>
      <c r="W91" s="120">
        <f t="shared" ref="W91" si="56">SUM(W87:W90)</f>
        <v>66364.7</v>
      </c>
      <c r="X91" s="120">
        <f t="shared" ref="X91" si="57">SUM(X87:X90)</f>
        <v>66074.100000000006</v>
      </c>
      <c r="Y91" s="120">
        <f t="shared" ref="Y91" si="58">SUM(Y87:Y90)</f>
        <v>62880.5</v>
      </c>
      <c r="Z91" s="121">
        <f t="shared" ref="Z91" si="59">SUM(Z87:Z90)</f>
        <v>68408.800000000003</v>
      </c>
      <c r="AA91" s="120">
        <f t="shared" ref="AA91" si="60">SUM(AA87:AA90)</f>
        <v>69661.3</v>
      </c>
      <c r="AB91" s="120">
        <f t="shared" ref="AB91" si="61">SUM(AB87:AB90)</f>
        <v>65726.84</v>
      </c>
      <c r="AC91" s="120">
        <f t="shared" ref="AC91" si="62">SUM(AC87:AC90)</f>
        <v>64567</v>
      </c>
      <c r="AD91" s="121">
        <f t="shared" ref="AD91" si="63">SUM(AD87:AD90)</f>
        <v>67079.22</v>
      </c>
    </row>
    <row r="92" spans="3:30" x14ac:dyDescent="0.3">
      <c r="C92" s="110" t="s">
        <v>155</v>
      </c>
      <c r="D92" s="111" t="s">
        <v>164</v>
      </c>
      <c r="E92" s="112">
        <f t="shared" si="36"/>
        <v>0</v>
      </c>
      <c r="F92" s="112">
        <f t="shared" si="36"/>
        <v>0</v>
      </c>
      <c r="G92" s="112">
        <f t="shared" si="36"/>
        <v>0</v>
      </c>
      <c r="H92" s="112">
        <f t="shared" si="36"/>
        <v>0</v>
      </c>
      <c r="I92" s="113">
        <f t="shared" si="36"/>
        <v>13.6</v>
      </c>
      <c r="K92" s="122">
        <f t="shared" ref="K92" si="64">SUMIFS(K$9:K$70,$C$9:$C$70,$C92,$A$9:$A$70,$D92)</f>
        <v>0</v>
      </c>
      <c r="L92" s="112">
        <f t="shared" si="38"/>
        <v>0</v>
      </c>
      <c r="M92" s="112">
        <f t="shared" si="38"/>
        <v>0</v>
      </c>
      <c r="N92" s="113">
        <f t="shared" si="38"/>
        <v>0</v>
      </c>
      <c r="O92" s="112">
        <f t="shared" si="38"/>
        <v>0</v>
      </c>
      <c r="P92" s="112">
        <f t="shared" si="38"/>
        <v>0</v>
      </c>
      <c r="Q92" s="112">
        <f t="shared" si="38"/>
        <v>0</v>
      </c>
      <c r="R92" s="112">
        <f t="shared" si="38"/>
        <v>0</v>
      </c>
      <c r="S92" s="112">
        <f t="shared" si="38"/>
        <v>0</v>
      </c>
      <c r="T92" s="112">
        <f t="shared" si="38"/>
        <v>0</v>
      </c>
      <c r="U92" s="112">
        <f t="shared" si="38"/>
        <v>0</v>
      </c>
      <c r="V92" s="112">
        <f t="shared" si="38"/>
        <v>0</v>
      </c>
      <c r="W92" s="112">
        <f t="shared" si="38"/>
        <v>0</v>
      </c>
      <c r="X92" s="112">
        <f t="shared" si="38"/>
        <v>0</v>
      </c>
      <c r="Y92" s="112">
        <f t="shared" si="38"/>
        <v>0</v>
      </c>
      <c r="Z92" s="113">
        <f t="shared" si="38"/>
        <v>0</v>
      </c>
      <c r="AA92" s="112">
        <f t="shared" si="38"/>
        <v>0</v>
      </c>
      <c r="AB92" s="112">
        <f t="shared" si="13"/>
        <v>0</v>
      </c>
      <c r="AC92" s="112">
        <f t="shared" si="13"/>
        <v>0</v>
      </c>
      <c r="AD92" s="113">
        <f t="shared" si="13"/>
        <v>13.6</v>
      </c>
    </row>
    <row r="93" spans="3:30" x14ac:dyDescent="0.3">
      <c r="C93" s="114" t="str">
        <f t="shared" si="14"/>
        <v>OLED Monitor</v>
      </c>
      <c r="D93" s="115" t="s">
        <v>165</v>
      </c>
      <c r="E93" s="116">
        <f t="shared" si="36"/>
        <v>0</v>
      </c>
      <c r="F93" s="116">
        <f t="shared" si="36"/>
        <v>0</v>
      </c>
      <c r="G93" s="116">
        <f t="shared" si="36"/>
        <v>0</v>
      </c>
      <c r="H93" s="116">
        <f t="shared" si="36"/>
        <v>8</v>
      </c>
      <c r="I93" s="117">
        <f t="shared" si="36"/>
        <v>137</v>
      </c>
      <c r="K93" s="123">
        <f t="shared" si="11"/>
        <v>0</v>
      </c>
      <c r="L93" s="116">
        <f t="shared" si="38"/>
        <v>0</v>
      </c>
      <c r="M93" s="116">
        <f t="shared" si="38"/>
        <v>0</v>
      </c>
      <c r="N93" s="117">
        <f t="shared" si="38"/>
        <v>0</v>
      </c>
      <c r="O93" s="116">
        <f t="shared" si="38"/>
        <v>0</v>
      </c>
      <c r="P93" s="116">
        <f t="shared" si="38"/>
        <v>0</v>
      </c>
      <c r="Q93" s="116">
        <f t="shared" si="38"/>
        <v>0</v>
      </c>
      <c r="R93" s="116">
        <f t="shared" si="38"/>
        <v>0</v>
      </c>
      <c r="S93" s="116">
        <f t="shared" si="38"/>
        <v>0</v>
      </c>
      <c r="T93" s="116">
        <f t="shared" si="38"/>
        <v>0</v>
      </c>
      <c r="U93" s="116">
        <f t="shared" si="38"/>
        <v>0</v>
      </c>
      <c r="V93" s="116">
        <f t="shared" si="38"/>
        <v>0</v>
      </c>
      <c r="W93" s="116">
        <f t="shared" si="38"/>
        <v>0</v>
      </c>
      <c r="X93" s="116">
        <f t="shared" si="38"/>
        <v>0</v>
      </c>
      <c r="Y93" s="116">
        <f t="shared" si="38"/>
        <v>0</v>
      </c>
      <c r="Z93" s="117">
        <f t="shared" si="38"/>
        <v>8</v>
      </c>
      <c r="AA93" s="116">
        <f t="shared" si="38"/>
        <v>16</v>
      </c>
      <c r="AB93" s="116">
        <f t="shared" si="13"/>
        <v>38</v>
      </c>
      <c r="AC93" s="116">
        <f t="shared" si="13"/>
        <v>39</v>
      </c>
      <c r="AD93" s="117">
        <f t="shared" si="13"/>
        <v>44</v>
      </c>
    </row>
    <row r="94" spans="3:30" x14ac:dyDescent="0.3">
      <c r="C94" s="114" t="str">
        <f t="shared" si="14"/>
        <v>OLED Monitor</v>
      </c>
      <c r="D94" s="115" t="s">
        <v>140</v>
      </c>
      <c r="E94" s="116">
        <f t="shared" si="36"/>
        <v>0</v>
      </c>
      <c r="F94" s="116">
        <f t="shared" si="36"/>
        <v>0</v>
      </c>
      <c r="G94" s="116">
        <f t="shared" si="36"/>
        <v>0</v>
      </c>
      <c r="H94" s="116">
        <f t="shared" si="36"/>
        <v>0</v>
      </c>
      <c r="I94" s="117">
        <f t="shared" si="36"/>
        <v>0</v>
      </c>
      <c r="K94" s="123">
        <f t="shared" si="11"/>
        <v>0</v>
      </c>
      <c r="L94" s="116">
        <f t="shared" si="38"/>
        <v>0</v>
      </c>
      <c r="M94" s="116">
        <f t="shared" si="38"/>
        <v>0</v>
      </c>
      <c r="N94" s="117">
        <f t="shared" si="38"/>
        <v>0</v>
      </c>
      <c r="O94" s="116">
        <f t="shared" si="38"/>
        <v>0</v>
      </c>
      <c r="P94" s="116">
        <f t="shared" si="38"/>
        <v>0</v>
      </c>
      <c r="Q94" s="116">
        <f t="shared" si="38"/>
        <v>0</v>
      </c>
      <c r="R94" s="116">
        <f t="shared" si="38"/>
        <v>0</v>
      </c>
      <c r="S94" s="116">
        <f t="shared" si="38"/>
        <v>0</v>
      </c>
      <c r="T94" s="116">
        <f t="shared" si="38"/>
        <v>0</v>
      </c>
      <c r="U94" s="116">
        <f t="shared" si="38"/>
        <v>0</v>
      </c>
      <c r="V94" s="116">
        <f t="shared" si="38"/>
        <v>0</v>
      </c>
      <c r="W94" s="116">
        <f t="shared" si="38"/>
        <v>0</v>
      </c>
      <c r="X94" s="116">
        <f t="shared" si="38"/>
        <v>0</v>
      </c>
      <c r="Y94" s="116">
        <f t="shared" si="38"/>
        <v>0</v>
      </c>
      <c r="Z94" s="117">
        <f t="shared" si="38"/>
        <v>0</v>
      </c>
      <c r="AA94" s="116">
        <f t="shared" si="38"/>
        <v>0</v>
      </c>
      <c r="AB94" s="116">
        <f t="shared" si="13"/>
        <v>0</v>
      </c>
      <c r="AC94" s="116">
        <f t="shared" si="13"/>
        <v>0</v>
      </c>
      <c r="AD94" s="117">
        <f t="shared" si="13"/>
        <v>0</v>
      </c>
    </row>
    <row r="95" spans="3:30" x14ac:dyDescent="0.3">
      <c r="C95" s="114" t="str">
        <f t="shared" si="14"/>
        <v>OLED Monitor</v>
      </c>
      <c r="D95" s="115" t="s">
        <v>166</v>
      </c>
      <c r="E95" s="116">
        <f t="shared" si="36"/>
        <v>0</v>
      </c>
      <c r="F95" s="116">
        <f t="shared" si="36"/>
        <v>14.8</v>
      </c>
      <c r="G95" s="116">
        <f t="shared" si="36"/>
        <v>7.9</v>
      </c>
      <c r="H95" s="116">
        <f t="shared" si="36"/>
        <v>3.3000000000000003</v>
      </c>
      <c r="I95" s="117">
        <f t="shared" si="36"/>
        <v>3.9000000000000004</v>
      </c>
      <c r="K95" s="123">
        <f t="shared" si="11"/>
        <v>0</v>
      </c>
      <c r="L95" s="116">
        <f t="shared" si="38"/>
        <v>0</v>
      </c>
      <c r="M95" s="116">
        <f t="shared" si="38"/>
        <v>0</v>
      </c>
      <c r="N95" s="117">
        <f t="shared" si="38"/>
        <v>0</v>
      </c>
      <c r="O95" s="116">
        <f t="shared" si="38"/>
        <v>5.8</v>
      </c>
      <c r="P95" s="116">
        <f t="shared" si="38"/>
        <v>6</v>
      </c>
      <c r="Q95" s="116">
        <f t="shared" si="38"/>
        <v>2.2000000000000002</v>
      </c>
      <c r="R95" s="116">
        <f t="shared" si="38"/>
        <v>0.8</v>
      </c>
      <c r="S95" s="116">
        <f t="shared" si="38"/>
        <v>1.5</v>
      </c>
      <c r="T95" s="116">
        <f t="shared" si="38"/>
        <v>3.4</v>
      </c>
      <c r="U95" s="116">
        <f t="shared" si="38"/>
        <v>2.2000000000000002</v>
      </c>
      <c r="V95" s="116">
        <f t="shared" si="38"/>
        <v>0.8</v>
      </c>
      <c r="W95" s="116">
        <f t="shared" si="38"/>
        <v>0.2</v>
      </c>
      <c r="X95" s="116">
        <f t="shared" si="38"/>
        <v>0.2</v>
      </c>
      <c r="Y95" s="116">
        <f t="shared" si="38"/>
        <v>1.3</v>
      </c>
      <c r="Z95" s="117">
        <f t="shared" si="38"/>
        <v>1.6</v>
      </c>
      <c r="AA95" s="116">
        <f t="shared" si="38"/>
        <v>0.8</v>
      </c>
      <c r="AB95" s="116">
        <f t="shared" si="13"/>
        <v>2.1</v>
      </c>
      <c r="AC95" s="116">
        <f t="shared" si="13"/>
        <v>0.6</v>
      </c>
      <c r="AD95" s="117">
        <f t="shared" si="13"/>
        <v>0.4</v>
      </c>
    </row>
    <row r="96" spans="3:30" x14ac:dyDescent="0.3">
      <c r="C96" s="118" t="str">
        <f t="shared" si="14"/>
        <v>OLED Monitor</v>
      </c>
      <c r="D96" s="119" t="s">
        <v>167</v>
      </c>
      <c r="E96" s="120">
        <f t="shared" ref="E96" si="65">SUM(E92:E95)</f>
        <v>0</v>
      </c>
      <c r="F96" s="120">
        <f t="shared" ref="F96" si="66">SUM(F92:F95)</f>
        <v>14.8</v>
      </c>
      <c r="G96" s="120">
        <f t="shared" ref="G96" si="67">SUM(G92:G95)</f>
        <v>7.9</v>
      </c>
      <c r="H96" s="120">
        <f t="shared" ref="H96" si="68">SUM(H92:H95)</f>
        <v>11.3</v>
      </c>
      <c r="I96" s="121">
        <f t="shared" ref="I96" si="69">SUM(I92:I95)</f>
        <v>154.5</v>
      </c>
      <c r="J96" s="46"/>
      <c r="K96" s="124">
        <f t="shared" ref="K96" si="70">SUM(K92:K95)</f>
        <v>0</v>
      </c>
      <c r="L96" s="120">
        <f t="shared" ref="L96" si="71">SUM(L92:L95)</f>
        <v>0</v>
      </c>
      <c r="M96" s="120">
        <f t="shared" ref="M96" si="72">SUM(M92:M95)</f>
        <v>0</v>
      </c>
      <c r="N96" s="121">
        <f t="shared" ref="N96" si="73">SUM(N92:N95)</f>
        <v>0</v>
      </c>
      <c r="O96" s="120">
        <f t="shared" ref="O96" si="74">SUM(O92:O95)</f>
        <v>5.8</v>
      </c>
      <c r="P96" s="120">
        <f t="shared" ref="P96" si="75">SUM(P92:P95)</f>
        <v>6</v>
      </c>
      <c r="Q96" s="120">
        <f t="shared" ref="Q96" si="76">SUM(Q92:Q95)</f>
        <v>2.2000000000000002</v>
      </c>
      <c r="R96" s="120">
        <f t="shared" ref="R96" si="77">SUM(R92:R95)</f>
        <v>0.8</v>
      </c>
      <c r="S96" s="120">
        <f t="shared" ref="S96" si="78">SUM(S92:S95)</f>
        <v>1.5</v>
      </c>
      <c r="T96" s="120">
        <f t="shared" ref="T96" si="79">SUM(T92:T95)</f>
        <v>3.4</v>
      </c>
      <c r="U96" s="120">
        <f t="shared" ref="U96" si="80">SUM(U92:U95)</f>
        <v>2.2000000000000002</v>
      </c>
      <c r="V96" s="120">
        <f t="shared" ref="V96" si="81">SUM(V92:V95)</f>
        <v>0.8</v>
      </c>
      <c r="W96" s="120">
        <f t="shared" ref="W96" si="82">SUM(W92:W95)</f>
        <v>0.2</v>
      </c>
      <c r="X96" s="120">
        <f t="shared" ref="X96" si="83">SUM(X92:X95)</f>
        <v>0.2</v>
      </c>
      <c r="Y96" s="120">
        <f t="shared" ref="Y96" si="84">SUM(Y92:Y95)</f>
        <v>1.3</v>
      </c>
      <c r="Z96" s="121">
        <f t="shared" ref="Z96" si="85">SUM(Z92:Z95)</f>
        <v>9.6</v>
      </c>
      <c r="AA96" s="120">
        <f t="shared" ref="AA96" si="86">SUM(AA92:AA95)</f>
        <v>16.8</v>
      </c>
      <c r="AB96" s="120">
        <f t="shared" ref="AB96" si="87">SUM(AB92:AB95)</f>
        <v>40.1</v>
      </c>
      <c r="AC96" s="120">
        <f t="shared" ref="AC96" si="88">SUM(AC92:AC95)</f>
        <v>39.6</v>
      </c>
      <c r="AD96" s="121">
        <f t="shared" ref="AD96" si="89">SUM(AD92:AD95)</f>
        <v>58</v>
      </c>
    </row>
    <row r="97" spans="3:30" x14ac:dyDescent="0.3">
      <c r="C97" s="110" t="s">
        <v>157</v>
      </c>
      <c r="D97" s="111" t="s">
        <v>164</v>
      </c>
      <c r="E97" s="112">
        <f t="shared" si="36"/>
        <v>0</v>
      </c>
      <c r="F97" s="112">
        <f t="shared" si="36"/>
        <v>0</v>
      </c>
      <c r="G97" s="112">
        <f t="shared" si="36"/>
        <v>0</v>
      </c>
      <c r="H97" s="112">
        <f t="shared" si="36"/>
        <v>0</v>
      </c>
      <c r="I97" s="113">
        <f t="shared" si="36"/>
        <v>0</v>
      </c>
      <c r="K97" s="122">
        <f t="shared" ref="K97" si="90">SUMIFS(K$9:K$70,$C$9:$C$70,$C97,$A$9:$A$70,$D97)</f>
        <v>0</v>
      </c>
      <c r="L97" s="112">
        <f t="shared" si="38"/>
        <v>0</v>
      </c>
      <c r="M97" s="112">
        <f t="shared" si="38"/>
        <v>0</v>
      </c>
      <c r="N97" s="113">
        <f t="shared" si="38"/>
        <v>0</v>
      </c>
      <c r="O97" s="112">
        <f t="shared" si="38"/>
        <v>0</v>
      </c>
      <c r="P97" s="112">
        <f t="shared" si="38"/>
        <v>0</v>
      </c>
      <c r="Q97" s="112">
        <f t="shared" si="38"/>
        <v>0</v>
      </c>
      <c r="R97" s="112">
        <f t="shared" si="38"/>
        <v>0</v>
      </c>
      <c r="S97" s="112">
        <f t="shared" si="38"/>
        <v>0</v>
      </c>
      <c r="T97" s="112">
        <f t="shared" si="38"/>
        <v>0</v>
      </c>
      <c r="U97" s="112">
        <f t="shared" si="38"/>
        <v>0</v>
      </c>
      <c r="V97" s="112">
        <f t="shared" si="38"/>
        <v>0</v>
      </c>
      <c r="W97" s="112">
        <f t="shared" si="38"/>
        <v>0</v>
      </c>
      <c r="X97" s="112">
        <f t="shared" si="38"/>
        <v>0</v>
      </c>
      <c r="Y97" s="112">
        <f t="shared" si="38"/>
        <v>0</v>
      </c>
      <c r="Z97" s="113">
        <f t="shared" si="38"/>
        <v>0</v>
      </c>
      <c r="AA97" s="112">
        <f t="shared" si="38"/>
        <v>0</v>
      </c>
      <c r="AB97" s="112">
        <f t="shared" si="13"/>
        <v>0</v>
      </c>
      <c r="AC97" s="112">
        <f t="shared" si="13"/>
        <v>0</v>
      </c>
      <c r="AD97" s="113">
        <f t="shared" si="13"/>
        <v>0</v>
      </c>
    </row>
    <row r="98" spans="3:30" x14ac:dyDescent="0.3">
      <c r="C98" s="114" t="str">
        <f t="shared" si="14"/>
        <v>OLED Portable PC</v>
      </c>
      <c r="D98" s="115" t="s">
        <v>165</v>
      </c>
      <c r="E98" s="116">
        <f t="shared" si="36"/>
        <v>0</v>
      </c>
      <c r="F98" s="116">
        <f t="shared" si="36"/>
        <v>0</v>
      </c>
      <c r="G98" s="116">
        <f t="shared" si="36"/>
        <v>947</v>
      </c>
      <c r="H98" s="116">
        <f t="shared" si="36"/>
        <v>4766</v>
      </c>
      <c r="I98" s="117">
        <f t="shared" si="36"/>
        <v>5261</v>
      </c>
      <c r="K98" s="123">
        <f t="shared" si="11"/>
        <v>0</v>
      </c>
      <c r="L98" s="116">
        <f t="shared" si="38"/>
        <v>0</v>
      </c>
      <c r="M98" s="116">
        <f t="shared" si="38"/>
        <v>0</v>
      </c>
      <c r="N98" s="117">
        <f t="shared" si="38"/>
        <v>0</v>
      </c>
      <c r="O98" s="116">
        <f t="shared" si="38"/>
        <v>0</v>
      </c>
      <c r="P98" s="116">
        <f t="shared" si="38"/>
        <v>0</v>
      </c>
      <c r="Q98" s="116">
        <f t="shared" si="38"/>
        <v>0</v>
      </c>
      <c r="R98" s="116">
        <f t="shared" si="38"/>
        <v>0</v>
      </c>
      <c r="S98" s="116">
        <f t="shared" si="38"/>
        <v>132</v>
      </c>
      <c r="T98" s="116">
        <f t="shared" si="38"/>
        <v>217</v>
      </c>
      <c r="U98" s="116">
        <f t="shared" si="38"/>
        <v>265</v>
      </c>
      <c r="V98" s="116">
        <f t="shared" si="38"/>
        <v>333</v>
      </c>
      <c r="W98" s="116">
        <f t="shared" si="38"/>
        <v>675</v>
      </c>
      <c r="X98" s="116">
        <f t="shared" si="38"/>
        <v>1208</v>
      </c>
      <c r="Y98" s="116">
        <f t="shared" si="38"/>
        <v>1262</v>
      </c>
      <c r="Z98" s="117">
        <f t="shared" si="38"/>
        <v>1621</v>
      </c>
      <c r="AA98" s="116">
        <f t="shared" si="38"/>
        <v>1235</v>
      </c>
      <c r="AB98" s="116">
        <f t="shared" si="13"/>
        <v>1773</v>
      </c>
      <c r="AC98" s="116">
        <f t="shared" si="13"/>
        <v>1112</v>
      </c>
      <c r="AD98" s="117">
        <f t="shared" si="13"/>
        <v>1141</v>
      </c>
    </row>
    <row r="99" spans="3:30" x14ac:dyDescent="0.3">
      <c r="C99" s="114" t="str">
        <f t="shared" si="14"/>
        <v>OLED Portable PC</v>
      </c>
      <c r="D99" s="115" t="s">
        <v>140</v>
      </c>
      <c r="E99" s="116">
        <f t="shared" si="36"/>
        <v>0</v>
      </c>
      <c r="F99" s="116">
        <f t="shared" si="36"/>
        <v>0</v>
      </c>
      <c r="G99" s="116">
        <f t="shared" si="36"/>
        <v>0</v>
      </c>
      <c r="H99" s="116">
        <f t="shared" si="36"/>
        <v>0</v>
      </c>
      <c r="I99" s="117">
        <f t="shared" si="36"/>
        <v>0</v>
      </c>
      <c r="K99" s="123">
        <f t="shared" ref="K99:K120" si="91">SUMIFS(K$9:K$70,$C$9:$C$70,$C99,$A$9:$A$70,$D99)</f>
        <v>0</v>
      </c>
      <c r="L99" s="116">
        <f t="shared" si="38"/>
        <v>0</v>
      </c>
      <c r="M99" s="116">
        <f t="shared" si="38"/>
        <v>0</v>
      </c>
      <c r="N99" s="117">
        <f t="shared" si="38"/>
        <v>0</v>
      </c>
      <c r="O99" s="116">
        <f t="shared" si="38"/>
        <v>0</v>
      </c>
      <c r="P99" s="116">
        <f t="shared" si="38"/>
        <v>0</v>
      </c>
      <c r="Q99" s="116">
        <f t="shared" si="38"/>
        <v>0</v>
      </c>
      <c r="R99" s="116">
        <f t="shared" si="38"/>
        <v>0</v>
      </c>
      <c r="S99" s="116">
        <f t="shared" si="38"/>
        <v>0</v>
      </c>
      <c r="T99" s="116">
        <f t="shared" si="38"/>
        <v>0</v>
      </c>
      <c r="U99" s="116">
        <f t="shared" si="38"/>
        <v>0</v>
      </c>
      <c r="V99" s="116">
        <f t="shared" si="38"/>
        <v>0</v>
      </c>
      <c r="W99" s="116">
        <f t="shared" si="38"/>
        <v>0</v>
      </c>
      <c r="X99" s="116">
        <f t="shared" si="38"/>
        <v>0</v>
      </c>
      <c r="Y99" s="116">
        <f t="shared" si="38"/>
        <v>0</v>
      </c>
      <c r="Z99" s="117">
        <f t="shared" si="38"/>
        <v>0</v>
      </c>
      <c r="AA99" s="116">
        <f t="shared" si="38"/>
        <v>0</v>
      </c>
      <c r="AB99" s="116">
        <f t="shared" si="13"/>
        <v>0</v>
      </c>
      <c r="AC99" s="116">
        <f t="shared" si="13"/>
        <v>0</v>
      </c>
      <c r="AD99" s="117">
        <f t="shared" si="13"/>
        <v>0</v>
      </c>
    </row>
    <row r="100" spans="3:30" x14ac:dyDescent="0.3">
      <c r="C100" s="114" t="str">
        <f t="shared" si="14"/>
        <v>OLED Portable PC</v>
      </c>
      <c r="D100" s="115" t="s">
        <v>166</v>
      </c>
      <c r="E100" s="116">
        <f t="shared" si="36"/>
        <v>0</v>
      </c>
      <c r="F100" s="116">
        <f t="shared" si="36"/>
        <v>0</v>
      </c>
      <c r="G100" s="116">
        <f t="shared" si="36"/>
        <v>0</v>
      </c>
      <c r="H100" s="116">
        <f t="shared" si="36"/>
        <v>0</v>
      </c>
      <c r="I100" s="117">
        <f t="shared" si="36"/>
        <v>0</v>
      </c>
      <c r="K100" s="123">
        <f t="shared" si="91"/>
        <v>0</v>
      </c>
      <c r="L100" s="116">
        <f t="shared" si="38"/>
        <v>0</v>
      </c>
      <c r="M100" s="116">
        <f t="shared" si="38"/>
        <v>0</v>
      </c>
      <c r="N100" s="117">
        <f t="shared" si="38"/>
        <v>0</v>
      </c>
      <c r="O100" s="116">
        <f t="shared" si="38"/>
        <v>0</v>
      </c>
      <c r="P100" s="116">
        <f t="shared" si="38"/>
        <v>0</v>
      </c>
      <c r="Q100" s="116">
        <f t="shared" si="38"/>
        <v>0</v>
      </c>
      <c r="R100" s="116">
        <f t="shared" si="38"/>
        <v>0</v>
      </c>
      <c r="S100" s="116">
        <f t="shared" si="38"/>
        <v>0</v>
      </c>
      <c r="T100" s="116">
        <f t="shared" si="38"/>
        <v>0</v>
      </c>
      <c r="U100" s="116">
        <f t="shared" si="38"/>
        <v>0</v>
      </c>
      <c r="V100" s="116">
        <f t="shared" si="38"/>
        <v>0</v>
      </c>
      <c r="W100" s="116">
        <f t="shared" si="38"/>
        <v>0</v>
      </c>
      <c r="X100" s="116">
        <f t="shared" si="38"/>
        <v>0</v>
      </c>
      <c r="Y100" s="116">
        <f t="shared" si="38"/>
        <v>0</v>
      </c>
      <c r="Z100" s="117">
        <f t="shared" si="38"/>
        <v>0</v>
      </c>
      <c r="AA100" s="116">
        <f t="shared" si="38"/>
        <v>0</v>
      </c>
      <c r="AB100" s="116">
        <f t="shared" si="13"/>
        <v>0</v>
      </c>
      <c r="AC100" s="116">
        <f t="shared" si="13"/>
        <v>0</v>
      </c>
      <c r="AD100" s="117">
        <f t="shared" si="13"/>
        <v>0</v>
      </c>
    </row>
    <row r="101" spans="3:30" x14ac:dyDescent="0.3">
      <c r="C101" s="118" t="str">
        <f t="shared" si="14"/>
        <v>OLED Portable PC</v>
      </c>
      <c r="D101" s="119" t="s">
        <v>167</v>
      </c>
      <c r="E101" s="120">
        <f t="shared" ref="E101" si="92">SUM(E97:E100)</f>
        <v>0</v>
      </c>
      <c r="F101" s="120">
        <f t="shared" ref="F101" si="93">SUM(F97:F100)</f>
        <v>0</v>
      </c>
      <c r="G101" s="120">
        <f t="shared" ref="G101" si="94">SUM(G97:G100)</f>
        <v>947</v>
      </c>
      <c r="H101" s="120">
        <f t="shared" ref="H101" si="95">SUM(H97:H100)</f>
        <v>4766</v>
      </c>
      <c r="I101" s="121">
        <f t="shared" ref="I101" si="96">SUM(I97:I100)</f>
        <v>5261</v>
      </c>
      <c r="J101" s="46"/>
      <c r="K101" s="124">
        <f t="shared" ref="K101" si="97">SUM(K97:K100)</f>
        <v>0</v>
      </c>
      <c r="L101" s="120">
        <f t="shared" ref="L101" si="98">SUM(L97:L100)</f>
        <v>0</v>
      </c>
      <c r="M101" s="120">
        <f t="shared" ref="M101" si="99">SUM(M97:M100)</f>
        <v>0</v>
      </c>
      <c r="N101" s="121">
        <f t="shared" ref="N101" si="100">SUM(N97:N100)</f>
        <v>0</v>
      </c>
      <c r="O101" s="120">
        <f t="shared" ref="O101" si="101">SUM(O97:O100)</f>
        <v>0</v>
      </c>
      <c r="P101" s="120">
        <f t="shared" ref="P101" si="102">SUM(P97:P100)</f>
        <v>0</v>
      </c>
      <c r="Q101" s="120">
        <f t="shared" ref="Q101" si="103">SUM(Q97:Q100)</f>
        <v>0</v>
      </c>
      <c r="R101" s="120">
        <f t="shared" ref="R101" si="104">SUM(R97:R100)</f>
        <v>0</v>
      </c>
      <c r="S101" s="120">
        <f t="shared" ref="S101" si="105">SUM(S97:S100)</f>
        <v>132</v>
      </c>
      <c r="T101" s="120">
        <f t="shared" ref="T101" si="106">SUM(T97:T100)</f>
        <v>217</v>
      </c>
      <c r="U101" s="120">
        <f t="shared" ref="U101" si="107">SUM(U97:U100)</f>
        <v>265</v>
      </c>
      <c r="V101" s="120">
        <f t="shared" ref="V101" si="108">SUM(V97:V100)</f>
        <v>333</v>
      </c>
      <c r="W101" s="120">
        <f t="shared" ref="W101" si="109">SUM(W97:W100)</f>
        <v>675</v>
      </c>
      <c r="X101" s="120">
        <f t="shared" ref="X101" si="110">SUM(X97:X100)</f>
        <v>1208</v>
      </c>
      <c r="Y101" s="120">
        <f t="shared" ref="Y101" si="111">SUM(Y97:Y100)</f>
        <v>1262</v>
      </c>
      <c r="Z101" s="121">
        <f t="shared" ref="Z101" si="112">SUM(Z97:Z100)</f>
        <v>1621</v>
      </c>
      <c r="AA101" s="120">
        <f t="shared" ref="AA101" si="113">SUM(AA97:AA100)</f>
        <v>1235</v>
      </c>
      <c r="AB101" s="120">
        <f t="shared" ref="AB101" si="114">SUM(AB97:AB100)</f>
        <v>1773</v>
      </c>
      <c r="AC101" s="120">
        <f t="shared" ref="AC101" si="115">SUM(AC97:AC100)</f>
        <v>1112</v>
      </c>
      <c r="AD101" s="121">
        <f t="shared" ref="AD101" si="116">SUM(AD97:AD100)</f>
        <v>1141</v>
      </c>
    </row>
    <row r="102" spans="3:30" x14ac:dyDescent="0.3">
      <c r="C102" s="125" t="s">
        <v>122</v>
      </c>
      <c r="D102" s="131" t="s">
        <v>164</v>
      </c>
      <c r="E102" s="132">
        <f t="shared" si="36"/>
        <v>0</v>
      </c>
      <c r="F102" s="132">
        <f t="shared" si="36"/>
        <v>3344</v>
      </c>
      <c r="G102" s="132">
        <f t="shared" si="36"/>
        <v>4610</v>
      </c>
      <c r="H102" s="132">
        <f t="shared" si="36"/>
        <v>7915.26</v>
      </c>
      <c r="I102" s="133">
        <f t="shared" si="36"/>
        <v>6708.16</v>
      </c>
      <c r="K102" s="122">
        <f t="shared" ref="K102" si="117">SUMIFS(K$9:K$70,$C$9:$C$70,$C102,$A$9:$A$70,$D102)</f>
        <v>0</v>
      </c>
      <c r="L102" s="112">
        <f t="shared" si="38"/>
        <v>0</v>
      </c>
      <c r="M102" s="112">
        <f t="shared" si="38"/>
        <v>0</v>
      </c>
      <c r="N102" s="113">
        <f t="shared" si="38"/>
        <v>0</v>
      </c>
      <c r="O102" s="112">
        <f t="shared" si="38"/>
        <v>793</v>
      </c>
      <c r="P102" s="112">
        <f t="shared" si="38"/>
        <v>712</v>
      </c>
      <c r="Q102" s="112">
        <f t="shared" si="38"/>
        <v>826</v>
      </c>
      <c r="R102" s="112">
        <f t="shared" si="38"/>
        <v>1013</v>
      </c>
      <c r="S102" s="112">
        <f t="shared" si="38"/>
        <v>853</v>
      </c>
      <c r="T102" s="112">
        <f t="shared" si="38"/>
        <v>673</v>
      </c>
      <c r="U102" s="112">
        <f t="shared" si="38"/>
        <v>1452</v>
      </c>
      <c r="V102" s="112">
        <f t="shared" si="38"/>
        <v>1632</v>
      </c>
      <c r="W102" s="112">
        <f t="shared" si="38"/>
        <v>1613</v>
      </c>
      <c r="X102" s="112">
        <f t="shared" si="38"/>
        <v>1928.1</v>
      </c>
      <c r="Y102" s="112">
        <f t="shared" si="38"/>
        <v>1918.13</v>
      </c>
      <c r="Z102" s="113">
        <f t="shared" si="38"/>
        <v>2456.0300000000002</v>
      </c>
      <c r="AA102" s="112">
        <f t="shared" si="38"/>
        <v>1337.66</v>
      </c>
      <c r="AB102" s="112">
        <f t="shared" ref="AB102:AD120" si="118">SUMIFS(AB$9:AB$70,$C$9:$C$70,$C102,$A$9:$A$70,$D102)</f>
        <v>1740</v>
      </c>
      <c r="AC102" s="112">
        <f t="shared" si="118"/>
        <v>1728.9</v>
      </c>
      <c r="AD102" s="113">
        <f t="shared" si="118"/>
        <v>1901.6</v>
      </c>
    </row>
    <row r="103" spans="3:30" x14ac:dyDescent="0.3">
      <c r="C103" s="126" t="str">
        <f t="shared" si="14"/>
        <v>OLED TV</v>
      </c>
      <c r="D103" s="115" t="s">
        <v>165</v>
      </c>
      <c r="E103" s="116">
        <f t="shared" si="36"/>
        <v>0</v>
      </c>
      <c r="F103" s="116">
        <f t="shared" si="36"/>
        <v>0</v>
      </c>
      <c r="G103" s="116">
        <f t="shared" si="36"/>
        <v>0</v>
      </c>
      <c r="H103" s="116">
        <f t="shared" si="36"/>
        <v>20</v>
      </c>
      <c r="I103" s="117">
        <f t="shared" si="36"/>
        <v>1068.4000000000001</v>
      </c>
      <c r="K103" s="123">
        <f t="shared" si="91"/>
        <v>0</v>
      </c>
      <c r="L103" s="116">
        <f t="shared" si="38"/>
        <v>0</v>
      </c>
      <c r="M103" s="116">
        <f t="shared" si="38"/>
        <v>0</v>
      </c>
      <c r="N103" s="117">
        <f t="shared" si="38"/>
        <v>0</v>
      </c>
      <c r="O103" s="116">
        <f t="shared" si="38"/>
        <v>0</v>
      </c>
      <c r="P103" s="116">
        <f t="shared" si="38"/>
        <v>0</v>
      </c>
      <c r="Q103" s="116">
        <f t="shared" si="38"/>
        <v>0</v>
      </c>
      <c r="R103" s="116">
        <f t="shared" si="38"/>
        <v>0</v>
      </c>
      <c r="S103" s="116">
        <f t="shared" si="38"/>
        <v>0</v>
      </c>
      <c r="T103" s="116">
        <f t="shared" si="38"/>
        <v>0</v>
      </c>
      <c r="U103" s="116">
        <f t="shared" si="38"/>
        <v>0</v>
      </c>
      <c r="V103" s="116">
        <f t="shared" si="38"/>
        <v>0</v>
      </c>
      <c r="W103" s="116">
        <f t="shared" si="38"/>
        <v>0</v>
      </c>
      <c r="X103" s="116">
        <f t="shared" si="38"/>
        <v>0</v>
      </c>
      <c r="Y103" s="116">
        <f t="shared" si="38"/>
        <v>0</v>
      </c>
      <c r="Z103" s="117">
        <f t="shared" si="38"/>
        <v>20</v>
      </c>
      <c r="AA103" s="116">
        <f t="shared" si="38"/>
        <v>175</v>
      </c>
      <c r="AB103" s="116">
        <f t="shared" si="118"/>
        <v>156</v>
      </c>
      <c r="AC103" s="116">
        <f t="shared" si="118"/>
        <v>278</v>
      </c>
      <c r="AD103" s="117">
        <f t="shared" si="118"/>
        <v>459.4</v>
      </c>
    </row>
    <row r="104" spans="3:30" x14ac:dyDescent="0.3">
      <c r="C104" s="126" t="str">
        <f t="shared" si="14"/>
        <v>OLED TV</v>
      </c>
      <c r="D104" s="115" t="s">
        <v>140</v>
      </c>
      <c r="E104" s="116">
        <f t="shared" si="36"/>
        <v>0</v>
      </c>
      <c r="F104" s="116">
        <f t="shared" si="36"/>
        <v>0</v>
      </c>
      <c r="G104" s="116">
        <f t="shared" si="36"/>
        <v>0</v>
      </c>
      <c r="H104" s="116">
        <f t="shared" si="36"/>
        <v>0</v>
      </c>
      <c r="I104" s="117">
        <f t="shared" si="36"/>
        <v>0</v>
      </c>
      <c r="K104" s="123">
        <f t="shared" si="91"/>
        <v>0</v>
      </c>
      <c r="L104" s="116">
        <f t="shared" si="38"/>
        <v>0</v>
      </c>
      <c r="M104" s="116">
        <f t="shared" si="38"/>
        <v>0</v>
      </c>
      <c r="N104" s="117">
        <f t="shared" si="38"/>
        <v>0</v>
      </c>
      <c r="O104" s="116">
        <f t="shared" si="38"/>
        <v>0</v>
      </c>
      <c r="P104" s="116">
        <f t="shared" si="38"/>
        <v>0</v>
      </c>
      <c r="Q104" s="116">
        <f t="shared" si="38"/>
        <v>0</v>
      </c>
      <c r="R104" s="116">
        <f t="shared" si="38"/>
        <v>0</v>
      </c>
      <c r="S104" s="116">
        <f t="shared" si="38"/>
        <v>0</v>
      </c>
      <c r="T104" s="116">
        <f t="shared" si="38"/>
        <v>0</v>
      </c>
      <c r="U104" s="116">
        <f t="shared" si="38"/>
        <v>0</v>
      </c>
      <c r="V104" s="116">
        <f t="shared" si="38"/>
        <v>0</v>
      </c>
      <c r="W104" s="116">
        <f t="shared" si="38"/>
        <v>0</v>
      </c>
      <c r="X104" s="116">
        <f t="shared" si="38"/>
        <v>0</v>
      </c>
      <c r="Y104" s="116">
        <f t="shared" si="38"/>
        <v>0</v>
      </c>
      <c r="Z104" s="117">
        <f t="shared" si="38"/>
        <v>0</v>
      </c>
      <c r="AA104" s="116">
        <f t="shared" si="38"/>
        <v>0</v>
      </c>
      <c r="AB104" s="116">
        <f t="shared" si="118"/>
        <v>0</v>
      </c>
      <c r="AC104" s="116">
        <f t="shared" si="118"/>
        <v>0</v>
      </c>
      <c r="AD104" s="117">
        <f t="shared" si="118"/>
        <v>0</v>
      </c>
    </row>
    <row r="105" spans="3:30" x14ac:dyDescent="0.3">
      <c r="C105" s="126" t="str">
        <f t="shared" si="14"/>
        <v>OLED TV</v>
      </c>
      <c r="D105" s="115" t="s">
        <v>166</v>
      </c>
      <c r="E105" s="116">
        <f t="shared" si="36"/>
        <v>0</v>
      </c>
      <c r="F105" s="116">
        <f t="shared" si="36"/>
        <v>0</v>
      </c>
      <c r="G105" s="116">
        <f t="shared" si="36"/>
        <v>0</v>
      </c>
      <c r="H105" s="116">
        <f t="shared" si="36"/>
        <v>0</v>
      </c>
      <c r="I105" s="117">
        <f t="shared" si="36"/>
        <v>0</v>
      </c>
      <c r="K105" s="123">
        <f t="shared" si="91"/>
        <v>0</v>
      </c>
      <c r="L105" s="116">
        <f t="shared" si="38"/>
        <v>0</v>
      </c>
      <c r="M105" s="116">
        <f t="shared" si="38"/>
        <v>0</v>
      </c>
      <c r="N105" s="117">
        <f t="shared" si="38"/>
        <v>0</v>
      </c>
      <c r="O105" s="116">
        <f t="shared" si="38"/>
        <v>0</v>
      </c>
      <c r="P105" s="116">
        <f t="shared" si="38"/>
        <v>0</v>
      </c>
      <c r="Q105" s="116">
        <f t="shared" si="38"/>
        <v>0</v>
      </c>
      <c r="R105" s="116">
        <f t="shared" si="38"/>
        <v>0</v>
      </c>
      <c r="S105" s="116">
        <f t="shared" si="38"/>
        <v>0</v>
      </c>
      <c r="T105" s="116">
        <f t="shared" si="38"/>
        <v>0</v>
      </c>
      <c r="U105" s="116">
        <f t="shared" si="38"/>
        <v>0</v>
      </c>
      <c r="V105" s="116">
        <f t="shared" si="38"/>
        <v>0</v>
      </c>
      <c r="W105" s="116">
        <f t="shared" si="38"/>
        <v>0</v>
      </c>
      <c r="X105" s="116">
        <f t="shared" si="38"/>
        <v>0</v>
      </c>
      <c r="Y105" s="116">
        <f t="shared" si="38"/>
        <v>0</v>
      </c>
      <c r="Z105" s="117">
        <f t="shared" si="38"/>
        <v>0</v>
      </c>
      <c r="AA105" s="116">
        <f t="shared" si="38"/>
        <v>0</v>
      </c>
      <c r="AB105" s="116">
        <f t="shared" si="118"/>
        <v>0</v>
      </c>
      <c r="AC105" s="116">
        <f t="shared" si="118"/>
        <v>0</v>
      </c>
      <c r="AD105" s="117">
        <f t="shared" si="118"/>
        <v>0</v>
      </c>
    </row>
    <row r="106" spans="3:30" x14ac:dyDescent="0.3">
      <c r="C106" s="127" t="str">
        <f t="shared" si="14"/>
        <v>OLED TV</v>
      </c>
      <c r="D106" s="119" t="s">
        <v>167</v>
      </c>
      <c r="E106" s="120">
        <f t="shared" ref="E106" si="119">SUM(E102:E105)</f>
        <v>0</v>
      </c>
      <c r="F106" s="120">
        <f t="shared" ref="F106" si="120">SUM(F102:F105)</f>
        <v>3344</v>
      </c>
      <c r="G106" s="120">
        <f t="shared" ref="G106" si="121">SUM(G102:G105)</f>
        <v>4610</v>
      </c>
      <c r="H106" s="120">
        <f t="shared" ref="H106" si="122">SUM(H102:H105)</f>
        <v>7935.26</v>
      </c>
      <c r="I106" s="121">
        <f t="shared" ref="I106" si="123">SUM(I102:I105)</f>
        <v>7776.5599999999995</v>
      </c>
      <c r="J106" s="46"/>
      <c r="K106" s="124">
        <f t="shared" ref="K106" si="124">SUM(K102:K105)</f>
        <v>0</v>
      </c>
      <c r="L106" s="120">
        <f t="shared" ref="L106" si="125">SUM(L102:L105)</f>
        <v>0</v>
      </c>
      <c r="M106" s="120">
        <f t="shared" ref="M106" si="126">SUM(M102:M105)</f>
        <v>0</v>
      </c>
      <c r="N106" s="121">
        <f t="shared" ref="N106" si="127">SUM(N102:N105)</f>
        <v>0</v>
      </c>
      <c r="O106" s="120">
        <f t="shared" ref="O106" si="128">SUM(O102:O105)</f>
        <v>793</v>
      </c>
      <c r="P106" s="120">
        <f t="shared" ref="P106" si="129">SUM(P102:P105)</f>
        <v>712</v>
      </c>
      <c r="Q106" s="120">
        <f t="shared" ref="Q106" si="130">SUM(Q102:Q105)</f>
        <v>826</v>
      </c>
      <c r="R106" s="120">
        <f t="shared" ref="R106" si="131">SUM(R102:R105)</f>
        <v>1013</v>
      </c>
      <c r="S106" s="120">
        <f t="shared" ref="S106" si="132">SUM(S102:S105)</f>
        <v>853</v>
      </c>
      <c r="T106" s="120">
        <f t="shared" ref="T106" si="133">SUM(T102:T105)</f>
        <v>673</v>
      </c>
      <c r="U106" s="120">
        <f t="shared" ref="U106" si="134">SUM(U102:U105)</f>
        <v>1452</v>
      </c>
      <c r="V106" s="120">
        <f t="shared" ref="V106" si="135">SUM(V102:V105)</f>
        <v>1632</v>
      </c>
      <c r="W106" s="120">
        <f t="shared" ref="W106" si="136">SUM(W102:W105)</f>
        <v>1613</v>
      </c>
      <c r="X106" s="120">
        <f t="shared" ref="X106" si="137">SUM(X102:X105)</f>
        <v>1928.1</v>
      </c>
      <c r="Y106" s="120">
        <f t="shared" ref="Y106" si="138">SUM(Y102:Y105)</f>
        <v>1918.13</v>
      </c>
      <c r="Z106" s="121">
        <f t="shared" ref="Z106" si="139">SUM(Z102:Z105)</f>
        <v>2476.0300000000002</v>
      </c>
      <c r="AA106" s="120">
        <f t="shared" ref="AA106" si="140">SUM(AA102:AA105)</f>
        <v>1512.66</v>
      </c>
      <c r="AB106" s="120">
        <f t="shared" ref="AB106" si="141">SUM(AB102:AB105)</f>
        <v>1896</v>
      </c>
      <c r="AC106" s="120">
        <f t="shared" ref="AC106" si="142">SUM(AC102:AC105)</f>
        <v>2006.9</v>
      </c>
      <c r="AD106" s="121">
        <f t="shared" ref="AD106" si="143">SUM(AD102:AD105)</f>
        <v>2361</v>
      </c>
    </row>
    <row r="107" spans="3:30" x14ac:dyDescent="0.3">
      <c r="C107" s="110" t="s">
        <v>158</v>
      </c>
      <c r="D107" s="111" t="s">
        <v>164</v>
      </c>
      <c r="E107" s="112">
        <f t="shared" si="36"/>
        <v>0</v>
      </c>
      <c r="F107" s="112">
        <f t="shared" si="36"/>
        <v>0</v>
      </c>
      <c r="G107" s="112">
        <f t="shared" si="36"/>
        <v>0</v>
      </c>
      <c r="H107" s="112">
        <f t="shared" si="36"/>
        <v>0</v>
      </c>
      <c r="I107" s="113">
        <f t="shared" si="36"/>
        <v>0</v>
      </c>
      <c r="K107" s="122">
        <f t="shared" ref="K107" si="144">SUMIFS(K$9:K$70,$C$9:$C$70,$C107,$A$9:$A$70,$D107)</f>
        <v>0</v>
      </c>
      <c r="L107" s="112">
        <f t="shared" si="38"/>
        <v>0</v>
      </c>
      <c r="M107" s="112">
        <f t="shared" si="38"/>
        <v>0</v>
      </c>
      <c r="N107" s="113">
        <f t="shared" si="38"/>
        <v>0</v>
      </c>
      <c r="O107" s="112">
        <f t="shared" si="38"/>
        <v>0</v>
      </c>
      <c r="P107" s="112">
        <f t="shared" si="38"/>
        <v>0</v>
      </c>
      <c r="Q107" s="112">
        <f t="shared" si="38"/>
        <v>0</v>
      </c>
      <c r="R107" s="112">
        <f t="shared" si="38"/>
        <v>0</v>
      </c>
      <c r="S107" s="112">
        <f t="shared" si="38"/>
        <v>0</v>
      </c>
      <c r="T107" s="112">
        <f t="shared" si="38"/>
        <v>0</v>
      </c>
      <c r="U107" s="112">
        <f t="shared" si="38"/>
        <v>0</v>
      </c>
      <c r="V107" s="112">
        <f t="shared" si="38"/>
        <v>0</v>
      </c>
      <c r="W107" s="112">
        <f t="shared" si="38"/>
        <v>0</v>
      </c>
      <c r="X107" s="112">
        <f t="shared" si="38"/>
        <v>0</v>
      </c>
      <c r="Y107" s="112">
        <f t="shared" si="38"/>
        <v>0</v>
      </c>
      <c r="Z107" s="113">
        <f t="shared" ref="L107:AA120" si="145">SUMIFS(Z$9:Z$70,$C$9:$C$70,$C107,$A$9:$A$70,$D107)</f>
        <v>0</v>
      </c>
      <c r="AA107" s="112">
        <f t="shared" si="145"/>
        <v>0</v>
      </c>
      <c r="AB107" s="112">
        <f t="shared" si="118"/>
        <v>0</v>
      </c>
      <c r="AC107" s="112">
        <f t="shared" si="118"/>
        <v>0</v>
      </c>
      <c r="AD107" s="113">
        <f t="shared" si="118"/>
        <v>0</v>
      </c>
    </row>
    <row r="108" spans="3:30" x14ac:dyDescent="0.3">
      <c r="C108" s="114" t="str">
        <f t="shared" si="14"/>
        <v>OLED Tablet</v>
      </c>
      <c r="D108" s="115" t="s">
        <v>165</v>
      </c>
      <c r="E108" s="116">
        <f t="shared" si="36"/>
        <v>0</v>
      </c>
      <c r="F108" s="116">
        <f t="shared" si="36"/>
        <v>0</v>
      </c>
      <c r="G108" s="116">
        <f t="shared" si="36"/>
        <v>2838</v>
      </c>
      <c r="H108" s="116">
        <f t="shared" si="36"/>
        <v>1116</v>
      </c>
      <c r="I108" s="117">
        <f t="shared" si="36"/>
        <v>1288</v>
      </c>
      <c r="K108" s="123">
        <f t="shared" si="91"/>
        <v>0</v>
      </c>
      <c r="L108" s="116">
        <f t="shared" si="145"/>
        <v>0</v>
      </c>
      <c r="M108" s="116">
        <f t="shared" si="145"/>
        <v>0</v>
      </c>
      <c r="N108" s="117">
        <f t="shared" si="145"/>
        <v>0</v>
      </c>
      <c r="O108" s="116">
        <f t="shared" si="145"/>
        <v>0</v>
      </c>
      <c r="P108" s="116">
        <f t="shared" si="145"/>
        <v>0</v>
      </c>
      <c r="Q108" s="116">
        <f t="shared" si="145"/>
        <v>0</v>
      </c>
      <c r="R108" s="116">
        <f t="shared" si="145"/>
        <v>0</v>
      </c>
      <c r="S108" s="116">
        <f t="shared" si="145"/>
        <v>373</v>
      </c>
      <c r="T108" s="116">
        <f t="shared" si="145"/>
        <v>753</v>
      </c>
      <c r="U108" s="116">
        <f t="shared" si="145"/>
        <v>919</v>
      </c>
      <c r="V108" s="116">
        <f t="shared" si="145"/>
        <v>793</v>
      </c>
      <c r="W108" s="116">
        <f t="shared" si="145"/>
        <v>235</v>
      </c>
      <c r="X108" s="116">
        <f t="shared" si="145"/>
        <v>326</v>
      </c>
      <c r="Y108" s="116">
        <f t="shared" si="145"/>
        <v>390</v>
      </c>
      <c r="Z108" s="117">
        <f t="shared" si="145"/>
        <v>165</v>
      </c>
      <c r="AA108" s="116">
        <f t="shared" si="145"/>
        <v>511</v>
      </c>
      <c r="AB108" s="116">
        <f t="shared" si="118"/>
        <v>475</v>
      </c>
      <c r="AC108" s="116">
        <f t="shared" si="118"/>
        <v>122</v>
      </c>
      <c r="AD108" s="117">
        <f t="shared" si="118"/>
        <v>180</v>
      </c>
    </row>
    <row r="109" spans="3:30" x14ac:dyDescent="0.3">
      <c r="C109" s="114" t="str">
        <f t="shared" si="14"/>
        <v>OLED Tablet</v>
      </c>
      <c r="D109" s="115" t="s">
        <v>140</v>
      </c>
      <c r="E109" s="116">
        <f t="shared" si="36"/>
        <v>0</v>
      </c>
      <c r="F109" s="116">
        <f t="shared" si="36"/>
        <v>0</v>
      </c>
      <c r="G109" s="116">
        <f t="shared" si="36"/>
        <v>0</v>
      </c>
      <c r="H109" s="116">
        <f t="shared" si="36"/>
        <v>0</v>
      </c>
      <c r="I109" s="117">
        <f t="shared" si="36"/>
        <v>0</v>
      </c>
      <c r="K109" s="123">
        <f t="shared" si="91"/>
        <v>0</v>
      </c>
      <c r="L109" s="116">
        <f t="shared" si="145"/>
        <v>0</v>
      </c>
      <c r="M109" s="116">
        <f t="shared" si="145"/>
        <v>0</v>
      </c>
      <c r="N109" s="117">
        <f t="shared" si="145"/>
        <v>0</v>
      </c>
      <c r="O109" s="116">
        <f t="shared" si="145"/>
        <v>0</v>
      </c>
      <c r="P109" s="116">
        <f t="shared" si="145"/>
        <v>0</v>
      </c>
      <c r="Q109" s="116">
        <f t="shared" si="145"/>
        <v>0</v>
      </c>
      <c r="R109" s="116">
        <f t="shared" si="145"/>
        <v>0</v>
      </c>
      <c r="S109" s="116">
        <f t="shared" si="145"/>
        <v>0</v>
      </c>
      <c r="T109" s="116">
        <f t="shared" si="145"/>
        <v>0</v>
      </c>
      <c r="U109" s="116">
        <f t="shared" si="145"/>
        <v>0</v>
      </c>
      <c r="V109" s="116">
        <f t="shared" si="145"/>
        <v>0</v>
      </c>
      <c r="W109" s="116">
        <f t="shared" si="145"/>
        <v>0</v>
      </c>
      <c r="X109" s="116">
        <f t="shared" si="145"/>
        <v>0</v>
      </c>
      <c r="Y109" s="116">
        <f t="shared" si="145"/>
        <v>0</v>
      </c>
      <c r="Z109" s="117">
        <f t="shared" si="145"/>
        <v>0</v>
      </c>
      <c r="AA109" s="116">
        <f t="shared" si="145"/>
        <v>0</v>
      </c>
      <c r="AB109" s="116">
        <f t="shared" si="118"/>
        <v>0</v>
      </c>
      <c r="AC109" s="116">
        <f t="shared" si="118"/>
        <v>0</v>
      </c>
      <c r="AD109" s="117">
        <f t="shared" si="118"/>
        <v>0</v>
      </c>
    </row>
    <row r="110" spans="3:30" x14ac:dyDescent="0.3">
      <c r="C110" s="114" t="str">
        <f t="shared" si="14"/>
        <v>OLED Tablet</v>
      </c>
      <c r="D110" s="115" t="s">
        <v>166</v>
      </c>
      <c r="E110" s="116">
        <f t="shared" si="36"/>
        <v>0</v>
      </c>
      <c r="F110" s="116">
        <f t="shared" si="36"/>
        <v>0</v>
      </c>
      <c r="G110" s="116">
        <f t="shared" si="36"/>
        <v>0</v>
      </c>
      <c r="H110" s="116">
        <f t="shared" si="36"/>
        <v>0</v>
      </c>
      <c r="I110" s="117">
        <f t="shared" si="36"/>
        <v>0</v>
      </c>
      <c r="K110" s="123">
        <f t="shared" si="91"/>
        <v>0</v>
      </c>
      <c r="L110" s="116">
        <f t="shared" si="145"/>
        <v>0</v>
      </c>
      <c r="M110" s="116">
        <f t="shared" si="145"/>
        <v>0</v>
      </c>
      <c r="N110" s="117">
        <f t="shared" si="145"/>
        <v>0</v>
      </c>
      <c r="O110" s="116">
        <f t="shared" si="145"/>
        <v>0</v>
      </c>
      <c r="P110" s="116">
        <f t="shared" si="145"/>
        <v>0</v>
      </c>
      <c r="Q110" s="116">
        <f t="shared" si="145"/>
        <v>0</v>
      </c>
      <c r="R110" s="116">
        <f t="shared" si="145"/>
        <v>0</v>
      </c>
      <c r="S110" s="116">
        <f t="shared" si="145"/>
        <v>0</v>
      </c>
      <c r="T110" s="116">
        <f t="shared" si="145"/>
        <v>0</v>
      </c>
      <c r="U110" s="116">
        <f t="shared" si="145"/>
        <v>0</v>
      </c>
      <c r="V110" s="116">
        <f t="shared" si="145"/>
        <v>0</v>
      </c>
      <c r="W110" s="116">
        <f t="shared" si="145"/>
        <v>0</v>
      </c>
      <c r="X110" s="116">
        <f t="shared" si="145"/>
        <v>0</v>
      </c>
      <c r="Y110" s="116">
        <f t="shared" si="145"/>
        <v>0</v>
      </c>
      <c r="Z110" s="117">
        <f t="shared" si="145"/>
        <v>0</v>
      </c>
      <c r="AA110" s="116">
        <f t="shared" si="145"/>
        <v>0</v>
      </c>
      <c r="AB110" s="116">
        <f t="shared" si="118"/>
        <v>0</v>
      </c>
      <c r="AC110" s="116">
        <f t="shared" si="118"/>
        <v>0</v>
      </c>
      <c r="AD110" s="117">
        <f t="shared" si="118"/>
        <v>0</v>
      </c>
    </row>
    <row r="111" spans="3:30" x14ac:dyDescent="0.3">
      <c r="C111" s="118" t="str">
        <f t="shared" si="14"/>
        <v>OLED Tablet</v>
      </c>
      <c r="D111" s="119" t="s">
        <v>167</v>
      </c>
      <c r="E111" s="120">
        <f t="shared" ref="E111" si="146">SUM(E107:E110)</f>
        <v>0</v>
      </c>
      <c r="F111" s="120">
        <f t="shared" ref="F111" si="147">SUM(F107:F110)</f>
        <v>0</v>
      </c>
      <c r="G111" s="120">
        <f t="shared" ref="G111" si="148">SUM(G107:G110)</f>
        <v>2838</v>
      </c>
      <c r="H111" s="120">
        <f t="shared" ref="H111" si="149">SUM(H107:H110)</f>
        <v>1116</v>
      </c>
      <c r="I111" s="121">
        <f t="shared" ref="I111" si="150">SUM(I107:I110)</f>
        <v>1288</v>
      </c>
      <c r="J111" s="46"/>
      <c r="K111" s="124">
        <f t="shared" ref="K111" si="151">SUM(K107:K110)</f>
        <v>0</v>
      </c>
      <c r="L111" s="120">
        <f t="shared" ref="L111" si="152">SUM(L107:L110)</f>
        <v>0</v>
      </c>
      <c r="M111" s="120">
        <f t="shared" ref="M111" si="153">SUM(M107:M110)</f>
        <v>0</v>
      </c>
      <c r="N111" s="121">
        <f t="shared" ref="N111" si="154">SUM(N107:N110)</f>
        <v>0</v>
      </c>
      <c r="O111" s="120">
        <f t="shared" ref="O111" si="155">SUM(O107:O110)</f>
        <v>0</v>
      </c>
      <c r="P111" s="120">
        <f t="shared" ref="P111" si="156">SUM(P107:P110)</f>
        <v>0</v>
      </c>
      <c r="Q111" s="120">
        <f t="shared" ref="Q111" si="157">SUM(Q107:Q110)</f>
        <v>0</v>
      </c>
      <c r="R111" s="120">
        <f t="shared" ref="R111" si="158">SUM(R107:R110)</f>
        <v>0</v>
      </c>
      <c r="S111" s="120">
        <f t="shared" ref="S111" si="159">SUM(S107:S110)</f>
        <v>373</v>
      </c>
      <c r="T111" s="120">
        <f t="shared" ref="T111" si="160">SUM(T107:T110)</f>
        <v>753</v>
      </c>
      <c r="U111" s="120">
        <f t="shared" ref="U111" si="161">SUM(U107:U110)</f>
        <v>919</v>
      </c>
      <c r="V111" s="120">
        <f t="shared" ref="V111" si="162">SUM(V107:V110)</f>
        <v>793</v>
      </c>
      <c r="W111" s="120">
        <f t="shared" ref="W111" si="163">SUM(W107:W110)</f>
        <v>235</v>
      </c>
      <c r="X111" s="120">
        <f t="shared" ref="X111" si="164">SUM(X107:X110)</f>
        <v>326</v>
      </c>
      <c r="Y111" s="120">
        <f t="shared" ref="Y111" si="165">SUM(Y107:Y110)</f>
        <v>390</v>
      </c>
      <c r="Z111" s="121">
        <f t="shared" ref="Z111" si="166">SUM(Z107:Z110)</f>
        <v>165</v>
      </c>
      <c r="AA111" s="120">
        <f t="shared" ref="AA111" si="167">SUM(AA107:AA110)</f>
        <v>511</v>
      </c>
      <c r="AB111" s="120">
        <f t="shared" ref="AB111" si="168">SUM(AB107:AB110)</f>
        <v>475</v>
      </c>
      <c r="AC111" s="120">
        <f t="shared" ref="AC111" si="169">SUM(AC107:AC110)</f>
        <v>122</v>
      </c>
      <c r="AD111" s="121">
        <f t="shared" ref="AD111" si="170">SUM(AD107:AD110)</f>
        <v>180</v>
      </c>
    </row>
    <row r="112" spans="3:30" x14ac:dyDescent="0.3">
      <c r="C112" s="110" t="s">
        <v>159</v>
      </c>
      <c r="D112" s="111" t="s">
        <v>164</v>
      </c>
      <c r="E112" s="112">
        <f t="shared" si="36"/>
        <v>30893</v>
      </c>
      <c r="F112" s="112">
        <f t="shared" si="36"/>
        <v>29315</v>
      </c>
      <c r="G112" s="112">
        <f t="shared" si="36"/>
        <v>36412.9</v>
      </c>
      <c r="H112" s="112">
        <f t="shared" si="36"/>
        <v>41867.800000000003</v>
      </c>
      <c r="I112" s="113">
        <f t="shared" si="36"/>
        <v>30324.300000000003</v>
      </c>
      <c r="K112" s="122">
        <f t="shared" ref="K112" si="171">SUMIFS(K$9:K$70,$C$9:$C$70,$C112,$A$9:$A$70,$D112)</f>
        <v>6525</v>
      </c>
      <c r="L112" s="112">
        <f t="shared" si="145"/>
        <v>6750</v>
      </c>
      <c r="M112" s="112">
        <f t="shared" si="145"/>
        <v>7875</v>
      </c>
      <c r="N112" s="113">
        <f t="shared" si="145"/>
        <v>9743</v>
      </c>
      <c r="O112" s="112">
        <f t="shared" si="145"/>
        <v>6789</v>
      </c>
      <c r="P112" s="112">
        <f t="shared" si="145"/>
        <v>7212</v>
      </c>
      <c r="Q112" s="112">
        <f t="shared" si="145"/>
        <v>7305</v>
      </c>
      <c r="R112" s="112">
        <f t="shared" si="145"/>
        <v>8009</v>
      </c>
      <c r="S112" s="112">
        <f t="shared" si="145"/>
        <v>5871</v>
      </c>
      <c r="T112" s="112">
        <f t="shared" si="145"/>
        <v>9576</v>
      </c>
      <c r="U112" s="112">
        <f t="shared" si="145"/>
        <v>10492.4</v>
      </c>
      <c r="V112" s="112">
        <f t="shared" si="145"/>
        <v>10473.5</v>
      </c>
      <c r="W112" s="112">
        <f t="shared" si="145"/>
        <v>10310</v>
      </c>
      <c r="X112" s="112">
        <f t="shared" si="145"/>
        <v>9831</v>
      </c>
      <c r="Y112" s="112">
        <f t="shared" si="145"/>
        <v>9749</v>
      </c>
      <c r="Z112" s="113">
        <f t="shared" si="145"/>
        <v>11977.8</v>
      </c>
      <c r="AA112" s="112">
        <f t="shared" si="145"/>
        <v>9124.5</v>
      </c>
      <c r="AB112" s="112">
        <f t="shared" si="118"/>
        <v>6158.1</v>
      </c>
      <c r="AC112" s="112">
        <f t="shared" si="118"/>
        <v>9051.7000000000007</v>
      </c>
      <c r="AD112" s="113">
        <f t="shared" si="118"/>
        <v>5990</v>
      </c>
    </row>
    <row r="113" spans="3:30" x14ac:dyDescent="0.3">
      <c r="C113" s="114" t="str">
        <f t="shared" si="14"/>
        <v>Portable PC</v>
      </c>
      <c r="D113" s="115" t="s">
        <v>165</v>
      </c>
      <c r="E113" s="116">
        <f t="shared" si="36"/>
        <v>0</v>
      </c>
      <c r="F113" s="116">
        <f t="shared" si="36"/>
        <v>0</v>
      </c>
      <c r="G113" s="116">
        <f t="shared" si="36"/>
        <v>0</v>
      </c>
      <c r="H113" s="116">
        <f t="shared" si="36"/>
        <v>0</v>
      </c>
      <c r="I113" s="117">
        <f t="shared" si="36"/>
        <v>0</v>
      </c>
      <c r="K113" s="123">
        <f t="shared" si="91"/>
        <v>0</v>
      </c>
      <c r="L113" s="116">
        <f t="shared" si="145"/>
        <v>0</v>
      </c>
      <c r="M113" s="116">
        <f t="shared" si="145"/>
        <v>0</v>
      </c>
      <c r="N113" s="117">
        <f t="shared" si="145"/>
        <v>0</v>
      </c>
      <c r="O113" s="116">
        <f t="shared" si="145"/>
        <v>0</v>
      </c>
      <c r="P113" s="116">
        <f t="shared" si="145"/>
        <v>0</v>
      </c>
      <c r="Q113" s="116">
        <f t="shared" si="145"/>
        <v>0</v>
      </c>
      <c r="R113" s="116">
        <f t="shared" si="145"/>
        <v>0</v>
      </c>
      <c r="S113" s="116">
        <f t="shared" si="145"/>
        <v>0</v>
      </c>
      <c r="T113" s="116">
        <f t="shared" si="145"/>
        <v>0</v>
      </c>
      <c r="U113" s="116">
        <f t="shared" si="145"/>
        <v>0</v>
      </c>
      <c r="V113" s="116">
        <f t="shared" si="145"/>
        <v>0</v>
      </c>
      <c r="W113" s="116">
        <f t="shared" si="145"/>
        <v>0</v>
      </c>
      <c r="X113" s="116">
        <f t="shared" si="145"/>
        <v>0</v>
      </c>
      <c r="Y113" s="116">
        <f t="shared" si="145"/>
        <v>0</v>
      </c>
      <c r="Z113" s="117">
        <f t="shared" si="145"/>
        <v>0</v>
      </c>
      <c r="AA113" s="116">
        <f t="shared" si="145"/>
        <v>0</v>
      </c>
      <c r="AB113" s="116">
        <f t="shared" si="118"/>
        <v>0</v>
      </c>
      <c r="AC113" s="116">
        <f t="shared" si="118"/>
        <v>0</v>
      </c>
      <c r="AD113" s="117">
        <f t="shared" si="118"/>
        <v>0</v>
      </c>
    </row>
    <row r="114" spans="3:30" x14ac:dyDescent="0.3">
      <c r="C114" s="114" t="str">
        <f t="shared" si="14"/>
        <v>Portable PC</v>
      </c>
      <c r="D114" s="115" t="s">
        <v>140</v>
      </c>
      <c r="E114" s="116">
        <f t="shared" si="36"/>
        <v>51975</v>
      </c>
      <c r="F114" s="116">
        <f t="shared" si="36"/>
        <v>54260</v>
      </c>
      <c r="G114" s="116">
        <f t="shared" si="36"/>
        <v>58268</v>
      </c>
      <c r="H114" s="116">
        <f t="shared" si="36"/>
        <v>80792</v>
      </c>
      <c r="I114" s="117">
        <f t="shared" si="36"/>
        <v>69184</v>
      </c>
      <c r="K114" s="123">
        <f t="shared" si="91"/>
        <v>12737</v>
      </c>
      <c r="L114" s="116">
        <f t="shared" si="145"/>
        <v>12849</v>
      </c>
      <c r="M114" s="116">
        <f t="shared" si="145"/>
        <v>13694</v>
      </c>
      <c r="N114" s="117">
        <f t="shared" si="145"/>
        <v>12695</v>
      </c>
      <c r="O114" s="116">
        <f t="shared" si="145"/>
        <v>11846</v>
      </c>
      <c r="P114" s="116">
        <f t="shared" si="145"/>
        <v>13302</v>
      </c>
      <c r="Q114" s="116">
        <f t="shared" si="145"/>
        <v>14764</v>
      </c>
      <c r="R114" s="116">
        <f t="shared" si="145"/>
        <v>14348</v>
      </c>
      <c r="S114" s="116">
        <f t="shared" si="145"/>
        <v>11993</v>
      </c>
      <c r="T114" s="116">
        <f t="shared" si="145"/>
        <v>15724</v>
      </c>
      <c r="U114" s="116">
        <f t="shared" si="145"/>
        <v>15957</v>
      </c>
      <c r="V114" s="116">
        <f t="shared" si="145"/>
        <v>14594</v>
      </c>
      <c r="W114" s="116">
        <f t="shared" si="145"/>
        <v>18800</v>
      </c>
      <c r="X114" s="116">
        <f t="shared" si="145"/>
        <v>19518</v>
      </c>
      <c r="Y114" s="116">
        <f t="shared" si="145"/>
        <v>20712</v>
      </c>
      <c r="Z114" s="117">
        <f t="shared" si="145"/>
        <v>21762</v>
      </c>
      <c r="AA114" s="116">
        <f t="shared" si="145"/>
        <v>21781</v>
      </c>
      <c r="AB114" s="116">
        <f t="shared" si="118"/>
        <v>17299</v>
      </c>
      <c r="AC114" s="116">
        <f t="shared" si="118"/>
        <v>15218</v>
      </c>
      <c r="AD114" s="117">
        <f t="shared" si="118"/>
        <v>14886</v>
      </c>
    </row>
    <row r="115" spans="3:30" x14ac:dyDescent="0.3">
      <c r="C115" s="114" t="str">
        <f t="shared" si="14"/>
        <v>Portable PC</v>
      </c>
      <c r="D115" s="115" t="s">
        <v>166</v>
      </c>
      <c r="E115" s="116">
        <f t="shared" si="36"/>
        <v>101324.65</v>
      </c>
      <c r="F115" s="116">
        <f t="shared" si="36"/>
        <v>102518</v>
      </c>
      <c r="G115" s="116">
        <f t="shared" si="36"/>
        <v>129343</v>
      </c>
      <c r="H115" s="116">
        <f t="shared" si="36"/>
        <v>158963.70000000001</v>
      </c>
      <c r="I115" s="117">
        <f t="shared" si="36"/>
        <v>112074.6</v>
      </c>
      <c r="K115" s="123">
        <f t="shared" si="91"/>
        <v>23439.599999999999</v>
      </c>
      <c r="L115" s="116">
        <f t="shared" si="145"/>
        <v>25761.919999999998</v>
      </c>
      <c r="M115" s="116">
        <f t="shared" si="145"/>
        <v>26851.129999999997</v>
      </c>
      <c r="N115" s="117">
        <f t="shared" si="145"/>
        <v>25272</v>
      </c>
      <c r="O115" s="116">
        <f t="shared" si="145"/>
        <v>22336</v>
      </c>
      <c r="P115" s="116">
        <f t="shared" si="145"/>
        <v>24316</v>
      </c>
      <c r="Q115" s="116">
        <f t="shared" si="145"/>
        <v>27244</v>
      </c>
      <c r="R115" s="116">
        <f t="shared" si="145"/>
        <v>28622</v>
      </c>
      <c r="S115" s="116">
        <f t="shared" si="145"/>
        <v>21746</v>
      </c>
      <c r="T115" s="116">
        <f t="shared" si="145"/>
        <v>33890</v>
      </c>
      <c r="U115" s="116">
        <f t="shared" si="145"/>
        <v>36214</v>
      </c>
      <c r="V115" s="116">
        <f t="shared" si="145"/>
        <v>37493</v>
      </c>
      <c r="W115" s="116">
        <f t="shared" si="145"/>
        <v>35670.699999999997</v>
      </c>
      <c r="X115" s="116">
        <f t="shared" si="145"/>
        <v>38523</v>
      </c>
      <c r="Y115" s="116">
        <f t="shared" si="145"/>
        <v>41910</v>
      </c>
      <c r="Z115" s="117">
        <f t="shared" si="145"/>
        <v>42860</v>
      </c>
      <c r="AA115" s="116">
        <f t="shared" si="145"/>
        <v>39749.9</v>
      </c>
      <c r="AB115" s="116">
        <f t="shared" si="118"/>
        <v>29261.870000000003</v>
      </c>
      <c r="AC115" s="116">
        <f t="shared" si="118"/>
        <v>22011.3</v>
      </c>
      <c r="AD115" s="117">
        <f t="shared" si="118"/>
        <v>21051.53</v>
      </c>
    </row>
    <row r="116" spans="3:30" x14ac:dyDescent="0.3">
      <c r="C116" s="118" t="str">
        <f t="shared" si="14"/>
        <v>Portable PC</v>
      </c>
      <c r="D116" s="119" t="s">
        <v>167</v>
      </c>
      <c r="E116" s="120">
        <f t="shared" ref="E116" si="172">SUM(E112:E115)</f>
        <v>184192.65</v>
      </c>
      <c r="F116" s="120">
        <f t="shared" ref="F116" si="173">SUM(F112:F115)</f>
        <v>186093</v>
      </c>
      <c r="G116" s="120">
        <f t="shared" ref="G116" si="174">SUM(G112:G115)</f>
        <v>224023.9</v>
      </c>
      <c r="H116" s="120">
        <f t="shared" ref="H116" si="175">SUM(H112:H115)</f>
        <v>281623.5</v>
      </c>
      <c r="I116" s="121">
        <f t="shared" ref="I116" si="176">SUM(I112:I115)</f>
        <v>211582.90000000002</v>
      </c>
      <c r="J116" s="46"/>
      <c r="K116" s="124">
        <f t="shared" ref="K116" si="177">SUM(K112:K115)</f>
        <v>42701.599999999999</v>
      </c>
      <c r="L116" s="120">
        <f t="shared" ref="L116" si="178">SUM(L112:L115)</f>
        <v>45360.92</v>
      </c>
      <c r="M116" s="120">
        <f t="shared" ref="M116" si="179">SUM(M112:M115)</f>
        <v>48420.13</v>
      </c>
      <c r="N116" s="121">
        <f t="shared" ref="N116" si="180">SUM(N112:N115)</f>
        <v>47710</v>
      </c>
      <c r="O116" s="120">
        <f t="shared" ref="O116" si="181">SUM(O112:O115)</f>
        <v>40971</v>
      </c>
      <c r="P116" s="120">
        <f t="shared" ref="P116" si="182">SUM(P112:P115)</f>
        <v>44830</v>
      </c>
      <c r="Q116" s="120">
        <f t="shared" ref="Q116" si="183">SUM(Q112:Q115)</f>
        <v>49313</v>
      </c>
      <c r="R116" s="120">
        <f t="shared" ref="R116" si="184">SUM(R112:R115)</f>
        <v>50979</v>
      </c>
      <c r="S116" s="120">
        <f t="shared" ref="S116" si="185">SUM(S112:S115)</f>
        <v>39610</v>
      </c>
      <c r="T116" s="120">
        <f t="shared" ref="T116" si="186">SUM(T112:T115)</f>
        <v>59190</v>
      </c>
      <c r="U116" s="120">
        <f t="shared" ref="U116" si="187">SUM(U112:U115)</f>
        <v>62663.4</v>
      </c>
      <c r="V116" s="120">
        <f t="shared" ref="V116" si="188">SUM(V112:V115)</f>
        <v>62560.5</v>
      </c>
      <c r="W116" s="120">
        <f t="shared" ref="W116" si="189">SUM(W112:W115)</f>
        <v>64780.7</v>
      </c>
      <c r="X116" s="120">
        <f t="shared" ref="X116" si="190">SUM(X112:X115)</f>
        <v>67872</v>
      </c>
      <c r="Y116" s="120">
        <f t="shared" ref="Y116" si="191">SUM(Y112:Y115)</f>
        <v>72371</v>
      </c>
      <c r="Z116" s="121">
        <f t="shared" ref="Z116" si="192">SUM(Z112:Z115)</f>
        <v>76599.8</v>
      </c>
      <c r="AA116" s="120">
        <f t="shared" ref="AA116" si="193">SUM(AA112:AA115)</f>
        <v>70655.399999999994</v>
      </c>
      <c r="AB116" s="120">
        <f t="shared" ref="AB116" si="194">SUM(AB112:AB115)</f>
        <v>52718.97</v>
      </c>
      <c r="AC116" s="120">
        <f t="shared" ref="AC116" si="195">SUM(AC112:AC115)</f>
        <v>46281</v>
      </c>
      <c r="AD116" s="121">
        <f t="shared" ref="AD116" si="196">SUM(AD112:AD115)</f>
        <v>41927.53</v>
      </c>
    </row>
    <row r="117" spans="3:30" x14ac:dyDescent="0.3">
      <c r="C117" s="110" t="s">
        <v>162</v>
      </c>
      <c r="D117" s="111" t="s">
        <v>164</v>
      </c>
      <c r="E117" s="112">
        <f t="shared" si="36"/>
        <v>24921.9</v>
      </c>
      <c r="F117" s="112">
        <f t="shared" si="36"/>
        <v>23515</v>
      </c>
      <c r="G117" s="112">
        <f t="shared" si="36"/>
        <v>25709</v>
      </c>
      <c r="H117" s="112">
        <f t="shared" si="36"/>
        <v>26702</v>
      </c>
      <c r="I117" s="113">
        <f t="shared" si="36"/>
        <v>24873.5</v>
      </c>
      <c r="K117" s="122">
        <f t="shared" ref="K117" si="197">SUMIFS(K$9:K$70,$C$9:$C$70,$C117,$A$9:$A$70,$D117)</f>
        <v>7140</v>
      </c>
      <c r="L117" s="112">
        <f t="shared" si="145"/>
        <v>5420.9</v>
      </c>
      <c r="M117" s="112">
        <f t="shared" si="145"/>
        <v>5730</v>
      </c>
      <c r="N117" s="113">
        <f t="shared" si="145"/>
        <v>6631</v>
      </c>
      <c r="O117" s="112">
        <f t="shared" si="145"/>
        <v>6150</v>
      </c>
      <c r="P117" s="112">
        <f t="shared" si="145"/>
        <v>4855</v>
      </c>
      <c r="Q117" s="112">
        <f t="shared" si="145"/>
        <v>6710</v>
      </c>
      <c r="R117" s="112">
        <f t="shared" si="145"/>
        <v>5800</v>
      </c>
      <c r="S117" s="112">
        <f t="shared" si="145"/>
        <v>3325</v>
      </c>
      <c r="T117" s="112">
        <f t="shared" si="145"/>
        <v>6945</v>
      </c>
      <c r="U117" s="112">
        <f t="shared" si="145"/>
        <v>8164</v>
      </c>
      <c r="V117" s="112">
        <f t="shared" si="145"/>
        <v>7275</v>
      </c>
      <c r="W117" s="112">
        <f t="shared" si="145"/>
        <v>6810</v>
      </c>
      <c r="X117" s="112">
        <f t="shared" si="145"/>
        <v>5710</v>
      </c>
      <c r="Y117" s="112">
        <f t="shared" si="145"/>
        <v>7232</v>
      </c>
      <c r="Z117" s="113">
        <f t="shared" si="145"/>
        <v>6950</v>
      </c>
      <c r="AA117" s="112">
        <f t="shared" si="145"/>
        <v>4943</v>
      </c>
      <c r="AB117" s="112">
        <f t="shared" si="118"/>
        <v>3499</v>
      </c>
      <c r="AC117" s="112">
        <f t="shared" si="118"/>
        <v>8531</v>
      </c>
      <c r="AD117" s="113">
        <f t="shared" si="118"/>
        <v>7900.5</v>
      </c>
    </row>
    <row r="118" spans="3:30" x14ac:dyDescent="0.3">
      <c r="C118" s="114" t="str">
        <f t="shared" si="14"/>
        <v>Tablet</v>
      </c>
      <c r="D118" s="115" t="s">
        <v>165</v>
      </c>
      <c r="E118" s="116">
        <f t="shared" si="36"/>
        <v>0</v>
      </c>
      <c r="F118" s="116">
        <f t="shared" si="36"/>
        <v>0</v>
      </c>
      <c r="G118" s="116">
        <f t="shared" si="36"/>
        <v>0</v>
      </c>
      <c r="H118" s="116">
        <f t="shared" si="36"/>
        <v>0</v>
      </c>
      <c r="I118" s="117">
        <f t="shared" si="36"/>
        <v>0</v>
      </c>
      <c r="K118" s="123">
        <f t="shared" si="91"/>
        <v>0</v>
      </c>
      <c r="L118" s="116">
        <f t="shared" si="145"/>
        <v>0</v>
      </c>
      <c r="M118" s="116">
        <f t="shared" si="145"/>
        <v>0</v>
      </c>
      <c r="N118" s="117">
        <f t="shared" si="145"/>
        <v>0</v>
      </c>
      <c r="O118" s="116">
        <f t="shared" si="145"/>
        <v>0</v>
      </c>
      <c r="P118" s="116">
        <f t="shared" si="145"/>
        <v>0</v>
      </c>
      <c r="Q118" s="116">
        <f t="shared" si="145"/>
        <v>0</v>
      </c>
      <c r="R118" s="116">
        <f t="shared" si="145"/>
        <v>0</v>
      </c>
      <c r="S118" s="116">
        <f t="shared" si="145"/>
        <v>0</v>
      </c>
      <c r="T118" s="116">
        <f t="shared" si="145"/>
        <v>0</v>
      </c>
      <c r="U118" s="116">
        <f t="shared" si="145"/>
        <v>0</v>
      </c>
      <c r="V118" s="116">
        <f t="shared" si="145"/>
        <v>0</v>
      </c>
      <c r="W118" s="116">
        <f t="shared" si="145"/>
        <v>0</v>
      </c>
      <c r="X118" s="116">
        <f t="shared" si="145"/>
        <v>0</v>
      </c>
      <c r="Y118" s="116">
        <f t="shared" si="145"/>
        <v>0</v>
      </c>
      <c r="Z118" s="117">
        <f t="shared" si="145"/>
        <v>0</v>
      </c>
      <c r="AA118" s="116">
        <f t="shared" si="145"/>
        <v>0</v>
      </c>
      <c r="AB118" s="116">
        <f t="shared" si="118"/>
        <v>0</v>
      </c>
      <c r="AC118" s="116">
        <f t="shared" si="118"/>
        <v>0</v>
      </c>
      <c r="AD118" s="117">
        <f t="shared" si="118"/>
        <v>0</v>
      </c>
    </row>
    <row r="119" spans="3:30" x14ac:dyDescent="0.3">
      <c r="C119" s="114" t="str">
        <f t="shared" si="14"/>
        <v>Tablet</v>
      </c>
      <c r="D119" s="115" t="s">
        <v>140</v>
      </c>
      <c r="E119" s="116">
        <f t="shared" si="36"/>
        <v>51178</v>
      </c>
      <c r="F119" s="116">
        <f t="shared" si="36"/>
        <v>60436</v>
      </c>
      <c r="G119" s="116">
        <f t="shared" si="36"/>
        <v>60349</v>
      </c>
      <c r="H119" s="116">
        <f t="shared" si="36"/>
        <v>57161.599999999999</v>
      </c>
      <c r="I119" s="117">
        <f t="shared" si="36"/>
        <v>93412</v>
      </c>
      <c r="K119" s="123">
        <f t="shared" si="91"/>
        <v>13587.5</v>
      </c>
      <c r="L119" s="116">
        <f t="shared" si="145"/>
        <v>11779</v>
      </c>
      <c r="M119" s="116">
        <f t="shared" si="145"/>
        <v>11277.5</v>
      </c>
      <c r="N119" s="117">
        <f t="shared" si="145"/>
        <v>14534</v>
      </c>
      <c r="O119" s="116">
        <f t="shared" si="145"/>
        <v>16080</v>
      </c>
      <c r="P119" s="116">
        <f t="shared" si="145"/>
        <v>13608</v>
      </c>
      <c r="Q119" s="116">
        <f t="shared" si="145"/>
        <v>13465</v>
      </c>
      <c r="R119" s="116">
        <f t="shared" si="145"/>
        <v>17283</v>
      </c>
      <c r="S119" s="116">
        <f t="shared" si="145"/>
        <v>15153</v>
      </c>
      <c r="T119" s="116">
        <f t="shared" si="145"/>
        <v>13267</v>
      </c>
      <c r="U119" s="116">
        <f t="shared" si="145"/>
        <v>15962</v>
      </c>
      <c r="V119" s="116">
        <f t="shared" si="145"/>
        <v>15967</v>
      </c>
      <c r="W119" s="116">
        <f t="shared" si="145"/>
        <v>14779.6</v>
      </c>
      <c r="X119" s="116">
        <f t="shared" si="145"/>
        <v>12389</v>
      </c>
      <c r="Y119" s="116">
        <f t="shared" si="145"/>
        <v>15065</v>
      </c>
      <c r="Z119" s="117">
        <f t="shared" si="145"/>
        <v>14928</v>
      </c>
      <c r="AA119" s="116">
        <f t="shared" si="145"/>
        <v>23909</v>
      </c>
      <c r="AB119" s="116">
        <f t="shared" si="118"/>
        <v>26366</v>
      </c>
      <c r="AC119" s="116">
        <f t="shared" si="118"/>
        <v>21221</v>
      </c>
      <c r="AD119" s="117">
        <f t="shared" si="118"/>
        <v>21916</v>
      </c>
    </row>
    <row r="120" spans="3:30" x14ac:dyDescent="0.3">
      <c r="C120" s="114" t="str">
        <f t="shared" si="14"/>
        <v>Tablet</v>
      </c>
      <c r="D120" s="115" t="s">
        <v>166</v>
      </c>
      <c r="E120" s="116">
        <f t="shared" si="36"/>
        <v>77864.751000000004</v>
      </c>
      <c r="F120" s="116">
        <f t="shared" si="36"/>
        <v>75061.100000000006</v>
      </c>
      <c r="G120" s="116">
        <f t="shared" si="36"/>
        <v>80348</v>
      </c>
      <c r="H120" s="116">
        <f t="shared" si="36"/>
        <v>96164</v>
      </c>
      <c r="I120" s="117">
        <f t="shared" si="36"/>
        <v>78984.399999999994</v>
      </c>
      <c r="K120" s="123">
        <f t="shared" si="91"/>
        <v>23993.431</v>
      </c>
      <c r="L120" s="116">
        <f t="shared" si="145"/>
        <v>17520.84</v>
      </c>
      <c r="M120" s="116">
        <f t="shared" si="145"/>
        <v>18823.98</v>
      </c>
      <c r="N120" s="117">
        <f t="shared" si="145"/>
        <v>17526.5</v>
      </c>
      <c r="O120" s="116">
        <f t="shared" si="145"/>
        <v>16697</v>
      </c>
      <c r="P120" s="116">
        <f t="shared" si="145"/>
        <v>18006</v>
      </c>
      <c r="Q120" s="116">
        <f t="shared" si="145"/>
        <v>19272.099999999999</v>
      </c>
      <c r="R120" s="116">
        <f t="shared" si="145"/>
        <v>21086</v>
      </c>
      <c r="S120" s="116">
        <f t="shared" si="145"/>
        <v>12115</v>
      </c>
      <c r="T120" s="116">
        <f t="shared" si="145"/>
        <v>19411</v>
      </c>
      <c r="U120" s="116">
        <f t="shared" si="145"/>
        <v>22954</v>
      </c>
      <c r="V120" s="116">
        <f t="shared" si="145"/>
        <v>25868</v>
      </c>
      <c r="W120" s="116">
        <f t="shared" si="145"/>
        <v>24171</v>
      </c>
      <c r="X120" s="116">
        <f t="shared" si="145"/>
        <v>25855</v>
      </c>
      <c r="Y120" s="116">
        <f t="shared" si="145"/>
        <v>25155</v>
      </c>
      <c r="Z120" s="117">
        <f t="shared" si="145"/>
        <v>20983</v>
      </c>
      <c r="AA120" s="116">
        <f t="shared" si="145"/>
        <v>18632</v>
      </c>
      <c r="AB120" s="116">
        <f t="shared" si="118"/>
        <v>23158.5</v>
      </c>
      <c r="AC120" s="116">
        <f t="shared" si="118"/>
        <v>17086.400000000001</v>
      </c>
      <c r="AD120" s="117">
        <f t="shared" si="118"/>
        <v>20107.5</v>
      </c>
    </row>
    <row r="121" spans="3:30" x14ac:dyDescent="0.3">
      <c r="C121" s="118" t="str">
        <f t="shared" si="14"/>
        <v>Tablet</v>
      </c>
      <c r="D121" s="119" t="s">
        <v>167</v>
      </c>
      <c r="E121" s="120">
        <f t="shared" ref="E121" si="198">SUM(E117:E120)</f>
        <v>153964.65100000001</v>
      </c>
      <c r="F121" s="120">
        <f t="shared" ref="F121" si="199">SUM(F117:F120)</f>
        <v>159012.1</v>
      </c>
      <c r="G121" s="120">
        <f t="shared" ref="G121" si="200">SUM(G117:G120)</f>
        <v>166406</v>
      </c>
      <c r="H121" s="120">
        <f t="shared" ref="H121" si="201">SUM(H117:H120)</f>
        <v>180027.6</v>
      </c>
      <c r="I121" s="121">
        <f t="shared" ref="I121" si="202">SUM(I117:I120)</f>
        <v>197269.9</v>
      </c>
      <c r="J121" s="46"/>
      <c r="K121" s="124">
        <f t="shared" ref="K121" si="203">SUM(K117:K120)</f>
        <v>44720.930999999997</v>
      </c>
      <c r="L121" s="120">
        <f t="shared" ref="L121" si="204">SUM(L117:L120)</f>
        <v>34720.740000000005</v>
      </c>
      <c r="M121" s="120">
        <f t="shared" ref="M121" si="205">SUM(M117:M120)</f>
        <v>35831.479999999996</v>
      </c>
      <c r="N121" s="121">
        <f t="shared" ref="N121" si="206">SUM(N117:N120)</f>
        <v>38691.5</v>
      </c>
      <c r="O121" s="120">
        <f t="shared" ref="O121" si="207">SUM(O117:O120)</f>
        <v>38927</v>
      </c>
      <c r="P121" s="120">
        <f t="shared" ref="P121" si="208">SUM(P117:P120)</f>
        <v>36469</v>
      </c>
      <c r="Q121" s="120">
        <f t="shared" ref="Q121" si="209">SUM(Q117:Q120)</f>
        <v>39447.1</v>
      </c>
      <c r="R121" s="120">
        <f t="shared" ref="R121" si="210">SUM(R117:R120)</f>
        <v>44169</v>
      </c>
      <c r="S121" s="120">
        <f t="shared" ref="S121" si="211">SUM(S117:S120)</f>
        <v>30593</v>
      </c>
      <c r="T121" s="120">
        <f t="shared" ref="T121" si="212">SUM(T117:T120)</f>
        <v>39623</v>
      </c>
      <c r="U121" s="120">
        <f t="shared" ref="U121" si="213">SUM(U117:U120)</f>
        <v>47080</v>
      </c>
      <c r="V121" s="120">
        <f t="shared" ref="V121" si="214">SUM(V117:V120)</f>
        <v>49110</v>
      </c>
      <c r="W121" s="120">
        <f t="shared" ref="W121" si="215">SUM(W117:W120)</f>
        <v>45760.6</v>
      </c>
      <c r="X121" s="120">
        <f t="shared" ref="X121" si="216">SUM(X117:X120)</f>
        <v>43954</v>
      </c>
      <c r="Y121" s="120">
        <f t="shared" ref="Y121" si="217">SUM(Y117:Y120)</f>
        <v>47452</v>
      </c>
      <c r="Z121" s="121">
        <f t="shared" ref="Z121" si="218">SUM(Z117:Z120)</f>
        <v>42861</v>
      </c>
      <c r="AA121" s="120">
        <f t="shared" ref="AA121" si="219">SUM(AA117:AA120)</f>
        <v>47484</v>
      </c>
      <c r="AB121" s="120">
        <f t="shared" ref="AB121" si="220">SUM(AB117:AB120)</f>
        <v>53023.5</v>
      </c>
      <c r="AC121" s="120">
        <f t="shared" ref="AC121" si="221">SUM(AC117:AC120)</f>
        <v>46838.400000000001</v>
      </c>
      <c r="AD121" s="121">
        <f t="shared" ref="AD121" si="222">SUM(AD117:AD120)</f>
        <v>49924</v>
      </c>
    </row>
    <row r="123" spans="3:30" x14ac:dyDescent="0.3">
      <c r="C123" s="87" t="s">
        <v>138</v>
      </c>
      <c r="D123" s="53" t="s">
        <v>164</v>
      </c>
      <c r="E123" s="88">
        <f>IFERROR(E82/E86,"")</f>
        <v>0.22582096914094957</v>
      </c>
      <c r="F123" s="88">
        <f t="shared" ref="F123:I123" si="223">IFERROR(F82/F86,"")</f>
        <v>0.22119414716433658</v>
      </c>
      <c r="G123" s="88">
        <f t="shared" si="223"/>
        <v>0.20782408810286832</v>
      </c>
      <c r="H123" s="88">
        <f t="shared" si="223"/>
        <v>0.21935214997592989</v>
      </c>
      <c r="I123" s="89">
        <f t="shared" si="223"/>
        <v>0.19357775957050921</v>
      </c>
      <c r="K123" s="94">
        <f t="shared" ref="K123:AD123" si="224">IFERROR(K82/K86,"")</f>
        <v>0.22449349884629344</v>
      </c>
      <c r="L123" s="88">
        <f t="shared" si="224"/>
        <v>0.22832503365659237</v>
      </c>
      <c r="M123" s="88">
        <f t="shared" si="224"/>
        <v>0.23326281334238877</v>
      </c>
      <c r="N123" s="89">
        <f t="shared" si="224"/>
        <v>0.21660233280187965</v>
      </c>
      <c r="O123" s="88">
        <f t="shared" si="224"/>
        <v>0.23049608694752344</v>
      </c>
      <c r="P123" s="88">
        <f t="shared" si="224"/>
        <v>0.21672998432358381</v>
      </c>
      <c r="Q123" s="88">
        <f t="shared" si="224"/>
        <v>0.22656808319271329</v>
      </c>
      <c r="R123" s="89">
        <f t="shared" si="224"/>
        <v>0.2115445365518894</v>
      </c>
      <c r="S123" s="88">
        <f t="shared" si="224"/>
        <v>0.21501384441660093</v>
      </c>
      <c r="T123" s="88">
        <f t="shared" si="224"/>
        <v>0.20570611067462505</v>
      </c>
      <c r="U123" s="88">
        <f t="shared" si="224"/>
        <v>0.20614245009147472</v>
      </c>
      <c r="V123" s="89">
        <f t="shared" si="224"/>
        <v>0.20629248157653152</v>
      </c>
      <c r="W123" s="88">
        <f t="shared" si="224"/>
        <v>0.24439910876969614</v>
      </c>
      <c r="X123" s="88">
        <f t="shared" si="224"/>
        <v>0.21454773626797954</v>
      </c>
      <c r="Y123" s="88">
        <f t="shared" si="224"/>
        <v>0.21781315106123708</v>
      </c>
      <c r="Z123" s="89">
        <f t="shared" si="224"/>
        <v>0.20427363073660332</v>
      </c>
      <c r="AA123" s="88">
        <f t="shared" si="224"/>
        <v>0.21325267652053376</v>
      </c>
      <c r="AB123" s="88">
        <f t="shared" si="224"/>
        <v>0.20740001365946226</v>
      </c>
      <c r="AC123" s="88">
        <f t="shared" si="224"/>
        <v>0.18260759127278312</v>
      </c>
      <c r="AD123" s="89">
        <f t="shared" si="224"/>
        <v>0.15786668722565075</v>
      </c>
    </row>
    <row r="124" spans="3:30" x14ac:dyDescent="0.3">
      <c r="C124" s="90" t="str">
        <f t="shared" ref="C124:C127" si="225">C123</f>
        <v>LCD Monitor</v>
      </c>
      <c r="D124" s="47" t="s">
        <v>165</v>
      </c>
      <c r="E124" s="91">
        <f>IFERROR(E83/E86,"")</f>
        <v>0.1085837796390022</v>
      </c>
      <c r="F124" s="91">
        <f t="shared" ref="F124:I124" si="226">IFERROR(F83/F86,"")</f>
        <v>0.11289132799852047</v>
      </c>
      <c r="G124" s="91">
        <f t="shared" si="226"/>
        <v>0.11754191038508274</v>
      </c>
      <c r="H124" s="91">
        <f t="shared" si="226"/>
        <v>6.967060293066765E-3</v>
      </c>
      <c r="I124" s="92">
        <f t="shared" si="226"/>
        <v>2.0299215511442541E-4</v>
      </c>
      <c r="K124" s="95">
        <f t="shared" ref="K124:AD124" si="227">IFERROR(K83/K86,"")</f>
        <v>0.10164828267751221</v>
      </c>
      <c r="L124" s="91">
        <f t="shared" si="227"/>
        <v>0.11768058074372946</v>
      </c>
      <c r="M124" s="91">
        <f t="shared" si="227"/>
        <v>0.1040222760493897</v>
      </c>
      <c r="N124" s="92">
        <f t="shared" si="227"/>
        <v>0.11097591675757321</v>
      </c>
      <c r="O124" s="91">
        <f t="shared" si="227"/>
        <v>0.10049463821634584</v>
      </c>
      <c r="P124" s="91">
        <f t="shared" si="227"/>
        <v>0.11888655076475489</v>
      </c>
      <c r="Q124" s="91">
        <f t="shared" si="227"/>
        <v>0.11918057242543062</v>
      </c>
      <c r="R124" s="92">
        <f t="shared" si="227"/>
        <v>0.11222644633500724</v>
      </c>
      <c r="S124" s="91">
        <f t="shared" si="227"/>
        <v>0.1230683558401782</v>
      </c>
      <c r="T124" s="91">
        <f t="shared" si="227"/>
        <v>0.11944604055020697</v>
      </c>
      <c r="U124" s="91">
        <f t="shared" si="227"/>
        <v>0.11999069596840208</v>
      </c>
      <c r="V124" s="92">
        <f t="shared" si="227"/>
        <v>0.10908707964844887</v>
      </c>
      <c r="W124" s="91">
        <f t="shared" si="227"/>
        <v>1.5538886062371082E-2</v>
      </c>
      <c r="X124" s="91">
        <f t="shared" si="227"/>
        <v>1.3201081185442611E-2</v>
      </c>
      <c r="Y124" s="91">
        <f t="shared" si="227"/>
        <v>9.2492606372278124E-4</v>
      </c>
      <c r="Z124" s="92">
        <f t="shared" si="227"/>
        <v>0</v>
      </c>
      <c r="AA124" s="91">
        <f t="shared" si="227"/>
        <v>0</v>
      </c>
      <c r="AB124" s="91">
        <f t="shared" si="227"/>
        <v>0</v>
      </c>
      <c r="AC124" s="91">
        <f t="shared" si="227"/>
        <v>9.4514329258387397E-4</v>
      </c>
      <c r="AD124" s="92">
        <f t="shared" si="227"/>
        <v>0</v>
      </c>
    </row>
    <row r="125" spans="3:30" x14ac:dyDescent="0.3">
      <c r="C125" s="90" t="str">
        <f t="shared" si="225"/>
        <v>LCD Monitor</v>
      </c>
      <c r="D125" s="47" t="s">
        <v>140</v>
      </c>
      <c r="E125" s="91">
        <f>IFERROR(E84/E86,"")</f>
        <v>0.25067144845728528</v>
      </c>
      <c r="F125" s="91">
        <f t="shared" ref="F125:I125" si="228">IFERROR(F84/F86,"")</f>
        <v>0.24698086626843549</v>
      </c>
      <c r="G125" s="91">
        <f t="shared" si="228"/>
        <v>0.26370256099464662</v>
      </c>
      <c r="H125" s="91">
        <f t="shared" si="228"/>
        <v>0.30496329450173687</v>
      </c>
      <c r="I125" s="92">
        <f t="shared" si="228"/>
        <v>0.29940708528893017</v>
      </c>
      <c r="K125" s="95">
        <f t="shared" ref="K125:AD125" si="229">IFERROR(K84/K86,"")</f>
        <v>0.26155247139697779</v>
      </c>
      <c r="L125" s="91">
        <f t="shared" si="229"/>
        <v>0.2508030450857347</v>
      </c>
      <c r="M125" s="91">
        <f t="shared" si="229"/>
        <v>0.24981458596888168</v>
      </c>
      <c r="N125" s="92">
        <f t="shared" si="229"/>
        <v>0.24146177729294285</v>
      </c>
      <c r="O125" s="91">
        <f t="shared" si="229"/>
        <v>0.24297291464016771</v>
      </c>
      <c r="P125" s="91">
        <f t="shared" si="229"/>
        <v>0.24853474938918468</v>
      </c>
      <c r="Q125" s="91">
        <f t="shared" si="229"/>
        <v>0.24189362875767972</v>
      </c>
      <c r="R125" s="92">
        <f t="shared" si="229"/>
        <v>0.25427282927201228</v>
      </c>
      <c r="S125" s="91">
        <f t="shared" si="229"/>
        <v>0.27453710148962829</v>
      </c>
      <c r="T125" s="91">
        <f t="shared" si="229"/>
        <v>0.26607408797213783</v>
      </c>
      <c r="U125" s="91">
        <f t="shared" si="229"/>
        <v>0.25577140710058638</v>
      </c>
      <c r="V125" s="92">
        <f t="shared" si="229"/>
        <v>0.26148848347210557</v>
      </c>
      <c r="W125" s="91">
        <f t="shared" si="229"/>
        <v>0.30721881508474957</v>
      </c>
      <c r="X125" s="91">
        <f t="shared" si="229"/>
        <v>0.29819480644849888</v>
      </c>
      <c r="Y125" s="91">
        <f t="shared" si="229"/>
        <v>0.31163071401979808</v>
      </c>
      <c r="Z125" s="92">
        <f t="shared" si="229"/>
        <v>0.30295183842568618</v>
      </c>
      <c r="AA125" s="91">
        <f t="shared" si="229"/>
        <v>0.31856509603646727</v>
      </c>
      <c r="AB125" s="91">
        <f t="shared" si="229"/>
        <v>0.31458295262197072</v>
      </c>
      <c r="AC125" s="91">
        <f t="shared" si="229"/>
        <v>0.28439952388406636</v>
      </c>
      <c r="AD125" s="92">
        <f t="shared" si="229"/>
        <v>0.26683848103372526</v>
      </c>
    </row>
    <row r="126" spans="3:30" x14ac:dyDescent="0.3">
      <c r="C126" s="90" t="str">
        <f t="shared" si="225"/>
        <v>LCD Monitor</v>
      </c>
      <c r="D126" s="47" t="s">
        <v>166</v>
      </c>
      <c r="E126" s="91">
        <f>IFERROR(E85/E86,"")</f>
        <v>0.41492380276276292</v>
      </c>
      <c r="F126" s="91">
        <f t="shared" ref="F126:I126" si="230">IFERROR(F85/F86,"")</f>
        <v>0.41893365856870751</v>
      </c>
      <c r="G126" s="91">
        <f t="shared" si="230"/>
        <v>0.41093144051740232</v>
      </c>
      <c r="H126" s="91">
        <f t="shared" si="230"/>
        <v>0.46871749522926648</v>
      </c>
      <c r="I126" s="92">
        <f t="shared" si="230"/>
        <v>0.50681216298544618</v>
      </c>
      <c r="K126" s="95">
        <f t="shared" ref="K126:AD126" si="231">IFERROR(K85/K86,"")</f>
        <v>0.41230574707921663</v>
      </c>
      <c r="L126" s="91">
        <f t="shared" si="231"/>
        <v>0.40319134051394345</v>
      </c>
      <c r="M126" s="91">
        <f t="shared" si="231"/>
        <v>0.41290032463933979</v>
      </c>
      <c r="N126" s="92">
        <f t="shared" si="231"/>
        <v>0.43095997314760426</v>
      </c>
      <c r="O126" s="91">
        <f t="shared" si="231"/>
        <v>0.42603636019596308</v>
      </c>
      <c r="P126" s="91">
        <f t="shared" si="231"/>
        <v>0.4158487155224766</v>
      </c>
      <c r="Q126" s="91">
        <f t="shared" si="231"/>
        <v>0.41235771562417634</v>
      </c>
      <c r="R126" s="92">
        <f t="shared" si="231"/>
        <v>0.42195618784109101</v>
      </c>
      <c r="S126" s="91">
        <f t="shared" si="231"/>
        <v>0.38738069825359261</v>
      </c>
      <c r="T126" s="91">
        <f t="shared" si="231"/>
        <v>0.40877376080303013</v>
      </c>
      <c r="U126" s="91">
        <f t="shared" si="231"/>
        <v>0.41809544683953681</v>
      </c>
      <c r="V126" s="92">
        <f t="shared" si="231"/>
        <v>0.42313195530291414</v>
      </c>
      <c r="W126" s="91">
        <f t="shared" si="231"/>
        <v>0.43284319008318317</v>
      </c>
      <c r="X126" s="91">
        <f t="shared" si="231"/>
        <v>0.47405637609807899</v>
      </c>
      <c r="Y126" s="91">
        <f t="shared" si="231"/>
        <v>0.46963120885524218</v>
      </c>
      <c r="Z126" s="92">
        <f t="shared" si="231"/>
        <v>0.49277453083771056</v>
      </c>
      <c r="AA126" s="91">
        <f t="shared" si="231"/>
        <v>0.46818222744299898</v>
      </c>
      <c r="AB126" s="91">
        <f t="shared" si="231"/>
        <v>0.47801703371856707</v>
      </c>
      <c r="AC126" s="91">
        <f t="shared" si="231"/>
        <v>0.53204774155056667</v>
      </c>
      <c r="AD126" s="92">
        <f t="shared" si="231"/>
        <v>0.5752948317406239</v>
      </c>
    </row>
    <row r="127" spans="3:30" s="46" customFormat="1" x14ac:dyDescent="0.3">
      <c r="C127" s="93" t="str">
        <f t="shared" si="225"/>
        <v>LCD Monitor</v>
      </c>
      <c r="D127" s="96" t="s">
        <v>167</v>
      </c>
      <c r="E127" s="97">
        <f>SUM(E123:E126)</f>
        <v>1</v>
      </c>
      <c r="F127" s="97">
        <f t="shared" ref="F127:I127" si="232">SUM(F123:F126)</f>
        <v>1</v>
      </c>
      <c r="G127" s="97">
        <f t="shared" si="232"/>
        <v>1</v>
      </c>
      <c r="H127" s="97">
        <f t="shared" si="232"/>
        <v>1</v>
      </c>
      <c r="I127" s="98">
        <f t="shared" si="232"/>
        <v>1</v>
      </c>
      <c r="K127" s="99">
        <f t="shared" ref="K127" si="233">SUM(K123:K126)</f>
        <v>1</v>
      </c>
      <c r="L127" s="97">
        <f t="shared" ref="L127" si="234">SUM(L123:L126)</f>
        <v>1</v>
      </c>
      <c r="M127" s="97">
        <f t="shared" ref="M127" si="235">SUM(M123:M126)</f>
        <v>0.99999999999999989</v>
      </c>
      <c r="N127" s="98">
        <f t="shared" ref="N127" si="236">SUM(N123:N126)</f>
        <v>1</v>
      </c>
      <c r="O127" s="97">
        <f t="shared" ref="O127" si="237">SUM(O123:O126)</f>
        <v>1</v>
      </c>
      <c r="P127" s="97">
        <f t="shared" ref="P127" si="238">SUM(P123:P126)</f>
        <v>1</v>
      </c>
      <c r="Q127" s="97">
        <f t="shared" ref="Q127" si="239">SUM(Q123:Q126)</f>
        <v>1</v>
      </c>
      <c r="R127" s="98">
        <f t="shared" ref="R127" si="240">SUM(R123:R126)</f>
        <v>0.99999999999999989</v>
      </c>
      <c r="S127" s="97">
        <f t="shared" ref="S127" si="241">SUM(S123:S126)</f>
        <v>1</v>
      </c>
      <c r="T127" s="97">
        <f t="shared" ref="T127" si="242">SUM(T123:T126)</f>
        <v>1</v>
      </c>
      <c r="U127" s="97">
        <f t="shared" ref="U127" si="243">SUM(U123:U126)</f>
        <v>1</v>
      </c>
      <c r="V127" s="98">
        <f t="shared" ref="V127" si="244">SUM(V123:V126)</f>
        <v>1</v>
      </c>
      <c r="W127" s="97">
        <f t="shared" ref="W127" si="245">SUM(W123:W126)</f>
        <v>1</v>
      </c>
      <c r="X127" s="97">
        <f t="shared" ref="X127" si="246">SUM(X123:X126)</f>
        <v>1</v>
      </c>
      <c r="Y127" s="97">
        <f t="shared" ref="Y127" si="247">SUM(Y123:Y126)</f>
        <v>1</v>
      </c>
      <c r="Z127" s="98">
        <f t="shared" ref="Z127" si="248">SUM(Z123:Z126)</f>
        <v>1</v>
      </c>
      <c r="AA127" s="97">
        <f t="shared" ref="AA127" si="249">SUM(AA123:AA126)</f>
        <v>1</v>
      </c>
      <c r="AB127" s="97">
        <f t="shared" ref="AB127" si="250">SUM(AB123:AB126)</f>
        <v>1</v>
      </c>
      <c r="AC127" s="97">
        <f t="shared" ref="AC127" si="251">SUM(AC123:AC126)</f>
        <v>1</v>
      </c>
      <c r="AD127" s="98">
        <f t="shared" ref="AD127" si="252">SUM(AD123:AD126)</f>
        <v>0.99999999999999989</v>
      </c>
    </row>
    <row r="128" spans="3:30" x14ac:dyDescent="0.3">
      <c r="C128" s="87" t="s">
        <v>115</v>
      </c>
      <c r="D128" s="53" t="s">
        <v>164</v>
      </c>
      <c r="E128" s="88">
        <f t="shared" ref="E128:I128" si="253">IFERROR(E87/E91,"")</f>
        <v>0.17319744266138903</v>
      </c>
      <c r="F128" s="88">
        <f t="shared" si="253"/>
        <v>0.14698764658197455</v>
      </c>
      <c r="G128" s="88">
        <f t="shared" si="253"/>
        <v>8.7310584485319573E-2</v>
      </c>
      <c r="H128" s="88">
        <f t="shared" si="253"/>
        <v>8.7518546563676775E-2</v>
      </c>
      <c r="I128" s="89">
        <f t="shared" si="253"/>
        <v>8.8804789016664373E-2</v>
      </c>
      <c r="K128" s="94">
        <f t="shared" ref="K128:AD128" si="254">IFERROR(K87/K91,"")</f>
        <v>0.18322119395537093</v>
      </c>
      <c r="L128" s="88">
        <f t="shared" si="254"/>
        <v>0.17046290115998988</v>
      </c>
      <c r="M128" s="88">
        <f t="shared" si="254"/>
        <v>0.16508713012771284</v>
      </c>
      <c r="N128" s="89">
        <f t="shared" si="254"/>
        <v>0.17492204057439159</v>
      </c>
      <c r="O128" s="88">
        <f t="shared" si="254"/>
        <v>0.16093399475407746</v>
      </c>
      <c r="P128" s="88">
        <f t="shared" si="254"/>
        <v>0.16268987952956282</v>
      </c>
      <c r="Q128" s="88">
        <f t="shared" si="254"/>
        <v>0.14196744088216487</v>
      </c>
      <c r="R128" s="89">
        <f t="shared" si="254"/>
        <v>0.12266673056211885</v>
      </c>
      <c r="S128" s="88">
        <f t="shared" si="254"/>
        <v>0.10307168502582556</v>
      </c>
      <c r="T128" s="88">
        <f t="shared" si="254"/>
        <v>7.8933858132968257E-2</v>
      </c>
      <c r="U128" s="88">
        <f t="shared" si="254"/>
        <v>8.2540360635048285E-2</v>
      </c>
      <c r="V128" s="89">
        <f t="shared" si="254"/>
        <v>8.5455764075067026E-2</v>
      </c>
      <c r="W128" s="88">
        <f t="shared" si="254"/>
        <v>9.0195540701607943E-2</v>
      </c>
      <c r="X128" s="88">
        <f t="shared" si="254"/>
        <v>9.335125260881344E-2</v>
      </c>
      <c r="Y128" s="88">
        <f t="shared" si="254"/>
        <v>8.3585531285533671E-2</v>
      </c>
      <c r="Z128" s="89">
        <f t="shared" si="254"/>
        <v>8.290307679713721E-2</v>
      </c>
      <c r="AA128" s="88">
        <f t="shared" si="254"/>
        <v>8.3120757149234933E-2</v>
      </c>
      <c r="AB128" s="88">
        <f t="shared" si="254"/>
        <v>8.4103084828055022E-2</v>
      </c>
      <c r="AC128" s="88">
        <f t="shared" si="254"/>
        <v>8.6016076323818677E-2</v>
      </c>
      <c r="AD128" s="89">
        <f t="shared" si="254"/>
        <v>0.10199880082088014</v>
      </c>
    </row>
    <row r="129" spans="3:30" x14ac:dyDescent="0.3">
      <c r="C129" s="90" t="str">
        <f t="shared" ref="C129:C132" si="255">C128</f>
        <v>LCD TV</v>
      </c>
      <c r="D129" s="47" t="s">
        <v>165</v>
      </c>
      <c r="E129" s="91">
        <f t="shared" ref="E129:I129" si="256">IFERROR(E88/E91,"")</f>
        <v>0.13644813401352965</v>
      </c>
      <c r="F129" s="91">
        <f t="shared" si="256"/>
        <v>0.10790752955641679</v>
      </c>
      <c r="G129" s="91">
        <f t="shared" si="256"/>
        <v>9.4212363626175064E-2</v>
      </c>
      <c r="H129" s="91">
        <f t="shared" si="256"/>
        <v>2.5878926060590435E-2</v>
      </c>
      <c r="I129" s="92">
        <f t="shared" si="256"/>
        <v>1.6301272989738099E-2</v>
      </c>
      <c r="K129" s="95">
        <f t="shared" ref="K129:AD129" si="257">IFERROR(K88/K91,"")</f>
        <v>0.14933225511207288</v>
      </c>
      <c r="L129" s="91">
        <f t="shared" si="257"/>
        <v>0.13248040965635241</v>
      </c>
      <c r="M129" s="91">
        <f t="shared" si="257"/>
        <v>0.13279783498886027</v>
      </c>
      <c r="N129" s="92">
        <f t="shared" si="257"/>
        <v>0.13230722290701388</v>
      </c>
      <c r="O129" s="91">
        <f t="shared" si="257"/>
        <v>0.12404811718873716</v>
      </c>
      <c r="P129" s="91">
        <f t="shared" si="257"/>
        <v>0.11423472091266242</v>
      </c>
      <c r="Q129" s="91">
        <f t="shared" si="257"/>
        <v>0.10301225331430545</v>
      </c>
      <c r="R129" s="92">
        <f t="shared" si="257"/>
        <v>9.0578768813577099E-2</v>
      </c>
      <c r="S129" s="91">
        <f t="shared" si="257"/>
        <v>9.9929925300060493E-2</v>
      </c>
      <c r="T129" s="91">
        <f t="shared" si="257"/>
        <v>8.7398696964881617E-2</v>
      </c>
      <c r="U129" s="91">
        <f t="shared" si="257"/>
        <v>0.10191374467395979</v>
      </c>
      <c r="V129" s="92">
        <f t="shared" si="257"/>
        <v>8.73758759161882E-2</v>
      </c>
      <c r="W129" s="91">
        <f t="shared" si="257"/>
        <v>2.3807837600411063E-2</v>
      </c>
      <c r="X129" s="91">
        <f t="shared" si="257"/>
        <v>2.9951221431695624E-2</v>
      </c>
      <c r="Y129" s="91">
        <f t="shared" si="257"/>
        <v>2.7464794332106138E-2</v>
      </c>
      <c r="Z129" s="92">
        <f t="shared" si="257"/>
        <v>2.2497105635532269E-2</v>
      </c>
      <c r="AA129" s="91">
        <f t="shared" si="257"/>
        <v>2.2121321307526559E-2</v>
      </c>
      <c r="AB129" s="91">
        <f t="shared" si="257"/>
        <v>4.4274150407961196E-3</v>
      </c>
      <c r="AC129" s="91">
        <f t="shared" si="257"/>
        <v>7.1708457880960861E-3</v>
      </c>
      <c r="AD129" s="92">
        <f t="shared" si="257"/>
        <v>3.0680142076786224E-2</v>
      </c>
    </row>
    <row r="130" spans="3:30" x14ac:dyDescent="0.3">
      <c r="C130" s="90" t="str">
        <f t="shared" si="255"/>
        <v>LCD TV</v>
      </c>
      <c r="D130" s="47" t="s">
        <v>140</v>
      </c>
      <c r="E130" s="91">
        <f t="shared" ref="E130:I130" si="258">IFERROR(E89/E91,"")</f>
        <v>0.18518382607983322</v>
      </c>
      <c r="F130" s="91">
        <f t="shared" si="258"/>
        <v>0.18641290455731466</v>
      </c>
      <c r="G130" s="91">
        <f t="shared" si="258"/>
        <v>0.17431591427651871</v>
      </c>
      <c r="H130" s="91">
        <f t="shared" si="258"/>
        <v>0.2357700980669106</v>
      </c>
      <c r="I130" s="92">
        <f t="shared" si="258"/>
        <v>0.24038854026126077</v>
      </c>
      <c r="K130" s="95">
        <f t="shared" ref="K130:AD130" si="259">IFERROR(K89/K91,"")</f>
        <v>0.18480815621187047</v>
      </c>
      <c r="L130" s="91">
        <f t="shared" si="259"/>
        <v>0.18921066940216991</v>
      </c>
      <c r="M130" s="91">
        <f t="shared" si="259"/>
        <v>0.18702372793217317</v>
      </c>
      <c r="N130" s="92">
        <f t="shared" si="259"/>
        <v>0.17995424402796634</v>
      </c>
      <c r="O130" s="91">
        <f t="shared" si="259"/>
        <v>0.20116749344259682</v>
      </c>
      <c r="P130" s="91">
        <f t="shared" si="259"/>
        <v>0.18221851677165729</v>
      </c>
      <c r="Q130" s="91">
        <f t="shared" si="259"/>
        <v>0.18367262000032961</v>
      </c>
      <c r="R130" s="92">
        <f t="shared" si="259"/>
        <v>0.1787238452951796</v>
      </c>
      <c r="S130" s="91">
        <f t="shared" si="259"/>
        <v>0.17866728130273973</v>
      </c>
      <c r="T130" s="91">
        <f t="shared" si="259"/>
        <v>0.17967155202972779</v>
      </c>
      <c r="U130" s="91">
        <f t="shared" si="259"/>
        <v>0.17261116974641627</v>
      </c>
      <c r="V130" s="92">
        <f t="shared" si="259"/>
        <v>0.16698500730649302</v>
      </c>
      <c r="W130" s="91">
        <f t="shared" si="259"/>
        <v>0.23258147780371194</v>
      </c>
      <c r="X130" s="91">
        <f t="shared" si="259"/>
        <v>0.22919721948539593</v>
      </c>
      <c r="Y130" s="91">
        <f t="shared" si="259"/>
        <v>0.23620995380125795</v>
      </c>
      <c r="Z130" s="92">
        <f t="shared" si="259"/>
        <v>0.24480768556092197</v>
      </c>
      <c r="AA130" s="91">
        <f t="shared" si="259"/>
        <v>0.24593282066226152</v>
      </c>
      <c r="AB130" s="91">
        <f t="shared" si="259"/>
        <v>0.2411495821189639</v>
      </c>
      <c r="AC130" s="91">
        <f t="shared" si="259"/>
        <v>0.24642619294686141</v>
      </c>
      <c r="AD130" s="92">
        <f t="shared" si="259"/>
        <v>0.22807361206644919</v>
      </c>
    </row>
    <row r="131" spans="3:30" x14ac:dyDescent="0.3">
      <c r="C131" s="90" t="str">
        <f t="shared" si="255"/>
        <v>LCD TV</v>
      </c>
      <c r="D131" s="47" t="s">
        <v>166</v>
      </c>
      <c r="E131" s="91">
        <f t="shared" ref="E131:I131" si="260">IFERROR(E90/E91,"")</f>
        <v>0.50517059724524827</v>
      </c>
      <c r="F131" s="91">
        <f t="shared" si="260"/>
        <v>0.55869191930429396</v>
      </c>
      <c r="G131" s="91">
        <f t="shared" si="260"/>
        <v>0.64416113761198657</v>
      </c>
      <c r="H131" s="91">
        <f t="shared" si="260"/>
        <v>0.65083242930882224</v>
      </c>
      <c r="I131" s="92">
        <f t="shared" si="260"/>
        <v>0.65450539773233674</v>
      </c>
      <c r="K131" s="95">
        <f t="shared" ref="K131:AD131" si="261">IFERROR(K90/K91,"")</f>
        <v>0.4826383947206857</v>
      </c>
      <c r="L131" s="91">
        <f t="shared" si="261"/>
        <v>0.5078460197814878</v>
      </c>
      <c r="M131" s="91">
        <f t="shared" si="261"/>
        <v>0.51509130695125371</v>
      </c>
      <c r="N131" s="92">
        <f t="shared" si="261"/>
        <v>0.51281649249062822</v>
      </c>
      <c r="O131" s="91">
        <f t="shared" si="261"/>
        <v>0.51385039461458859</v>
      </c>
      <c r="P131" s="91">
        <f t="shared" si="261"/>
        <v>0.54085688278611743</v>
      </c>
      <c r="Q131" s="91">
        <f t="shared" si="261"/>
        <v>0.57134768580320006</v>
      </c>
      <c r="R131" s="92">
        <f t="shared" si="261"/>
        <v>0.60803065532912459</v>
      </c>
      <c r="S131" s="91">
        <f t="shared" si="261"/>
        <v>0.61833110837137428</v>
      </c>
      <c r="T131" s="91">
        <f t="shared" si="261"/>
        <v>0.65399589287242232</v>
      </c>
      <c r="U131" s="91">
        <f t="shared" si="261"/>
        <v>0.64293472494457571</v>
      </c>
      <c r="V131" s="92">
        <f t="shared" si="261"/>
        <v>0.66018335270225181</v>
      </c>
      <c r="W131" s="91">
        <f t="shared" si="261"/>
        <v>0.65341514389426902</v>
      </c>
      <c r="X131" s="91">
        <f t="shared" si="261"/>
        <v>0.64750030647409496</v>
      </c>
      <c r="Y131" s="91">
        <f t="shared" si="261"/>
        <v>0.65273972058110219</v>
      </c>
      <c r="Z131" s="92">
        <f t="shared" si="261"/>
        <v>0.64979213200640851</v>
      </c>
      <c r="AA131" s="91">
        <f t="shared" si="261"/>
        <v>0.64882510088097689</v>
      </c>
      <c r="AB131" s="91">
        <f t="shared" si="261"/>
        <v>0.67031991801218493</v>
      </c>
      <c r="AC131" s="91">
        <f t="shared" si="261"/>
        <v>0.66038688494122377</v>
      </c>
      <c r="AD131" s="92">
        <f t="shared" si="261"/>
        <v>0.63924744503588449</v>
      </c>
    </row>
    <row r="132" spans="3:30" x14ac:dyDescent="0.3">
      <c r="C132" s="93" t="str">
        <f t="shared" si="255"/>
        <v>LCD TV</v>
      </c>
      <c r="D132" s="96" t="s">
        <v>167</v>
      </c>
      <c r="E132" s="97">
        <f t="shared" ref="E132" si="262">SUM(E128:E131)</f>
        <v>1</v>
      </c>
      <c r="F132" s="97">
        <f t="shared" ref="F132" si="263">SUM(F128:F131)</f>
        <v>1</v>
      </c>
      <c r="G132" s="97">
        <f t="shared" ref="G132" si="264">SUM(G128:G131)</f>
        <v>0.99999999999999989</v>
      </c>
      <c r="H132" s="97">
        <f t="shared" ref="H132" si="265">SUM(H128:H131)</f>
        <v>1</v>
      </c>
      <c r="I132" s="98">
        <f t="shared" ref="I132" si="266">SUM(I128:I131)</f>
        <v>1</v>
      </c>
      <c r="J132" s="46"/>
      <c r="K132" s="99">
        <f t="shared" ref="K132" si="267">SUM(K128:K131)</f>
        <v>0.99999999999999989</v>
      </c>
      <c r="L132" s="97">
        <f t="shared" ref="L132" si="268">SUM(L128:L131)</f>
        <v>1</v>
      </c>
      <c r="M132" s="97">
        <f t="shared" ref="M132" si="269">SUM(M128:M131)</f>
        <v>1</v>
      </c>
      <c r="N132" s="98">
        <f t="shared" ref="N132" si="270">SUM(N128:N131)</f>
        <v>1</v>
      </c>
      <c r="O132" s="97">
        <f t="shared" ref="O132" si="271">SUM(O128:O131)</f>
        <v>1</v>
      </c>
      <c r="P132" s="97">
        <f t="shared" ref="P132" si="272">SUM(P128:P131)</f>
        <v>1</v>
      </c>
      <c r="Q132" s="97">
        <f t="shared" ref="Q132" si="273">SUM(Q128:Q131)</f>
        <v>1</v>
      </c>
      <c r="R132" s="98">
        <f t="shared" ref="R132" si="274">SUM(R128:R131)</f>
        <v>1</v>
      </c>
      <c r="S132" s="97">
        <f t="shared" ref="S132" si="275">SUM(S128:S131)</f>
        <v>1</v>
      </c>
      <c r="T132" s="97">
        <f t="shared" ref="T132" si="276">SUM(T128:T131)</f>
        <v>1</v>
      </c>
      <c r="U132" s="97">
        <f t="shared" ref="U132" si="277">SUM(U128:U131)</f>
        <v>1</v>
      </c>
      <c r="V132" s="98">
        <f t="shared" ref="V132" si="278">SUM(V128:V131)</f>
        <v>1</v>
      </c>
      <c r="W132" s="97">
        <f t="shared" ref="W132" si="279">SUM(W128:W131)</f>
        <v>1</v>
      </c>
      <c r="X132" s="97">
        <f t="shared" ref="X132" si="280">SUM(X128:X131)</f>
        <v>1</v>
      </c>
      <c r="Y132" s="97">
        <f t="shared" ref="Y132" si="281">SUM(Y128:Y131)</f>
        <v>1</v>
      </c>
      <c r="Z132" s="98">
        <f t="shared" ref="Z132" si="282">SUM(Z128:Z131)</f>
        <v>1</v>
      </c>
      <c r="AA132" s="97">
        <f t="shared" ref="AA132" si="283">SUM(AA128:AA131)</f>
        <v>0.99999999999999989</v>
      </c>
      <c r="AB132" s="97">
        <f t="shared" ref="AB132" si="284">SUM(AB128:AB131)</f>
        <v>1</v>
      </c>
      <c r="AC132" s="97">
        <f t="shared" ref="AC132" si="285">SUM(AC128:AC131)</f>
        <v>1</v>
      </c>
      <c r="AD132" s="98">
        <f t="shared" ref="AD132" si="286">SUM(AD128:AD131)</f>
        <v>1</v>
      </c>
    </row>
    <row r="133" spans="3:30" x14ac:dyDescent="0.3">
      <c r="C133" s="87" t="s">
        <v>155</v>
      </c>
      <c r="D133" s="53" t="s">
        <v>164</v>
      </c>
      <c r="E133" s="88" t="str">
        <f t="shared" ref="E133:I133" si="287">IFERROR(E92/E96,"")</f>
        <v/>
      </c>
      <c r="F133" s="88">
        <f t="shared" si="287"/>
        <v>0</v>
      </c>
      <c r="G133" s="88">
        <f t="shared" si="287"/>
        <v>0</v>
      </c>
      <c r="H133" s="88">
        <f t="shared" si="287"/>
        <v>0</v>
      </c>
      <c r="I133" s="89">
        <f t="shared" si="287"/>
        <v>8.8025889967637536E-2</v>
      </c>
      <c r="K133" s="94" t="str">
        <f t="shared" ref="K133:AD133" si="288">IFERROR(K92/K96,"")</f>
        <v/>
      </c>
      <c r="L133" s="88" t="str">
        <f t="shared" si="288"/>
        <v/>
      </c>
      <c r="M133" s="88" t="str">
        <f t="shared" si="288"/>
        <v/>
      </c>
      <c r="N133" s="89" t="str">
        <f t="shared" si="288"/>
        <v/>
      </c>
      <c r="O133" s="88">
        <f t="shared" si="288"/>
        <v>0</v>
      </c>
      <c r="P133" s="88">
        <f t="shared" si="288"/>
        <v>0</v>
      </c>
      <c r="Q133" s="88">
        <f t="shared" si="288"/>
        <v>0</v>
      </c>
      <c r="R133" s="89">
        <f t="shared" si="288"/>
        <v>0</v>
      </c>
      <c r="S133" s="88">
        <f t="shared" si="288"/>
        <v>0</v>
      </c>
      <c r="T133" s="88">
        <f t="shared" si="288"/>
        <v>0</v>
      </c>
      <c r="U133" s="88">
        <f t="shared" si="288"/>
        <v>0</v>
      </c>
      <c r="V133" s="89">
        <f t="shared" si="288"/>
        <v>0</v>
      </c>
      <c r="W133" s="88">
        <f t="shared" si="288"/>
        <v>0</v>
      </c>
      <c r="X133" s="88">
        <f t="shared" si="288"/>
        <v>0</v>
      </c>
      <c r="Y133" s="88">
        <f t="shared" si="288"/>
        <v>0</v>
      </c>
      <c r="Z133" s="89">
        <f t="shared" si="288"/>
        <v>0</v>
      </c>
      <c r="AA133" s="88">
        <f t="shared" si="288"/>
        <v>0</v>
      </c>
      <c r="AB133" s="88">
        <f t="shared" si="288"/>
        <v>0</v>
      </c>
      <c r="AC133" s="88">
        <f t="shared" si="288"/>
        <v>0</v>
      </c>
      <c r="AD133" s="89">
        <f t="shared" si="288"/>
        <v>0.23448275862068965</v>
      </c>
    </row>
    <row r="134" spans="3:30" x14ac:dyDescent="0.3">
      <c r="C134" s="90" t="str">
        <f t="shared" ref="C134:C137" si="289">C133</f>
        <v>OLED Monitor</v>
      </c>
      <c r="D134" s="47" t="s">
        <v>165</v>
      </c>
      <c r="E134" s="91" t="str">
        <f t="shared" ref="E134:I134" si="290">IFERROR(E93/E96,"")</f>
        <v/>
      </c>
      <c r="F134" s="91">
        <f t="shared" si="290"/>
        <v>0</v>
      </c>
      <c r="G134" s="91">
        <f t="shared" si="290"/>
        <v>0</v>
      </c>
      <c r="H134" s="91">
        <f t="shared" si="290"/>
        <v>0.70796460176991149</v>
      </c>
      <c r="I134" s="92">
        <f t="shared" si="290"/>
        <v>0.88673139158576053</v>
      </c>
      <c r="K134" s="95" t="str">
        <f t="shared" ref="K134:AD134" si="291">IFERROR(K93/K96,"")</f>
        <v/>
      </c>
      <c r="L134" s="91" t="str">
        <f t="shared" si="291"/>
        <v/>
      </c>
      <c r="M134" s="91" t="str">
        <f t="shared" si="291"/>
        <v/>
      </c>
      <c r="N134" s="92" t="str">
        <f t="shared" si="291"/>
        <v/>
      </c>
      <c r="O134" s="91">
        <f t="shared" si="291"/>
        <v>0</v>
      </c>
      <c r="P134" s="91">
        <f t="shared" si="291"/>
        <v>0</v>
      </c>
      <c r="Q134" s="91">
        <f t="shared" si="291"/>
        <v>0</v>
      </c>
      <c r="R134" s="92">
        <f t="shared" si="291"/>
        <v>0</v>
      </c>
      <c r="S134" s="91">
        <f t="shared" si="291"/>
        <v>0</v>
      </c>
      <c r="T134" s="91">
        <f t="shared" si="291"/>
        <v>0</v>
      </c>
      <c r="U134" s="91">
        <f t="shared" si="291"/>
        <v>0</v>
      </c>
      <c r="V134" s="92">
        <f t="shared" si="291"/>
        <v>0</v>
      </c>
      <c r="W134" s="91">
        <f t="shared" si="291"/>
        <v>0</v>
      </c>
      <c r="X134" s="91">
        <f t="shared" si="291"/>
        <v>0</v>
      </c>
      <c r="Y134" s="91">
        <f t="shared" si="291"/>
        <v>0</v>
      </c>
      <c r="Z134" s="92">
        <f t="shared" si="291"/>
        <v>0.83333333333333337</v>
      </c>
      <c r="AA134" s="91">
        <f t="shared" si="291"/>
        <v>0.95238095238095233</v>
      </c>
      <c r="AB134" s="91">
        <f t="shared" si="291"/>
        <v>0.94763092269326676</v>
      </c>
      <c r="AC134" s="91">
        <f t="shared" si="291"/>
        <v>0.98484848484848486</v>
      </c>
      <c r="AD134" s="92">
        <f t="shared" si="291"/>
        <v>0.75862068965517238</v>
      </c>
    </row>
    <row r="135" spans="3:30" x14ac:dyDescent="0.3">
      <c r="C135" s="90" t="str">
        <f t="shared" si="289"/>
        <v>OLED Monitor</v>
      </c>
      <c r="D135" s="47" t="s">
        <v>140</v>
      </c>
      <c r="E135" s="91" t="str">
        <f t="shared" ref="E135:I135" si="292">IFERROR(E94/E96,"")</f>
        <v/>
      </c>
      <c r="F135" s="91">
        <f t="shared" si="292"/>
        <v>0</v>
      </c>
      <c r="G135" s="91">
        <f t="shared" si="292"/>
        <v>0</v>
      </c>
      <c r="H135" s="91">
        <f t="shared" si="292"/>
        <v>0</v>
      </c>
      <c r="I135" s="92">
        <f t="shared" si="292"/>
        <v>0</v>
      </c>
      <c r="K135" s="95" t="str">
        <f t="shared" ref="K135:AD135" si="293">IFERROR(K94/K96,"")</f>
        <v/>
      </c>
      <c r="L135" s="91" t="str">
        <f t="shared" si="293"/>
        <v/>
      </c>
      <c r="M135" s="91" t="str">
        <f t="shared" si="293"/>
        <v/>
      </c>
      <c r="N135" s="92" t="str">
        <f t="shared" si="293"/>
        <v/>
      </c>
      <c r="O135" s="91">
        <f t="shared" si="293"/>
        <v>0</v>
      </c>
      <c r="P135" s="91">
        <f t="shared" si="293"/>
        <v>0</v>
      </c>
      <c r="Q135" s="91">
        <f t="shared" si="293"/>
        <v>0</v>
      </c>
      <c r="R135" s="92">
        <f t="shared" si="293"/>
        <v>0</v>
      </c>
      <c r="S135" s="91">
        <f t="shared" si="293"/>
        <v>0</v>
      </c>
      <c r="T135" s="91">
        <f t="shared" si="293"/>
        <v>0</v>
      </c>
      <c r="U135" s="91">
        <f t="shared" si="293"/>
        <v>0</v>
      </c>
      <c r="V135" s="92">
        <f t="shared" si="293"/>
        <v>0</v>
      </c>
      <c r="W135" s="91">
        <f t="shared" si="293"/>
        <v>0</v>
      </c>
      <c r="X135" s="91">
        <f t="shared" si="293"/>
        <v>0</v>
      </c>
      <c r="Y135" s="91">
        <f t="shared" si="293"/>
        <v>0</v>
      </c>
      <c r="Z135" s="92">
        <f t="shared" si="293"/>
        <v>0</v>
      </c>
      <c r="AA135" s="91">
        <f t="shared" si="293"/>
        <v>0</v>
      </c>
      <c r="AB135" s="91">
        <f t="shared" si="293"/>
        <v>0</v>
      </c>
      <c r="AC135" s="91">
        <f t="shared" si="293"/>
        <v>0</v>
      </c>
      <c r="AD135" s="92">
        <f t="shared" si="293"/>
        <v>0</v>
      </c>
    </row>
    <row r="136" spans="3:30" x14ac:dyDescent="0.3">
      <c r="C136" s="90" t="str">
        <f t="shared" si="289"/>
        <v>OLED Monitor</v>
      </c>
      <c r="D136" s="47" t="s">
        <v>166</v>
      </c>
      <c r="E136" s="91" t="str">
        <f t="shared" ref="E136:I136" si="294">IFERROR(E95/E96,"")</f>
        <v/>
      </c>
      <c r="F136" s="91">
        <f t="shared" si="294"/>
        <v>1</v>
      </c>
      <c r="G136" s="91">
        <f t="shared" si="294"/>
        <v>1</v>
      </c>
      <c r="H136" s="91">
        <f t="shared" si="294"/>
        <v>0.29203539823008851</v>
      </c>
      <c r="I136" s="92">
        <f t="shared" si="294"/>
        <v>2.5242718446601944E-2</v>
      </c>
      <c r="K136" s="95" t="str">
        <f t="shared" ref="K136:AD136" si="295">IFERROR(K95/K96,"")</f>
        <v/>
      </c>
      <c r="L136" s="91" t="str">
        <f t="shared" si="295"/>
        <v/>
      </c>
      <c r="M136" s="91" t="str">
        <f t="shared" si="295"/>
        <v/>
      </c>
      <c r="N136" s="92" t="str">
        <f t="shared" si="295"/>
        <v/>
      </c>
      <c r="O136" s="91">
        <f t="shared" si="295"/>
        <v>1</v>
      </c>
      <c r="P136" s="91">
        <f t="shared" si="295"/>
        <v>1</v>
      </c>
      <c r="Q136" s="91">
        <f t="shared" si="295"/>
        <v>1</v>
      </c>
      <c r="R136" s="92">
        <f t="shared" si="295"/>
        <v>1</v>
      </c>
      <c r="S136" s="91">
        <f t="shared" si="295"/>
        <v>1</v>
      </c>
      <c r="T136" s="91">
        <f t="shared" si="295"/>
        <v>1</v>
      </c>
      <c r="U136" s="91">
        <f t="shared" si="295"/>
        <v>1</v>
      </c>
      <c r="V136" s="92">
        <f t="shared" si="295"/>
        <v>1</v>
      </c>
      <c r="W136" s="91">
        <f t="shared" si="295"/>
        <v>1</v>
      </c>
      <c r="X136" s="91">
        <f t="shared" si="295"/>
        <v>1</v>
      </c>
      <c r="Y136" s="91">
        <f t="shared" si="295"/>
        <v>1</v>
      </c>
      <c r="Z136" s="92">
        <f t="shared" si="295"/>
        <v>0.16666666666666669</v>
      </c>
      <c r="AA136" s="91">
        <f t="shared" si="295"/>
        <v>4.7619047619047616E-2</v>
      </c>
      <c r="AB136" s="91">
        <f t="shared" si="295"/>
        <v>5.2369077306733167E-2</v>
      </c>
      <c r="AC136" s="91">
        <f t="shared" si="295"/>
        <v>1.515151515151515E-2</v>
      </c>
      <c r="AD136" s="92">
        <f t="shared" si="295"/>
        <v>6.8965517241379318E-3</v>
      </c>
    </row>
    <row r="137" spans="3:30" x14ac:dyDescent="0.3">
      <c r="C137" s="93" t="str">
        <f t="shared" si="289"/>
        <v>OLED Monitor</v>
      </c>
      <c r="D137" s="96" t="s">
        <v>167</v>
      </c>
      <c r="E137" s="97">
        <f t="shared" ref="E137" si="296">SUM(E133:E136)</f>
        <v>0</v>
      </c>
      <c r="F137" s="97">
        <f t="shared" ref="F137" si="297">SUM(F133:F136)</f>
        <v>1</v>
      </c>
      <c r="G137" s="97">
        <f t="shared" ref="G137" si="298">SUM(G133:G136)</f>
        <v>1</v>
      </c>
      <c r="H137" s="97">
        <f t="shared" ref="H137" si="299">SUM(H133:H136)</f>
        <v>1</v>
      </c>
      <c r="I137" s="98">
        <f t="shared" ref="I137" si="300">SUM(I133:I136)</f>
        <v>1</v>
      </c>
      <c r="J137" s="46"/>
      <c r="K137" s="99">
        <f t="shared" ref="K137" si="301">SUM(K133:K136)</f>
        <v>0</v>
      </c>
      <c r="L137" s="97">
        <f t="shared" ref="L137" si="302">SUM(L133:L136)</f>
        <v>0</v>
      </c>
      <c r="M137" s="97">
        <f t="shared" ref="M137" si="303">SUM(M133:M136)</f>
        <v>0</v>
      </c>
      <c r="N137" s="98">
        <f t="shared" ref="N137" si="304">SUM(N133:N136)</f>
        <v>0</v>
      </c>
      <c r="O137" s="97">
        <f t="shared" ref="O137" si="305">SUM(O133:O136)</f>
        <v>1</v>
      </c>
      <c r="P137" s="97">
        <f t="shared" ref="P137" si="306">SUM(P133:P136)</f>
        <v>1</v>
      </c>
      <c r="Q137" s="97">
        <f t="shared" ref="Q137" si="307">SUM(Q133:Q136)</f>
        <v>1</v>
      </c>
      <c r="R137" s="98">
        <f t="shared" ref="R137" si="308">SUM(R133:R136)</f>
        <v>1</v>
      </c>
      <c r="S137" s="97">
        <f t="shared" ref="S137" si="309">SUM(S133:S136)</f>
        <v>1</v>
      </c>
      <c r="T137" s="97">
        <f t="shared" ref="T137" si="310">SUM(T133:T136)</f>
        <v>1</v>
      </c>
      <c r="U137" s="97">
        <f t="shared" ref="U137" si="311">SUM(U133:U136)</f>
        <v>1</v>
      </c>
      <c r="V137" s="98">
        <f t="shared" ref="V137" si="312">SUM(V133:V136)</f>
        <v>1</v>
      </c>
      <c r="W137" s="97">
        <f t="shared" ref="W137" si="313">SUM(W133:W136)</f>
        <v>1</v>
      </c>
      <c r="X137" s="97">
        <f t="shared" ref="X137" si="314">SUM(X133:X136)</f>
        <v>1</v>
      </c>
      <c r="Y137" s="97">
        <f t="shared" ref="Y137" si="315">SUM(Y133:Y136)</f>
        <v>1</v>
      </c>
      <c r="Z137" s="98">
        <f t="shared" ref="Z137" si="316">SUM(Z133:Z136)</f>
        <v>1</v>
      </c>
      <c r="AA137" s="97">
        <f t="shared" ref="AA137" si="317">SUM(AA133:AA136)</f>
        <v>1</v>
      </c>
      <c r="AB137" s="97">
        <f t="shared" ref="AB137" si="318">SUM(AB133:AB136)</f>
        <v>0.99999999999999989</v>
      </c>
      <c r="AC137" s="97">
        <f t="shared" ref="AC137" si="319">SUM(AC133:AC136)</f>
        <v>1</v>
      </c>
      <c r="AD137" s="98">
        <f t="shared" ref="AD137" si="320">SUM(AD133:AD136)</f>
        <v>1</v>
      </c>
    </row>
    <row r="138" spans="3:30" x14ac:dyDescent="0.3">
      <c r="C138" s="87" t="s">
        <v>157</v>
      </c>
      <c r="D138" s="53" t="s">
        <v>164</v>
      </c>
      <c r="E138" s="88" t="str">
        <f t="shared" ref="E138:I138" si="321">IFERROR(E97/E101,"")</f>
        <v/>
      </c>
      <c r="F138" s="88" t="str">
        <f t="shared" si="321"/>
        <v/>
      </c>
      <c r="G138" s="88">
        <f t="shared" si="321"/>
        <v>0</v>
      </c>
      <c r="H138" s="88">
        <f t="shared" si="321"/>
        <v>0</v>
      </c>
      <c r="I138" s="89">
        <f t="shared" si="321"/>
        <v>0</v>
      </c>
      <c r="K138" s="94" t="str">
        <f t="shared" ref="K138:AD138" si="322">IFERROR(K97/K101,"")</f>
        <v/>
      </c>
      <c r="L138" s="88" t="str">
        <f t="shared" si="322"/>
        <v/>
      </c>
      <c r="M138" s="88" t="str">
        <f t="shared" si="322"/>
        <v/>
      </c>
      <c r="N138" s="89" t="str">
        <f t="shared" si="322"/>
        <v/>
      </c>
      <c r="O138" s="88" t="str">
        <f t="shared" si="322"/>
        <v/>
      </c>
      <c r="P138" s="88" t="str">
        <f t="shared" si="322"/>
        <v/>
      </c>
      <c r="Q138" s="88" t="str">
        <f t="shared" si="322"/>
        <v/>
      </c>
      <c r="R138" s="89" t="str">
        <f t="shared" si="322"/>
        <v/>
      </c>
      <c r="S138" s="88">
        <f t="shared" si="322"/>
        <v>0</v>
      </c>
      <c r="T138" s="88">
        <f t="shared" si="322"/>
        <v>0</v>
      </c>
      <c r="U138" s="88">
        <f t="shared" si="322"/>
        <v>0</v>
      </c>
      <c r="V138" s="89">
        <f t="shared" si="322"/>
        <v>0</v>
      </c>
      <c r="W138" s="88">
        <f t="shared" si="322"/>
        <v>0</v>
      </c>
      <c r="X138" s="88">
        <f t="shared" si="322"/>
        <v>0</v>
      </c>
      <c r="Y138" s="88">
        <f t="shared" si="322"/>
        <v>0</v>
      </c>
      <c r="Z138" s="89">
        <f t="shared" si="322"/>
        <v>0</v>
      </c>
      <c r="AA138" s="88">
        <f t="shared" si="322"/>
        <v>0</v>
      </c>
      <c r="AB138" s="88">
        <f t="shared" si="322"/>
        <v>0</v>
      </c>
      <c r="AC138" s="88">
        <f t="shared" si="322"/>
        <v>0</v>
      </c>
      <c r="AD138" s="89">
        <f t="shared" si="322"/>
        <v>0</v>
      </c>
    </row>
    <row r="139" spans="3:30" x14ac:dyDescent="0.3">
      <c r="C139" s="90" t="str">
        <f t="shared" ref="C139:C142" si="323">C138</f>
        <v>OLED Portable PC</v>
      </c>
      <c r="D139" s="47" t="s">
        <v>165</v>
      </c>
      <c r="E139" s="91" t="str">
        <f t="shared" ref="E139:I139" si="324">IFERROR(E98/E101,"")</f>
        <v/>
      </c>
      <c r="F139" s="91" t="str">
        <f t="shared" si="324"/>
        <v/>
      </c>
      <c r="G139" s="91">
        <f t="shared" si="324"/>
        <v>1</v>
      </c>
      <c r="H139" s="91">
        <f t="shared" si="324"/>
        <v>1</v>
      </c>
      <c r="I139" s="92">
        <f t="shared" si="324"/>
        <v>1</v>
      </c>
      <c r="K139" s="95" t="str">
        <f t="shared" ref="K139:AD139" si="325">IFERROR(K98/K101,"")</f>
        <v/>
      </c>
      <c r="L139" s="91" t="str">
        <f t="shared" si="325"/>
        <v/>
      </c>
      <c r="M139" s="91" t="str">
        <f t="shared" si="325"/>
        <v/>
      </c>
      <c r="N139" s="92" t="str">
        <f t="shared" si="325"/>
        <v/>
      </c>
      <c r="O139" s="91" t="str">
        <f t="shared" si="325"/>
        <v/>
      </c>
      <c r="P139" s="91" t="str">
        <f t="shared" si="325"/>
        <v/>
      </c>
      <c r="Q139" s="91" t="str">
        <f t="shared" si="325"/>
        <v/>
      </c>
      <c r="R139" s="92" t="str">
        <f t="shared" si="325"/>
        <v/>
      </c>
      <c r="S139" s="91">
        <f t="shared" si="325"/>
        <v>1</v>
      </c>
      <c r="T139" s="91">
        <f t="shared" si="325"/>
        <v>1</v>
      </c>
      <c r="U139" s="91">
        <f t="shared" si="325"/>
        <v>1</v>
      </c>
      <c r="V139" s="92">
        <f t="shared" si="325"/>
        <v>1</v>
      </c>
      <c r="W139" s="91">
        <f t="shared" si="325"/>
        <v>1</v>
      </c>
      <c r="X139" s="91">
        <f t="shared" si="325"/>
        <v>1</v>
      </c>
      <c r="Y139" s="91">
        <f t="shared" si="325"/>
        <v>1</v>
      </c>
      <c r="Z139" s="92">
        <f t="shared" si="325"/>
        <v>1</v>
      </c>
      <c r="AA139" s="91">
        <f t="shared" si="325"/>
        <v>1</v>
      </c>
      <c r="AB139" s="91">
        <f t="shared" si="325"/>
        <v>1</v>
      </c>
      <c r="AC139" s="91">
        <f t="shared" si="325"/>
        <v>1</v>
      </c>
      <c r="AD139" s="92">
        <f t="shared" si="325"/>
        <v>1</v>
      </c>
    </row>
    <row r="140" spans="3:30" x14ac:dyDescent="0.3">
      <c r="C140" s="90" t="str">
        <f t="shared" si="323"/>
        <v>OLED Portable PC</v>
      </c>
      <c r="D140" s="47" t="s">
        <v>140</v>
      </c>
      <c r="E140" s="91" t="str">
        <f t="shared" ref="E140:I140" si="326">IFERROR(E99/E101,"")</f>
        <v/>
      </c>
      <c r="F140" s="91" t="str">
        <f t="shared" si="326"/>
        <v/>
      </c>
      <c r="G140" s="91">
        <f t="shared" si="326"/>
        <v>0</v>
      </c>
      <c r="H140" s="91">
        <f t="shared" si="326"/>
        <v>0</v>
      </c>
      <c r="I140" s="92">
        <f t="shared" si="326"/>
        <v>0</v>
      </c>
      <c r="K140" s="95" t="str">
        <f t="shared" ref="K140:AD140" si="327">IFERROR(K99/K101,"")</f>
        <v/>
      </c>
      <c r="L140" s="91" t="str">
        <f t="shared" si="327"/>
        <v/>
      </c>
      <c r="M140" s="91" t="str">
        <f t="shared" si="327"/>
        <v/>
      </c>
      <c r="N140" s="92" t="str">
        <f t="shared" si="327"/>
        <v/>
      </c>
      <c r="O140" s="91" t="str">
        <f t="shared" si="327"/>
        <v/>
      </c>
      <c r="P140" s="91" t="str">
        <f t="shared" si="327"/>
        <v/>
      </c>
      <c r="Q140" s="91" t="str">
        <f t="shared" si="327"/>
        <v/>
      </c>
      <c r="R140" s="92" t="str">
        <f t="shared" si="327"/>
        <v/>
      </c>
      <c r="S140" s="91">
        <f t="shared" si="327"/>
        <v>0</v>
      </c>
      <c r="T140" s="91">
        <f t="shared" si="327"/>
        <v>0</v>
      </c>
      <c r="U140" s="91">
        <f t="shared" si="327"/>
        <v>0</v>
      </c>
      <c r="V140" s="92">
        <f t="shared" si="327"/>
        <v>0</v>
      </c>
      <c r="W140" s="91">
        <f t="shared" si="327"/>
        <v>0</v>
      </c>
      <c r="X140" s="91">
        <f t="shared" si="327"/>
        <v>0</v>
      </c>
      <c r="Y140" s="91">
        <f t="shared" si="327"/>
        <v>0</v>
      </c>
      <c r="Z140" s="92">
        <f t="shared" si="327"/>
        <v>0</v>
      </c>
      <c r="AA140" s="91">
        <f t="shared" si="327"/>
        <v>0</v>
      </c>
      <c r="AB140" s="91">
        <f t="shared" si="327"/>
        <v>0</v>
      </c>
      <c r="AC140" s="91">
        <f t="shared" si="327"/>
        <v>0</v>
      </c>
      <c r="AD140" s="92">
        <f t="shared" si="327"/>
        <v>0</v>
      </c>
    </row>
    <row r="141" spans="3:30" x14ac:dyDescent="0.3">
      <c r="C141" s="90" t="str">
        <f t="shared" si="323"/>
        <v>OLED Portable PC</v>
      </c>
      <c r="D141" s="47" t="s">
        <v>166</v>
      </c>
      <c r="E141" s="91" t="str">
        <f t="shared" ref="E141:I141" si="328">IFERROR(E100/E101,"")</f>
        <v/>
      </c>
      <c r="F141" s="91" t="str">
        <f t="shared" si="328"/>
        <v/>
      </c>
      <c r="G141" s="91">
        <f t="shared" si="328"/>
        <v>0</v>
      </c>
      <c r="H141" s="91">
        <f t="shared" si="328"/>
        <v>0</v>
      </c>
      <c r="I141" s="92">
        <f t="shared" si="328"/>
        <v>0</v>
      </c>
      <c r="K141" s="95" t="str">
        <f t="shared" ref="K141:AD141" si="329">IFERROR(K100/K101,"")</f>
        <v/>
      </c>
      <c r="L141" s="91" t="str">
        <f t="shared" si="329"/>
        <v/>
      </c>
      <c r="M141" s="91" t="str">
        <f t="shared" si="329"/>
        <v/>
      </c>
      <c r="N141" s="92" t="str">
        <f t="shared" si="329"/>
        <v/>
      </c>
      <c r="O141" s="91" t="str">
        <f t="shared" si="329"/>
        <v/>
      </c>
      <c r="P141" s="91" t="str">
        <f t="shared" si="329"/>
        <v/>
      </c>
      <c r="Q141" s="91" t="str">
        <f t="shared" si="329"/>
        <v/>
      </c>
      <c r="R141" s="92" t="str">
        <f t="shared" si="329"/>
        <v/>
      </c>
      <c r="S141" s="91">
        <f t="shared" si="329"/>
        <v>0</v>
      </c>
      <c r="T141" s="91">
        <f t="shared" si="329"/>
        <v>0</v>
      </c>
      <c r="U141" s="91">
        <f t="shared" si="329"/>
        <v>0</v>
      </c>
      <c r="V141" s="92">
        <f t="shared" si="329"/>
        <v>0</v>
      </c>
      <c r="W141" s="91">
        <f t="shared" si="329"/>
        <v>0</v>
      </c>
      <c r="X141" s="91">
        <f t="shared" si="329"/>
        <v>0</v>
      </c>
      <c r="Y141" s="91">
        <f t="shared" si="329"/>
        <v>0</v>
      </c>
      <c r="Z141" s="92">
        <f t="shared" si="329"/>
        <v>0</v>
      </c>
      <c r="AA141" s="91">
        <f t="shared" si="329"/>
        <v>0</v>
      </c>
      <c r="AB141" s="91">
        <f t="shared" si="329"/>
        <v>0</v>
      </c>
      <c r="AC141" s="91">
        <f t="shared" si="329"/>
        <v>0</v>
      </c>
      <c r="AD141" s="92">
        <f t="shared" si="329"/>
        <v>0</v>
      </c>
    </row>
    <row r="142" spans="3:30" x14ac:dyDescent="0.3">
      <c r="C142" s="93" t="str">
        <f t="shared" si="323"/>
        <v>OLED Portable PC</v>
      </c>
      <c r="D142" s="96" t="s">
        <v>167</v>
      </c>
      <c r="E142" s="97">
        <f t="shared" ref="E142" si="330">SUM(E138:E141)</f>
        <v>0</v>
      </c>
      <c r="F142" s="97">
        <f t="shared" ref="F142" si="331">SUM(F138:F141)</f>
        <v>0</v>
      </c>
      <c r="G142" s="97">
        <f t="shared" ref="G142" si="332">SUM(G138:G141)</f>
        <v>1</v>
      </c>
      <c r="H142" s="97">
        <f t="shared" ref="H142" si="333">SUM(H138:H141)</f>
        <v>1</v>
      </c>
      <c r="I142" s="98">
        <f t="shared" ref="I142" si="334">SUM(I138:I141)</f>
        <v>1</v>
      </c>
      <c r="J142" s="46"/>
      <c r="K142" s="99">
        <f t="shared" ref="K142" si="335">SUM(K138:K141)</f>
        <v>0</v>
      </c>
      <c r="L142" s="97">
        <f t="shared" ref="L142" si="336">SUM(L138:L141)</f>
        <v>0</v>
      </c>
      <c r="M142" s="97">
        <f t="shared" ref="M142" si="337">SUM(M138:M141)</f>
        <v>0</v>
      </c>
      <c r="N142" s="98">
        <f t="shared" ref="N142" si="338">SUM(N138:N141)</f>
        <v>0</v>
      </c>
      <c r="O142" s="97">
        <f t="shared" ref="O142" si="339">SUM(O138:O141)</f>
        <v>0</v>
      </c>
      <c r="P142" s="97">
        <f t="shared" ref="P142" si="340">SUM(P138:P141)</f>
        <v>0</v>
      </c>
      <c r="Q142" s="97">
        <f t="shared" ref="Q142" si="341">SUM(Q138:Q141)</f>
        <v>0</v>
      </c>
      <c r="R142" s="98">
        <f t="shared" ref="R142" si="342">SUM(R138:R141)</f>
        <v>0</v>
      </c>
      <c r="S142" s="97">
        <f t="shared" ref="S142" si="343">SUM(S138:S141)</f>
        <v>1</v>
      </c>
      <c r="T142" s="97">
        <f t="shared" ref="T142" si="344">SUM(T138:T141)</f>
        <v>1</v>
      </c>
      <c r="U142" s="97">
        <f t="shared" ref="U142" si="345">SUM(U138:U141)</f>
        <v>1</v>
      </c>
      <c r="V142" s="98">
        <f t="shared" ref="V142" si="346">SUM(V138:V141)</f>
        <v>1</v>
      </c>
      <c r="W142" s="97">
        <f t="shared" ref="W142" si="347">SUM(W138:W141)</f>
        <v>1</v>
      </c>
      <c r="X142" s="97">
        <f t="shared" ref="X142" si="348">SUM(X138:X141)</f>
        <v>1</v>
      </c>
      <c r="Y142" s="97">
        <f t="shared" ref="Y142" si="349">SUM(Y138:Y141)</f>
        <v>1</v>
      </c>
      <c r="Z142" s="98">
        <f t="shared" ref="Z142" si="350">SUM(Z138:Z141)</f>
        <v>1</v>
      </c>
      <c r="AA142" s="97">
        <f t="shared" ref="AA142" si="351">SUM(AA138:AA141)</f>
        <v>1</v>
      </c>
      <c r="AB142" s="97">
        <f t="shared" ref="AB142" si="352">SUM(AB138:AB141)</f>
        <v>1</v>
      </c>
      <c r="AC142" s="97">
        <f t="shared" ref="AC142" si="353">SUM(AC138:AC141)</f>
        <v>1</v>
      </c>
      <c r="AD142" s="98">
        <f t="shared" ref="AD142" si="354">SUM(AD138:AD141)</f>
        <v>1</v>
      </c>
    </row>
    <row r="143" spans="3:30" x14ac:dyDescent="0.3">
      <c r="C143" s="100" t="s">
        <v>122</v>
      </c>
      <c r="D143" s="53" t="s">
        <v>164</v>
      </c>
      <c r="E143" s="88" t="str">
        <f t="shared" ref="E143:I143" si="355">IFERROR(E102/E106,"")</f>
        <v/>
      </c>
      <c r="F143" s="88">
        <f t="shared" si="355"/>
        <v>1</v>
      </c>
      <c r="G143" s="88">
        <f t="shared" si="355"/>
        <v>1</v>
      </c>
      <c r="H143" s="88">
        <f t="shared" si="355"/>
        <v>0.99747960369288469</v>
      </c>
      <c r="I143" s="89">
        <f t="shared" si="355"/>
        <v>0.86261277480016874</v>
      </c>
      <c r="K143" s="94" t="str">
        <f t="shared" ref="K143:AD143" si="356">IFERROR(K102/K106,"")</f>
        <v/>
      </c>
      <c r="L143" s="88" t="str">
        <f t="shared" si="356"/>
        <v/>
      </c>
      <c r="M143" s="88" t="str">
        <f t="shared" si="356"/>
        <v/>
      </c>
      <c r="N143" s="89" t="str">
        <f t="shared" si="356"/>
        <v/>
      </c>
      <c r="O143" s="88">
        <f t="shared" si="356"/>
        <v>1</v>
      </c>
      <c r="P143" s="88">
        <f t="shared" si="356"/>
        <v>1</v>
      </c>
      <c r="Q143" s="88">
        <f t="shared" si="356"/>
        <v>1</v>
      </c>
      <c r="R143" s="89">
        <f t="shared" si="356"/>
        <v>1</v>
      </c>
      <c r="S143" s="88">
        <f t="shared" si="356"/>
        <v>1</v>
      </c>
      <c r="T143" s="88">
        <f t="shared" si="356"/>
        <v>1</v>
      </c>
      <c r="U143" s="88">
        <f t="shared" si="356"/>
        <v>1</v>
      </c>
      <c r="V143" s="89">
        <f t="shared" si="356"/>
        <v>1</v>
      </c>
      <c r="W143" s="88">
        <f t="shared" si="356"/>
        <v>1</v>
      </c>
      <c r="X143" s="88">
        <f t="shared" si="356"/>
        <v>1</v>
      </c>
      <c r="Y143" s="88">
        <f t="shared" si="356"/>
        <v>1</v>
      </c>
      <c r="Z143" s="89">
        <f t="shared" si="356"/>
        <v>0.99192255344240576</v>
      </c>
      <c r="AA143" s="88">
        <f t="shared" si="356"/>
        <v>0.88430975896764641</v>
      </c>
      <c r="AB143" s="88">
        <f t="shared" si="356"/>
        <v>0.91772151898734178</v>
      </c>
      <c r="AC143" s="88">
        <f t="shared" si="356"/>
        <v>0.86147790124071955</v>
      </c>
      <c r="AD143" s="89">
        <f t="shared" si="356"/>
        <v>0.80542143159678103</v>
      </c>
    </row>
    <row r="144" spans="3:30" x14ac:dyDescent="0.3">
      <c r="C144" s="101" t="str">
        <f t="shared" ref="C144:C147" si="357">C143</f>
        <v>OLED TV</v>
      </c>
      <c r="D144" s="47" t="s">
        <v>165</v>
      </c>
      <c r="E144" s="91" t="str">
        <f t="shared" ref="E144:I144" si="358">IFERROR(E103/E106,"")</f>
        <v/>
      </c>
      <c r="F144" s="91">
        <f t="shared" si="358"/>
        <v>0</v>
      </c>
      <c r="G144" s="91">
        <f t="shared" si="358"/>
        <v>0</v>
      </c>
      <c r="H144" s="91">
        <f t="shared" si="358"/>
        <v>2.5203963071153308E-3</v>
      </c>
      <c r="I144" s="92">
        <f t="shared" si="358"/>
        <v>0.13738722519983132</v>
      </c>
      <c r="K144" s="95" t="str">
        <f t="shared" ref="K144:AD144" si="359">IFERROR(K103/K106,"")</f>
        <v/>
      </c>
      <c r="L144" s="91" t="str">
        <f t="shared" si="359"/>
        <v/>
      </c>
      <c r="M144" s="91" t="str">
        <f t="shared" si="359"/>
        <v/>
      </c>
      <c r="N144" s="92" t="str">
        <f t="shared" si="359"/>
        <v/>
      </c>
      <c r="O144" s="91">
        <f t="shared" si="359"/>
        <v>0</v>
      </c>
      <c r="P144" s="91">
        <f t="shared" si="359"/>
        <v>0</v>
      </c>
      <c r="Q144" s="91">
        <f t="shared" si="359"/>
        <v>0</v>
      </c>
      <c r="R144" s="92">
        <f t="shared" si="359"/>
        <v>0</v>
      </c>
      <c r="S144" s="91">
        <f t="shared" si="359"/>
        <v>0</v>
      </c>
      <c r="T144" s="91">
        <f t="shared" si="359"/>
        <v>0</v>
      </c>
      <c r="U144" s="91">
        <f t="shared" si="359"/>
        <v>0</v>
      </c>
      <c r="V144" s="92">
        <f t="shared" si="359"/>
        <v>0</v>
      </c>
      <c r="W144" s="91">
        <f t="shared" si="359"/>
        <v>0</v>
      </c>
      <c r="X144" s="91">
        <f t="shared" si="359"/>
        <v>0</v>
      </c>
      <c r="Y144" s="91">
        <f t="shared" si="359"/>
        <v>0</v>
      </c>
      <c r="Z144" s="92">
        <f t="shared" si="359"/>
        <v>8.0774465575942124E-3</v>
      </c>
      <c r="AA144" s="91">
        <f t="shared" si="359"/>
        <v>0.11569024103235359</v>
      </c>
      <c r="AB144" s="91">
        <f t="shared" si="359"/>
        <v>8.2278481012658222E-2</v>
      </c>
      <c r="AC144" s="91">
        <f t="shared" si="359"/>
        <v>0.13852209875928048</v>
      </c>
      <c r="AD144" s="92">
        <f t="shared" si="359"/>
        <v>0.19457856840321897</v>
      </c>
    </row>
    <row r="145" spans="3:30" x14ac:dyDescent="0.3">
      <c r="C145" s="101" t="str">
        <f t="shared" si="357"/>
        <v>OLED TV</v>
      </c>
      <c r="D145" s="47" t="s">
        <v>140</v>
      </c>
      <c r="E145" s="91" t="str">
        <f t="shared" ref="E145:I145" si="360">IFERROR(E104/E106,"")</f>
        <v/>
      </c>
      <c r="F145" s="91">
        <f t="shared" si="360"/>
        <v>0</v>
      </c>
      <c r="G145" s="91">
        <f t="shared" si="360"/>
        <v>0</v>
      </c>
      <c r="H145" s="91">
        <f t="shared" si="360"/>
        <v>0</v>
      </c>
      <c r="I145" s="92">
        <f t="shared" si="360"/>
        <v>0</v>
      </c>
      <c r="K145" s="95" t="str">
        <f t="shared" ref="K145:AD145" si="361">IFERROR(K104/K106,"")</f>
        <v/>
      </c>
      <c r="L145" s="91" t="str">
        <f t="shared" si="361"/>
        <v/>
      </c>
      <c r="M145" s="91" t="str">
        <f t="shared" si="361"/>
        <v/>
      </c>
      <c r="N145" s="92" t="str">
        <f t="shared" si="361"/>
        <v/>
      </c>
      <c r="O145" s="91">
        <f t="shared" si="361"/>
        <v>0</v>
      </c>
      <c r="P145" s="91">
        <f t="shared" si="361"/>
        <v>0</v>
      </c>
      <c r="Q145" s="91">
        <f t="shared" si="361"/>
        <v>0</v>
      </c>
      <c r="R145" s="92">
        <f t="shared" si="361"/>
        <v>0</v>
      </c>
      <c r="S145" s="91">
        <f t="shared" si="361"/>
        <v>0</v>
      </c>
      <c r="T145" s="91">
        <f t="shared" si="361"/>
        <v>0</v>
      </c>
      <c r="U145" s="91">
        <f t="shared" si="361"/>
        <v>0</v>
      </c>
      <c r="V145" s="92">
        <f t="shared" si="361"/>
        <v>0</v>
      </c>
      <c r="W145" s="91">
        <f t="shared" si="361"/>
        <v>0</v>
      </c>
      <c r="X145" s="91">
        <f t="shared" si="361"/>
        <v>0</v>
      </c>
      <c r="Y145" s="91">
        <f t="shared" si="361"/>
        <v>0</v>
      </c>
      <c r="Z145" s="92">
        <f t="shared" si="361"/>
        <v>0</v>
      </c>
      <c r="AA145" s="91">
        <f t="shared" si="361"/>
        <v>0</v>
      </c>
      <c r="AB145" s="91">
        <f t="shared" si="361"/>
        <v>0</v>
      </c>
      <c r="AC145" s="91">
        <f t="shared" si="361"/>
        <v>0</v>
      </c>
      <c r="AD145" s="92">
        <f t="shared" si="361"/>
        <v>0</v>
      </c>
    </row>
    <row r="146" spans="3:30" x14ac:dyDescent="0.3">
      <c r="C146" s="101" t="str">
        <f t="shared" si="357"/>
        <v>OLED TV</v>
      </c>
      <c r="D146" s="47" t="s">
        <v>166</v>
      </c>
      <c r="E146" s="91" t="str">
        <f t="shared" ref="E146:I146" si="362">IFERROR(E105/E106,"")</f>
        <v/>
      </c>
      <c r="F146" s="91">
        <f t="shared" si="362"/>
        <v>0</v>
      </c>
      <c r="G146" s="91">
        <f t="shared" si="362"/>
        <v>0</v>
      </c>
      <c r="H146" s="91">
        <f t="shared" si="362"/>
        <v>0</v>
      </c>
      <c r="I146" s="92">
        <f t="shared" si="362"/>
        <v>0</v>
      </c>
      <c r="K146" s="95" t="str">
        <f t="shared" ref="K146:AD146" si="363">IFERROR(K105/K106,"")</f>
        <v/>
      </c>
      <c r="L146" s="91" t="str">
        <f t="shared" si="363"/>
        <v/>
      </c>
      <c r="M146" s="91" t="str">
        <f t="shared" si="363"/>
        <v/>
      </c>
      <c r="N146" s="92" t="str">
        <f t="shared" si="363"/>
        <v/>
      </c>
      <c r="O146" s="91">
        <f t="shared" si="363"/>
        <v>0</v>
      </c>
      <c r="P146" s="91">
        <f t="shared" si="363"/>
        <v>0</v>
      </c>
      <c r="Q146" s="91">
        <f t="shared" si="363"/>
        <v>0</v>
      </c>
      <c r="R146" s="92">
        <f t="shared" si="363"/>
        <v>0</v>
      </c>
      <c r="S146" s="91">
        <f t="shared" si="363"/>
        <v>0</v>
      </c>
      <c r="T146" s="91">
        <f t="shared" si="363"/>
        <v>0</v>
      </c>
      <c r="U146" s="91">
        <f t="shared" si="363"/>
        <v>0</v>
      </c>
      <c r="V146" s="92">
        <f t="shared" si="363"/>
        <v>0</v>
      </c>
      <c r="W146" s="91">
        <f t="shared" si="363"/>
        <v>0</v>
      </c>
      <c r="X146" s="91">
        <f t="shared" si="363"/>
        <v>0</v>
      </c>
      <c r="Y146" s="91">
        <f t="shared" si="363"/>
        <v>0</v>
      </c>
      <c r="Z146" s="92">
        <f t="shared" si="363"/>
        <v>0</v>
      </c>
      <c r="AA146" s="91">
        <f t="shared" si="363"/>
        <v>0</v>
      </c>
      <c r="AB146" s="91">
        <f t="shared" si="363"/>
        <v>0</v>
      </c>
      <c r="AC146" s="91">
        <f t="shared" si="363"/>
        <v>0</v>
      </c>
      <c r="AD146" s="92">
        <f t="shared" si="363"/>
        <v>0</v>
      </c>
    </row>
    <row r="147" spans="3:30" x14ac:dyDescent="0.3">
      <c r="C147" s="102" t="str">
        <f t="shared" si="357"/>
        <v>OLED TV</v>
      </c>
      <c r="D147" s="96" t="s">
        <v>167</v>
      </c>
      <c r="E147" s="97">
        <f t="shared" ref="E147" si="364">SUM(E143:E146)</f>
        <v>0</v>
      </c>
      <c r="F147" s="97">
        <f t="shared" ref="F147" si="365">SUM(F143:F146)</f>
        <v>1</v>
      </c>
      <c r="G147" s="97">
        <f t="shared" ref="G147" si="366">SUM(G143:G146)</f>
        <v>1</v>
      </c>
      <c r="H147" s="97">
        <f t="shared" ref="H147" si="367">SUM(H143:H146)</f>
        <v>1</v>
      </c>
      <c r="I147" s="98">
        <f t="shared" ref="I147" si="368">SUM(I143:I146)</f>
        <v>1</v>
      </c>
      <c r="J147" s="46"/>
      <c r="K147" s="99">
        <f t="shared" ref="K147" si="369">SUM(K143:K146)</f>
        <v>0</v>
      </c>
      <c r="L147" s="97">
        <f t="shared" ref="L147" si="370">SUM(L143:L146)</f>
        <v>0</v>
      </c>
      <c r="M147" s="97">
        <f t="shared" ref="M147" si="371">SUM(M143:M146)</f>
        <v>0</v>
      </c>
      <c r="N147" s="98">
        <f t="shared" ref="N147" si="372">SUM(N143:N146)</f>
        <v>0</v>
      </c>
      <c r="O147" s="97">
        <f t="shared" ref="O147" si="373">SUM(O143:O146)</f>
        <v>1</v>
      </c>
      <c r="P147" s="97">
        <f t="shared" ref="P147" si="374">SUM(P143:P146)</f>
        <v>1</v>
      </c>
      <c r="Q147" s="97">
        <f t="shared" ref="Q147" si="375">SUM(Q143:Q146)</f>
        <v>1</v>
      </c>
      <c r="R147" s="98">
        <f t="shared" ref="R147" si="376">SUM(R143:R146)</f>
        <v>1</v>
      </c>
      <c r="S147" s="97">
        <f t="shared" ref="S147" si="377">SUM(S143:S146)</f>
        <v>1</v>
      </c>
      <c r="T147" s="97">
        <f t="shared" ref="T147" si="378">SUM(T143:T146)</f>
        <v>1</v>
      </c>
      <c r="U147" s="97">
        <f t="shared" ref="U147" si="379">SUM(U143:U146)</f>
        <v>1</v>
      </c>
      <c r="V147" s="98">
        <f t="shared" ref="V147" si="380">SUM(V143:V146)</f>
        <v>1</v>
      </c>
      <c r="W147" s="97">
        <f t="shared" ref="W147" si="381">SUM(W143:W146)</f>
        <v>1</v>
      </c>
      <c r="X147" s="97">
        <f t="shared" ref="X147" si="382">SUM(X143:X146)</f>
        <v>1</v>
      </c>
      <c r="Y147" s="97">
        <f t="shared" ref="Y147" si="383">SUM(Y143:Y146)</f>
        <v>1</v>
      </c>
      <c r="Z147" s="98">
        <f t="shared" ref="Z147" si="384">SUM(Z143:Z146)</f>
        <v>1</v>
      </c>
      <c r="AA147" s="97">
        <f t="shared" ref="AA147" si="385">SUM(AA143:AA146)</f>
        <v>1</v>
      </c>
      <c r="AB147" s="97">
        <f t="shared" ref="AB147" si="386">SUM(AB143:AB146)</f>
        <v>1</v>
      </c>
      <c r="AC147" s="97">
        <f t="shared" ref="AC147" si="387">SUM(AC143:AC146)</f>
        <v>1</v>
      </c>
      <c r="AD147" s="98">
        <f t="shared" ref="AD147" si="388">SUM(AD143:AD146)</f>
        <v>1</v>
      </c>
    </row>
    <row r="148" spans="3:30" x14ac:dyDescent="0.3">
      <c r="C148" s="87" t="s">
        <v>158</v>
      </c>
      <c r="D148" s="53" t="s">
        <v>164</v>
      </c>
      <c r="E148" s="88" t="str">
        <f t="shared" ref="E148:I148" si="389">IFERROR(E107/E111,"")</f>
        <v/>
      </c>
      <c r="F148" s="88" t="str">
        <f t="shared" si="389"/>
        <v/>
      </c>
      <c r="G148" s="88">
        <f t="shared" si="389"/>
        <v>0</v>
      </c>
      <c r="H148" s="88">
        <f t="shared" si="389"/>
        <v>0</v>
      </c>
      <c r="I148" s="89">
        <f t="shared" si="389"/>
        <v>0</v>
      </c>
      <c r="K148" s="94" t="str">
        <f t="shared" ref="K148:AD148" si="390">IFERROR(K107/K111,"")</f>
        <v/>
      </c>
      <c r="L148" s="88" t="str">
        <f t="shared" si="390"/>
        <v/>
      </c>
      <c r="M148" s="88" t="str">
        <f t="shared" si="390"/>
        <v/>
      </c>
      <c r="N148" s="89" t="str">
        <f t="shared" si="390"/>
        <v/>
      </c>
      <c r="O148" s="88" t="str">
        <f t="shared" si="390"/>
        <v/>
      </c>
      <c r="P148" s="88" t="str">
        <f t="shared" si="390"/>
        <v/>
      </c>
      <c r="Q148" s="88" t="str">
        <f t="shared" si="390"/>
        <v/>
      </c>
      <c r="R148" s="89" t="str">
        <f t="shared" si="390"/>
        <v/>
      </c>
      <c r="S148" s="88">
        <f t="shared" si="390"/>
        <v>0</v>
      </c>
      <c r="T148" s="88">
        <f t="shared" si="390"/>
        <v>0</v>
      </c>
      <c r="U148" s="88">
        <f t="shared" si="390"/>
        <v>0</v>
      </c>
      <c r="V148" s="89">
        <f t="shared" si="390"/>
        <v>0</v>
      </c>
      <c r="W148" s="88">
        <f t="shared" si="390"/>
        <v>0</v>
      </c>
      <c r="X148" s="88">
        <f t="shared" si="390"/>
        <v>0</v>
      </c>
      <c r="Y148" s="88">
        <f t="shared" si="390"/>
        <v>0</v>
      </c>
      <c r="Z148" s="89">
        <f t="shared" si="390"/>
        <v>0</v>
      </c>
      <c r="AA148" s="88">
        <f t="shared" si="390"/>
        <v>0</v>
      </c>
      <c r="AB148" s="88">
        <f t="shared" si="390"/>
        <v>0</v>
      </c>
      <c r="AC148" s="88">
        <f t="shared" si="390"/>
        <v>0</v>
      </c>
      <c r="AD148" s="89">
        <f t="shared" si="390"/>
        <v>0</v>
      </c>
    </row>
    <row r="149" spans="3:30" x14ac:dyDescent="0.3">
      <c r="C149" s="90" t="str">
        <f t="shared" ref="C149:C152" si="391">C148</f>
        <v>OLED Tablet</v>
      </c>
      <c r="D149" s="47" t="s">
        <v>165</v>
      </c>
      <c r="E149" s="91" t="str">
        <f t="shared" ref="E149:I149" si="392">IFERROR(E108/E111,"")</f>
        <v/>
      </c>
      <c r="F149" s="91" t="str">
        <f t="shared" si="392"/>
        <v/>
      </c>
      <c r="G149" s="91">
        <f t="shared" si="392"/>
        <v>1</v>
      </c>
      <c r="H149" s="91">
        <f t="shared" si="392"/>
        <v>1</v>
      </c>
      <c r="I149" s="92">
        <f t="shared" si="392"/>
        <v>1</v>
      </c>
      <c r="K149" s="95" t="str">
        <f t="shared" ref="K149:AD149" si="393">IFERROR(K108/K111,"")</f>
        <v/>
      </c>
      <c r="L149" s="91" t="str">
        <f t="shared" si="393"/>
        <v/>
      </c>
      <c r="M149" s="91" t="str">
        <f t="shared" si="393"/>
        <v/>
      </c>
      <c r="N149" s="92" t="str">
        <f t="shared" si="393"/>
        <v/>
      </c>
      <c r="O149" s="91" t="str">
        <f t="shared" si="393"/>
        <v/>
      </c>
      <c r="P149" s="91" t="str">
        <f t="shared" si="393"/>
        <v/>
      </c>
      <c r="Q149" s="91" t="str">
        <f t="shared" si="393"/>
        <v/>
      </c>
      <c r="R149" s="92" t="str">
        <f t="shared" si="393"/>
        <v/>
      </c>
      <c r="S149" s="91">
        <f t="shared" si="393"/>
        <v>1</v>
      </c>
      <c r="T149" s="91">
        <f t="shared" si="393"/>
        <v>1</v>
      </c>
      <c r="U149" s="91">
        <f t="shared" si="393"/>
        <v>1</v>
      </c>
      <c r="V149" s="92">
        <f t="shared" si="393"/>
        <v>1</v>
      </c>
      <c r="W149" s="91">
        <f t="shared" si="393"/>
        <v>1</v>
      </c>
      <c r="X149" s="91">
        <f t="shared" si="393"/>
        <v>1</v>
      </c>
      <c r="Y149" s="91">
        <f t="shared" si="393"/>
        <v>1</v>
      </c>
      <c r="Z149" s="92">
        <f t="shared" si="393"/>
        <v>1</v>
      </c>
      <c r="AA149" s="91">
        <f t="shared" si="393"/>
        <v>1</v>
      </c>
      <c r="AB149" s="91">
        <f t="shared" si="393"/>
        <v>1</v>
      </c>
      <c r="AC149" s="91">
        <f t="shared" si="393"/>
        <v>1</v>
      </c>
      <c r="AD149" s="92">
        <f t="shared" si="393"/>
        <v>1</v>
      </c>
    </row>
    <row r="150" spans="3:30" x14ac:dyDescent="0.3">
      <c r="C150" s="90" t="str">
        <f t="shared" si="391"/>
        <v>OLED Tablet</v>
      </c>
      <c r="D150" s="47" t="s">
        <v>140</v>
      </c>
      <c r="E150" s="91" t="str">
        <f t="shared" ref="E150:I150" si="394">IFERROR(E109/E111,"")</f>
        <v/>
      </c>
      <c r="F150" s="91" t="str">
        <f t="shared" si="394"/>
        <v/>
      </c>
      <c r="G150" s="91">
        <f t="shared" si="394"/>
        <v>0</v>
      </c>
      <c r="H150" s="91">
        <f t="shared" si="394"/>
        <v>0</v>
      </c>
      <c r="I150" s="92">
        <f t="shared" si="394"/>
        <v>0</v>
      </c>
      <c r="K150" s="95" t="str">
        <f t="shared" ref="K150:AD150" si="395">IFERROR(K109/K111,"")</f>
        <v/>
      </c>
      <c r="L150" s="91" t="str">
        <f t="shared" si="395"/>
        <v/>
      </c>
      <c r="M150" s="91" t="str">
        <f t="shared" si="395"/>
        <v/>
      </c>
      <c r="N150" s="92" t="str">
        <f t="shared" si="395"/>
        <v/>
      </c>
      <c r="O150" s="91" t="str">
        <f t="shared" si="395"/>
        <v/>
      </c>
      <c r="P150" s="91" t="str">
        <f t="shared" si="395"/>
        <v/>
      </c>
      <c r="Q150" s="91" t="str">
        <f t="shared" si="395"/>
        <v/>
      </c>
      <c r="R150" s="92" t="str">
        <f t="shared" si="395"/>
        <v/>
      </c>
      <c r="S150" s="91">
        <f t="shared" si="395"/>
        <v>0</v>
      </c>
      <c r="T150" s="91">
        <f t="shared" si="395"/>
        <v>0</v>
      </c>
      <c r="U150" s="91">
        <f t="shared" si="395"/>
        <v>0</v>
      </c>
      <c r="V150" s="92">
        <f t="shared" si="395"/>
        <v>0</v>
      </c>
      <c r="W150" s="91">
        <f t="shared" si="395"/>
        <v>0</v>
      </c>
      <c r="X150" s="91">
        <f t="shared" si="395"/>
        <v>0</v>
      </c>
      <c r="Y150" s="91">
        <f t="shared" si="395"/>
        <v>0</v>
      </c>
      <c r="Z150" s="92">
        <f t="shared" si="395"/>
        <v>0</v>
      </c>
      <c r="AA150" s="91">
        <f t="shared" si="395"/>
        <v>0</v>
      </c>
      <c r="AB150" s="91">
        <f t="shared" si="395"/>
        <v>0</v>
      </c>
      <c r="AC150" s="91">
        <f t="shared" si="395"/>
        <v>0</v>
      </c>
      <c r="AD150" s="92">
        <f t="shared" si="395"/>
        <v>0</v>
      </c>
    </row>
    <row r="151" spans="3:30" x14ac:dyDescent="0.3">
      <c r="C151" s="90" t="str">
        <f t="shared" si="391"/>
        <v>OLED Tablet</v>
      </c>
      <c r="D151" s="47" t="s">
        <v>166</v>
      </c>
      <c r="E151" s="91" t="str">
        <f t="shared" ref="E151:I151" si="396">IFERROR(E110/E111,"")</f>
        <v/>
      </c>
      <c r="F151" s="91" t="str">
        <f t="shared" si="396"/>
        <v/>
      </c>
      <c r="G151" s="91">
        <f t="shared" si="396"/>
        <v>0</v>
      </c>
      <c r="H151" s="91">
        <f t="shared" si="396"/>
        <v>0</v>
      </c>
      <c r="I151" s="92">
        <f t="shared" si="396"/>
        <v>0</v>
      </c>
      <c r="K151" s="95" t="str">
        <f t="shared" ref="K151:AD151" si="397">IFERROR(K110/K111,"")</f>
        <v/>
      </c>
      <c r="L151" s="91" t="str">
        <f t="shared" si="397"/>
        <v/>
      </c>
      <c r="M151" s="91" t="str">
        <f t="shared" si="397"/>
        <v/>
      </c>
      <c r="N151" s="92" t="str">
        <f t="shared" si="397"/>
        <v/>
      </c>
      <c r="O151" s="91" t="str">
        <f t="shared" si="397"/>
        <v/>
      </c>
      <c r="P151" s="91" t="str">
        <f t="shared" si="397"/>
        <v/>
      </c>
      <c r="Q151" s="91" t="str">
        <f t="shared" si="397"/>
        <v/>
      </c>
      <c r="R151" s="92" t="str">
        <f t="shared" si="397"/>
        <v/>
      </c>
      <c r="S151" s="91">
        <f t="shared" si="397"/>
        <v>0</v>
      </c>
      <c r="T151" s="91">
        <f t="shared" si="397"/>
        <v>0</v>
      </c>
      <c r="U151" s="91">
        <f t="shared" si="397"/>
        <v>0</v>
      </c>
      <c r="V151" s="92">
        <f t="shared" si="397"/>
        <v>0</v>
      </c>
      <c r="W151" s="91">
        <f t="shared" si="397"/>
        <v>0</v>
      </c>
      <c r="X151" s="91">
        <f t="shared" si="397"/>
        <v>0</v>
      </c>
      <c r="Y151" s="91">
        <f t="shared" si="397"/>
        <v>0</v>
      </c>
      <c r="Z151" s="92">
        <f t="shared" si="397"/>
        <v>0</v>
      </c>
      <c r="AA151" s="91">
        <f t="shared" si="397"/>
        <v>0</v>
      </c>
      <c r="AB151" s="91">
        <f t="shared" si="397"/>
        <v>0</v>
      </c>
      <c r="AC151" s="91">
        <f t="shared" si="397"/>
        <v>0</v>
      </c>
      <c r="AD151" s="92">
        <f t="shared" si="397"/>
        <v>0</v>
      </c>
    </row>
    <row r="152" spans="3:30" x14ac:dyDescent="0.3">
      <c r="C152" s="93" t="str">
        <f t="shared" si="391"/>
        <v>OLED Tablet</v>
      </c>
      <c r="D152" s="96" t="s">
        <v>167</v>
      </c>
      <c r="E152" s="97">
        <f t="shared" ref="E152" si="398">SUM(E148:E151)</f>
        <v>0</v>
      </c>
      <c r="F152" s="97">
        <f t="shared" ref="F152" si="399">SUM(F148:F151)</f>
        <v>0</v>
      </c>
      <c r="G152" s="97">
        <f t="shared" ref="G152" si="400">SUM(G148:G151)</f>
        <v>1</v>
      </c>
      <c r="H152" s="97">
        <f t="shared" ref="H152" si="401">SUM(H148:H151)</f>
        <v>1</v>
      </c>
      <c r="I152" s="98">
        <f t="shared" ref="I152" si="402">SUM(I148:I151)</f>
        <v>1</v>
      </c>
      <c r="J152" s="46"/>
      <c r="K152" s="99">
        <f t="shared" ref="K152" si="403">SUM(K148:K151)</f>
        <v>0</v>
      </c>
      <c r="L152" s="97">
        <f t="shared" ref="L152" si="404">SUM(L148:L151)</f>
        <v>0</v>
      </c>
      <c r="M152" s="97">
        <f t="shared" ref="M152" si="405">SUM(M148:M151)</f>
        <v>0</v>
      </c>
      <c r="N152" s="98">
        <f t="shared" ref="N152" si="406">SUM(N148:N151)</f>
        <v>0</v>
      </c>
      <c r="O152" s="97">
        <f t="shared" ref="O152" si="407">SUM(O148:O151)</f>
        <v>0</v>
      </c>
      <c r="P152" s="97">
        <f t="shared" ref="P152" si="408">SUM(P148:P151)</f>
        <v>0</v>
      </c>
      <c r="Q152" s="97">
        <f t="shared" ref="Q152" si="409">SUM(Q148:Q151)</f>
        <v>0</v>
      </c>
      <c r="R152" s="98">
        <f t="shared" ref="R152" si="410">SUM(R148:R151)</f>
        <v>0</v>
      </c>
      <c r="S152" s="97">
        <f t="shared" ref="S152" si="411">SUM(S148:S151)</f>
        <v>1</v>
      </c>
      <c r="T152" s="97">
        <f t="shared" ref="T152" si="412">SUM(T148:T151)</f>
        <v>1</v>
      </c>
      <c r="U152" s="97">
        <f t="shared" ref="U152" si="413">SUM(U148:U151)</f>
        <v>1</v>
      </c>
      <c r="V152" s="98">
        <f t="shared" ref="V152" si="414">SUM(V148:V151)</f>
        <v>1</v>
      </c>
      <c r="W152" s="97">
        <f t="shared" ref="W152" si="415">SUM(W148:W151)</f>
        <v>1</v>
      </c>
      <c r="X152" s="97">
        <f t="shared" ref="X152" si="416">SUM(X148:X151)</f>
        <v>1</v>
      </c>
      <c r="Y152" s="97">
        <f t="shared" ref="Y152" si="417">SUM(Y148:Y151)</f>
        <v>1</v>
      </c>
      <c r="Z152" s="98">
        <f t="shared" ref="Z152" si="418">SUM(Z148:Z151)</f>
        <v>1</v>
      </c>
      <c r="AA152" s="97">
        <f t="shared" ref="AA152" si="419">SUM(AA148:AA151)</f>
        <v>1</v>
      </c>
      <c r="AB152" s="97">
        <f t="shared" ref="AB152" si="420">SUM(AB148:AB151)</f>
        <v>1</v>
      </c>
      <c r="AC152" s="97">
        <f t="shared" ref="AC152" si="421">SUM(AC148:AC151)</f>
        <v>1</v>
      </c>
      <c r="AD152" s="98">
        <f t="shared" ref="AD152" si="422">SUM(AD148:AD151)</f>
        <v>1</v>
      </c>
    </row>
    <row r="153" spans="3:30" x14ac:dyDescent="0.3">
      <c r="C153" s="87" t="s">
        <v>159</v>
      </c>
      <c r="D153" s="53" t="s">
        <v>164</v>
      </c>
      <c r="E153" s="88">
        <f t="shared" ref="E153:I153" si="423">IFERROR(E112/E116,"")</f>
        <v>0.16772113328083396</v>
      </c>
      <c r="F153" s="88">
        <f t="shared" si="423"/>
        <v>0.15752876250047018</v>
      </c>
      <c r="G153" s="88">
        <f t="shared" si="423"/>
        <v>0.16254024682187929</v>
      </c>
      <c r="H153" s="88">
        <f t="shared" si="423"/>
        <v>0.14866586062597761</v>
      </c>
      <c r="I153" s="89">
        <f t="shared" si="423"/>
        <v>0.14332112850329587</v>
      </c>
      <c r="K153" s="94">
        <f t="shared" ref="K153:AD153" si="424">IFERROR(K112/K116,"")</f>
        <v>0.1528045787511475</v>
      </c>
      <c r="L153" s="88">
        <f t="shared" si="424"/>
        <v>0.14880650568815623</v>
      </c>
      <c r="M153" s="88">
        <f t="shared" si="424"/>
        <v>0.16263896854469412</v>
      </c>
      <c r="N153" s="89">
        <f t="shared" si="424"/>
        <v>0.2042129532592748</v>
      </c>
      <c r="O153" s="88">
        <f t="shared" si="424"/>
        <v>0.16570257011056602</v>
      </c>
      <c r="P153" s="88">
        <f t="shared" si="424"/>
        <v>0.16087441445460629</v>
      </c>
      <c r="Q153" s="88">
        <f t="shared" si="424"/>
        <v>0.14813538012288849</v>
      </c>
      <c r="R153" s="89">
        <f t="shared" si="424"/>
        <v>0.15710390552972792</v>
      </c>
      <c r="S153" s="88">
        <f t="shared" si="424"/>
        <v>0.14822014642766979</v>
      </c>
      <c r="T153" s="88">
        <f t="shared" si="424"/>
        <v>0.1617840851495185</v>
      </c>
      <c r="U153" s="88">
        <f t="shared" si="424"/>
        <v>0.16744064318246377</v>
      </c>
      <c r="V153" s="89">
        <f t="shared" si="424"/>
        <v>0.16741394330288281</v>
      </c>
      <c r="W153" s="88">
        <f t="shared" si="424"/>
        <v>0.15915234012599433</v>
      </c>
      <c r="X153" s="88">
        <f t="shared" si="424"/>
        <v>0.1448461810466761</v>
      </c>
      <c r="Y153" s="88">
        <f t="shared" si="424"/>
        <v>0.13470865401887497</v>
      </c>
      <c r="Z153" s="89">
        <f t="shared" si="424"/>
        <v>0.15636855448708742</v>
      </c>
      <c r="AA153" s="88">
        <f t="shared" si="424"/>
        <v>0.12914087245985445</v>
      </c>
      <c r="AB153" s="88">
        <f t="shared" si="424"/>
        <v>0.11680994526258764</v>
      </c>
      <c r="AC153" s="88">
        <f t="shared" si="424"/>
        <v>0.19558134007476072</v>
      </c>
      <c r="AD153" s="89">
        <f t="shared" si="424"/>
        <v>0.14286555873909101</v>
      </c>
    </row>
    <row r="154" spans="3:30" x14ac:dyDescent="0.3">
      <c r="C154" s="90" t="str">
        <f t="shared" ref="C154:C157" si="425">C153</f>
        <v>Portable PC</v>
      </c>
      <c r="D154" s="47" t="s">
        <v>165</v>
      </c>
      <c r="E154" s="91">
        <f t="shared" ref="E154:I154" si="426">IFERROR(E113/E116,"")</f>
        <v>0</v>
      </c>
      <c r="F154" s="91">
        <f t="shared" si="426"/>
        <v>0</v>
      </c>
      <c r="G154" s="91">
        <f t="shared" si="426"/>
        <v>0</v>
      </c>
      <c r="H154" s="91">
        <f t="shared" si="426"/>
        <v>0</v>
      </c>
      <c r="I154" s="92">
        <f t="shared" si="426"/>
        <v>0</v>
      </c>
      <c r="K154" s="95">
        <f t="shared" ref="K154:AD154" si="427">IFERROR(K113/K116,"")</f>
        <v>0</v>
      </c>
      <c r="L154" s="91">
        <f t="shared" si="427"/>
        <v>0</v>
      </c>
      <c r="M154" s="91">
        <f t="shared" si="427"/>
        <v>0</v>
      </c>
      <c r="N154" s="92">
        <f t="shared" si="427"/>
        <v>0</v>
      </c>
      <c r="O154" s="91">
        <f t="shared" si="427"/>
        <v>0</v>
      </c>
      <c r="P154" s="91">
        <f t="shared" si="427"/>
        <v>0</v>
      </c>
      <c r="Q154" s="91">
        <f t="shared" si="427"/>
        <v>0</v>
      </c>
      <c r="R154" s="92">
        <f t="shared" si="427"/>
        <v>0</v>
      </c>
      <c r="S154" s="91">
        <f t="shared" si="427"/>
        <v>0</v>
      </c>
      <c r="T154" s="91">
        <f t="shared" si="427"/>
        <v>0</v>
      </c>
      <c r="U154" s="91">
        <f t="shared" si="427"/>
        <v>0</v>
      </c>
      <c r="V154" s="92">
        <f t="shared" si="427"/>
        <v>0</v>
      </c>
      <c r="W154" s="91">
        <f t="shared" si="427"/>
        <v>0</v>
      </c>
      <c r="X154" s="91">
        <f t="shared" si="427"/>
        <v>0</v>
      </c>
      <c r="Y154" s="91">
        <f t="shared" si="427"/>
        <v>0</v>
      </c>
      <c r="Z154" s="92">
        <f t="shared" si="427"/>
        <v>0</v>
      </c>
      <c r="AA154" s="91">
        <f t="shared" si="427"/>
        <v>0</v>
      </c>
      <c r="AB154" s="91">
        <f t="shared" si="427"/>
        <v>0</v>
      </c>
      <c r="AC154" s="91">
        <f t="shared" si="427"/>
        <v>0</v>
      </c>
      <c r="AD154" s="92">
        <f t="shared" si="427"/>
        <v>0</v>
      </c>
    </row>
    <row r="155" spans="3:30" x14ac:dyDescent="0.3">
      <c r="C155" s="90" t="str">
        <f t="shared" si="425"/>
        <v>Portable PC</v>
      </c>
      <c r="D155" s="47" t="s">
        <v>140</v>
      </c>
      <c r="E155" s="91">
        <f t="shared" ref="E155:I155" si="428">IFERROR(E114/E116,"")</f>
        <v>0.28217738329949649</v>
      </c>
      <c r="F155" s="91">
        <f t="shared" si="428"/>
        <v>0.29157464278613382</v>
      </c>
      <c r="G155" s="91">
        <f t="shared" si="428"/>
        <v>0.26009724855249822</v>
      </c>
      <c r="H155" s="91">
        <f t="shared" si="428"/>
        <v>0.2868794685102628</v>
      </c>
      <c r="I155" s="92">
        <f t="shared" si="428"/>
        <v>0.32698294616436391</v>
      </c>
      <c r="K155" s="95">
        <f t="shared" ref="K155:AD155" si="429">IFERROR(K114/K116,"")</f>
        <v>0.29827922138748902</v>
      </c>
      <c r="L155" s="91">
        <f t="shared" si="429"/>
        <v>0.28326145060549918</v>
      </c>
      <c r="M155" s="91">
        <f t="shared" si="429"/>
        <v>0.2828162584445767</v>
      </c>
      <c r="N155" s="92">
        <f t="shared" si="429"/>
        <v>0.26608677426116117</v>
      </c>
      <c r="O155" s="91">
        <f t="shared" si="429"/>
        <v>0.28913133679919945</v>
      </c>
      <c r="P155" s="91">
        <f t="shared" si="429"/>
        <v>0.2967209457952264</v>
      </c>
      <c r="Q155" s="91">
        <f t="shared" si="429"/>
        <v>0.29939366901222803</v>
      </c>
      <c r="R155" s="92">
        <f t="shared" si="429"/>
        <v>0.2814492241903529</v>
      </c>
      <c r="S155" s="91">
        <f t="shared" si="429"/>
        <v>0.30277707649583441</v>
      </c>
      <c r="T155" s="91">
        <f t="shared" si="429"/>
        <v>0.26565298192262204</v>
      </c>
      <c r="U155" s="91">
        <f t="shared" si="429"/>
        <v>0.25464625283658404</v>
      </c>
      <c r="V155" s="92">
        <f t="shared" si="429"/>
        <v>0.23327818671525963</v>
      </c>
      <c r="W155" s="91">
        <f t="shared" si="429"/>
        <v>0.29020989276126996</v>
      </c>
      <c r="X155" s="91">
        <f t="shared" si="429"/>
        <v>0.28757072135785006</v>
      </c>
      <c r="Y155" s="91">
        <f t="shared" si="429"/>
        <v>0.28619198297660664</v>
      </c>
      <c r="Z155" s="92">
        <f t="shared" si="429"/>
        <v>0.28409995848553127</v>
      </c>
      <c r="AA155" s="91">
        <f t="shared" si="429"/>
        <v>0.30827084695578827</v>
      </c>
      <c r="AB155" s="91">
        <f t="shared" si="429"/>
        <v>0.32813615288766074</v>
      </c>
      <c r="AC155" s="91">
        <f t="shared" si="429"/>
        <v>0.32881744128259977</v>
      </c>
      <c r="AD155" s="92">
        <f t="shared" si="429"/>
        <v>0.35504118654258909</v>
      </c>
    </row>
    <row r="156" spans="3:30" x14ac:dyDescent="0.3">
      <c r="C156" s="90" t="str">
        <f t="shared" si="425"/>
        <v>Portable PC</v>
      </c>
      <c r="D156" s="47" t="s">
        <v>166</v>
      </c>
      <c r="E156" s="91">
        <f t="shared" ref="E156:I156" si="430">IFERROR(E115/E116,"")</f>
        <v>0.55010148341966958</v>
      </c>
      <c r="F156" s="91">
        <f t="shared" si="430"/>
        <v>0.55089659471339603</v>
      </c>
      <c r="G156" s="91">
        <f t="shared" si="430"/>
        <v>0.57736250462562255</v>
      </c>
      <c r="H156" s="91">
        <f t="shared" si="430"/>
        <v>0.56445467086375967</v>
      </c>
      <c r="I156" s="92">
        <f t="shared" si="430"/>
        <v>0.52969592533234011</v>
      </c>
      <c r="K156" s="95">
        <f t="shared" ref="K156:AD156" si="431">IFERROR(K115/K116,"")</f>
        <v>0.54891619986136353</v>
      </c>
      <c r="L156" s="91">
        <f t="shared" si="431"/>
        <v>0.56793204370634454</v>
      </c>
      <c r="M156" s="91">
        <f t="shared" si="431"/>
        <v>0.55454477301072924</v>
      </c>
      <c r="N156" s="92">
        <f t="shared" si="431"/>
        <v>0.52970027247956408</v>
      </c>
      <c r="O156" s="91">
        <f t="shared" si="431"/>
        <v>0.54516609309023456</v>
      </c>
      <c r="P156" s="91">
        <f t="shared" si="431"/>
        <v>0.54240463975016728</v>
      </c>
      <c r="Q156" s="91">
        <f t="shared" si="431"/>
        <v>0.55247095086488351</v>
      </c>
      <c r="R156" s="92">
        <f t="shared" si="431"/>
        <v>0.56144687027991913</v>
      </c>
      <c r="S156" s="91">
        <f t="shared" si="431"/>
        <v>0.54900277707649581</v>
      </c>
      <c r="T156" s="91">
        <f t="shared" si="431"/>
        <v>0.57256293292785942</v>
      </c>
      <c r="U156" s="91">
        <f t="shared" si="431"/>
        <v>0.57791310398095219</v>
      </c>
      <c r="V156" s="92">
        <f t="shared" si="431"/>
        <v>0.59930786998185759</v>
      </c>
      <c r="W156" s="91">
        <f t="shared" si="431"/>
        <v>0.55063776711273571</v>
      </c>
      <c r="X156" s="91">
        <f t="shared" si="431"/>
        <v>0.56758309759547387</v>
      </c>
      <c r="Y156" s="91">
        <f t="shared" si="431"/>
        <v>0.57909936300451836</v>
      </c>
      <c r="Z156" s="92">
        <f t="shared" si="431"/>
        <v>0.5595314870273812</v>
      </c>
      <c r="AA156" s="91">
        <f t="shared" si="431"/>
        <v>0.56258828058435739</v>
      </c>
      <c r="AB156" s="91">
        <f t="shared" si="431"/>
        <v>0.55505390184975167</v>
      </c>
      <c r="AC156" s="91">
        <f t="shared" si="431"/>
        <v>0.47560121864263949</v>
      </c>
      <c r="AD156" s="92">
        <f t="shared" si="431"/>
        <v>0.50209325471831989</v>
      </c>
    </row>
    <row r="157" spans="3:30" x14ac:dyDescent="0.3">
      <c r="C157" s="93" t="str">
        <f t="shared" si="425"/>
        <v>Portable PC</v>
      </c>
      <c r="D157" s="96" t="s">
        <v>167</v>
      </c>
      <c r="E157" s="97">
        <f t="shared" ref="E157" si="432">SUM(E153:E156)</f>
        <v>1</v>
      </c>
      <c r="F157" s="97">
        <f t="shared" ref="F157" si="433">SUM(F153:F156)</f>
        <v>1</v>
      </c>
      <c r="G157" s="97">
        <f t="shared" ref="G157" si="434">SUM(G153:G156)</f>
        <v>1</v>
      </c>
      <c r="H157" s="97">
        <f t="shared" ref="H157" si="435">SUM(H153:H156)</f>
        <v>1</v>
      </c>
      <c r="I157" s="98">
        <f t="shared" ref="I157" si="436">SUM(I153:I156)</f>
        <v>0.99999999999999989</v>
      </c>
      <c r="J157" s="46"/>
      <c r="K157" s="99">
        <f t="shared" ref="K157" si="437">SUM(K153:K156)</f>
        <v>1</v>
      </c>
      <c r="L157" s="97">
        <f t="shared" ref="L157" si="438">SUM(L153:L156)</f>
        <v>1</v>
      </c>
      <c r="M157" s="97">
        <f t="shared" ref="M157" si="439">SUM(M153:M156)</f>
        <v>1</v>
      </c>
      <c r="N157" s="98">
        <f t="shared" ref="N157" si="440">SUM(N153:N156)</f>
        <v>1</v>
      </c>
      <c r="O157" s="97">
        <f t="shared" ref="O157" si="441">SUM(O153:O156)</f>
        <v>1</v>
      </c>
      <c r="P157" s="97">
        <f t="shared" ref="P157" si="442">SUM(P153:P156)</f>
        <v>1</v>
      </c>
      <c r="Q157" s="97">
        <f t="shared" ref="Q157" si="443">SUM(Q153:Q156)</f>
        <v>1</v>
      </c>
      <c r="R157" s="98">
        <f t="shared" ref="R157" si="444">SUM(R153:R156)</f>
        <v>1</v>
      </c>
      <c r="S157" s="97">
        <f t="shared" ref="S157" si="445">SUM(S153:S156)</f>
        <v>1</v>
      </c>
      <c r="T157" s="97">
        <f t="shared" ref="T157" si="446">SUM(T153:T156)</f>
        <v>1</v>
      </c>
      <c r="U157" s="97">
        <f t="shared" ref="U157" si="447">SUM(U153:U156)</f>
        <v>1</v>
      </c>
      <c r="V157" s="98">
        <f t="shared" ref="V157" si="448">SUM(V153:V156)</f>
        <v>1</v>
      </c>
      <c r="W157" s="97">
        <f t="shared" ref="W157" si="449">SUM(W153:W156)</f>
        <v>1</v>
      </c>
      <c r="X157" s="97">
        <f t="shared" ref="X157" si="450">SUM(X153:X156)</f>
        <v>1</v>
      </c>
      <c r="Y157" s="97">
        <f t="shared" ref="Y157" si="451">SUM(Y153:Y156)</f>
        <v>1</v>
      </c>
      <c r="Z157" s="98">
        <f t="shared" ref="Z157" si="452">SUM(Z153:Z156)</f>
        <v>0.99999999999999989</v>
      </c>
      <c r="AA157" s="97">
        <f t="shared" ref="AA157" si="453">SUM(AA153:AA156)</f>
        <v>1</v>
      </c>
      <c r="AB157" s="97">
        <f t="shared" ref="AB157" si="454">SUM(AB153:AB156)</f>
        <v>1</v>
      </c>
      <c r="AC157" s="97">
        <f t="shared" ref="AC157" si="455">SUM(AC153:AC156)</f>
        <v>1</v>
      </c>
      <c r="AD157" s="98">
        <f t="shared" ref="AD157" si="456">SUM(AD153:AD156)</f>
        <v>1</v>
      </c>
    </row>
    <row r="158" spans="3:30" x14ac:dyDescent="0.3">
      <c r="C158" s="87" t="s">
        <v>162</v>
      </c>
      <c r="D158" s="53" t="s">
        <v>164</v>
      </c>
      <c r="E158" s="88">
        <f t="shared" ref="E158:I158" si="457">IFERROR(E117/E121,"")</f>
        <v>0.16186767441833125</v>
      </c>
      <c r="F158" s="88">
        <f t="shared" si="457"/>
        <v>0.14788182786089862</v>
      </c>
      <c r="G158" s="88">
        <f t="shared" si="457"/>
        <v>0.1544956311671454</v>
      </c>
      <c r="H158" s="88">
        <f t="shared" si="457"/>
        <v>0.14832170178350429</v>
      </c>
      <c r="I158" s="89">
        <f t="shared" si="457"/>
        <v>0.12608867343674834</v>
      </c>
      <c r="K158" s="94">
        <f t="shared" ref="K158:AD158" si="458">IFERROR(K117/K121,"")</f>
        <v>0.15965678353163087</v>
      </c>
      <c r="L158" s="88">
        <f t="shared" si="458"/>
        <v>0.15612858481702863</v>
      </c>
      <c r="M158" s="88">
        <f t="shared" si="458"/>
        <v>0.15991524770955598</v>
      </c>
      <c r="N158" s="89">
        <f t="shared" si="458"/>
        <v>0.17138131114068983</v>
      </c>
      <c r="O158" s="88">
        <f t="shared" si="458"/>
        <v>0.15798802887456007</v>
      </c>
      <c r="P158" s="88">
        <f t="shared" si="458"/>
        <v>0.13312676519783925</v>
      </c>
      <c r="Q158" s="88">
        <f t="shared" si="458"/>
        <v>0.1701012241711051</v>
      </c>
      <c r="R158" s="89">
        <f t="shared" si="458"/>
        <v>0.13131381738323258</v>
      </c>
      <c r="S158" s="88">
        <f t="shared" si="458"/>
        <v>0.10868499329912071</v>
      </c>
      <c r="T158" s="88">
        <f t="shared" si="458"/>
        <v>0.17527698558917801</v>
      </c>
      <c r="U158" s="88">
        <f t="shared" si="458"/>
        <v>0.17340696686491078</v>
      </c>
      <c r="V158" s="89">
        <f t="shared" si="458"/>
        <v>0.14813683567501526</v>
      </c>
      <c r="W158" s="88">
        <f t="shared" si="458"/>
        <v>0.14881797878524319</v>
      </c>
      <c r="X158" s="88">
        <f t="shared" si="458"/>
        <v>0.12990854074714475</v>
      </c>
      <c r="Y158" s="88">
        <f t="shared" si="458"/>
        <v>0.15240664250189664</v>
      </c>
      <c r="Z158" s="89">
        <f t="shared" si="458"/>
        <v>0.16215207298009846</v>
      </c>
      <c r="AA158" s="88">
        <f t="shared" si="458"/>
        <v>0.10409822255917783</v>
      </c>
      <c r="AB158" s="88">
        <f t="shared" si="458"/>
        <v>6.5989608381189474E-2</v>
      </c>
      <c r="AC158" s="88">
        <f t="shared" si="458"/>
        <v>0.18213687914190066</v>
      </c>
      <c r="AD158" s="89">
        <f t="shared" si="458"/>
        <v>0.15825054082204951</v>
      </c>
    </row>
    <row r="159" spans="3:30" x14ac:dyDescent="0.3">
      <c r="C159" s="90" t="str">
        <f t="shared" ref="C159:C162" si="459">C158</f>
        <v>Tablet</v>
      </c>
      <c r="D159" s="47" t="s">
        <v>165</v>
      </c>
      <c r="E159" s="91">
        <f t="shared" ref="E159:I159" si="460">IFERROR(E118/E121,"")</f>
        <v>0</v>
      </c>
      <c r="F159" s="91">
        <f t="shared" si="460"/>
        <v>0</v>
      </c>
      <c r="G159" s="91">
        <f t="shared" si="460"/>
        <v>0</v>
      </c>
      <c r="H159" s="91">
        <f t="shared" si="460"/>
        <v>0</v>
      </c>
      <c r="I159" s="92">
        <f t="shared" si="460"/>
        <v>0</v>
      </c>
      <c r="K159" s="95">
        <f t="shared" ref="K159:AD159" si="461">IFERROR(K118/K121,"")</f>
        <v>0</v>
      </c>
      <c r="L159" s="91">
        <f t="shared" si="461"/>
        <v>0</v>
      </c>
      <c r="M159" s="91">
        <f t="shared" si="461"/>
        <v>0</v>
      </c>
      <c r="N159" s="92">
        <f t="shared" si="461"/>
        <v>0</v>
      </c>
      <c r="O159" s="91">
        <f t="shared" si="461"/>
        <v>0</v>
      </c>
      <c r="P159" s="91">
        <f t="shared" si="461"/>
        <v>0</v>
      </c>
      <c r="Q159" s="91">
        <f t="shared" si="461"/>
        <v>0</v>
      </c>
      <c r="R159" s="92">
        <f t="shared" si="461"/>
        <v>0</v>
      </c>
      <c r="S159" s="91">
        <f t="shared" si="461"/>
        <v>0</v>
      </c>
      <c r="T159" s="91">
        <f t="shared" si="461"/>
        <v>0</v>
      </c>
      <c r="U159" s="91">
        <f t="shared" si="461"/>
        <v>0</v>
      </c>
      <c r="V159" s="92">
        <f t="shared" si="461"/>
        <v>0</v>
      </c>
      <c r="W159" s="91">
        <f t="shared" si="461"/>
        <v>0</v>
      </c>
      <c r="X159" s="91">
        <f t="shared" si="461"/>
        <v>0</v>
      </c>
      <c r="Y159" s="91">
        <f t="shared" si="461"/>
        <v>0</v>
      </c>
      <c r="Z159" s="92">
        <f t="shared" si="461"/>
        <v>0</v>
      </c>
      <c r="AA159" s="91">
        <f t="shared" si="461"/>
        <v>0</v>
      </c>
      <c r="AB159" s="91">
        <f t="shared" si="461"/>
        <v>0</v>
      </c>
      <c r="AC159" s="91">
        <f t="shared" si="461"/>
        <v>0</v>
      </c>
      <c r="AD159" s="92">
        <f t="shared" si="461"/>
        <v>0</v>
      </c>
    </row>
    <row r="160" spans="3:30" x14ac:dyDescent="0.3">
      <c r="C160" s="90" t="str">
        <f t="shared" si="459"/>
        <v>Tablet</v>
      </c>
      <c r="D160" s="47" t="s">
        <v>140</v>
      </c>
      <c r="E160" s="91">
        <f t="shared" ref="E160:I160" si="462">IFERROR(E119/E121,"")</f>
        <v>0.3324009742989642</v>
      </c>
      <c r="F160" s="91">
        <f t="shared" si="462"/>
        <v>0.38007170523501038</v>
      </c>
      <c r="G160" s="91">
        <f t="shared" si="462"/>
        <v>0.36266120212011588</v>
      </c>
      <c r="H160" s="91">
        <f t="shared" si="462"/>
        <v>0.31751575869477788</v>
      </c>
      <c r="I160" s="92">
        <f t="shared" si="462"/>
        <v>0.47352383713886409</v>
      </c>
      <c r="K160" s="95">
        <f t="shared" ref="K160:AD160" si="463">IFERROR(K119/K121,"")</f>
        <v>0.3038286479322177</v>
      </c>
      <c r="L160" s="91">
        <f t="shared" si="463"/>
        <v>0.33924968189042048</v>
      </c>
      <c r="M160" s="91">
        <f t="shared" si="463"/>
        <v>0.3147372087337727</v>
      </c>
      <c r="N160" s="92">
        <f t="shared" si="463"/>
        <v>0.37563806003902667</v>
      </c>
      <c r="O160" s="91">
        <f t="shared" si="463"/>
        <v>0.41308089500860584</v>
      </c>
      <c r="P160" s="91">
        <f t="shared" si="463"/>
        <v>0.37313883023938138</v>
      </c>
      <c r="Q160" s="91">
        <f t="shared" si="463"/>
        <v>0.34134321661161404</v>
      </c>
      <c r="R160" s="92">
        <f t="shared" si="463"/>
        <v>0.39129253548869114</v>
      </c>
      <c r="S160" s="91">
        <f t="shared" si="463"/>
        <v>0.49530938449972217</v>
      </c>
      <c r="T160" s="91">
        <f t="shared" si="463"/>
        <v>0.33483078010246575</v>
      </c>
      <c r="U160" s="91">
        <f t="shared" si="463"/>
        <v>0.33903993203058624</v>
      </c>
      <c r="V160" s="92">
        <f t="shared" si="463"/>
        <v>0.32512726532274489</v>
      </c>
      <c r="W160" s="91">
        <f t="shared" si="463"/>
        <v>0.32297653439858742</v>
      </c>
      <c r="X160" s="91">
        <f t="shared" si="463"/>
        <v>0.28186285662283295</v>
      </c>
      <c r="Y160" s="91">
        <f t="shared" si="463"/>
        <v>0.31747871533338951</v>
      </c>
      <c r="Z160" s="92">
        <f t="shared" si="463"/>
        <v>0.34828865402113812</v>
      </c>
      <c r="AA160" s="91">
        <f t="shared" si="463"/>
        <v>0.50351697413865726</v>
      </c>
      <c r="AB160" s="91">
        <f t="shared" si="463"/>
        <v>0.49725121879921169</v>
      </c>
      <c r="AC160" s="91">
        <f t="shared" si="463"/>
        <v>0.45306842249094759</v>
      </c>
      <c r="AD160" s="92">
        <f t="shared" si="463"/>
        <v>0.438987260636167</v>
      </c>
    </row>
    <row r="161" spans="3:30" x14ac:dyDescent="0.3">
      <c r="C161" s="90" t="str">
        <f t="shared" si="459"/>
        <v>Tablet</v>
      </c>
      <c r="D161" s="47" t="s">
        <v>166</v>
      </c>
      <c r="E161" s="91">
        <f t="shared" ref="E161:I161" si="464">IFERROR(E120/E121,"")</f>
        <v>0.50573135128270452</v>
      </c>
      <c r="F161" s="91">
        <f t="shared" si="464"/>
        <v>0.47204646690409097</v>
      </c>
      <c r="G161" s="91">
        <f t="shared" si="464"/>
        <v>0.48284316671273875</v>
      </c>
      <c r="H161" s="91">
        <f t="shared" si="464"/>
        <v>0.53416253952171777</v>
      </c>
      <c r="I161" s="92">
        <f t="shared" si="464"/>
        <v>0.40038748942438757</v>
      </c>
      <c r="K161" s="95">
        <f t="shared" ref="K161:AD161" si="465">IFERROR(K120/K121,"")</f>
        <v>0.53651456853615154</v>
      </c>
      <c r="L161" s="91">
        <f t="shared" si="465"/>
        <v>0.50462173329255067</v>
      </c>
      <c r="M161" s="91">
        <f t="shared" si="465"/>
        <v>0.52534754355667146</v>
      </c>
      <c r="N161" s="92">
        <f t="shared" si="465"/>
        <v>0.4529806288202835</v>
      </c>
      <c r="O161" s="91">
        <f t="shared" si="465"/>
        <v>0.42893107611683406</v>
      </c>
      <c r="P161" s="91">
        <f t="shared" si="465"/>
        <v>0.49373440456277934</v>
      </c>
      <c r="Q161" s="91">
        <f t="shared" si="465"/>
        <v>0.48855555921728083</v>
      </c>
      <c r="R161" s="92">
        <f t="shared" si="465"/>
        <v>0.47739364712807625</v>
      </c>
      <c r="S161" s="91">
        <f t="shared" si="465"/>
        <v>0.39600562220115715</v>
      </c>
      <c r="T161" s="91">
        <f t="shared" si="465"/>
        <v>0.48989223430835627</v>
      </c>
      <c r="U161" s="91">
        <f t="shared" si="465"/>
        <v>0.48755310110450295</v>
      </c>
      <c r="V161" s="92">
        <f t="shared" si="465"/>
        <v>0.52673589900223983</v>
      </c>
      <c r="W161" s="91">
        <f t="shared" si="465"/>
        <v>0.52820548681616941</v>
      </c>
      <c r="X161" s="91">
        <f t="shared" si="465"/>
        <v>0.5882286026300223</v>
      </c>
      <c r="Y161" s="91">
        <f t="shared" si="465"/>
        <v>0.53011464216471382</v>
      </c>
      <c r="Z161" s="92">
        <f t="shared" si="465"/>
        <v>0.48955927299876345</v>
      </c>
      <c r="AA161" s="91">
        <f t="shared" si="465"/>
        <v>0.39238480330216496</v>
      </c>
      <c r="AB161" s="91">
        <f t="shared" si="465"/>
        <v>0.43675917281959886</v>
      </c>
      <c r="AC161" s="91">
        <f t="shared" si="465"/>
        <v>0.36479469836715178</v>
      </c>
      <c r="AD161" s="92">
        <f t="shared" si="465"/>
        <v>0.40276219854178352</v>
      </c>
    </row>
    <row r="162" spans="3:30" x14ac:dyDescent="0.3">
      <c r="C162" s="93" t="str">
        <f t="shared" si="459"/>
        <v>Tablet</v>
      </c>
      <c r="D162" s="96" t="s">
        <v>167</v>
      </c>
      <c r="E162" s="97">
        <f t="shared" ref="E162" si="466">SUM(E158:E161)</f>
        <v>1</v>
      </c>
      <c r="F162" s="97">
        <f t="shared" ref="F162" si="467">SUM(F158:F161)</f>
        <v>1</v>
      </c>
      <c r="G162" s="97">
        <f t="shared" ref="G162" si="468">SUM(G158:G161)</f>
        <v>1</v>
      </c>
      <c r="H162" s="97">
        <f t="shared" ref="H162" si="469">SUM(H158:H161)</f>
        <v>1</v>
      </c>
      <c r="I162" s="98">
        <f t="shared" ref="I162" si="470">SUM(I158:I161)</f>
        <v>1</v>
      </c>
      <c r="J162" s="46"/>
      <c r="K162" s="99">
        <f t="shared" ref="K162" si="471">SUM(K158:K161)</f>
        <v>1</v>
      </c>
      <c r="L162" s="97">
        <f t="shared" ref="L162" si="472">SUM(L158:L161)</f>
        <v>0.99999999999999978</v>
      </c>
      <c r="M162" s="97">
        <f t="shared" ref="M162" si="473">SUM(M158:M161)</f>
        <v>1</v>
      </c>
      <c r="N162" s="98">
        <f t="shared" ref="N162" si="474">SUM(N158:N161)</f>
        <v>1</v>
      </c>
      <c r="O162" s="97">
        <f t="shared" ref="O162" si="475">SUM(O158:O161)</f>
        <v>1</v>
      </c>
      <c r="P162" s="97">
        <f t="shared" ref="P162" si="476">SUM(P158:P161)</f>
        <v>1</v>
      </c>
      <c r="Q162" s="97">
        <f t="shared" ref="Q162" si="477">SUM(Q158:Q161)</f>
        <v>1</v>
      </c>
      <c r="R162" s="98">
        <f t="shared" ref="R162" si="478">SUM(R158:R161)</f>
        <v>1</v>
      </c>
      <c r="S162" s="97">
        <f t="shared" ref="S162" si="479">SUM(S158:S161)</f>
        <v>1</v>
      </c>
      <c r="T162" s="97">
        <f t="shared" ref="T162" si="480">SUM(T158:T161)</f>
        <v>1</v>
      </c>
      <c r="U162" s="97">
        <f t="shared" ref="U162" si="481">SUM(U158:U161)</f>
        <v>1</v>
      </c>
      <c r="V162" s="98">
        <f t="shared" ref="V162" si="482">SUM(V158:V161)</f>
        <v>1</v>
      </c>
      <c r="W162" s="97">
        <f t="shared" ref="W162" si="483">SUM(W158:W161)</f>
        <v>1</v>
      </c>
      <c r="X162" s="97">
        <f t="shared" ref="X162" si="484">SUM(X158:X161)</f>
        <v>1</v>
      </c>
      <c r="Y162" s="97">
        <f t="shared" ref="Y162" si="485">SUM(Y158:Y161)</f>
        <v>1</v>
      </c>
      <c r="Z162" s="98">
        <f t="shared" ref="Z162" si="486">SUM(Z158:Z161)</f>
        <v>1</v>
      </c>
      <c r="AA162" s="97">
        <f t="shared" ref="AA162" si="487">SUM(AA158:AA161)</f>
        <v>1</v>
      </c>
      <c r="AB162" s="97">
        <f t="shared" ref="AB162" si="488">SUM(AB158:AB161)</f>
        <v>1</v>
      </c>
      <c r="AC162" s="97">
        <f t="shared" ref="AC162" si="489">SUM(AC158:AC161)</f>
        <v>1</v>
      </c>
      <c r="AD162" s="98">
        <f t="shared" ref="AD162" si="490">SUM(AD158:AD161)</f>
        <v>1</v>
      </c>
    </row>
    <row r="206" spans="11:30" x14ac:dyDescent="0.3">
      <c r="K206" s="51">
        <f t="shared" ref="K206:AD206" si="491">K231-K73</f>
        <v>0</v>
      </c>
      <c r="L206" s="51">
        <f t="shared" si="491"/>
        <v>0</v>
      </c>
      <c r="M206" s="51">
        <f t="shared" si="491"/>
        <v>0</v>
      </c>
      <c r="N206" s="51">
        <f t="shared" si="491"/>
        <v>0</v>
      </c>
      <c r="O206" s="51">
        <f t="shared" si="491"/>
        <v>-2.8999999999941792</v>
      </c>
      <c r="P206" s="51">
        <f t="shared" si="491"/>
        <v>-3</v>
      </c>
      <c r="Q206" s="51">
        <f t="shared" si="491"/>
        <v>-1.1000000000058208</v>
      </c>
      <c r="R206" s="51">
        <f t="shared" si="491"/>
        <v>-0.40000000000145519</v>
      </c>
      <c r="S206" s="51">
        <f t="shared" si="491"/>
        <v>9287</v>
      </c>
      <c r="T206" s="51">
        <f t="shared" si="491"/>
        <v>0</v>
      </c>
      <c r="U206" s="51">
        <f t="shared" si="491"/>
        <v>0</v>
      </c>
      <c r="V206" s="51">
        <f t="shared" si="491"/>
        <v>0</v>
      </c>
      <c r="W206" s="51">
        <f t="shared" si="491"/>
        <v>0</v>
      </c>
      <c r="X206" s="51">
        <f t="shared" si="491"/>
        <v>0</v>
      </c>
      <c r="Y206" s="51">
        <f t="shared" si="491"/>
        <v>0</v>
      </c>
      <c r="Z206" s="51">
        <f t="shared" si="491"/>
        <v>0</v>
      </c>
      <c r="AA206" s="51">
        <f t="shared" si="491"/>
        <v>0</v>
      </c>
      <c r="AB206" s="51">
        <f t="shared" si="491"/>
        <v>0</v>
      </c>
      <c r="AC206" s="51">
        <f t="shared" si="491"/>
        <v>-32</v>
      </c>
      <c r="AD206" s="51">
        <f t="shared" si="491"/>
        <v>0</v>
      </c>
    </row>
    <row r="207" spans="11:30" x14ac:dyDescent="0.3">
      <c r="K207" s="51">
        <f t="shared" ref="K207:AD207" si="492">K232-K74</f>
        <v>0</v>
      </c>
      <c r="L207" s="51">
        <f t="shared" si="492"/>
        <v>0</v>
      </c>
      <c r="M207" s="51">
        <f t="shared" si="492"/>
        <v>0</v>
      </c>
      <c r="N207" s="51">
        <f t="shared" si="492"/>
        <v>0</v>
      </c>
      <c r="O207" s="51">
        <f t="shared" si="492"/>
        <v>0</v>
      </c>
      <c r="P207" s="51">
        <f t="shared" si="492"/>
        <v>0</v>
      </c>
      <c r="Q207" s="51">
        <f t="shared" si="492"/>
        <v>0</v>
      </c>
      <c r="R207" s="51">
        <f t="shared" si="492"/>
        <v>0</v>
      </c>
      <c r="S207" s="51">
        <f t="shared" si="492"/>
        <v>19830.000000000007</v>
      </c>
      <c r="T207" s="51">
        <f t="shared" si="492"/>
        <v>0</v>
      </c>
      <c r="U207" s="51">
        <f t="shared" si="492"/>
        <v>0</v>
      </c>
      <c r="V207" s="51">
        <f t="shared" si="492"/>
        <v>0</v>
      </c>
      <c r="W207" s="51">
        <f t="shared" si="492"/>
        <v>0</v>
      </c>
      <c r="X207" s="51">
        <f t="shared" si="492"/>
        <v>0</v>
      </c>
      <c r="Y207" s="51">
        <f t="shared" si="492"/>
        <v>0</v>
      </c>
      <c r="Z207" s="51">
        <f t="shared" si="492"/>
        <v>0</v>
      </c>
      <c r="AA207" s="51">
        <f t="shared" si="492"/>
        <v>0</v>
      </c>
      <c r="AB207" s="51">
        <f t="shared" si="492"/>
        <v>0</v>
      </c>
      <c r="AC207" s="51">
        <f t="shared" si="492"/>
        <v>0</v>
      </c>
      <c r="AD207" s="51">
        <f t="shared" si="492"/>
        <v>0</v>
      </c>
    </row>
    <row r="208" spans="11:30" x14ac:dyDescent="0.3">
      <c r="K208" s="51">
        <f t="shared" ref="K208:AD208" si="493">K233-K75</f>
        <v>0</v>
      </c>
      <c r="L208" s="51">
        <f t="shared" si="493"/>
        <v>0</v>
      </c>
      <c r="M208" s="51">
        <f t="shared" si="493"/>
        <v>0</v>
      </c>
      <c r="N208" s="51">
        <f t="shared" si="493"/>
        <v>0</v>
      </c>
      <c r="O208" s="51">
        <f t="shared" si="493"/>
        <v>-2.9</v>
      </c>
      <c r="P208" s="51">
        <f t="shared" si="493"/>
        <v>-3</v>
      </c>
      <c r="Q208" s="51">
        <f t="shared" si="493"/>
        <v>-1.1000000000000001</v>
      </c>
      <c r="R208" s="51">
        <f t="shared" si="493"/>
        <v>-0.4</v>
      </c>
      <c r="S208" s="51">
        <f t="shared" si="493"/>
        <v>-0.30000000000000004</v>
      </c>
      <c r="T208" s="51">
        <f t="shared" si="493"/>
        <v>-1.7</v>
      </c>
      <c r="U208" s="51">
        <f t="shared" si="493"/>
        <v>-1.1000000000000001</v>
      </c>
      <c r="V208" s="51">
        <f t="shared" si="493"/>
        <v>-0.4</v>
      </c>
      <c r="W208" s="51">
        <f t="shared" si="493"/>
        <v>-0.1</v>
      </c>
      <c r="X208" s="51">
        <f t="shared" si="493"/>
        <v>0</v>
      </c>
      <c r="Y208" s="51">
        <f t="shared" si="493"/>
        <v>0</v>
      </c>
      <c r="Z208" s="51">
        <f t="shared" si="493"/>
        <v>0</v>
      </c>
      <c r="AA208" s="51">
        <f t="shared" si="493"/>
        <v>0</v>
      </c>
      <c r="AB208" s="51">
        <f t="shared" si="493"/>
        <v>0</v>
      </c>
      <c r="AC208" s="51">
        <f t="shared" si="493"/>
        <v>0</v>
      </c>
      <c r="AD208" s="51">
        <f t="shared" si="493"/>
        <v>0</v>
      </c>
    </row>
    <row r="209" spans="11:30" x14ac:dyDescent="0.3">
      <c r="K209" s="51">
        <f t="shared" ref="K209:AD209" si="494">K234-K76</f>
        <v>0</v>
      </c>
      <c r="L209" s="51">
        <f t="shared" si="494"/>
        <v>0</v>
      </c>
      <c r="M209" s="51">
        <f t="shared" si="494"/>
        <v>0</v>
      </c>
      <c r="N209" s="51">
        <f t="shared" si="494"/>
        <v>0</v>
      </c>
      <c r="O209" s="51">
        <f t="shared" si="494"/>
        <v>0</v>
      </c>
      <c r="P209" s="51">
        <f t="shared" si="494"/>
        <v>0</v>
      </c>
      <c r="Q209" s="51">
        <f t="shared" si="494"/>
        <v>0</v>
      </c>
      <c r="R209" s="51">
        <f t="shared" si="494"/>
        <v>0</v>
      </c>
      <c r="S209" s="51">
        <f t="shared" si="494"/>
        <v>38</v>
      </c>
      <c r="T209" s="51">
        <f t="shared" si="494"/>
        <v>0</v>
      </c>
      <c r="U209" s="51">
        <f t="shared" si="494"/>
        <v>0</v>
      </c>
      <c r="V209" s="51">
        <f t="shared" si="494"/>
        <v>0</v>
      </c>
      <c r="W209" s="51">
        <f t="shared" si="494"/>
        <v>0</v>
      </c>
      <c r="X209" s="51">
        <f t="shared" si="494"/>
        <v>0</v>
      </c>
      <c r="Y209" s="51">
        <f t="shared" si="494"/>
        <v>0</v>
      </c>
      <c r="Z209" s="51">
        <f t="shared" si="494"/>
        <v>0</v>
      </c>
      <c r="AA209" s="51">
        <f t="shared" si="494"/>
        <v>0</v>
      </c>
      <c r="AB209" s="51">
        <f t="shared" si="494"/>
        <v>0</v>
      </c>
      <c r="AC209" s="51">
        <f t="shared" si="494"/>
        <v>0</v>
      </c>
      <c r="AD209" s="51">
        <f t="shared" si="494"/>
        <v>0</v>
      </c>
    </row>
    <row r="210" spans="11:30" x14ac:dyDescent="0.3">
      <c r="K210" s="51">
        <f t="shared" ref="K210:AD210" si="495">K235-K77</f>
        <v>0</v>
      </c>
      <c r="L210" s="51">
        <f t="shared" si="495"/>
        <v>0</v>
      </c>
      <c r="M210" s="51">
        <f t="shared" si="495"/>
        <v>0</v>
      </c>
      <c r="N210" s="51">
        <f t="shared" si="495"/>
        <v>0</v>
      </c>
      <c r="O210" s="51">
        <f t="shared" si="495"/>
        <v>0</v>
      </c>
      <c r="P210" s="51">
        <f t="shared" si="495"/>
        <v>0</v>
      </c>
      <c r="Q210" s="51">
        <f t="shared" si="495"/>
        <v>0</v>
      </c>
      <c r="R210" s="51">
        <f t="shared" si="495"/>
        <v>0</v>
      </c>
      <c r="S210" s="51">
        <f t="shared" si="495"/>
        <v>251</v>
      </c>
      <c r="T210" s="51">
        <f t="shared" si="495"/>
        <v>0</v>
      </c>
      <c r="U210" s="51">
        <f t="shared" si="495"/>
        <v>0</v>
      </c>
      <c r="V210" s="51">
        <f t="shared" si="495"/>
        <v>0</v>
      </c>
      <c r="W210" s="51">
        <f t="shared" si="495"/>
        <v>0</v>
      </c>
      <c r="X210" s="51">
        <f t="shared" si="495"/>
        <v>0</v>
      </c>
      <c r="Y210" s="51">
        <f t="shared" si="495"/>
        <v>0</v>
      </c>
      <c r="Z210" s="51">
        <f t="shared" si="495"/>
        <v>0</v>
      </c>
      <c r="AA210" s="51">
        <f t="shared" si="495"/>
        <v>0</v>
      </c>
      <c r="AB210" s="51">
        <f t="shared" si="495"/>
        <v>0</v>
      </c>
      <c r="AC210" s="51">
        <f t="shared" si="495"/>
        <v>0</v>
      </c>
      <c r="AD210" s="51">
        <f t="shared" si="495"/>
        <v>0</v>
      </c>
    </row>
    <row r="211" spans="11:30" x14ac:dyDescent="0.3">
      <c r="K211" s="51">
        <f t="shared" ref="K211:AD211" si="496">K236-K78</f>
        <v>0</v>
      </c>
      <c r="L211" s="51">
        <f t="shared" si="496"/>
        <v>0</v>
      </c>
      <c r="M211" s="51">
        <f t="shared" si="496"/>
        <v>0</v>
      </c>
      <c r="N211" s="51">
        <f t="shared" si="496"/>
        <v>0</v>
      </c>
      <c r="O211" s="51">
        <f t="shared" si="496"/>
        <v>0</v>
      </c>
      <c r="P211" s="51">
        <f t="shared" si="496"/>
        <v>0</v>
      </c>
      <c r="Q211" s="51">
        <f t="shared" si="496"/>
        <v>0</v>
      </c>
      <c r="R211" s="51">
        <f t="shared" si="496"/>
        <v>0</v>
      </c>
      <c r="S211" s="51">
        <f t="shared" si="496"/>
        <v>0</v>
      </c>
      <c r="T211" s="51">
        <f t="shared" si="496"/>
        <v>0</v>
      </c>
      <c r="U211" s="51">
        <f t="shared" si="496"/>
        <v>0</v>
      </c>
      <c r="V211" s="51">
        <f t="shared" si="496"/>
        <v>0</v>
      </c>
      <c r="W211" s="51">
        <f t="shared" si="496"/>
        <v>0</v>
      </c>
      <c r="X211" s="51">
        <f t="shared" si="496"/>
        <v>0</v>
      </c>
      <c r="Y211" s="51">
        <f t="shared" si="496"/>
        <v>0</v>
      </c>
      <c r="Z211" s="51">
        <f t="shared" si="496"/>
        <v>0</v>
      </c>
      <c r="AA211" s="51">
        <f t="shared" si="496"/>
        <v>0</v>
      </c>
      <c r="AB211" s="51">
        <f t="shared" si="496"/>
        <v>0</v>
      </c>
      <c r="AC211" s="51">
        <f t="shared" si="496"/>
        <v>0</v>
      </c>
      <c r="AD211" s="51">
        <f t="shared" si="496"/>
        <v>0</v>
      </c>
    </row>
    <row r="212" spans="11:30" x14ac:dyDescent="0.3">
      <c r="K212" s="51">
        <f t="shared" ref="K212:AD212" si="497">K237-K79</f>
        <v>0</v>
      </c>
      <c r="L212" s="51">
        <f t="shared" si="497"/>
        <v>0</v>
      </c>
      <c r="M212" s="51">
        <f t="shared" si="497"/>
        <v>0</v>
      </c>
      <c r="N212" s="51">
        <f t="shared" si="497"/>
        <v>0</v>
      </c>
      <c r="O212" s="51">
        <f t="shared" si="497"/>
        <v>0</v>
      </c>
      <c r="P212" s="51">
        <f t="shared" si="497"/>
        <v>0</v>
      </c>
      <c r="Q212" s="51">
        <f t="shared" si="497"/>
        <v>0</v>
      </c>
      <c r="R212" s="51">
        <f t="shared" si="497"/>
        <v>0</v>
      </c>
      <c r="S212" s="51">
        <f t="shared" si="497"/>
        <v>10350</v>
      </c>
      <c r="T212" s="51">
        <f t="shared" si="497"/>
        <v>0</v>
      </c>
      <c r="U212" s="51">
        <f t="shared" si="497"/>
        <v>0</v>
      </c>
      <c r="V212" s="51">
        <f t="shared" si="497"/>
        <v>0</v>
      </c>
      <c r="W212" s="51">
        <f t="shared" si="497"/>
        <v>0</v>
      </c>
      <c r="X212" s="51">
        <f t="shared" si="497"/>
        <v>0</v>
      </c>
      <c r="Y212" s="51">
        <f t="shared" si="497"/>
        <v>0</v>
      </c>
      <c r="Z212" s="51">
        <f t="shared" si="497"/>
        <v>0</v>
      </c>
      <c r="AA212" s="51">
        <f t="shared" si="497"/>
        <v>0</v>
      </c>
      <c r="AB212" s="51">
        <f t="shared" si="497"/>
        <v>0</v>
      </c>
      <c r="AC212" s="51">
        <f t="shared" si="497"/>
        <v>0</v>
      </c>
      <c r="AD212" s="51">
        <f t="shared" si="497"/>
        <v>0</v>
      </c>
    </row>
    <row r="213" spans="11:30" x14ac:dyDescent="0.3">
      <c r="K213" s="51">
        <f t="shared" ref="K213:AD213" si="498">K238-K80</f>
        <v>0</v>
      </c>
      <c r="L213" s="51">
        <f t="shared" si="498"/>
        <v>0</v>
      </c>
      <c r="M213" s="51">
        <f t="shared" si="498"/>
        <v>0</v>
      </c>
      <c r="N213" s="51">
        <f t="shared" si="498"/>
        <v>0</v>
      </c>
      <c r="O213" s="51">
        <f t="shared" si="498"/>
        <v>0</v>
      </c>
      <c r="P213" s="51">
        <f t="shared" si="498"/>
        <v>0</v>
      </c>
      <c r="Q213" s="51">
        <f t="shared" si="498"/>
        <v>0</v>
      </c>
      <c r="R213" s="51">
        <f t="shared" si="498"/>
        <v>0</v>
      </c>
      <c r="S213" s="51">
        <f t="shared" si="498"/>
        <v>8712</v>
      </c>
      <c r="T213" s="51">
        <f t="shared" si="498"/>
        <v>0</v>
      </c>
      <c r="U213" s="51">
        <f t="shared" si="498"/>
        <v>0</v>
      </c>
      <c r="V213" s="51">
        <f t="shared" si="498"/>
        <v>0</v>
      </c>
      <c r="W213" s="51">
        <f t="shared" si="498"/>
        <v>-20</v>
      </c>
      <c r="X213" s="51">
        <f t="shared" si="498"/>
        <v>0</v>
      </c>
      <c r="Y213" s="51">
        <f t="shared" si="498"/>
        <v>0</v>
      </c>
      <c r="Z213" s="51">
        <f t="shared" si="498"/>
        <v>0</v>
      </c>
      <c r="AA213" s="51">
        <f t="shared" si="498"/>
        <v>0</v>
      </c>
      <c r="AB213" s="51">
        <f t="shared" si="498"/>
        <v>0</v>
      </c>
      <c r="AC213" s="51">
        <f t="shared" si="498"/>
        <v>0</v>
      </c>
      <c r="AD213" s="51">
        <f t="shared" si="498"/>
        <v>0</v>
      </c>
    </row>
    <row r="228" spans="3:31" x14ac:dyDescent="0.3">
      <c r="K228" s="48">
        <f>YEAR(K230)</f>
        <v>2018</v>
      </c>
      <c r="L228" s="48">
        <f t="shared" ref="L228:O228" si="499">YEAR(L230)</f>
        <v>2018</v>
      </c>
      <c r="M228" s="48">
        <f t="shared" si="499"/>
        <v>2018</v>
      </c>
      <c r="N228" s="48">
        <f t="shared" si="499"/>
        <v>2018</v>
      </c>
      <c r="O228" s="48">
        <f t="shared" si="499"/>
        <v>2019</v>
      </c>
      <c r="P228" s="48">
        <f t="shared" ref="P228:AD228" si="500">YEAR(P230)</f>
        <v>2019</v>
      </c>
      <c r="Q228" s="48">
        <f t="shared" si="500"/>
        <v>2019</v>
      </c>
      <c r="R228" s="48">
        <f t="shared" si="500"/>
        <v>2019</v>
      </c>
      <c r="S228" s="48">
        <f t="shared" si="500"/>
        <v>2020</v>
      </c>
      <c r="T228" s="48">
        <f t="shared" si="500"/>
        <v>2020</v>
      </c>
      <c r="U228" s="48">
        <f t="shared" si="500"/>
        <v>2020</v>
      </c>
      <c r="V228" s="48">
        <f t="shared" si="500"/>
        <v>2020</v>
      </c>
      <c r="W228" s="48">
        <f t="shared" si="500"/>
        <v>2021</v>
      </c>
      <c r="X228" s="48">
        <f t="shared" si="500"/>
        <v>2021</v>
      </c>
      <c r="Y228" s="48">
        <f t="shared" si="500"/>
        <v>2021</v>
      </c>
      <c r="Z228" s="48">
        <f t="shared" si="500"/>
        <v>2021</v>
      </c>
      <c r="AA228" s="48">
        <f t="shared" si="500"/>
        <v>2022</v>
      </c>
      <c r="AB228" s="48">
        <f t="shared" si="500"/>
        <v>2022</v>
      </c>
      <c r="AC228" s="48">
        <f t="shared" si="500"/>
        <v>2022</v>
      </c>
      <c r="AD228" s="48">
        <f t="shared" si="500"/>
        <v>2022</v>
      </c>
    </row>
    <row r="229" spans="3:31" x14ac:dyDescent="0.3">
      <c r="K229" s="48" t="s">
        <v>132</v>
      </c>
      <c r="L229" s="48" t="s">
        <v>133</v>
      </c>
      <c r="M229" s="48" t="s">
        <v>134</v>
      </c>
      <c r="N229" s="48" t="s">
        <v>135</v>
      </c>
      <c r="O229" s="48" t="s">
        <v>132</v>
      </c>
      <c r="P229" s="48" t="s">
        <v>133</v>
      </c>
      <c r="Q229" s="48" t="s">
        <v>134</v>
      </c>
      <c r="R229" s="48" t="s">
        <v>135</v>
      </c>
      <c r="S229" s="48" t="s">
        <v>132</v>
      </c>
      <c r="T229" s="48" t="s">
        <v>133</v>
      </c>
      <c r="U229" s="48" t="s">
        <v>134</v>
      </c>
      <c r="V229" s="48" t="s">
        <v>135</v>
      </c>
      <c r="W229" s="48" t="s">
        <v>132</v>
      </c>
      <c r="X229" s="48" t="s">
        <v>133</v>
      </c>
      <c r="Y229" s="48" t="s">
        <v>134</v>
      </c>
      <c r="Z229" s="48" t="s">
        <v>135</v>
      </c>
      <c r="AA229" s="48" t="s">
        <v>132</v>
      </c>
      <c r="AB229" s="48" t="s">
        <v>133</v>
      </c>
      <c r="AC229" s="48" t="s">
        <v>134</v>
      </c>
      <c r="AD229" s="48" t="s">
        <v>135</v>
      </c>
    </row>
    <row r="230" spans="3:31" x14ac:dyDescent="0.3">
      <c r="C230" s="49" t="s">
        <v>136</v>
      </c>
      <c r="D230" s="49"/>
      <c r="E230" s="49"/>
      <c r="F230" s="49"/>
      <c r="G230" s="49"/>
      <c r="H230" s="49"/>
      <c r="I230" s="49"/>
      <c r="J230" s="49"/>
      <c r="K230" s="70">
        <v>43190</v>
      </c>
      <c r="L230" s="70">
        <f>EOMONTH(K230,3)</f>
        <v>43281</v>
      </c>
      <c r="M230" s="70">
        <f t="shared" ref="M230:AD230" si="501">EOMONTH(L230,3)</f>
        <v>43373</v>
      </c>
      <c r="N230" s="70">
        <f t="shared" si="501"/>
        <v>43465</v>
      </c>
      <c r="O230" s="70">
        <f t="shared" si="501"/>
        <v>43555</v>
      </c>
      <c r="P230" s="70">
        <f t="shared" si="501"/>
        <v>43646</v>
      </c>
      <c r="Q230" s="70">
        <f t="shared" si="501"/>
        <v>43738</v>
      </c>
      <c r="R230" s="70">
        <f t="shared" si="501"/>
        <v>43830</v>
      </c>
      <c r="S230" s="70">
        <f t="shared" si="501"/>
        <v>43921</v>
      </c>
      <c r="T230" s="70">
        <f t="shared" si="501"/>
        <v>44012</v>
      </c>
      <c r="U230" s="70">
        <f t="shared" si="501"/>
        <v>44104</v>
      </c>
      <c r="V230" s="70">
        <f t="shared" si="501"/>
        <v>44196</v>
      </c>
      <c r="W230" s="70">
        <f t="shared" si="501"/>
        <v>44286</v>
      </c>
      <c r="X230" s="70">
        <f t="shared" si="501"/>
        <v>44377</v>
      </c>
      <c r="Y230" s="70">
        <f t="shared" si="501"/>
        <v>44469</v>
      </c>
      <c r="Z230" s="70">
        <f t="shared" si="501"/>
        <v>44561</v>
      </c>
      <c r="AA230" s="70">
        <f t="shared" si="501"/>
        <v>44651</v>
      </c>
      <c r="AB230" s="70">
        <f t="shared" si="501"/>
        <v>44742</v>
      </c>
      <c r="AC230" s="70">
        <f t="shared" si="501"/>
        <v>44834</v>
      </c>
      <c r="AD230" s="70">
        <f t="shared" si="501"/>
        <v>44926</v>
      </c>
      <c r="AE230" s="50"/>
    </row>
    <row r="231" spans="3:31" x14ac:dyDescent="0.3">
      <c r="C231" s="47" t="s">
        <v>138</v>
      </c>
      <c r="K231" s="51">
        <f>SUMIFS(shipment!$B3:$U3,shipment!$B$2:$U$2,K$230)</f>
        <v>35052.239999999998</v>
      </c>
      <c r="L231" s="51">
        <f>SUMIFS(shipment!$B3:$U3,shipment!$B$2:$U$2,L$230)</f>
        <v>37236.39</v>
      </c>
      <c r="M231" s="51">
        <f>SUMIFS(shipment!$B3:$U3,shipment!$B$2:$U$2,M$230)</f>
        <v>40962.379999999997</v>
      </c>
      <c r="N231" s="51">
        <f>SUMIFS(shipment!$B3:$U3,shipment!$B$2:$U$2,N$230)</f>
        <v>38134.400000000001</v>
      </c>
      <c r="O231" s="51">
        <f>SUMIFS(shipment!$B3:$U3,shipment!$B$2:$U$2,O$230)</f>
        <v>33819.800000000003</v>
      </c>
      <c r="P231" s="51">
        <f>SUMIFS(shipment!$B3:$U3,shipment!$B$2:$U$2,P$230)</f>
        <v>35400.5</v>
      </c>
      <c r="Q231" s="51">
        <f>SUMIFS(shipment!$B3:$U3,shipment!$B$2:$U$2,Q$230)</f>
        <v>36800.199999999997</v>
      </c>
      <c r="R231" s="51">
        <f>SUMIFS(shipment!$B3:$U3,shipment!$B$2:$U$2,R$230)</f>
        <v>36720</v>
      </c>
      <c r="S231" s="51">
        <f>SUMIFS(shipment!$B3:$U3,shipment!$B$2:$U$2,S$230)</f>
        <v>41610.5</v>
      </c>
      <c r="T231" s="51">
        <f>SUMIFS(shipment!$B3:$U3,shipment!$B$2:$U$2,T$230)</f>
        <v>42638.5</v>
      </c>
      <c r="U231" s="51">
        <f>SUMIFS(shipment!$B3:$U3,shipment!$B$2:$U$2,U$230)</f>
        <v>44711.8</v>
      </c>
      <c r="V231" s="51">
        <f>SUMIFS(shipment!$B3:$U3,shipment!$B$2:$U$2,V$230)</f>
        <v>43680.7</v>
      </c>
      <c r="W231" s="51">
        <f>SUMIFS(shipment!$B3:$U3,shipment!$B$2:$U$2,W$230)</f>
        <v>39899.9</v>
      </c>
      <c r="X231" s="51">
        <f>SUMIFS(shipment!$B3:$U3,shipment!$B$2:$U$2,X$230)</f>
        <v>41436</v>
      </c>
      <c r="Y231" s="51">
        <f>SUMIFS(shipment!$B3:$U3,shipment!$B$2:$U$2,Y$230)</f>
        <v>43246.7</v>
      </c>
      <c r="Z231" s="51">
        <f>SUMIFS(shipment!$B3:$U3,shipment!$B$2:$U$2,Z$230)</f>
        <v>48661.2</v>
      </c>
      <c r="AA231" s="51">
        <f>SUMIFS(shipment!$B3:$U3,shipment!$B$2:$U$2,AA$230)</f>
        <v>47757.9</v>
      </c>
      <c r="AB231" s="51">
        <f>SUMIFS(shipment!$B3:$U3,shipment!$B$2:$U$2,AB$230)</f>
        <v>43339.92</v>
      </c>
      <c r="AC231" s="51">
        <f>SUMIFS(shipment!$B3:$U3,shipment!$B$2:$U$2,AC$230)</f>
        <v>33825.300000000003</v>
      </c>
      <c r="AD231" s="51">
        <f>SUMIFS(shipment!$B3:$U3,shipment!$B$2:$U$2,AD$230)</f>
        <v>32686.44</v>
      </c>
    </row>
    <row r="232" spans="3:31" x14ac:dyDescent="0.3">
      <c r="C232" s="47" t="s">
        <v>115</v>
      </c>
      <c r="K232" s="51">
        <f>SUMIFS(shipment!$B4:$U4,shipment!$B$2:$U$2,K$230)</f>
        <v>67172.36</v>
      </c>
      <c r="L232" s="51">
        <f>SUMIFS(shipment!$B4:$U4,shipment!$B$2:$U$2,L$230)</f>
        <v>69821.644</v>
      </c>
      <c r="M232" s="51">
        <f>SUMIFS(shipment!$B4:$U4,shipment!$B$2:$U$2,M$230)</f>
        <v>75535.87</v>
      </c>
      <c r="N232" s="51">
        <f>SUMIFS(shipment!$B4:$U4,shipment!$B$2:$U$2,N$230)</f>
        <v>75513.64</v>
      </c>
      <c r="O232" s="51">
        <f>SUMIFS(shipment!$B4:$U4,shipment!$B$2:$U$2,O$230)</f>
        <v>70916.03</v>
      </c>
      <c r="P232" s="51">
        <f>SUMIFS(shipment!$B4:$U4,shipment!$B$2:$U$2,P$230)</f>
        <v>71090.47</v>
      </c>
      <c r="Q232" s="51">
        <f>SUMIFS(shipment!$B4:$U4,shipment!$B$2:$U$2,Q$230)</f>
        <v>71600.22</v>
      </c>
      <c r="R232" s="51">
        <f>SUMIFS(shipment!$B4:$U4,shipment!$B$2:$U$2,R$230)</f>
        <v>71783.929999999993</v>
      </c>
      <c r="S232" s="51">
        <f>SUMIFS(shipment!$B4:$U4,shipment!$B$2:$U$2,S$230)</f>
        <v>84475.3</v>
      </c>
      <c r="T232" s="51">
        <f>SUMIFS(shipment!$B4:$U4,shipment!$B$2:$U$2,T$230)</f>
        <v>65447.199999999997</v>
      </c>
      <c r="U232" s="51">
        <f>SUMIFS(shipment!$B4:$U4,shipment!$B$2:$U$2,U$230)</f>
        <v>71629.2</v>
      </c>
      <c r="V232" s="51">
        <f>SUMIFS(shipment!$B4:$U4,shipment!$B$2:$U$2,V$230)</f>
        <v>69527.199999999997</v>
      </c>
      <c r="W232" s="51">
        <f>SUMIFS(shipment!$B4:$U4,shipment!$B$2:$U$2,W$230)</f>
        <v>66364.7</v>
      </c>
      <c r="X232" s="51">
        <f>SUMIFS(shipment!$B4:$U4,shipment!$B$2:$U$2,X$230)</f>
        <v>66074.100000000006</v>
      </c>
      <c r="Y232" s="51">
        <f>SUMIFS(shipment!$B4:$U4,shipment!$B$2:$U$2,Y$230)</f>
        <v>62880.5</v>
      </c>
      <c r="Z232" s="51">
        <f>SUMIFS(shipment!$B4:$U4,shipment!$B$2:$U$2,Z$230)</f>
        <v>68408.800000000003</v>
      </c>
      <c r="AA232" s="51">
        <f>SUMIFS(shipment!$B4:$U4,shipment!$B$2:$U$2,AA$230)</f>
        <v>69661.3</v>
      </c>
      <c r="AB232" s="51">
        <f>SUMIFS(shipment!$B4:$U4,shipment!$B$2:$U$2,AB$230)</f>
        <v>65726.84</v>
      </c>
      <c r="AC232" s="51">
        <f>SUMIFS(shipment!$B4:$U4,shipment!$B$2:$U$2,AC$230)</f>
        <v>64567</v>
      </c>
      <c r="AD232" s="51">
        <f>SUMIFS(shipment!$B4:$U4,shipment!$B$2:$U$2,AD$230)</f>
        <v>67079.22</v>
      </c>
    </row>
    <row r="233" spans="3:31" x14ac:dyDescent="0.3">
      <c r="C233" s="47" t="s">
        <v>155</v>
      </c>
      <c r="K233" s="51">
        <f>SUMIFS(shipment!$B5:$U5,shipment!$B$2:$U$2,K$230)</f>
        <v>0</v>
      </c>
      <c r="L233" s="51">
        <f>SUMIFS(shipment!$B5:$U5,shipment!$B$2:$U$2,L$230)</f>
        <v>0</v>
      </c>
      <c r="M233" s="51">
        <f>SUMIFS(shipment!$B5:$U5,shipment!$B$2:$U$2,M$230)</f>
        <v>0</v>
      </c>
      <c r="N233" s="51">
        <f>SUMIFS(shipment!$B5:$U5,shipment!$B$2:$U$2,N$230)</f>
        <v>0</v>
      </c>
      <c r="O233" s="51">
        <f>SUMIFS(shipment!$B5:$U5,shipment!$B$2:$U$2,O$230)</f>
        <v>2.9</v>
      </c>
      <c r="P233" s="51">
        <f>SUMIFS(shipment!$B5:$U5,shipment!$B$2:$U$2,P$230)</f>
        <v>3</v>
      </c>
      <c r="Q233" s="51">
        <f>SUMIFS(shipment!$B5:$U5,shipment!$B$2:$U$2,Q$230)</f>
        <v>1.1000000000000001</v>
      </c>
      <c r="R233" s="51">
        <f>SUMIFS(shipment!$B5:$U5,shipment!$B$2:$U$2,R$230)</f>
        <v>0.4</v>
      </c>
      <c r="S233" s="51">
        <f>SUMIFS(shipment!$B5:$U5,shipment!$B$2:$U$2,S$230)</f>
        <v>1.2</v>
      </c>
      <c r="T233" s="51">
        <f>SUMIFS(shipment!$B5:$U5,shipment!$B$2:$U$2,T$230)</f>
        <v>1.7</v>
      </c>
      <c r="U233" s="51">
        <f>SUMIFS(shipment!$B5:$U5,shipment!$B$2:$U$2,U$230)</f>
        <v>1.1000000000000001</v>
      </c>
      <c r="V233" s="51">
        <f>SUMIFS(shipment!$B5:$U5,shipment!$B$2:$U$2,V$230)</f>
        <v>0.4</v>
      </c>
      <c r="W233" s="51">
        <f>SUMIFS(shipment!$B5:$U5,shipment!$B$2:$U$2,W$230)</f>
        <v>0.1</v>
      </c>
      <c r="X233" s="51">
        <f>SUMIFS(shipment!$B5:$U5,shipment!$B$2:$U$2,X$230)</f>
        <v>0.2</v>
      </c>
      <c r="Y233" s="51">
        <f>SUMIFS(shipment!$B5:$U5,shipment!$B$2:$U$2,Y$230)</f>
        <v>1.3</v>
      </c>
      <c r="Z233" s="51">
        <f>SUMIFS(shipment!$B5:$U5,shipment!$B$2:$U$2,Z$230)</f>
        <v>9.6</v>
      </c>
      <c r="AA233" s="51">
        <f>SUMIFS(shipment!$B5:$U5,shipment!$B$2:$U$2,AA$230)</f>
        <v>16.8</v>
      </c>
      <c r="AB233" s="51">
        <f>SUMIFS(shipment!$B5:$U5,shipment!$B$2:$U$2,AB$230)</f>
        <v>40.1</v>
      </c>
      <c r="AC233" s="51">
        <f>SUMIFS(shipment!$B5:$U5,shipment!$B$2:$U$2,AC$230)</f>
        <v>39.6</v>
      </c>
      <c r="AD233" s="51">
        <f>SUMIFS(shipment!$B5:$U5,shipment!$B$2:$U$2,AD$230)</f>
        <v>58</v>
      </c>
    </row>
    <row r="234" spans="3:31" x14ac:dyDescent="0.3">
      <c r="C234" s="47" t="s">
        <v>157</v>
      </c>
      <c r="K234" s="51">
        <f>SUMIFS(shipment!$B6:$U6,shipment!$B$2:$U$2,K$230)</f>
        <v>0</v>
      </c>
      <c r="L234" s="51">
        <f>SUMIFS(shipment!$B6:$U6,shipment!$B$2:$U$2,L$230)</f>
        <v>0</v>
      </c>
      <c r="M234" s="51">
        <f>SUMIFS(shipment!$B6:$U6,shipment!$B$2:$U$2,M$230)</f>
        <v>0</v>
      </c>
      <c r="N234" s="51">
        <f>SUMIFS(shipment!$B6:$U6,shipment!$B$2:$U$2,N$230)</f>
        <v>0</v>
      </c>
      <c r="O234" s="51">
        <f>SUMIFS(shipment!$B6:$U6,shipment!$B$2:$U$2,O$230)</f>
        <v>0</v>
      </c>
      <c r="P234" s="51">
        <f>SUMIFS(shipment!$B6:$U6,shipment!$B$2:$U$2,P$230)</f>
        <v>0</v>
      </c>
      <c r="Q234" s="51">
        <f>SUMIFS(shipment!$B6:$U6,shipment!$B$2:$U$2,Q$230)</f>
        <v>0</v>
      </c>
      <c r="R234" s="51">
        <f>SUMIFS(shipment!$B6:$U6,shipment!$B$2:$U$2,R$230)</f>
        <v>0</v>
      </c>
      <c r="S234" s="51">
        <f>SUMIFS(shipment!$B6:$U6,shipment!$B$2:$U$2,S$230)</f>
        <v>170</v>
      </c>
      <c r="T234" s="51">
        <f>SUMIFS(shipment!$B6:$U6,shipment!$B$2:$U$2,T$230)</f>
        <v>217</v>
      </c>
      <c r="U234" s="51">
        <f>SUMIFS(shipment!$B6:$U6,shipment!$B$2:$U$2,U$230)</f>
        <v>265</v>
      </c>
      <c r="V234" s="51">
        <f>SUMIFS(shipment!$B6:$U6,shipment!$B$2:$U$2,V$230)</f>
        <v>333</v>
      </c>
      <c r="W234" s="51">
        <f>SUMIFS(shipment!$B6:$U6,shipment!$B$2:$U$2,W$230)</f>
        <v>675</v>
      </c>
      <c r="X234" s="51">
        <f>SUMIFS(shipment!$B6:$U6,shipment!$B$2:$U$2,X$230)</f>
        <v>1208</v>
      </c>
      <c r="Y234" s="51">
        <f>SUMIFS(shipment!$B6:$U6,shipment!$B$2:$U$2,Y$230)</f>
        <v>1262</v>
      </c>
      <c r="Z234" s="51">
        <f>SUMIFS(shipment!$B6:$U6,shipment!$B$2:$U$2,Z$230)</f>
        <v>1621</v>
      </c>
      <c r="AA234" s="51">
        <f>SUMIFS(shipment!$B6:$U6,shipment!$B$2:$U$2,AA$230)</f>
        <v>1235</v>
      </c>
      <c r="AB234" s="51">
        <f>SUMIFS(shipment!$B6:$U6,shipment!$B$2:$U$2,AB$230)</f>
        <v>1773</v>
      </c>
      <c r="AC234" s="51">
        <f>SUMIFS(shipment!$B6:$U6,shipment!$B$2:$U$2,AC$230)</f>
        <v>1112</v>
      </c>
      <c r="AD234" s="51">
        <f>SUMIFS(shipment!$B6:$U6,shipment!$B$2:$U$2,AD$230)</f>
        <v>1141</v>
      </c>
    </row>
    <row r="235" spans="3:31" x14ac:dyDescent="0.3">
      <c r="C235" s="47" t="s">
        <v>122</v>
      </c>
      <c r="K235" s="51">
        <f>SUMIFS(shipment!$B7:$U7,shipment!$B$2:$U$2,K$230)</f>
        <v>0</v>
      </c>
      <c r="L235" s="51">
        <f>SUMIFS(shipment!$B7:$U7,shipment!$B$2:$U$2,L$230)</f>
        <v>0</v>
      </c>
      <c r="M235" s="51">
        <f>SUMIFS(shipment!$B7:$U7,shipment!$B$2:$U$2,M$230)</f>
        <v>0</v>
      </c>
      <c r="N235" s="51">
        <f>SUMIFS(shipment!$B7:$U7,shipment!$B$2:$U$2,N$230)</f>
        <v>0</v>
      </c>
      <c r="O235" s="51">
        <f>SUMIFS(shipment!$B7:$U7,shipment!$B$2:$U$2,O$230)</f>
        <v>793</v>
      </c>
      <c r="P235" s="51">
        <f>SUMIFS(shipment!$B7:$U7,shipment!$B$2:$U$2,P$230)</f>
        <v>712</v>
      </c>
      <c r="Q235" s="51">
        <f>SUMIFS(shipment!$B7:$U7,shipment!$B$2:$U$2,Q$230)</f>
        <v>826</v>
      </c>
      <c r="R235" s="51">
        <f>SUMIFS(shipment!$B7:$U7,shipment!$B$2:$U$2,R$230)</f>
        <v>1013</v>
      </c>
      <c r="S235" s="51">
        <f>SUMIFS(shipment!$B7:$U7,shipment!$B$2:$U$2,S$230)</f>
        <v>1104</v>
      </c>
      <c r="T235" s="51">
        <f>SUMIFS(shipment!$B7:$U7,shipment!$B$2:$U$2,T$230)</f>
        <v>673</v>
      </c>
      <c r="U235" s="51">
        <f>SUMIFS(shipment!$B7:$U7,shipment!$B$2:$U$2,U$230)</f>
        <v>1452</v>
      </c>
      <c r="V235" s="51">
        <f>SUMIFS(shipment!$B7:$U7,shipment!$B$2:$U$2,V$230)</f>
        <v>1632</v>
      </c>
      <c r="W235" s="51">
        <f>SUMIFS(shipment!$B7:$U7,shipment!$B$2:$U$2,W$230)</f>
        <v>1613</v>
      </c>
      <c r="X235" s="51">
        <f>SUMIFS(shipment!$B7:$U7,shipment!$B$2:$U$2,X$230)</f>
        <v>1928.1</v>
      </c>
      <c r="Y235" s="51">
        <f>SUMIFS(shipment!$B7:$U7,shipment!$B$2:$U$2,Y$230)</f>
        <v>1918.13</v>
      </c>
      <c r="Z235" s="51">
        <f>SUMIFS(shipment!$B7:$U7,shipment!$B$2:$U$2,Z$230)</f>
        <v>2476.0300000000002</v>
      </c>
      <c r="AA235" s="51">
        <f>SUMIFS(shipment!$B7:$U7,shipment!$B$2:$U$2,AA$230)</f>
        <v>1512.66</v>
      </c>
      <c r="AB235" s="51">
        <f>SUMIFS(shipment!$B7:$U7,shipment!$B$2:$U$2,AB$230)</f>
        <v>1896</v>
      </c>
      <c r="AC235" s="51">
        <f>SUMIFS(shipment!$B7:$U7,shipment!$B$2:$U$2,AC$230)</f>
        <v>2006.9</v>
      </c>
      <c r="AD235" s="51">
        <f>SUMIFS(shipment!$B7:$U7,shipment!$B$2:$U$2,AD$230)</f>
        <v>2361</v>
      </c>
    </row>
    <row r="236" spans="3:31" x14ac:dyDescent="0.3">
      <c r="C236" s="47" t="s">
        <v>158</v>
      </c>
      <c r="K236" s="51">
        <f>SUMIFS(shipment!$B8:$U8,shipment!$B$2:$U$2,K$230)</f>
        <v>0</v>
      </c>
      <c r="L236" s="51">
        <f>SUMIFS(shipment!$B8:$U8,shipment!$B$2:$U$2,L$230)</f>
        <v>0</v>
      </c>
      <c r="M236" s="51">
        <f>SUMIFS(shipment!$B8:$U8,shipment!$B$2:$U$2,M$230)</f>
        <v>0</v>
      </c>
      <c r="N236" s="51">
        <f>SUMIFS(shipment!$B8:$U8,shipment!$B$2:$U$2,N$230)</f>
        <v>0</v>
      </c>
      <c r="O236" s="51">
        <f>SUMIFS(shipment!$B8:$U8,shipment!$B$2:$U$2,O$230)</f>
        <v>0</v>
      </c>
      <c r="P236" s="51">
        <f>SUMIFS(shipment!$B8:$U8,shipment!$B$2:$U$2,P$230)</f>
        <v>0</v>
      </c>
      <c r="Q236" s="51">
        <f>SUMIFS(shipment!$B8:$U8,shipment!$B$2:$U$2,Q$230)</f>
        <v>0</v>
      </c>
      <c r="R236" s="51">
        <f>SUMIFS(shipment!$B8:$U8,shipment!$B$2:$U$2,R$230)</f>
        <v>0</v>
      </c>
      <c r="S236" s="51">
        <f>SUMIFS(shipment!$B8:$U8,shipment!$B$2:$U$2,S$230)</f>
        <v>373</v>
      </c>
      <c r="T236" s="51">
        <f>SUMIFS(shipment!$B8:$U8,shipment!$B$2:$U$2,T$230)</f>
        <v>753</v>
      </c>
      <c r="U236" s="51">
        <f>SUMIFS(shipment!$B8:$U8,shipment!$B$2:$U$2,U$230)</f>
        <v>919</v>
      </c>
      <c r="V236" s="51">
        <f>SUMIFS(shipment!$B8:$U8,shipment!$B$2:$U$2,V$230)</f>
        <v>793</v>
      </c>
      <c r="W236" s="51">
        <f>SUMIFS(shipment!$B8:$U8,shipment!$B$2:$U$2,W$230)</f>
        <v>235</v>
      </c>
      <c r="X236" s="51">
        <f>SUMIFS(shipment!$B8:$U8,shipment!$B$2:$U$2,X$230)</f>
        <v>326</v>
      </c>
      <c r="Y236" s="51">
        <f>SUMIFS(shipment!$B8:$U8,shipment!$B$2:$U$2,Y$230)</f>
        <v>390</v>
      </c>
      <c r="Z236" s="51">
        <f>SUMIFS(shipment!$B8:$U8,shipment!$B$2:$U$2,Z$230)</f>
        <v>165</v>
      </c>
      <c r="AA236" s="51">
        <f>SUMIFS(shipment!$B8:$U8,shipment!$B$2:$U$2,AA$230)</f>
        <v>511</v>
      </c>
      <c r="AB236" s="51">
        <f>SUMIFS(shipment!$B8:$U8,shipment!$B$2:$U$2,AB$230)</f>
        <v>475</v>
      </c>
      <c r="AC236" s="51">
        <f>SUMIFS(shipment!$B8:$U8,shipment!$B$2:$U$2,AC$230)</f>
        <v>122</v>
      </c>
      <c r="AD236" s="51">
        <f>SUMIFS(shipment!$B8:$U8,shipment!$B$2:$U$2,AD$230)</f>
        <v>180</v>
      </c>
    </row>
    <row r="237" spans="3:31" x14ac:dyDescent="0.3">
      <c r="C237" s="47" t="s">
        <v>159</v>
      </c>
      <c r="K237" s="51">
        <f>SUMIFS(shipment!$B9:$U9,shipment!$B$2:$U$2,K$230)</f>
        <v>42701.599999999999</v>
      </c>
      <c r="L237" s="51">
        <f>SUMIFS(shipment!$B9:$U9,shipment!$B$2:$U$2,L$230)</f>
        <v>45360.92</v>
      </c>
      <c r="M237" s="51">
        <f>SUMIFS(shipment!$B9:$U9,shipment!$B$2:$U$2,M$230)</f>
        <v>48420.13</v>
      </c>
      <c r="N237" s="51">
        <f>SUMIFS(shipment!$B9:$U9,shipment!$B$2:$U$2,N$230)</f>
        <v>47710</v>
      </c>
      <c r="O237" s="51">
        <f>SUMIFS(shipment!$B9:$U9,shipment!$B$2:$U$2,O$230)</f>
        <v>40971</v>
      </c>
      <c r="P237" s="51">
        <f>SUMIFS(shipment!$B9:$U9,shipment!$B$2:$U$2,P$230)</f>
        <v>44830</v>
      </c>
      <c r="Q237" s="51">
        <f>SUMIFS(shipment!$B9:$U9,shipment!$B$2:$U$2,Q$230)</f>
        <v>49313</v>
      </c>
      <c r="R237" s="51">
        <f>SUMIFS(shipment!$B9:$U9,shipment!$B$2:$U$2,R$230)</f>
        <v>50979</v>
      </c>
      <c r="S237" s="51">
        <f>SUMIFS(shipment!$B9:$U9,shipment!$B$2:$U$2,S$230)</f>
        <v>49960</v>
      </c>
      <c r="T237" s="51">
        <f>SUMIFS(shipment!$B9:$U9,shipment!$B$2:$U$2,T$230)</f>
        <v>59190</v>
      </c>
      <c r="U237" s="51">
        <f>SUMIFS(shipment!$B9:$U9,shipment!$B$2:$U$2,U$230)</f>
        <v>62663.4</v>
      </c>
      <c r="V237" s="51">
        <f>SUMIFS(shipment!$B9:$U9,shipment!$B$2:$U$2,V$230)</f>
        <v>62560.5</v>
      </c>
      <c r="W237" s="51">
        <f>SUMIFS(shipment!$B9:$U9,shipment!$B$2:$U$2,W$230)</f>
        <v>64780.7</v>
      </c>
      <c r="X237" s="51">
        <f>SUMIFS(shipment!$B9:$U9,shipment!$B$2:$U$2,X$230)</f>
        <v>67872</v>
      </c>
      <c r="Y237" s="51">
        <f>SUMIFS(shipment!$B9:$U9,shipment!$B$2:$U$2,Y$230)</f>
        <v>72371</v>
      </c>
      <c r="Z237" s="51">
        <f>SUMIFS(shipment!$B9:$U9,shipment!$B$2:$U$2,Z$230)</f>
        <v>76599.8</v>
      </c>
      <c r="AA237" s="51">
        <f>SUMIFS(shipment!$B9:$U9,shipment!$B$2:$U$2,AA$230)</f>
        <v>70655.399999999994</v>
      </c>
      <c r="AB237" s="51">
        <f>SUMIFS(shipment!$B9:$U9,shipment!$B$2:$U$2,AB$230)</f>
        <v>52718.97</v>
      </c>
      <c r="AC237" s="51">
        <f>SUMIFS(shipment!$B9:$U9,shipment!$B$2:$U$2,AC$230)</f>
        <v>46281</v>
      </c>
      <c r="AD237" s="51">
        <f>SUMIFS(shipment!$B9:$U9,shipment!$B$2:$U$2,AD$230)</f>
        <v>41927.53</v>
      </c>
    </row>
    <row r="238" spans="3:31" x14ac:dyDescent="0.3">
      <c r="C238" s="47" t="s">
        <v>162</v>
      </c>
      <c r="K238" s="51">
        <f>SUMIFS(shipment!$B10:$U10,shipment!$B$2:$U$2,K$230)</f>
        <v>44720.930999999997</v>
      </c>
      <c r="L238" s="51">
        <f>SUMIFS(shipment!$B10:$U10,shipment!$B$2:$U$2,L$230)</f>
        <v>34720.74</v>
      </c>
      <c r="M238" s="51">
        <f>SUMIFS(shipment!$B10:$U10,shipment!$B$2:$U$2,M$230)</f>
        <v>35831.480000000003</v>
      </c>
      <c r="N238" s="51">
        <f>SUMIFS(shipment!$B10:$U10,shipment!$B$2:$U$2,N$230)</f>
        <v>38691.5</v>
      </c>
      <c r="O238" s="51">
        <f>SUMIFS(shipment!$B10:$U10,shipment!$B$2:$U$2,O$230)</f>
        <v>38927</v>
      </c>
      <c r="P238" s="51">
        <f>SUMIFS(shipment!$B10:$U10,shipment!$B$2:$U$2,P$230)</f>
        <v>36469</v>
      </c>
      <c r="Q238" s="51">
        <f>SUMIFS(shipment!$B10:$U10,shipment!$B$2:$U$2,Q$230)</f>
        <v>39447.1</v>
      </c>
      <c r="R238" s="51">
        <f>SUMIFS(shipment!$B10:$U10,shipment!$B$2:$U$2,R$230)</f>
        <v>44169</v>
      </c>
      <c r="S238" s="51">
        <f>SUMIFS(shipment!$B10:$U10,shipment!$B$2:$U$2,S$230)</f>
        <v>39305</v>
      </c>
      <c r="T238" s="51">
        <f>SUMIFS(shipment!$B10:$U10,shipment!$B$2:$U$2,T$230)</f>
        <v>39623</v>
      </c>
      <c r="U238" s="51">
        <f>SUMIFS(shipment!$B10:$U10,shipment!$B$2:$U$2,U$230)</f>
        <v>47080</v>
      </c>
      <c r="V238" s="51">
        <f>SUMIFS(shipment!$B10:$U10,shipment!$B$2:$U$2,V$230)</f>
        <v>49110</v>
      </c>
      <c r="W238" s="51">
        <f>SUMIFS(shipment!$B10:$U10,shipment!$B$2:$U$2,W$230)</f>
        <v>45740.6</v>
      </c>
      <c r="X238" s="51">
        <f>SUMIFS(shipment!$B10:$U10,shipment!$B$2:$U$2,X$230)</f>
        <v>43954</v>
      </c>
      <c r="Y238" s="51">
        <f>SUMIFS(shipment!$B10:$U10,shipment!$B$2:$U$2,Y$230)</f>
        <v>47452</v>
      </c>
      <c r="Z238" s="51">
        <f>SUMIFS(shipment!$B10:$U10,shipment!$B$2:$U$2,Z$230)</f>
        <v>42861</v>
      </c>
      <c r="AA238" s="51">
        <f>SUMIFS(shipment!$B10:$U10,shipment!$B$2:$U$2,AA$230)</f>
        <v>47484</v>
      </c>
      <c r="AB238" s="51">
        <f>SUMIFS(shipment!$B10:$U10,shipment!$B$2:$U$2,AB$230)</f>
        <v>53023.5</v>
      </c>
      <c r="AC238" s="51">
        <f>SUMIFS(shipment!$B10:$U10,shipment!$B$2:$U$2,AC$230)</f>
        <v>46838.400000000001</v>
      </c>
      <c r="AD238" s="51">
        <f>SUMIFS(shipment!$B10:$U10,shipment!$B$2:$U$2,AD$230)</f>
        <v>49924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A92B-71AF-47C1-A246-0D1232721C64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60E6-F523-4F0F-995D-BE311890BBC5}">
  <dimension ref="A1:U1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6.5" x14ac:dyDescent="0.3"/>
  <cols>
    <col min="1" max="1" width="13.375" style="32" customWidth="1"/>
    <col min="2" max="21" width="15.25" style="32" customWidth="1"/>
    <col min="22" max="16384" width="9" style="32"/>
  </cols>
  <sheetData>
    <row r="1" spans="1:21" x14ac:dyDescent="0.3">
      <c r="A1" s="44"/>
    </row>
    <row r="2" spans="1:21" x14ac:dyDescent="0.3">
      <c r="A2" s="32" t="e">
        <f ca="1">_xll.BSRCH("TPD:DEX","BIKEY=RPQXB6P4LR8","cols=21;rows=9")</f>
        <v>#NAME?</v>
      </c>
      <c r="B2" s="45">
        <v>44926</v>
      </c>
      <c r="C2" s="45">
        <v>44834</v>
      </c>
      <c r="D2" s="45">
        <v>44742</v>
      </c>
      <c r="E2" s="45">
        <v>44651</v>
      </c>
      <c r="F2" s="45">
        <v>44561</v>
      </c>
      <c r="G2" s="45">
        <v>44469</v>
      </c>
      <c r="H2" s="45">
        <v>44377</v>
      </c>
      <c r="I2" s="45">
        <v>44286</v>
      </c>
      <c r="J2" s="45">
        <v>44196</v>
      </c>
      <c r="K2" s="45">
        <v>44104</v>
      </c>
      <c r="L2" s="45">
        <v>44012</v>
      </c>
      <c r="M2" s="45">
        <v>43921</v>
      </c>
      <c r="N2" s="45">
        <v>43830</v>
      </c>
      <c r="O2" s="45">
        <v>43738</v>
      </c>
      <c r="P2" s="45">
        <v>43646</v>
      </c>
      <c r="Q2" s="45">
        <v>43555</v>
      </c>
      <c r="R2" s="45">
        <v>43465</v>
      </c>
      <c r="S2" s="45">
        <v>43373</v>
      </c>
      <c r="T2" s="45">
        <v>43281</v>
      </c>
      <c r="U2" s="45">
        <v>43190</v>
      </c>
    </row>
    <row r="3" spans="1:21" x14ac:dyDescent="0.3">
      <c r="A3" s="32" t="s">
        <v>138</v>
      </c>
      <c r="B3" s="32">
        <v>32686.44</v>
      </c>
      <c r="C3" s="32">
        <v>33825.300000000003</v>
      </c>
      <c r="D3" s="32">
        <v>43339.92</v>
      </c>
      <c r="E3" s="32">
        <v>47757.9</v>
      </c>
      <c r="F3" s="32">
        <v>48661.2</v>
      </c>
      <c r="G3" s="32">
        <v>43246.7</v>
      </c>
      <c r="H3" s="32">
        <v>41436</v>
      </c>
      <c r="I3" s="32">
        <v>39899.9</v>
      </c>
      <c r="J3" s="32">
        <v>43680.7</v>
      </c>
      <c r="K3" s="32">
        <v>44711.8</v>
      </c>
      <c r="L3" s="32">
        <v>42638.5</v>
      </c>
      <c r="M3" s="32">
        <v>41610.5</v>
      </c>
      <c r="N3" s="32">
        <v>36720</v>
      </c>
      <c r="O3" s="32">
        <v>36800.199999999997</v>
      </c>
      <c r="P3" s="32">
        <v>35400.5</v>
      </c>
      <c r="Q3" s="32">
        <v>33819.800000000003</v>
      </c>
      <c r="R3" s="32">
        <v>38134.400000000001</v>
      </c>
      <c r="S3" s="32">
        <v>40962.379999999997</v>
      </c>
      <c r="T3" s="32">
        <v>37236.39</v>
      </c>
      <c r="U3" s="32">
        <v>35052.239999999998</v>
      </c>
    </row>
    <row r="4" spans="1:21" x14ac:dyDescent="0.3">
      <c r="A4" s="32" t="s">
        <v>115</v>
      </c>
      <c r="B4" s="32">
        <v>67079.22</v>
      </c>
      <c r="C4" s="32">
        <v>64567</v>
      </c>
      <c r="D4" s="32">
        <v>65726.84</v>
      </c>
      <c r="E4" s="32">
        <v>69661.3</v>
      </c>
      <c r="F4" s="32">
        <v>68408.800000000003</v>
      </c>
      <c r="G4" s="32">
        <v>62880.5</v>
      </c>
      <c r="H4" s="32">
        <v>66074.100000000006</v>
      </c>
      <c r="I4" s="32">
        <v>66364.7</v>
      </c>
      <c r="J4" s="32">
        <v>69527.199999999997</v>
      </c>
      <c r="K4" s="32">
        <v>71629.2</v>
      </c>
      <c r="L4" s="32">
        <v>65447.199999999997</v>
      </c>
      <c r="M4" s="32">
        <v>84475.3</v>
      </c>
      <c r="N4" s="32">
        <v>71783.929999999993</v>
      </c>
      <c r="O4" s="32">
        <v>71600.22</v>
      </c>
      <c r="P4" s="32">
        <v>71090.47</v>
      </c>
      <c r="Q4" s="32">
        <v>70916.03</v>
      </c>
      <c r="R4" s="32">
        <v>75513.64</v>
      </c>
      <c r="S4" s="32">
        <v>75535.87</v>
      </c>
      <c r="T4" s="32">
        <v>69821.644</v>
      </c>
      <c r="U4" s="32">
        <v>67172.36</v>
      </c>
    </row>
    <row r="5" spans="1:21" x14ac:dyDescent="0.3">
      <c r="A5" s="32" t="s">
        <v>155</v>
      </c>
      <c r="B5" s="32">
        <v>58</v>
      </c>
      <c r="C5" s="32">
        <v>39.6</v>
      </c>
      <c r="D5" s="32">
        <v>40.1</v>
      </c>
      <c r="E5" s="32">
        <v>16.8</v>
      </c>
      <c r="F5" s="32">
        <v>9.6</v>
      </c>
      <c r="G5" s="32">
        <v>1.3</v>
      </c>
      <c r="H5" s="32">
        <v>0.2</v>
      </c>
      <c r="I5" s="32">
        <v>0.1</v>
      </c>
      <c r="J5" s="32">
        <v>0.4</v>
      </c>
      <c r="K5" s="32">
        <v>1.1000000000000001</v>
      </c>
      <c r="L5" s="32">
        <v>1.7</v>
      </c>
      <c r="M5" s="32">
        <v>1.2</v>
      </c>
      <c r="N5" s="32">
        <v>0.4</v>
      </c>
      <c r="O5" s="32">
        <v>1.1000000000000001</v>
      </c>
      <c r="P5" s="32">
        <v>3</v>
      </c>
      <c r="Q5" s="32">
        <v>2.9</v>
      </c>
    </row>
    <row r="6" spans="1:21" x14ac:dyDescent="0.3">
      <c r="A6" s="32" t="s">
        <v>157</v>
      </c>
      <c r="B6" s="32">
        <v>1141</v>
      </c>
      <c r="C6" s="32">
        <v>1112</v>
      </c>
      <c r="D6" s="32">
        <v>1773</v>
      </c>
      <c r="E6" s="32">
        <v>1235</v>
      </c>
      <c r="F6" s="32">
        <v>1621</v>
      </c>
      <c r="G6" s="32">
        <v>1262</v>
      </c>
      <c r="H6" s="32">
        <v>1208</v>
      </c>
      <c r="I6" s="32">
        <v>675</v>
      </c>
      <c r="J6" s="32">
        <v>333</v>
      </c>
      <c r="K6" s="32">
        <v>265</v>
      </c>
      <c r="L6" s="32">
        <v>217</v>
      </c>
      <c r="M6" s="32">
        <v>170</v>
      </c>
    </row>
    <row r="7" spans="1:21" x14ac:dyDescent="0.3">
      <c r="A7" s="32" t="s">
        <v>122</v>
      </c>
      <c r="B7" s="32">
        <v>2361</v>
      </c>
      <c r="C7" s="32">
        <v>2006.9</v>
      </c>
      <c r="D7" s="32">
        <v>1896</v>
      </c>
      <c r="E7" s="32">
        <v>1512.66</v>
      </c>
      <c r="F7" s="32">
        <v>2476.0300000000002</v>
      </c>
      <c r="G7" s="32">
        <v>1918.13</v>
      </c>
      <c r="H7" s="32">
        <v>1928.1</v>
      </c>
      <c r="I7" s="32">
        <v>1613</v>
      </c>
      <c r="J7" s="32">
        <v>1632</v>
      </c>
      <c r="K7" s="32">
        <v>1452</v>
      </c>
      <c r="L7" s="32">
        <v>673</v>
      </c>
      <c r="M7" s="32">
        <v>1104</v>
      </c>
      <c r="N7" s="32">
        <v>1013</v>
      </c>
      <c r="O7" s="32">
        <v>826</v>
      </c>
      <c r="P7" s="32">
        <v>712</v>
      </c>
      <c r="Q7" s="32">
        <v>793</v>
      </c>
    </row>
    <row r="8" spans="1:21" x14ac:dyDescent="0.3">
      <c r="A8" s="32" t="s">
        <v>158</v>
      </c>
      <c r="B8" s="32">
        <v>180</v>
      </c>
      <c r="C8" s="32">
        <v>122</v>
      </c>
      <c r="D8" s="32">
        <v>475</v>
      </c>
      <c r="E8" s="32">
        <v>511</v>
      </c>
      <c r="F8" s="32">
        <v>165</v>
      </c>
      <c r="G8" s="32">
        <v>390</v>
      </c>
      <c r="H8" s="32">
        <v>326</v>
      </c>
      <c r="I8" s="32">
        <v>235</v>
      </c>
      <c r="J8" s="32">
        <v>793</v>
      </c>
      <c r="K8" s="32">
        <v>919</v>
      </c>
      <c r="L8" s="32">
        <v>753</v>
      </c>
      <c r="M8" s="32">
        <v>373</v>
      </c>
    </row>
    <row r="9" spans="1:21" x14ac:dyDescent="0.3">
      <c r="A9" s="32" t="s">
        <v>159</v>
      </c>
      <c r="B9" s="32">
        <v>41927.53</v>
      </c>
      <c r="C9" s="32">
        <v>46281</v>
      </c>
      <c r="D9" s="32">
        <v>52718.97</v>
      </c>
      <c r="E9" s="32">
        <v>70655.399999999994</v>
      </c>
      <c r="F9" s="32">
        <v>76599.8</v>
      </c>
      <c r="G9" s="32">
        <v>72371</v>
      </c>
      <c r="H9" s="32">
        <v>67872</v>
      </c>
      <c r="I9" s="32">
        <v>64780.7</v>
      </c>
      <c r="J9" s="32">
        <v>62560.5</v>
      </c>
      <c r="K9" s="32">
        <v>62663.4</v>
      </c>
      <c r="L9" s="32">
        <v>59190</v>
      </c>
      <c r="M9" s="32">
        <v>49960</v>
      </c>
      <c r="N9" s="32">
        <v>50979</v>
      </c>
      <c r="O9" s="32">
        <v>49313</v>
      </c>
      <c r="P9" s="32">
        <v>44830</v>
      </c>
      <c r="Q9" s="32">
        <v>40971</v>
      </c>
      <c r="R9" s="32">
        <v>47710</v>
      </c>
      <c r="S9" s="32">
        <v>48420.13</v>
      </c>
      <c r="T9" s="32">
        <v>45360.92</v>
      </c>
      <c r="U9" s="32">
        <v>42701.599999999999</v>
      </c>
    </row>
    <row r="10" spans="1:21" x14ac:dyDescent="0.3">
      <c r="A10" s="32" t="s">
        <v>162</v>
      </c>
      <c r="B10" s="32">
        <v>49924</v>
      </c>
      <c r="C10" s="32">
        <v>46838.400000000001</v>
      </c>
      <c r="D10" s="32">
        <v>53023.5</v>
      </c>
      <c r="E10" s="32">
        <v>47484</v>
      </c>
      <c r="F10" s="32">
        <v>42861</v>
      </c>
      <c r="G10" s="32">
        <v>47452</v>
      </c>
      <c r="H10" s="32">
        <v>43954</v>
      </c>
      <c r="I10" s="32">
        <v>45740.6</v>
      </c>
      <c r="J10" s="32">
        <v>49110</v>
      </c>
      <c r="K10" s="32">
        <v>47080</v>
      </c>
      <c r="L10" s="32">
        <v>39623</v>
      </c>
      <c r="M10" s="32">
        <v>39305</v>
      </c>
      <c r="N10" s="32">
        <v>44169</v>
      </c>
      <c r="O10" s="32">
        <v>39447.1</v>
      </c>
      <c r="P10" s="32">
        <v>36469</v>
      </c>
      <c r="Q10" s="32">
        <v>38927</v>
      </c>
      <c r="R10" s="32">
        <v>38691.5</v>
      </c>
      <c r="S10" s="32">
        <v>35831.480000000003</v>
      </c>
      <c r="T10" s="32">
        <v>34720.74</v>
      </c>
      <c r="U10" s="32">
        <v>44720.930999999997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3767-CFBF-4DB0-9D12-74043877BA52}">
  <dimension ref="A1:V64"/>
  <sheetViews>
    <sheetView workbookViewId="0">
      <selection activeCell="A19" sqref="A19"/>
    </sheetView>
  </sheetViews>
  <sheetFormatPr defaultRowHeight="16.5" x14ac:dyDescent="0.3"/>
  <cols>
    <col min="1" max="1" width="13.375" style="32" customWidth="1"/>
    <col min="2" max="2" width="9" style="32"/>
    <col min="3" max="22" width="16.125" style="32" customWidth="1"/>
    <col min="23" max="16384" width="9" style="32"/>
  </cols>
  <sheetData>
    <row r="1" spans="1:22" x14ac:dyDescent="0.3">
      <c r="A1" s="44"/>
    </row>
    <row r="2" spans="1:22" x14ac:dyDescent="0.3">
      <c r="A2" s="32" t="e">
        <f ca="1">_xll.BSRCH("TPD:DEX","BIKEY=RPQX67P4LQL","cols=22;rows=63")</f>
        <v>#NAME?</v>
      </c>
      <c r="B2" s="32" t="s">
        <v>168</v>
      </c>
      <c r="C2" s="45">
        <v>44926</v>
      </c>
      <c r="D2" s="45">
        <v>44834</v>
      </c>
      <c r="E2" s="45">
        <v>44742</v>
      </c>
      <c r="F2" s="45">
        <v>44651</v>
      </c>
      <c r="G2" s="45">
        <v>44561</v>
      </c>
      <c r="H2" s="45">
        <v>44469</v>
      </c>
      <c r="I2" s="45">
        <v>44377</v>
      </c>
      <c r="J2" s="45">
        <v>44286</v>
      </c>
      <c r="K2" s="45">
        <v>44196</v>
      </c>
      <c r="L2" s="45">
        <v>44104</v>
      </c>
      <c r="M2" s="45">
        <v>44012</v>
      </c>
      <c r="N2" s="45">
        <v>43921</v>
      </c>
      <c r="O2" s="45">
        <v>43830</v>
      </c>
      <c r="P2" s="45">
        <v>43738</v>
      </c>
      <c r="Q2" s="45">
        <v>43646</v>
      </c>
      <c r="R2" s="45">
        <v>43555</v>
      </c>
      <c r="S2" s="45">
        <v>43465</v>
      </c>
      <c r="T2" s="45">
        <v>43373</v>
      </c>
      <c r="U2" s="45">
        <v>43281</v>
      </c>
      <c r="V2" s="45">
        <v>43190</v>
      </c>
    </row>
    <row r="3" spans="1:22" x14ac:dyDescent="0.3">
      <c r="A3" s="32" t="s">
        <v>138</v>
      </c>
      <c r="B3" s="32" t="s">
        <v>139</v>
      </c>
      <c r="C3" s="32">
        <v>4828</v>
      </c>
      <c r="D3" s="32">
        <v>4186.5</v>
      </c>
      <c r="E3" s="32">
        <v>6693</v>
      </c>
      <c r="F3" s="32">
        <v>6815</v>
      </c>
      <c r="G3" s="32">
        <v>7680</v>
      </c>
      <c r="H3" s="32">
        <v>7354</v>
      </c>
      <c r="I3" s="32">
        <v>7247</v>
      </c>
      <c r="J3" s="32">
        <v>7071</v>
      </c>
      <c r="K3" s="32">
        <v>7092</v>
      </c>
      <c r="L3" s="32">
        <v>7257</v>
      </c>
      <c r="M3" s="32">
        <v>6433</v>
      </c>
      <c r="N3" s="32">
        <v>4880</v>
      </c>
      <c r="O3" s="32">
        <v>6499</v>
      </c>
      <c r="P3" s="32">
        <v>6565.2</v>
      </c>
      <c r="Q3" s="32">
        <v>6277.5</v>
      </c>
      <c r="R3" s="32">
        <v>6305.8</v>
      </c>
      <c r="S3" s="32">
        <v>6764.4</v>
      </c>
      <c r="T3" s="32">
        <v>7091</v>
      </c>
      <c r="U3" s="32">
        <v>6130</v>
      </c>
      <c r="V3" s="32">
        <v>6232.5</v>
      </c>
    </row>
    <row r="4" spans="1:22" x14ac:dyDescent="0.3">
      <c r="A4" s="32" t="s">
        <v>138</v>
      </c>
      <c r="B4" s="32" t="s">
        <v>140</v>
      </c>
      <c r="C4" s="32">
        <v>8722</v>
      </c>
      <c r="D4" s="32">
        <v>9629</v>
      </c>
      <c r="E4" s="32">
        <v>13634</v>
      </c>
      <c r="F4" s="32">
        <v>15214</v>
      </c>
      <c r="G4" s="32">
        <v>14742</v>
      </c>
      <c r="H4" s="32">
        <v>13477</v>
      </c>
      <c r="I4" s="32">
        <v>12356</v>
      </c>
      <c r="J4" s="32">
        <v>12258</v>
      </c>
      <c r="K4" s="32">
        <v>11422</v>
      </c>
      <c r="L4" s="32">
        <v>11436</v>
      </c>
      <c r="M4" s="32">
        <v>11345</v>
      </c>
      <c r="N4" s="32">
        <v>8874</v>
      </c>
      <c r="O4" s="32">
        <v>9337</v>
      </c>
      <c r="P4" s="32">
        <v>8902</v>
      </c>
      <c r="Q4" s="32">
        <v>8799</v>
      </c>
      <c r="R4" s="32">
        <v>8218</v>
      </c>
      <c r="S4" s="32">
        <v>9208</v>
      </c>
      <c r="T4" s="32">
        <v>10233</v>
      </c>
      <c r="U4" s="32">
        <v>9339</v>
      </c>
      <c r="V4" s="32">
        <v>9168</v>
      </c>
    </row>
    <row r="5" spans="1:22" x14ac:dyDescent="0.3">
      <c r="A5" s="32" t="s">
        <v>138</v>
      </c>
      <c r="B5" s="32" t="s">
        <v>141</v>
      </c>
      <c r="C5" s="32">
        <v>177.8</v>
      </c>
      <c r="D5" s="32">
        <v>132</v>
      </c>
      <c r="E5" s="32">
        <v>7.3</v>
      </c>
    </row>
    <row r="6" spans="1:22" x14ac:dyDescent="0.3">
      <c r="A6" s="32" t="s">
        <v>138</v>
      </c>
      <c r="B6" s="32" t="s">
        <v>142</v>
      </c>
      <c r="K6" s="32">
        <v>2678.5</v>
      </c>
      <c r="L6" s="32">
        <v>3270</v>
      </c>
      <c r="M6" s="32">
        <v>3143</v>
      </c>
      <c r="N6" s="32">
        <v>2795</v>
      </c>
      <c r="O6" s="32">
        <v>2299</v>
      </c>
      <c r="P6" s="32">
        <v>2664</v>
      </c>
      <c r="Q6" s="32">
        <v>2530</v>
      </c>
      <c r="R6" s="32">
        <v>2613</v>
      </c>
      <c r="S6" s="32">
        <v>2630</v>
      </c>
      <c r="T6" s="32">
        <v>2180</v>
      </c>
      <c r="U6" s="32">
        <v>1850</v>
      </c>
      <c r="V6" s="32">
        <v>1654</v>
      </c>
    </row>
    <row r="7" spans="1:22" x14ac:dyDescent="0.3">
      <c r="A7" s="32" t="s">
        <v>138</v>
      </c>
      <c r="B7" s="32" t="s">
        <v>143</v>
      </c>
      <c r="C7" s="32">
        <v>700</v>
      </c>
      <c r="D7" s="32">
        <v>668</v>
      </c>
      <c r="E7" s="32">
        <v>390</v>
      </c>
      <c r="F7" s="32">
        <v>700</v>
      </c>
      <c r="G7" s="32">
        <v>870</v>
      </c>
      <c r="H7" s="32">
        <v>740</v>
      </c>
      <c r="I7" s="32">
        <v>1460</v>
      </c>
      <c r="J7" s="32">
        <v>1249</v>
      </c>
    </row>
    <row r="8" spans="1:22" x14ac:dyDescent="0.3">
      <c r="A8" s="32" t="s">
        <v>138</v>
      </c>
      <c r="B8" s="32" t="s">
        <v>144</v>
      </c>
      <c r="C8" s="32">
        <v>4835</v>
      </c>
      <c r="D8" s="32">
        <v>4347</v>
      </c>
      <c r="E8" s="32">
        <v>5192</v>
      </c>
      <c r="F8" s="32">
        <v>5674</v>
      </c>
      <c r="G8" s="32">
        <v>5279</v>
      </c>
      <c r="H8" s="32">
        <v>3677</v>
      </c>
      <c r="I8" s="32">
        <v>3129</v>
      </c>
      <c r="J8" s="32">
        <v>2352</v>
      </c>
      <c r="K8" s="32">
        <v>2381.1999999999998</v>
      </c>
      <c r="L8" s="32">
        <v>1876.7</v>
      </c>
      <c r="M8" s="32">
        <v>1257.5</v>
      </c>
      <c r="N8" s="32">
        <v>903.5</v>
      </c>
      <c r="O8" s="32">
        <v>684</v>
      </c>
      <c r="P8" s="32">
        <v>334</v>
      </c>
      <c r="Q8" s="32">
        <v>88</v>
      </c>
      <c r="R8" s="32">
        <v>99</v>
      </c>
    </row>
    <row r="9" spans="1:22" x14ac:dyDescent="0.3">
      <c r="A9" s="32" t="s">
        <v>138</v>
      </c>
      <c r="B9" s="32" t="s">
        <v>145</v>
      </c>
      <c r="V9" s="32">
        <v>41</v>
      </c>
    </row>
    <row r="10" spans="1:22" x14ac:dyDescent="0.3">
      <c r="A10" s="32" t="s">
        <v>138</v>
      </c>
      <c r="B10" s="32" t="s">
        <v>146</v>
      </c>
      <c r="S10" s="32">
        <v>22</v>
      </c>
      <c r="T10" s="32">
        <v>14</v>
      </c>
      <c r="U10" s="32">
        <v>36</v>
      </c>
      <c r="V10" s="32">
        <v>18</v>
      </c>
    </row>
    <row r="11" spans="1:22" x14ac:dyDescent="0.3">
      <c r="A11" s="32" t="s">
        <v>138</v>
      </c>
      <c r="B11" s="32" t="s">
        <v>147</v>
      </c>
      <c r="C11" s="32">
        <v>5192</v>
      </c>
      <c r="D11" s="32">
        <v>4974</v>
      </c>
      <c r="E11" s="32">
        <v>4225.3999999999996</v>
      </c>
      <c r="F11" s="32">
        <v>4521</v>
      </c>
      <c r="G11" s="32">
        <v>4815</v>
      </c>
      <c r="H11" s="32">
        <v>3056</v>
      </c>
      <c r="I11" s="32">
        <v>2958</v>
      </c>
      <c r="J11" s="32">
        <v>2027.4</v>
      </c>
      <c r="K11" s="32">
        <v>1290</v>
      </c>
      <c r="L11" s="32">
        <v>645.1</v>
      </c>
      <c r="M11" s="32">
        <v>339</v>
      </c>
    </row>
    <row r="12" spans="1:22" x14ac:dyDescent="0.3">
      <c r="A12" s="32" t="s">
        <v>138</v>
      </c>
      <c r="B12" s="32" t="s">
        <v>148</v>
      </c>
      <c r="F12" s="32">
        <v>51.4</v>
      </c>
      <c r="G12" s="32">
        <v>45</v>
      </c>
      <c r="R12" s="32">
        <v>15</v>
      </c>
    </row>
    <row r="13" spans="1:22" x14ac:dyDescent="0.3">
      <c r="A13" s="32" t="s">
        <v>138</v>
      </c>
      <c r="B13" s="32" t="s">
        <v>149</v>
      </c>
      <c r="C13" s="32">
        <v>3071.54</v>
      </c>
      <c r="D13" s="32">
        <v>3706.2</v>
      </c>
      <c r="E13" s="32">
        <v>4209.5200000000004</v>
      </c>
      <c r="F13" s="32">
        <v>4598</v>
      </c>
      <c r="G13" s="32">
        <v>5290</v>
      </c>
      <c r="H13" s="32">
        <v>5483</v>
      </c>
      <c r="I13" s="32">
        <v>4849</v>
      </c>
      <c r="J13" s="32">
        <v>4571</v>
      </c>
      <c r="K13" s="32">
        <v>5041</v>
      </c>
      <c r="L13" s="32">
        <v>5645</v>
      </c>
      <c r="M13" s="32">
        <v>6257</v>
      </c>
      <c r="N13" s="32">
        <v>3943</v>
      </c>
      <c r="O13" s="32">
        <v>6012</v>
      </c>
      <c r="P13" s="32">
        <v>5611</v>
      </c>
      <c r="Q13" s="32">
        <v>5824</v>
      </c>
      <c r="R13" s="32">
        <v>5374</v>
      </c>
      <c r="S13" s="32">
        <v>7018</v>
      </c>
      <c r="T13" s="32">
        <v>7628.38</v>
      </c>
      <c r="U13" s="32">
        <v>6997.39</v>
      </c>
      <c r="V13" s="32">
        <v>6506.74</v>
      </c>
    </row>
    <row r="14" spans="1:22" x14ac:dyDescent="0.3">
      <c r="A14" s="32" t="s">
        <v>138</v>
      </c>
      <c r="B14" s="32" t="s">
        <v>150</v>
      </c>
      <c r="O14" s="32">
        <v>0.4</v>
      </c>
      <c r="P14" s="32">
        <v>1.1000000000000001</v>
      </c>
      <c r="Q14" s="32">
        <v>3</v>
      </c>
      <c r="R14" s="32">
        <v>2.9</v>
      </c>
    </row>
    <row r="15" spans="1:22" x14ac:dyDescent="0.3">
      <c r="A15" s="32" t="s">
        <v>138</v>
      </c>
      <c r="B15" s="32" t="s">
        <v>151</v>
      </c>
      <c r="C15" s="32">
        <v>5160.1000000000004</v>
      </c>
      <c r="D15" s="32">
        <v>6182.6</v>
      </c>
      <c r="E15" s="32">
        <v>8988.7000000000007</v>
      </c>
      <c r="F15" s="32">
        <v>10184.5</v>
      </c>
      <c r="G15" s="32">
        <v>9940.2000000000007</v>
      </c>
      <c r="H15" s="32">
        <v>9419.7000000000007</v>
      </c>
      <c r="I15" s="32">
        <v>8890</v>
      </c>
      <c r="J15" s="32">
        <v>9751.5</v>
      </c>
      <c r="K15" s="32">
        <v>9011</v>
      </c>
      <c r="L15" s="32">
        <v>9217</v>
      </c>
      <c r="M15" s="32">
        <v>8771</v>
      </c>
      <c r="N15" s="32">
        <v>6950</v>
      </c>
      <c r="O15" s="32">
        <v>7768</v>
      </c>
      <c r="P15" s="32">
        <v>8338</v>
      </c>
      <c r="Q15" s="32">
        <v>7673</v>
      </c>
      <c r="R15" s="32">
        <v>7796</v>
      </c>
      <c r="S15" s="32">
        <v>8260</v>
      </c>
      <c r="T15" s="32">
        <v>9555</v>
      </c>
      <c r="U15" s="32">
        <v>8502</v>
      </c>
      <c r="V15" s="32">
        <v>7869</v>
      </c>
    </row>
    <row r="16" spans="1:22" x14ac:dyDescent="0.3">
      <c r="A16" s="32" t="s">
        <v>138</v>
      </c>
      <c r="B16" s="32" t="s">
        <v>152</v>
      </c>
      <c r="D16" s="32">
        <v>32</v>
      </c>
      <c r="H16" s="32">
        <v>40</v>
      </c>
      <c r="I16" s="32">
        <v>547</v>
      </c>
      <c r="J16" s="32">
        <v>620</v>
      </c>
      <c r="K16" s="32">
        <v>4765</v>
      </c>
      <c r="L16" s="32">
        <v>5365</v>
      </c>
      <c r="M16" s="32">
        <v>5093</v>
      </c>
      <c r="N16" s="32">
        <v>3978</v>
      </c>
      <c r="O16" s="32">
        <v>4121</v>
      </c>
      <c r="P16" s="32">
        <v>4386</v>
      </c>
      <c r="Q16" s="32">
        <v>4209</v>
      </c>
      <c r="R16" s="32">
        <v>3399</v>
      </c>
      <c r="S16" s="32">
        <v>4232</v>
      </c>
      <c r="T16" s="32">
        <v>4261</v>
      </c>
      <c r="U16" s="32">
        <v>4382</v>
      </c>
      <c r="V16" s="32">
        <v>3563</v>
      </c>
    </row>
    <row r="17" spans="1:22" x14ac:dyDescent="0.3">
      <c r="A17" s="32" t="s">
        <v>115</v>
      </c>
      <c r="B17" s="32" t="s">
        <v>139</v>
      </c>
      <c r="C17" s="32">
        <v>2901.6</v>
      </c>
      <c r="D17" s="32">
        <v>2594.3000000000002</v>
      </c>
      <c r="E17" s="32">
        <v>3913.6</v>
      </c>
      <c r="F17" s="32">
        <v>4080.2</v>
      </c>
      <c r="G17" s="32">
        <v>4233</v>
      </c>
      <c r="H17" s="32">
        <v>4443.5</v>
      </c>
      <c r="I17" s="32">
        <v>4606</v>
      </c>
      <c r="J17" s="32">
        <v>4688.5</v>
      </c>
      <c r="K17" s="32">
        <v>4923</v>
      </c>
      <c r="L17" s="32">
        <v>5035</v>
      </c>
      <c r="M17" s="32">
        <v>5223</v>
      </c>
      <c r="N17" s="32">
        <v>4865</v>
      </c>
      <c r="O17" s="32">
        <v>5505</v>
      </c>
      <c r="P17" s="32">
        <v>6067</v>
      </c>
      <c r="Q17" s="32">
        <v>6124.6</v>
      </c>
      <c r="R17" s="32">
        <v>6283.2</v>
      </c>
      <c r="S17" s="32">
        <v>6560.1</v>
      </c>
      <c r="T17" s="32">
        <v>6353.6</v>
      </c>
      <c r="U17" s="32">
        <v>6119</v>
      </c>
      <c r="V17" s="32">
        <v>6391</v>
      </c>
    </row>
    <row r="18" spans="1:22" x14ac:dyDescent="0.3">
      <c r="A18" s="32" t="s">
        <v>115</v>
      </c>
      <c r="B18" s="32" t="s">
        <v>140</v>
      </c>
      <c r="C18" s="32">
        <v>15299</v>
      </c>
      <c r="D18" s="32">
        <v>15911</v>
      </c>
      <c r="E18" s="32">
        <v>15850</v>
      </c>
      <c r="F18" s="32">
        <v>17132</v>
      </c>
      <c r="G18" s="32">
        <v>16747</v>
      </c>
      <c r="H18" s="32">
        <v>14853</v>
      </c>
      <c r="I18" s="32">
        <v>15144</v>
      </c>
      <c r="J18" s="32">
        <v>15435.2</v>
      </c>
      <c r="K18" s="32">
        <v>11610</v>
      </c>
      <c r="L18" s="32">
        <v>12364</v>
      </c>
      <c r="M18" s="32">
        <v>11759</v>
      </c>
      <c r="N18" s="32">
        <v>11550</v>
      </c>
      <c r="O18" s="32">
        <v>12829.5</v>
      </c>
      <c r="P18" s="32">
        <v>13151</v>
      </c>
      <c r="Q18" s="32">
        <v>12954</v>
      </c>
      <c r="R18" s="32">
        <v>14266</v>
      </c>
      <c r="S18" s="32">
        <v>13589</v>
      </c>
      <c r="T18" s="32">
        <v>14127</v>
      </c>
      <c r="U18" s="32">
        <v>13211</v>
      </c>
      <c r="V18" s="32">
        <v>12414</v>
      </c>
    </row>
    <row r="19" spans="1:22" x14ac:dyDescent="0.3">
      <c r="A19" s="32" t="s">
        <v>115</v>
      </c>
      <c r="B19" s="32" t="s">
        <v>141</v>
      </c>
      <c r="C19" s="32">
        <v>4045</v>
      </c>
      <c r="D19" s="32">
        <v>4209</v>
      </c>
      <c r="E19" s="32">
        <v>4215</v>
      </c>
      <c r="F19" s="32">
        <v>4460</v>
      </c>
      <c r="G19" s="32">
        <v>3680</v>
      </c>
      <c r="H19" s="32">
        <v>3435</v>
      </c>
      <c r="I19" s="32">
        <v>3760</v>
      </c>
      <c r="J19" s="32">
        <v>3660</v>
      </c>
      <c r="K19" s="32">
        <v>3700</v>
      </c>
      <c r="L19" s="32">
        <v>3545</v>
      </c>
      <c r="M19" s="32">
        <v>3255</v>
      </c>
      <c r="N19" s="32">
        <v>2881</v>
      </c>
      <c r="O19" s="32">
        <v>2395</v>
      </c>
      <c r="P19" s="32">
        <v>3010</v>
      </c>
      <c r="Q19" s="32">
        <v>2275</v>
      </c>
      <c r="R19" s="32">
        <v>3065</v>
      </c>
      <c r="S19" s="32">
        <v>2340</v>
      </c>
      <c r="T19" s="32">
        <v>875</v>
      </c>
      <c r="U19" s="32">
        <v>200</v>
      </c>
    </row>
    <row r="20" spans="1:22" x14ac:dyDescent="0.3">
      <c r="A20" s="32" t="s">
        <v>115</v>
      </c>
      <c r="B20" s="32" t="s">
        <v>142</v>
      </c>
      <c r="K20" s="32">
        <v>4595</v>
      </c>
      <c r="L20" s="32">
        <v>4741</v>
      </c>
      <c r="M20" s="32">
        <v>4075</v>
      </c>
      <c r="N20" s="32">
        <v>4565</v>
      </c>
      <c r="O20" s="32">
        <v>5080</v>
      </c>
      <c r="P20" s="32">
        <v>3533</v>
      </c>
      <c r="Q20" s="32">
        <v>3034</v>
      </c>
      <c r="R20" s="32">
        <v>2694</v>
      </c>
      <c r="S20" s="32">
        <v>2337</v>
      </c>
      <c r="T20" s="32">
        <v>2077</v>
      </c>
      <c r="U20" s="32">
        <v>1682</v>
      </c>
      <c r="V20" s="32">
        <v>1669</v>
      </c>
    </row>
    <row r="21" spans="1:22" x14ac:dyDescent="0.3">
      <c r="A21" s="32" t="s">
        <v>115</v>
      </c>
      <c r="B21" s="32" t="s">
        <v>143</v>
      </c>
      <c r="C21" s="32">
        <v>530</v>
      </c>
      <c r="D21" s="32">
        <v>730</v>
      </c>
      <c r="E21" s="32">
        <v>1030</v>
      </c>
      <c r="F21" s="32">
        <v>1160</v>
      </c>
      <c r="G21" s="32">
        <v>1265</v>
      </c>
      <c r="H21" s="32">
        <v>890</v>
      </c>
      <c r="I21" s="32">
        <v>910</v>
      </c>
      <c r="J21" s="32">
        <v>1215</v>
      </c>
    </row>
    <row r="22" spans="1:22" x14ac:dyDescent="0.3">
      <c r="A22" s="32" t="s">
        <v>115</v>
      </c>
      <c r="B22" s="32" t="s">
        <v>144</v>
      </c>
      <c r="C22" s="32">
        <v>12114</v>
      </c>
      <c r="D22" s="32">
        <v>11392</v>
      </c>
      <c r="E22" s="32">
        <v>11284</v>
      </c>
      <c r="F22" s="32">
        <v>11943</v>
      </c>
      <c r="G22" s="32">
        <v>11293</v>
      </c>
      <c r="H22" s="32">
        <v>10520</v>
      </c>
      <c r="I22" s="32">
        <v>10284</v>
      </c>
      <c r="J22" s="32">
        <v>10106</v>
      </c>
      <c r="K22" s="32">
        <v>8839</v>
      </c>
      <c r="L22" s="32">
        <v>9561</v>
      </c>
      <c r="M22" s="32">
        <v>10143.700000000001</v>
      </c>
      <c r="N22" s="32">
        <v>11151</v>
      </c>
      <c r="O22" s="32">
        <v>10488.5</v>
      </c>
      <c r="P22" s="32">
        <v>10374</v>
      </c>
      <c r="Q22" s="32">
        <v>10210</v>
      </c>
      <c r="R22" s="32">
        <v>9454</v>
      </c>
      <c r="S22" s="32">
        <v>9840</v>
      </c>
      <c r="T22" s="32">
        <v>10066</v>
      </c>
      <c r="U22" s="32">
        <v>9799</v>
      </c>
      <c r="V22" s="32">
        <v>9507</v>
      </c>
    </row>
    <row r="23" spans="1:22" x14ac:dyDescent="0.3">
      <c r="A23" s="32" t="s">
        <v>115</v>
      </c>
      <c r="B23" s="32" t="s">
        <v>147</v>
      </c>
      <c r="C23" s="32">
        <v>10404.6</v>
      </c>
      <c r="D23" s="32">
        <v>11790.4</v>
      </c>
      <c r="E23" s="32">
        <v>11466.6</v>
      </c>
      <c r="F23" s="32">
        <v>10967</v>
      </c>
      <c r="G23" s="32">
        <v>10502</v>
      </c>
      <c r="H23" s="32">
        <v>8520.1</v>
      </c>
      <c r="I23" s="32">
        <v>9561</v>
      </c>
      <c r="J23" s="32">
        <v>9591</v>
      </c>
      <c r="K23" s="32">
        <v>8728</v>
      </c>
      <c r="L23" s="32">
        <v>8720</v>
      </c>
      <c r="M23" s="32">
        <v>7427</v>
      </c>
      <c r="N23" s="32">
        <v>6415</v>
      </c>
      <c r="O23" s="32">
        <v>6380</v>
      </c>
      <c r="P23" s="32">
        <v>5310</v>
      </c>
      <c r="Q23" s="32">
        <v>4004</v>
      </c>
      <c r="R23" s="32">
        <v>3720</v>
      </c>
      <c r="S23" s="32">
        <v>3680</v>
      </c>
      <c r="T23" s="32">
        <v>3670</v>
      </c>
      <c r="U23" s="32">
        <v>3385</v>
      </c>
      <c r="V23" s="32">
        <v>2820</v>
      </c>
    </row>
    <row r="24" spans="1:22" x14ac:dyDescent="0.3">
      <c r="A24" s="32" t="s">
        <v>115</v>
      </c>
      <c r="B24" s="32" t="s">
        <v>149</v>
      </c>
      <c r="C24" s="32">
        <v>9915.02</v>
      </c>
      <c r="D24" s="32">
        <v>8478.5</v>
      </c>
      <c r="E24" s="32">
        <v>9398.81</v>
      </c>
      <c r="F24" s="32">
        <v>8872.7999999999993</v>
      </c>
      <c r="G24" s="32">
        <v>9687</v>
      </c>
      <c r="H24" s="32">
        <v>9171</v>
      </c>
      <c r="I24" s="32">
        <v>9434</v>
      </c>
      <c r="J24" s="32">
        <v>9804.2000000000007</v>
      </c>
      <c r="K24" s="32">
        <v>10585.7</v>
      </c>
      <c r="L24" s="32">
        <v>11031.9</v>
      </c>
      <c r="M24" s="32">
        <v>10998.5</v>
      </c>
      <c r="N24" s="32">
        <v>9328.2000000000007</v>
      </c>
      <c r="O24" s="32">
        <v>11344.33</v>
      </c>
      <c r="P24" s="32">
        <v>10597.62</v>
      </c>
      <c r="Q24" s="32">
        <v>11146.17</v>
      </c>
      <c r="R24" s="32">
        <v>10756.23</v>
      </c>
      <c r="S24" s="32">
        <v>12512.54</v>
      </c>
      <c r="T24" s="32">
        <v>11994.27</v>
      </c>
      <c r="U24" s="32">
        <v>11611.544</v>
      </c>
      <c r="V24" s="32">
        <v>9247.9599999999991</v>
      </c>
    </row>
    <row r="25" spans="1:22" x14ac:dyDescent="0.3">
      <c r="A25" s="32" t="s">
        <v>115</v>
      </c>
      <c r="B25" s="32" t="s">
        <v>151</v>
      </c>
      <c r="C25" s="32">
        <v>6842</v>
      </c>
      <c r="D25" s="32">
        <v>5553.8</v>
      </c>
      <c r="E25" s="32">
        <v>5527.83</v>
      </c>
      <c r="F25" s="32">
        <v>5790.3</v>
      </c>
      <c r="G25" s="32">
        <v>5671.3</v>
      </c>
      <c r="H25" s="32">
        <v>5255.9</v>
      </c>
      <c r="I25" s="32">
        <v>6168.1</v>
      </c>
      <c r="J25" s="32">
        <v>5985.8</v>
      </c>
      <c r="K25" s="32">
        <v>5941.5</v>
      </c>
      <c r="L25" s="32">
        <v>5912.3</v>
      </c>
      <c r="M25" s="32">
        <v>5166</v>
      </c>
      <c r="N25" s="32">
        <v>6663.1</v>
      </c>
      <c r="O25" s="32">
        <v>8805.5</v>
      </c>
      <c r="P25" s="32">
        <v>10164.9</v>
      </c>
      <c r="Q25" s="32">
        <v>11565.7</v>
      </c>
      <c r="R25" s="32">
        <v>11412.8</v>
      </c>
      <c r="S25" s="32">
        <v>13209</v>
      </c>
      <c r="T25" s="32">
        <v>12470</v>
      </c>
      <c r="U25" s="32">
        <v>11902</v>
      </c>
      <c r="V25" s="32">
        <v>12307.4</v>
      </c>
    </row>
    <row r="26" spans="1:22" x14ac:dyDescent="0.3">
      <c r="A26" s="32" t="s">
        <v>115</v>
      </c>
      <c r="B26" s="32" t="s">
        <v>153</v>
      </c>
      <c r="S26" s="32">
        <v>180</v>
      </c>
      <c r="T26" s="32">
        <v>719</v>
      </c>
      <c r="U26" s="32">
        <v>678</v>
      </c>
      <c r="V26" s="32">
        <v>723</v>
      </c>
    </row>
    <row r="27" spans="1:22" x14ac:dyDescent="0.3">
      <c r="A27" s="32" t="s">
        <v>115</v>
      </c>
      <c r="B27" s="32" t="s">
        <v>152</v>
      </c>
      <c r="C27" s="32">
        <v>2058</v>
      </c>
      <c r="D27" s="32">
        <v>463</v>
      </c>
      <c r="E27" s="32">
        <v>291</v>
      </c>
      <c r="F27" s="32">
        <v>1541</v>
      </c>
      <c r="G27" s="32">
        <v>1539</v>
      </c>
      <c r="H27" s="32">
        <v>1727</v>
      </c>
      <c r="I27" s="32">
        <v>1979</v>
      </c>
      <c r="J27" s="32">
        <v>1580</v>
      </c>
      <c r="K27" s="32">
        <v>6075</v>
      </c>
      <c r="L27" s="32">
        <v>7300</v>
      </c>
      <c r="M27" s="32">
        <v>5720</v>
      </c>
      <c r="N27" s="32">
        <v>6460</v>
      </c>
      <c r="O27" s="32">
        <v>6502.1</v>
      </c>
      <c r="P27" s="32">
        <v>7375.7</v>
      </c>
      <c r="Q27" s="32">
        <v>8121</v>
      </c>
      <c r="R27" s="32">
        <v>8797</v>
      </c>
      <c r="S27" s="32">
        <v>9991</v>
      </c>
      <c r="T27" s="32">
        <v>10031</v>
      </c>
      <c r="U27" s="32">
        <v>9250</v>
      </c>
      <c r="V27" s="32">
        <v>10031</v>
      </c>
    </row>
    <row r="28" spans="1:22" x14ac:dyDescent="0.3">
      <c r="A28" s="32" t="s">
        <v>115</v>
      </c>
      <c r="B28" s="32" t="s">
        <v>154</v>
      </c>
      <c r="C28" s="32">
        <v>2970</v>
      </c>
      <c r="D28" s="32">
        <v>3445</v>
      </c>
      <c r="E28" s="32">
        <v>2750</v>
      </c>
      <c r="F28" s="32">
        <v>3715</v>
      </c>
      <c r="G28" s="32">
        <v>3791.5</v>
      </c>
      <c r="H28" s="32">
        <v>4065</v>
      </c>
      <c r="I28" s="32">
        <v>4228</v>
      </c>
      <c r="J28" s="32">
        <v>4299</v>
      </c>
      <c r="K28" s="32">
        <v>4530</v>
      </c>
      <c r="L28" s="32">
        <v>3419</v>
      </c>
      <c r="M28" s="32">
        <v>1680</v>
      </c>
      <c r="N28" s="32">
        <v>767</v>
      </c>
      <c r="O28" s="32">
        <v>2454</v>
      </c>
      <c r="P28" s="32">
        <v>2017</v>
      </c>
      <c r="Q28" s="32">
        <v>1656</v>
      </c>
      <c r="R28" s="32">
        <v>467.8</v>
      </c>
      <c r="S28" s="32">
        <v>1275</v>
      </c>
      <c r="T28" s="32">
        <v>3153</v>
      </c>
      <c r="U28" s="32">
        <v>1984.1</v>
      </c>
      <c r="V28" s="32">
        <v>2062</v>
      </c>
    </row>
    <row r="29" spans="1:22" x14ac:dyDescent="0.3">
      <c r="A29" s="32" t="s">
        <v>155</v>
      </c>
      <c r="B29" s="32" t="s">
        <v>150</v>
      </c>
      <c r="C29" s="32">
        <v>0.4</v>
      </c>
      <c r="D29" s="32">
        <v>0.6</v>
      </c>
      <c r="E29" s="32">
        <v>2.1</v>
      </c>
      <c r="F29" s="32">
        <v>0.8</v>
      </c>
      <c r="G29" s="32">
        <v>1.6</v>
      </c>
      <c r="H29" s="32">
        <v>1.3</v>
      </c>
      <c r="I29" s="32">
        <v>0.2</v>
      </c>
      <c r="J29" s="32">
        <v>0.1</v>
      </c>
      <c r="K29" s="32">
        <v>0.4</v>
      </c>
      <c r="L29" s="32">
        <v>1.1000000000000001</v>
      </c>
      <c r="M29" s="32">
        <v>1.7</v>
      </c>
      <c r="N29" s="32">
        <v>0.9</v>
      </c>
      <c r="O29" s="32">
        <v>0.4</v>
      </c>
      <c r="P29" s="32">
        <v>1.1000000000000001</v>
      </c>
      <c r="Q29" s="32">
        <v>3</v>
      </c>
      <c r="R29" s="32">
        <v>2.9</v>
      </c>
    </row>
    <row r="30" spans="1:22" x14ac:dyDescent="0.3">
      <c r="A30" s="32" t="s">
        <v>155</v>
      </c>
      <c r="B30" s="32" t="s">
        <v>156</v>
      </c>
      <c r="J30" s="32">
        <v>0.1</v>
      </c>
      <c r="K30" s="32">
        <v>0.4</v>
      </c>
      <c r="L30" s="32">
        <v>1.1000000000000001</v>
      </c>
      <c r="M30" s="32">
        <v>1.7</v>
      </c>
      <c r="N30" s="32">
        <v>0.6</v>
      </c>
      <c r="O30" s="32">
        <v>0.4</v>
      </c>
      <c r="P30" s="32">
        <v>1.1000000000000001</v>
      </c>
      <c r="Q30" s="32">
        <v>3</v>
      </c>
      <c r="R30" s="32">
        <v>2.9</v>
      </c>
    </row>
    <row r="31" spans="1:22" x14ac:dyDescent="0.3">
      <c r="A31" s="32" t="s">
        <v>155</v>
      </c>
      <c r="B31" s="32" t="s">
        <v>151</v>
      </c>
      <c r="C31" s="32">
        <v>13.6</v>
      </c>
    </row>
    <row r="32" spans="1:22" x14ac:dyDescent="0.3">
      <c r="A32" s="32" t="s">
        <v>155</v>
      </c>
      <c r="B32" s="32" t="s">
        <v>152</v>
      </c>
      <c r="C32" s="32">
        <v>44</v>
      </c>
      <c r="D32" s="32">
        <v>39</v>
      </c>
      <c r="E32" s="32">
        <v>38</v>
      </c>
      <c r="F32" s="32">
        <v>16</v>
      </c>
      <c r="G32" s="32">
        <v>8</v>
      </c>
    </row>
    <row r="33" spans="1:22" x14ac:dyDescent="0.3">
      <c r="A33" s="32" t="s">
        <v>157</v>
      </c>
      <c r="B33" s="32" t="s">
        <v>152</v>
      </c>
      <c r="C33" s="32">
        <v>1141</v>
      </c>
      <c r="D33" s="32">
        <v>1112</v>
      </c>
      <c r="E33" s="32">
        <v>1773</v>
      </c>
      <c r="F33" s="32">
        <v>1235</v>
      </c>
      <c r="G33" s="32">
        <v>1621</v>
      </c>
      <c r="H33" s="32">
        <v>1262</v>
      </c>
      <c r="I33" s="32">
        <v>1208</v>
      </c>
      <c r="J33" s="32">
        <v>675</v>
      </c>
      <c r="K33" s="32">
        <v>333</v>
      </c>
      <c r="L33" s="32">
        <v>265</v>
      </c>
      <c r="M33" s="32">
        <v>217</v>
      </c>
      <c r="N33" s="32">
        <v>132</v>
      </c>
    </row>
    <row r="34" spans="1:22" x14ac:dyDescent="0.3">
      <c r="A34" s="32" t="s">
        <v>122</v>
      </c>
      <c r="B34" s="32" t="s">
        <v>151</v>
      </c>
      <c r="C34" s="32">
        <v>1901.6</v>
      </c>
      <c r="D34" s="32">
        <v>1728.9</v>
      </c>
      <c r="E34" s="32">
        <v>1740</v>
      </c>
      <c r="F34" s="32">
        <v>1337.66</v>
      </c>
      <c r="G34" s="32">
        <v>2456.0300000000002</v>
      </c>
      <c r="H34" s="32">
        <v>1918.13</v>
      </c>
      <c r="I34" s="32">
        <v>1928.1</v>
      </c>
      <c r="J34" s="32">
        <v>1613</v>
      </c>
      <c r="K34" s="32">
        <v>1632</v>
      </c>
      <c r="L34" s="32">
        <v>1452</v>
      </c>
      <c r="M34" s="32">
        <v>673</v>
      </c>
      <c r="N34" s="32">
        <v>853</v>
      </c>
      <c r="O34" s="32">
        <v>1013</v>
      </c>
      <c r="P34" s="32">
        <v>826</v>
      </c>
      <c r="Q34" s="32">
        <v>712</v>
      </c>
      <c r="R34" s="32">
        <v>793</v>
      </c>
    </row>
    <row r="35" spans="1:22" x14ac:dyDescent="0.3">
      <c r="A35" s="32" t="s">
        <v>122</v>
      </c>
      <c r="B35" s="32" t="s">
        <v>152</v>
      </c>
      <c r="C35" s="32">
        <v>459.4</v>
      </c>
      <c r="D35" s="32">
        <v>278</v>
      </c>
      <c r="E35" s="32">
        <v>156</v>
      </c>
      <c r="F35" s="32">
        <v>175</v>
      </c>
      <c r="G35" s="32">
        <v>20</v>
      </c>
    </row>
    <row r="36" spans="1:22" x14ac:dyDescent="0.3">
      <c r="A36" s="32" t="s">
        <v>158</v>
      </c>
      <c r="B36" s="32" t="s">
        <v>152</v>
      </c>
      <c r="C36" s="32">
        <v>180</v>
      </c>
      <c r="D36" s="32">
        <v>122</v>
      </c>
      <c r="E36" s="32">
        <v>475</v>
      </c>
      <c r="F36" s="32">
        <v>511</v>
      </c>
      <c r="G36" s="32">
        <v>165</v>
      </c>
      <c r="H36" s="32">
        <v>390</v>
      </c>
      <c r="I36" s="32">
        <v>326</v>
      </c>
      <c r="J36" s="32">
        <v>235</v>
      </c>
      <c r="K36" s="32">
        <v>793</v>
      </c>
      <c r="L36" s="32">
        <v>919</v>
      </c>
      <c r="M36" s="32">
        <v>753</v>
      </c>
      <c r="N36" s="32">
        <v>373</v>
      </c>
    </row>
    <row r="37" spans="1:22" x14ac:dyDescent="0.3">
      <c r="A37" s="32" t="s">
        <v>159</v>
      </c>
      <c r="B37" s="32" t="s">
        <v>139</v>
      </c>
      <c r="C37" s="32">
        <v>9369.2000000000007</v>
      </c>
      <c r="D37" s="32">
        <v>8287</v>
      </c>
      <c r="E37" s="32">
        <v>9508</v>
      </c>
      <c r="F37" s="32">
        <v>14213</v>
      </c>
      <c r="G37" s="32">
        <v>15760</v>
      </c>
      <c r="H37" s="32">
        <v>15393</v>
      </c>
      <c r="I37" s="32">
        <v>14972</v>
      </c>
      <c r="J37" s="32">
        <v>13977</v>
      </c>
      <c r="K37" s="32">
        <v>13777</v>
      </c>
      <c r="L37" s="32">
        <v>13566</v>
      </c>
      <c r="M37" s="32">
        <v>13101</v>
      </c>
      <c r="N37" s="32">
        <v>8830</v>
      </c>
      <c r="O37" s="32">
        <v>10832</v>
      </c>
      <c r="P37" s="32">
        <v>12097</v>
      </c>
      <c r="Q37" s="32">
        <v>11018</v>
      </c>
      <c r="R37" s="32">
        <v>9833</v>
      </c>
      <c r="S37" s="32">
        <v>10466</v>
      </c>
      <c r="T37" s="32">
        <v>11350</v>
      </c>
      <c r="U37" s="32">
        <v>11250</v>
      </c>
      <c r="V37" s="32">
        <v>10310</v>
      </c>
    </row>
    <row r="38" spans="1:22" x14ac:dyDescent="0.3">
      <c r="A38" s="32" t="s">
        <v>159</v>
      </c>
      <c r="B38" s="32" t="s">
        <v>140</v>
      </c>
      <c r="C38" s="32">
        <v>14886</v>
      </c>
      <c r="D38" s="32">
        <v>15218</v>
      </c>
      <c r="E38" s="32">
        <v>17299</v>
      </c>
      <c r="F38" s="32">
        <v>21781</v>
      </c>
      <c r="G38" s="32">
        <v>21762</v>
      </c>
      <c r="H38" s="32">
        <v>20712</v>
      </c>
      <c r="I38" s="32">
        <v>19518</v>
      </c>
      <c r="J38" s="32">
        <v>18800</v>
      </c>
      <c r="K38" s="32">
        <v>14594</v>
      </c>
      <c r="L38" s="32">
        <v>15957</v>
      </c>
      <c r="M38" s="32">
        <v>15724</v>
      </c>
      <c r="N38" s="32">
        <v>11993</v>
      </c>
      <c r="O38" s="32">
        <v>14348</v>
      </c>
      <c r="P38" s="32">
        <v>14764</v>
      </c>
      <c r="Q38" s="32">
        <v>13302</v>
      </c>
      <c r="R38" s="32">
        <v>11846</v>
      </c>
      <c r="S38" s="32">
        <v>12695</v>
      </c>
      <c r="T38" s="32">
        <v>13694</v>
      </c>
      <c r="U38" s="32">
        <v>12849</v>
      </c>
      <c r="V38" s="32">
        <v>12737</v>
      </c>
    </row>
    <row r="39" spans="1:22" x14ac:dyDescent="0.3">
      <c r="A39" s="32" t="s">
        <v>159</v>
      </c>
      <c r="B39" s="32" t="s">
        <v>142</v>
      </c>
      <c r="K39" s="32">
        <v>2965</v>
      </c>
      <c r="L39" s="32">
        <v>2455</v>
      </c>
      <c r="M39" s="32">
        <v>3398</v>
      </c>
      <c r="N39" s="32">
        <v>1328</v>
      </c>
      <c r="O39" s="32">
        <v>1854</v>
      </c>
      <c r="P39" s="32">
        <v>1495</v>
      </c>
      <c r="Q39" s="32">
        <v>1254</v>
      </c>
      <c r="R39" s="32">
        <v>643</v>
      </c>
      <c r="S39" s="32">
        <v>710</v>
      </c>
      <c r="T39" s="32">
        <v>1000</v>
      </c>
      <c r="U39" s="32">
        <v>793.5</v>
      </c>
      <c r="V39" s="32">
        <v>565</v>
      </c>
    </row>
    <row r="40" spans="1:22" x14ac:dyDescent="0.3">
      <c r="A40" s="32" t="s">
        <v>159</v>
      </c>
      <c r="B40" s="32" t="s">
        <v>144</v>
      </c>
      <c r="C40" s="32">
        <v>1298</v>
      </c>
      <c r="D40" s="32">
        <v>1135</v>
      </c>
      <c r="E40" s="32">
        <v>1360</v>
      </c>
      <c r="F40" s="32">
        <v>1525</v>
      </c>
      <c r="G40" s="32">
        <v>1680</v>
      </c>
      <c r="H40" s="32">
        <v>1030</v>
      </c>
      <c r="I40" s="32">
        <v>864</v>
      </c>
      <c r="J40" s="32">
        <v>540</v>
      </c>
      <c r="K40" s="32">
        <v>280</v>
      </c>
      <c r="L40" s="32">
        <v>325</v>
      </c>
      <c r="M40" s="32">
        <v>385</v>
      </c>
      <c r="N40" s="32">
        <v>255</v>
      </c>
      <c r="P40" s="32">
        <v>20</v>
      </c>
      <c r="Q40" s="32">
        <v>27</v>
      </c>
      <c r="R40" s="32">
        <v>50</v>
      </c>
      <c r="S40" s="32">
        <v>4.2</v>
      </c>
      <c r="T40" s="32">
        <v>5</v>
      </c>
    </row>
    <row r="41" spans="1:22" x14ac:dyDescent="0.3">
      <c r="A41" s="32" t="s">
        <v>159</v>
      </c>
      <c r="B41" s="32" t="s">
        <v>146</v>
      </c>
      <c r="Q41" s="32">
        <v>4</v>
      </c>
      <c r="S41" s="32">
        <v>115</v>
      </c>
      <c r="T41" s="32">
        <v>106</v>
      </c>
    </row>
    <row r="42" spans="1:22" x14ac:dyDescent="0.3">
      <c r="A42" s="32" t="s">
        <v>159</v>
      </c>
      <c r="B42" s="32" t="s">
        <v>147</v>
      </c>
      <c r="C42" s="32">
        <v>452</v>
      </c>
      <c r="D42" s="32">
        <v>379.6</v>
      </c>
      <c r="E42" s="32">
        <v>800</v>
      </c>
      <c r="F42" s="32">
        <v>740</v>
      </c>
      <c r="G42" s="32">
        <v>2116</v>
      </c>
      <c r="H42" s="32">
        <v>2783</v>
      </c>
      <c r="I42" s="32">
        <v>2866</v>
      </c>
      <c r="J42" s="32">
        <v>518.70000000000005</v>
      </c>
    </row>
    <row r="43" spans="1:22" x14ac:dyDescent="0.3">
      <c r="A43" s="32" t="s">
        <v>159</v>
      </c>
      <c r="B43" s="32" t="s">
        <v>148</v>
      </c>
      <c r="C43" s="32">
        <v>160</v>
      </c>
      <c r="D43" s="32">
        <v>90.4</v>
      </c>
      <c r="E43" s="32">
        <v>220</v>
      </c>
      <c r="F43" s="32">
        <v>164</v>
      </c>
      <c r="G43" s="32">
        <v>776</v>
      </c>
      <c r="H43" s="32">
        <v>1098</v>
      </c>
      <c r="I43" s="32">
        <v>494</v>
      </c>
      <c r="J43" s="32">
        <v>830</v>
      </c>
      <c r="K43" s="32">
        <v>490</v>
      </c>
      <c r="L43" s="32">
        <v>470</v>
      </c>
      <c r="M43" s="32">
        <v>240</v>
      </c>
      <c r="N43" s="32">
        <v>193</v>
      </c>
      <c r="O43" s="32">
        <v>253</v>
      </c>
      <c r="P43" s="32">
        <v>237</v>
      </c>
      <c r="Q43" s="32">
        <v>280</v>
      </c>
      <c r="R43" s="32">
        <v>168</v>
      </c>
      <c r="S43" s="32">
        <v>149</v>
      </c>
      <c r="T43" s="32">
        <v>364</v>
      </c>
      <c r="U43" s="32">
        <v>505</v>
      </c>
      <c r="V43" s="32">
        <v>455</v>
      </c>
    </row>
    <row r="44" spans="1:22" x14ac:dyDescent="0.3">
      <c r="A44" s="32" t="s">
        <v>159</v>
      </c>
      <c r="B44" s="32" t="s">
        <v>160</v>
      </c>
      <c r="C44" s="32">
        <v>1098</v>
      </c>
      <c r="D44" s="32">
        <v>1403</v>
      </c>
      <c r="E44" s="32">
        <v>1933</v>
      </c>
      <c r="F44" s="32">
        <v>2608</v>
      </c>
      <c r="G44" s="32">
        <v>2798</v>
      </c>
      <c r="H44" s="32">
        <v>2502</v>
      </c>
      <c r="I44" s="32">
        <v>2406</v>
      </c>
      <c r="J44" s="32">
        <v>2749</v>
      </c>
      <c r="K44" s="32">
        <v>2299</v>
      </c>
      <c r="L44" s="32">
        <v>2073</v>
      </c>
      <c r="M44" s="32">
        <v>2324</v>
      </c>
      <c r="N44" s="32">
        <v>1138</v>
      </c>
      <c r="O44" s="32">
        <v>1394</v>
      </c>
      <c r="P44" s="32">
        <v>1443</v>
      </c>
      <c r="Q44" s="32">
        <v>1199</v>
      </c>
      <c r="R44" s="32">
        <v>1271</v>
      </c>
      <c r="S44" s="32">
        <v>1691</v>
      </c>
      <c r="T44" s="32">
        <v>1150</v>
      </c>
      <c r="U44" s="32">
        <v>1282</v>
      </c>
      <c r="V44" s="32">
        <v>1307.5999999999999</v>
      </c>
    </row>
    <row r="45" spans="1:22" x14ac:dyDescent="0.3">
      <c r="A45" s="32" t="s">
        <v>159</v>
      </c>
      <c r="B45" s="32" t="s">
        <v>149</v>
      </c>
      <c r="C45" s="32">
        <v>7099.73</v>
      </c>
      <c r="D45" s="32">
        <v>7561.6</v>
      </c>
      <c r="E45" s="32">
        <v>11280.37</v>
      </c>
      <c r="F45" s="32">
        <v>15539.9</v>
      </c>
      <c r="G45" s="32">
        <v>15046</v>
      </c>
      <c r="H45" s="32">
        <v>15385</v>
      </c>
      <c r="I45" s="32">
        <v>13571</v>
      </c>
      <c r="J45" s="32">
        <v>14089</v>
      </c>
      <c r="K45" s="32">
        <v>14543</v>
      </c>
      <c r="L45" s="32">
        <v>14510</v>
      </c>
      <c r="M45" s="32">
        <v>11784</v>
      </c>
      <c r="N45" s="32">
        <v>8243</v>
      </c>
      <c r="O45" s="32">
        <v>10723</v>
      </c>
      <c r="P45" s="32">
        <v>10109</v>
      </c>
      <c r="Q45" s="32">
        <v>9629</v>
      </c>
      <c r="R45" s="32">
        <v>8848</v>
      </c>
      <c r="S45" s="32">
        <v>10250.799999999999</v>
      </c>
      <c r="T45" s="32">
        <v>10817.13</v>
      </c>
      <c r="U45" s="32">
        <v>10413.32</v>
      </c>
      <c r="V45" s="32">
        <v>9509</v>
      </c>
    </row>
    <row r="46" spans="1:22" x14ac:dyDescent="0.3">
      <c r="A46" s="32" t="s">
        <v>159</v>
      </c>
      <c r="B46" s="32" t="s">
        <v>156</v>
      </c>
      <c r="O46" s="32">
        <v>12</v>
      </c>
      <c r="P46" s="32">
        <v>21</v>
      </c>
      <c r="Q46" s="32">
        <v>39</v>
      </c>
      <c r="R46" s="32">
        <v>66</v>
      </c>
      <c r="S46" s="32">
        <v>102</v>
      </c>
      <c r="T46" s="32">
        <v>70</v>
      </c>
      <c r="U46" s="32">
        <v>30</v>
      </c>
      <c r="V46" s="32">
        <v>10</v>
      </c>
    </row>
    <row r="47" spans="1:22" x14ac:dyDescent="0.3">
      <c r="A47" s="32" t="s">
        <v>159</v>
      </c>
      <c r="B47" s="32" t="s">
        <v>151</v>
      </c>
      <c r="C47" s="32">
        <v>5990</v>
      </c>
      <c r="D47" s="32">
        <v>9051.7000000000007</v>
      </c>
      <c r="E47" s="32">
        <v>6158.1</v>
      </c>
      <c r="F47" s="32">
        <v>9124.5</v>
      </c>
      <c r="G47" s="32">
        <v>11977.8</v>
      </c>
      <c r="H47" s="32">
        <v>9749</v>
      </c>
      <c r="I47" s="32">
        <v>9831</v>
      </c>
      <c r="J47" s="32">
        <v>10310</v>
      </c>
      <c r="K47" s="32">
        <v>10473.5</v>
      </c>
      <c r="L47" s="32">
        <v>10492.4</v>
      </c>
      <c r="M47" s="32">
        <v>9576</v>
      </c>
      <c r="N47" s="32">
        <v>5871</v>
      </c>
      <c r="O47" s="32">
        <v>8009</v>
      </c>
      <c r="P47" s="32">
        <v>7305</v>
      </c>
      <c r="Q47" s="32">
        <v>7212</v>
      </c>
      <c r="R47" s="32">
        <v>6789</v>
      </c>
      <c r="S47" s="32">
        <v>9743</v>
      </c>
      <c r="T47" s="32">
        <v>7875</v>
      </c>
      <c r="U47" s="32">
        <v>6750</v>
      </c>
      <c r="V47" s="32">
        <v>6525</v>
      </c>
    </row>
    <row r="48" spans="1:22" x14ac:dyDescent="0.3">
      <c r="A48" s="32" t="s">
        <v>159</v>
      </c>
      <c r="B48" s="32" t="s">
        <v>153</v>
      </c>
      <c r="Q48" s="32">
        <v>26</v>
      </c>
      <c r="R48" s="32">
        <v>31</v>
      </c>
    </row>
    <row r="49" spans="1:22" x14ac:dyDescent="0.3">
      <c r="A49" s="32" t="s">
        <v>159</v>
      </c>
      <c r="B49" s="32" t="s">
        <v>154</v>
      </c>
      <c r="C49" s="32">
        <v>1372.6</v>
      </c>
      <c r="D49" s="32">
        <v>2955.7</v>
      </c>
      <c r="E49" s="32">
        <v>3920.5</v>
      </c>
      <c r="F49" s="32">
        <v>4510</v>
      </c>
      <c r="G49" s="32">
        <v>4039</v>
      </c>
      <c r="H49" s="32">
        <v>3089</v>
      </c>
      <c r="I49" s="32">
        <v>2930</v>
      </c>
      <c r="J49" s="32">
        <v>2739</v>
      </c>
      <c r="K49" s="32">
        <v>3020</v>
      </c>
      <c r="L49" s="32">
        <v>2692</v>
      </c>
      <c r="M49" s="32">
        <v>2603</v>
      </c>
      <c r="N49" s="32">
        <v>1759</v>
      </c>
      <c r="O49" s="32">
        <v>3554</v>
      </c>
      <c r="P49" s="32">
        <v>1820</v>
      </c>
      <c r="Q49" s="32">
        <v>810</v>
      </c>
      <c r="R49" s="32">
        <v>1380</v>
      </c>
      <c r="S49" s="32">
        <v>1682</v>
      </c>
      <c r="T49" s="32">
        <v>1952</v>
      </c>
      <c r="U49" s="32">
        <v>1487</v>
      </c>
      <c r="V49" s="32">
        <v>1282</v>
      </c>
    </row>
    <row r="50" spans="1:22" x14ac:dyDescent="0.3">
      <c r="A50" s="32" t="s">
        <v>159</v>
      </c>
      <c r="B50" s="32" t="s">
        <v>161</v>
      </c>
      <c r="C50" s="32">
        <v>202</v>
      </c>
      <c r="D50" s="32">
        <v>199</v>
      </c>
      <c r="E50" s="32">
        <v>240</v>
      </c>
      <c r="F50" s="32">
        <v>450</v>
      </c>
      <c r="G50" s="32">
        <v>645</v>
      </c>
      <c r="H50" s="32">
        <v>630</v>
      </c>
      <c r="I50" s="32">
        <v>420</v>
      </c>
      <c r="J50" s="32">
        <v>228</v>
      </c>
      <c r="K50" s="32">
        <v>119</v>
      </c>
      <c r="L50" s="32">
        <v>123</v>
      </c>
      <c r="M50" s="32">
        <v>55</v>
      </c>
      <c r="P50" s="32">
        <v>2</v>
      </c>
      <c r="Q50" s="32">
        <v>30</v>
      </c>
      <c r="R50" s="32">
        <v>46</v>
      </c>
      <c r="S50" s="32">
        <v>102</v>
      </c>
      <c r="T50" s="32">
        <v>37</v>
      </c>
      <c r="U50" s="32">
        <v>1.1000000000000001</v>
      </c>
      <c r="V50" s="32">
        <v>1</v>
      </c>
    </row>
    <row r="51" spans="1:22" x14ac:dyDescent="0.3">
      <c r="A51" s="32" t="s">
        <v>162</v>
      </c>
      <c r="B51" s="32" t="s">
        <v>139</v>
      </c>
      <c r="C51" s="32">
        <v>65</v>
      </c>
      <c r="D51" s="32">
        <v>98</v>
      </c>
      <c r="E51" s="32">
        <v>130</v>
      </c>
      <c r="F51" s="32">
        <v>366</v>
      </c>
      <c r="G51" s="32">
        <v>702</v>
      </c>
      <c r="H51" s="32">
        <v>1211</v>
      </c>
      <c r="I51" s="32">
        <v>1357</v>
      </c>
      <c r="J51" s="32">
        <v>1591</v>
      </c>
      <c r="K51" s="32">
        <v>2758</v>
      </c>
      <c r="L51" s="32">
        <v>2861</v>
      </c>
      <c r="M51" s="32">
        <v>2199</v>
      </c>
      <c r="N51" s="32">
        <v>2494</v>
      </c>
      <c r="O51" s="32">
        <v>5270</v>
      </c>
      <c r="P51" s="32">
        <v>2983</v>
      </c>
      <c r="Q51" s="32">
        <v>2879</v>
      </c>
      <c r="R51" s="32">
        <v>2770</v>
      </c>
      <c r="S51" s="32">
        <v>2736.2</v>
      </c>
      <c r="T51" s="32">
        <v>2459.6</v>
      </c>
      <c r="U51" s="32">
        <v>2840.2</v>
      </c>
      <c r="V51" s="32">
        <v>2918.2</v>
      </c>
    </row>
    <row r="52" spans="1:22" x14ac:dyDescent="0.3">
      <c r="A52" s="32" t="s">
        <v>162</v>
      </c>
      <c r="B52" s="32" t="s">
        <v>140</v>
      </c>
      <c r="C52" s="32">
        <v>21916</v>
      </c>
      <c r="D52" s="32">
        <v>21221</v>
      </c>
      <c r="E52" s="32">
        <v>26366</v>
      </c>
      <c r="F52" s="32">
        <v>23909</v>
      </c>
      <c r="G52" s="32">
        <v>14928</v>
      </c>
      <c r="H52" s="32">
        <v>15065</v>
      </c>
      <c r="I52" s="32">
        <v>12389</v>
      </c>
      <c r="J52" s="32">
        <v>14779.6</v>
      </c>
      <c r="K52" s="32">
        <v>15967</v>
      </c>
      <c r="L52" s="32">
        <v>15962</v>
      </c>
      <c r="M52" s="32">
        <v>13267</v>
      </c>
      <c r="N52" s="32">
        <v>15153</v>
      </c>
      <c r="O52" s="32">
        <v>17283</v>
      </c>
      <c r="P52" s="32">
        <v>13465</v>
      </c>
      <c r="Q52" s="32">
        <v>13608</v>
      </c>
      <c r="R52" s="32">
        <v>16080</v>
      </c>
      <c r="S52" s="32">
        <v>14534</v>
      </c>
      <c r="T52" s="32">
        <v>11277.5</v>
      </c>
      <c r="U52" s="32">
        <v>11779</v>
      </c>
      <c r="V52" s="32">
        <v>13587.5</v>
      </c>
    </row>
    <row r="53" spans="1:22" x14ac:dyDescent="0.3">
      <c r="A53" s="32" t="s">
        <v>162</v>
      </c>
      <c r="B53" s="32" t="s">
        <v>142</v>
      </c>
      <c r="K53" s="32">
        <v>520</v>
      </c>
    </row>
    <row r="54" spans="1:22" x14ac:dyDescent="0.3">
      <c r="A54" s="32" t="s">
        <v>162</v>
      </c>
      <c r="B54" s="32" t="s">
        <v>144</v>
      </c>
      <c r="C54" s="32">
        <v>879</v>
      </c>
      <c r="D54" s="32">
        <v>1200</v>
      </c>
      <c r="E54" s="32">
        <v>2010</v>
      </c>
      <c r="F54" s="32">
        <v>1715</v>
      </c>
      <c r="G54" s="32">
        <v>1830</v>
      </c>
      <c r="H54" s="32">
        <v>1520</v>
      </c>
      <c r="I54" s="32">
        <v>782</v>
      </c>
      <c r="J54" s="32">
        <v>375</v>
      </c>
      <c r="K54" s="32">
        <v>65</v>
      </c>
      <c r="L54" s="32">
        <v>25</v>
      </c>
      <c r="M54" s="32">
        <v>15</v>
      </c>
      <c r="T54" s="32">
        <v>75</v>
      </c>
    </row>
    <row r="55" spans="1:22" x14ac:dyDescent="0.3">
      <c r="A55" s="32" t="s">
        <v>162</v>
      </c>
      <c r="B55" s="32" t="s">
        <v>145</v>
      </c>
      <c r="V55" s="32">
        <v>779.20100000000002</v>
      </c>
    </row>
    <row r="56" spans="1:22" x14ac:dyDescent="0.3">
      <c r="A56" s="32" t="s">
        <v>162</v>
      </c>
      <c r="B56" s="32" t="s">
        <v>146</v>
      </c>
      <c r="P56" s="32">
        <v>28</v>
      </c>
      <c r="Q56" s="32">
        <v>349</v>
      </c>
      <c r="R56" s="32">
        <v>1181</v>
      </c>
      <c r="S56" s="32">
        <v>2359.6999999999998</v>
      </c>
      <c r="T56" s="32">
        <v>4818.2</v>
      </c>
      <c r="U56" s="32">
        <v>4616</v>
      </c>
      <c r="V56" s="32">
        <v>6119.05</v>
      </c>
    </row>
    <row r="57" spans="1:22" x14ac:dyDescent="0.3">
      <c r="A57" s="32" t="s">
        <v>162</v>
      </c>
      <c r="B57" s="32" t="s">
        <v>147</v>
      </c>
      <c r="C57" s="32">
        <v>2762</v>
      </c>
      <c r="D57" s="32">
        <v>2430</v>
      </c>
      <c r="E57" s="32">
        <v>1157</v>
      </c>
      <c r="F57" s="32">
        <v>782</v>
      </c>
      <c r="G57" s="32">
        <v>758</v>
      </c>
      <c r="H57" s="32">
        <v>516</v>
      </c>
      <c r="I57" s="32">
        <v>694</v>
      </c>
    </row>
    <row r="58" spans="1:22" x14ac:dyDescent="0.3">
      <c r="A58" s="32" t="s">
        <v>162</v>
      </c>
      <c r="B58" s="32" t="s">
        <v>148</v>
      </c>
      <c r="C58" s="32">
        <v>3226</v>
      </c>
      <c r="D58" s="32">
        <v>3655</v>
      </c>
      <c r="E58" s="32">
        <v>6160</v>
      </c>
      <c r="F58" s="32">
        <v>5648</v>
      </c>
      <c r="G58" s="32">
        <v>5231</v>
      </c>
      <c r="H58" s="32">
        <v>4500</v>
      </c>
      <c r="I58" s="32">
        <v>6506</v>
      </c>
      <c r="J58" s="32">
        <v>6584</v>
      </c>
      <c r="K58" s="32">
        <v>7870</v>
      </c>
      <c r="L58" s="32">
        <v>6007</v>
      </c>
      <c r="M58" s="32">
        <v>6155</v>
      </c>
      <c r="N58" s="32">
        <v>2106</v>
      </c>
      <c r="O58" s="32">
        <v>3970</v>
      </c>
      <c r="P58" s="32">
        <v>3735</v>
      </c>
      <c r="Q58" s="32">
        <v>3029</v>
      </c>
      <c r="R58" s="32">
        <v>2921</v>
      </c>
      <c r="S58" s="32">
        <v>2554.4</v>
      </c>
      <c r="T58" s="32">
        <v>3104.92</v>
      </c>
      <c r="U58" s="32">
        <v>1709.3</v>
      </c>
      <c r="V58" s="32">
        <v>2323.5</v>
      </c>
    </row>
    <row r="59" spans="1:22" x14ac:dyDescent="0.3">
      <c r="A59" s="32" t="s">
        <v>162</v>
      </c>
      <c r="B59" s="32" t="s">
        <v>160</v>
      </c>
      <c r="C59" s="32">
        <v>215</v>
      </c>
      <c r="D59" s="32">
        <v>81</v>
      </c>
      <c r="E59" s="32">
        <v>174</v>
      </c>
      <c r="F59" s="32">
        <v>216</v>
      </c>
      <c r="G59" s="32">
        <v>204</v>
      </c>
      <c r="H59" s="32">
        <v>362</v>
      </c>
      <c r="I59" s="32">
        <v>380</v>
      </c>
      <c r="J59" s="32">
        <v>209</v>
      </c>
      <c r="K59" s="32">
        <v>220</v>
      </c>
      <c r="L59" s="32">
        <v>112</v>
      </c>
      <c r="M59" s="32">
        <v>103</v>
      </c>
      <c r="N59" s="32">
        <v>226</v>
      </c>
      <c r="O59" s="32">
        <v>347</v>
      </c>
      <c r="P59" s="32">
        <v>196</v>
      </c>
      <c r="Q59" s="32">
        <v>770</v>
      </c>
      <c r="R59" s="32">
        <v>1120</v>
      </c>
      <c r="S59" s="32">
        <v>474.4</v>
      </c>
      <c r="T59" s="32">
        <v>544.88</v>
      </c>
      <c r="U59" s="32">
        <v>353.4</v>
      </c>
      <c r="V59" s="32">
        <v>422</v>
      </c>
    </row>
    <row r="60" spans="1:22" x14ac:dyDescent="0.3">
      <c r="A60" s="32" t="s">
        <v>162</v>
      </c>
      <c r="B60" s="32" t="s">
        <v>149</v>
      </c>
      <c r="C60" s="32">
        <v>6887</v>
      </c>
      <c r="D60" s="32">
        <v>5257</v>
      </c>
      <c r="E60" s="32">
        <v>8747</v>
      </c>
      <c r="F60" s="32">
        <v>7068</v>
      </c>
      <c r="G60" s="32">
        <v>8578</v>
      </c>
      <c r="H60" s="32">
        <v>12326</v>
      </c>
      <c r="I60" s="32">
        <v>10806</v>
      </c>
      <c r="J60" s="32">
        <v>10487</v>
      </c>
      <c r="K60" s="32">
        <v>6865</v>
      </c>
      <c r="L60" s="32">
        <v>8766</v>
      </c>
      <c r="M60" s="32">
        <v>7024</v>
      </c>
      <c r="N60" s="32">
        <v>5344</v>
      </c>
      <c r="O60" s="32">
        <v>8687</v>
      </c>
      <c r="P60" s="32">
        <v>7676.1</v>
      </c>
      <c r="Q60" s="32">
        <v>6542</v>
      </c>
      <c r="R60" s="32">
        <v>4272</v>
      </c>
      <c r="S60" s="32">
        <v>7431.8</v>
      </c>
      <c r="T60" s="32">
        <v>5586.38</v>
      </c>
      <c r="U60" s="32">
        <v>4979.9399999999996</v>
      </c>
      <c r="V60" s="32">
        <v>4811.4799999999996</v>
      </c>
    </row>
    <row r="61" spans="1:22" x14ac:dyDescent="0.3">
      <c r="A61" s="32" t="s">
        <v>162</v>
      </c>
      <c r="B61" s="32" t="s">
        <v>151</v>
      </c>
      <c r="C61" s="32">
        <v>7900.5</v>
      </c>
      <c r="D61" s="32">
        <v>8531</v>
      </c>
      <c r="E61" s="32">
        <v>3499</v>
      </c>
      <c r="F61" s="32">
        <v>4943</v>
      </c>
      <c r="G61" s="32">
        <v>6950</v>
      </c>
      <c r="H61" s="32">
        <v>7232</v>
      </c>
      <c r="I61" s="32">
        <v>5710</v>
      </c>
      <c r="J61" s="32">
        <v>6810</v>
      </c>
      <c r="K61" s="32">
        <v>7275</v>
      </c>
      <c r="L61" s="32">
        <v>8164</v>
      </c>
      <c r="M61" s="32">
        <v>6945</v>
      </c>
      <c r="N61" s="32">
        <v>3325</v>
      </c>
      <c r="O61" s="32">
        <v>5800</v>
      </c>
      <c r="P61" s="32">
        <v>6710</v>
      </c>
      <c r="Q61" s="32">
        <v>4855</v>
      </c>
      <c r="R61" s="32">
        <v>6150</v>
      </c>
      <c r="S61" s="32">
        <v>6631</v>
      </c>
      <c r="T61" s="32">
        <v>5730</v>
      </c>
      <c r="U61" s="32">
        <v>5420.9</v>
      </c>
      <c r="V61" s="32">
        <v>7140</v>
      </c>
    </row>
    <row r="62" spans="1:22" x14ac:dyDescent="0.3">
      <c r="A62" s="32" t="s">
        <v>162</v>
      </c>
      <c r="B62" s="32" t="s">
        <v>153</v>
      </c>
      <c r="L62" s="32">
        <v>40</v>
      </c>
      <c r="M62" s="32">
        <v>75</v>
      </c>
      <c r="N62" s="32">
        <v>80</v>
      </c>
      <c r="O62" s="32">
        <v>101</v>
      </c>
      <c r="P62" s="32">
        <v>206</v>
      </c>
      <c r="Q62" s="32">
        <v>362</v>
      </c>
      <c r="R62" s="32">
        <v>378</v>
      </c>
      <c r="S62" s="32">
        <v>400</v>
      </c>
      <c r="T62" s="32">
        <v>42</v>
      </c>
      <c r="U62" s="32">
        <v>65</v>
      </c>
      <c r="V62" s="32">
        <v>301</v>
      </c>
    </row>
    <row r="63" spans="1:22" x14ac:dyDescent="0.3">
      <c r="A63" s="32" t="s">
        <v>162</v>
      </c>
      <c r="B63" s="32" t="s">
        <v>154</v>
      </c>
      <c r="C63" s="32">
        <v>5221.5</v>
      </c>
      <c r="D63" s="32">
        <v>3814.4</v>
      </c>
      <c r="E63" s="32">
        <v>3970.5</v>
      </c>
      <c r="F63" s="32">
        <v>2507</v>
      </c>
      <c r="G63" s="32">
        <v>3020</v>
      </c>
      <c r="H63" s="32">
        <v>4520</v>
      </c>
      <c r="I63" s="32">
        <v>4970</v>
      </c>
      <c r="J63" s="32">
        <v>4704</v>
      </c>
      <c r="K63" s="32">
        <v>6915</v>
      </c>
      <c r="L63" s="32">
        <v>4812</v>
      </c>
      <c r="M63" s="32">
        <v>3270</v>
      </c>
      <c r="N63" s="32">
        <v>1749</v>
      </c>
      <c r="O63" s="32">
        <v>2381</v>
      </c>
      <c r="P63" s="32">
        <v>4108</v>
      </c>
      <c r="Q63" s="32">
        <v>3765</v>
      </c>
      <c r="R63" s="32">
        <v>4025</v>
      </c>
      <c r="S63" s="32">
        <v>1345</v>
      </c>
      <c r="T63" s="32">
        <v>2073</v>
      </c>
      <c r="U63" s="32">
        <v>2537</v>
      </c>
      <c r="V63" s="32">
        <v>5270</v>
      </c>
    </row>
    <row r="64" spans="1:22" x14ac:dyDescent="0.3">
      <c r="A64" s="32" t="s">
        <v>162</v>
      </c>
      <c r="B64" s="32" t="s">
        <v>161</v>
      </c>
      <c r="C64" s="32">
        <v>852</v>
      </c>
      <c r="D64" s="32">
        <v>551</v>
      </c>
      <c r="E64" s="32">
        <v>810</v>
      </c>
      <c r="F64" s="32">
        <v>330</v>
      </c>
      <c r="G64" s="32">
        <v>660</v>
      </c>
      <c r="H64" s="32">
        <v>200</v>
      </c>
      <c r="I64" s="32">
        <v>360</v>
      </c>
      <c r="J64" s="32">
        <v>221</v>
      </c>
      <c r="K64" s="32">
        <v>655</v>
      </c>
      <c r="L64" s="32">
        <v>331</v>
      </c>
      <c r="M64" s="32">
        <v>570</v>
      </c>
      <c r="N64" s="32">
        <v>116</v>
      </c>
      <c r="O64" s="32">
        <v>330</v>
      </c>
      <c r="P64" s="32">
        <v>340</v>
      </c>
      <c r="Q64" s="32">
        <v>310</v>
      </c>
      <c r="R64" s="32">
        <v>30</v>
      </c>
      <c r="S64" s="32">
        <v>225</v>
      </c>
      <c r="T64" s="32">
        <v>120</v>
      </c>
      <c r="U64" s="32">
        <v>420</v>
      </c>
      <c r="V64" s="32">
        <v>1049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212A3-432A-4CA4-A4AD-E1D5C2967D05}">
  <dimension ref="A1:AZ77"/>
  <sheetViews>
    <sheetView workbookViewId="0">
      <pane xSplit="5" ySplit="2" topLeftCell="AP3" activePane="bottomRight" state="frozen"/>
      <selection pane="topRight" activeCell="F1" sqref="F1"/>
      <selection pane="bottomLeft" activeCell="A3" sqref="A3"/>
      <selection pane="bottomRight" activeCell="AU3" sqref="AU3"/>
    </sheetView>
  </sheetViews>
  <sheetFormatPr defaultRowHeight="16.5" x14ac:dyDescent="0.3"/>
  <cols>
    <col min="1" max="1" width="56.375" style="32" customWidth="1"/>
    <col min="2" max="2" width="15.75" style="32" customWidth="1"/>
    <col min="3" max="5" width="9.125" style="32" bestFit="1" customWidth="1"/>
    <col min="6" max="41" width="9.125" style="32" hidden="1" customWidth="1"/>
    <col min="42" max="16384" width="9" style="32"/>
  </cols>
  <sheetData>
    <row r="1" spans="1:47" x14ac:dyDescent="0.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</row>
    <row r="2" spans="1:47" x14ac:dyDescent="0.3">
      <c r="A2" s="32" t="s">
        <v>169</v>
      </c>
      <c r="B2" s="32" t="s">
        <v>170</v>
      </c>
      <c r="C2" s="32" t="s">
        <v>171</v>
      </c>
      <c r="D2" s="32" t="s">
        <v>172</v>
      </c>
      <c r="E2" s="32" t="s">
        <v>173</v>
      </c>
      <c r="F2" s="32" t="s">
        <v>174</v>
      </c>
      <c r="G2" s="32" t="s">
        <v>175</v>
      </c>
      <c r="H2" s="32" t="s">
        <v>176</v>
      </c>
      <c r="I2" s="32" t="s">
        <v>177</v>
      </c>
      <c r="J2" s="32" t="s">
        <v>178</v>
      </c>
      <c r="K2" s="32" t="s">
        <v>179</v>
      </c>
      <c r="L2" s="32" t="s">
        <v>180</v>
      </c>
      <c r="M2" s="32" t="s">
        <v>181</v>
      </c>
      <c r="N2" s="32" t="s">
        <v>182</v>
      </c>
      <c r="O2" s="32" t="s">
        <v>183</v>
      </c>
      <c r="P2" s="32" t="s">
        <v>184</v>
      </c>
      <c r="Q2" s="32" t="s">
        <v>185</v>
      </c>
      <c r="R2" s="32" t="s">
        <v>186</v>
      </c>
      <c r="S2" s="32" t="s">
        <v>187</v>
      </c>
      <c r="T2" s="32" t="s">
        <v>188</v>
      </c>
      <c r="U2" s="32" t="s">
        <v>189</v>
      </c>
      <c r="V2" s="32" t="s">
        <v>190</v>
      </c>
      <c r="W2" s="32" t="s">
        <v>191</v>
      </c>
      <c r="X2" s="32" t="s">
        <v>192</v>
      </c>
      <c r="Y2" s="32" t="s">
        <v>193</v>
      </c>
      <c r="Z2" s="32" t="s">
        <v>194</v>
      </c>
      <c r="AA2" s="32" t="s">
        <v>195</v>
      </c>
      <c r="AB2" s="32" t="s">
        <v>196</v>
      </c>
      <c r="AC2" s="32" t="s">
        <v>197</v>
      </c>
      <c r="AD2" s="32" t="s">
        <v>198</v>
      </c>
      <c r="AE2" s="32" t="s">
        <v>199</v>
      </c>
      <c r="AF2" s="32" t="s">
        <v>200</v>
      </c>
      <c r="AG2" s="32" t="s">
        <v>201</v>
      </c>
      <c r="AH2" s="32" t="s">
        <v>202</v>
      </c>
      <c r="AI2" s="32" t="s">
        <v>203</v>
      </c>
      <c r="AJ2" s="32" t="s">
        <v>204</v>
      </c>
      <c r="AK2" s="32" t="s">
        <v>205</v>
      </c>
      <c r="AL2" s="32" t="s">
        <v>206</v>
      </c>
      <c r="AM2" s="32" t="s">
        <v>207</v>
      </c>
      <c r="AN2" s="32" t="s">
        <v>208</v>
      </c>
      <c r="AO2" s="32" t="s">
        <v>209</v>
      </c>
      <c r="AQ2" s="105" t="s">
        <v>205</v>
      </c>
      <c r="AR2" s="105" t="s">
        <v>206</v>
      </c>
      <c r="AS2" s="105" t="s">
        <v>207</v>
      </c>
      <c r="AT2" s="105" t="s">
        <v>208</v>
      </c>
      <c r="AU2" s="105" t="s">
        <v>209</v>
      </c>
    </row>
    <row r="3" spans="1:47" s="103" customFormat="1" x14ac:dyDescent="0.3">
      <c r="A3" s="103" t="s">
        <v>210</v>
      </c>
      <c r="B3" s="103" t="s">
        <v>211</v>
      </c>
      <c r="C3" s="103" t="s">
        <v>211</v>
      </c>
      <c r="D3" s="103" t="s">
        <v>211</v>
      </c>
      <c r="E3" s="103" t="s">
        <v>212</v>
      </c>
      <c r="F3" s="103" t="s">
        <v>211</v>
      </c>
      <c r="G3" s="103" t="s">
        <v>211</v>
      </c>
      <c r="H3" s="103" t="s">
        <v>211</v>
      </c>
      <c r="I3" s="103" t="s">
        <v>211</v>
      </c>
      <c r="J3" s="103" t="s">
        <v>211</v>
      </c>
      <c r="K3" s="103" t="s">
        <v>211</v>
      </c>
      <c r="L3" s="103" t="s">
        <v>211</v>
      </c>
      <c r="M3" s="103" t="s">
        <v>211</v>
      </c>
      <c r="N3" s="103" t="s">
        <v>211</v>
      </c>
      <c r="O3" s="103" t="s">
        <v>211</v>
      </c>
      <c r="P3" s="103" t="s">
        <v>211</v>
      </c>
      <c r="Q3" s="103" t="s">
        <v>211</v>
      </c>
      <c r="R3" s="103" t="s">
        <v>211</v>
      </c>
      <c r="S3" s="103" t="s">
        <v>211</v>
      </c>
      <c r="T3" s="103" t="s">
        <v>211</v>
      </c>
      <c r="U3" s="103" t="s">
        <v>211</v>
      </c>
      <c r="V3" s="103" t="s">
        <v>211</v>
      </c>
      <c r="W3" s="103" t="s">
        <v>211</v>
      </c>
      <c r="X3" s="103" t="s">
        <v>211</v>
      </c>
      <c r="Y3" s="103" t="s">
        <v>211</v>
      </c>
      <c r="Z3" s="103" t="s">
        <v>211</v>
      </c>
      <c r="AA3" s="103" t="s">
        <v>211</v>
      </c>
      <c r="AB3" s="103" t="s">
        <v>211</v>
      </c>
      <c r="AC3" s="103" t="s">
        <v>211</v>
      </c>
      <c r="AD3" s="103" t="s">
        <v>211</v>
      </c>
      <c r="AE3" s="103" t="s">
        <v>211</v>
      </c>
      <c r="AF3" s="103" t="s">
        <v>211</v>
      </c>
      <c r="AG3" s="103" t="s">
        <v>211</v>
      </c>
      <c r="AH3" s="103" t="s">
        <v>211</v>
      </c>
      <c r="AI3" s="103" t="s">
        <v>211</v>
      </c>
      <c r="AJ3" s="103" t="s">
        <v>211</v>
      </c>
      <c r="AK3" s="103" t="s">
        <v>211</v>
      </c>
      <c r="AL3" s="103" t="s">
        <v>211</v>
      </c>
      <c r="AM3" s="103" t="s">
        <v>211</v>
      </c>
      <c r="AN3" s="103" t="s">
        <v>211</v>
      </c>
      <c r="AO3" s="103" t="s">
        <v>211</v>
      </c>
    </row>
    <row r="4" spans="1:47" s="103" customFormat="1" x14ac:dyDescent="0.3">
      <c r="A4" s="103" t="s">
        <v>213</v>
      </c>
      <c r="B4" s="103" t="s">
        <v>211</v>
      </c>
      <c r="C4" s="103" t="s">
        <v>211</v>
      </c>
      <c r="D4" s="103" t="s">
        <v>211</v>
      </c>
      <c r="E4" s="103" t="s">
        <v>212</v>
      </c>
      <c r="F4" s="103" t="s">
        <v>211</v>
      </c>
      <c r="G4" s="103" t="s">
        <v>211</v>
      </c>
      <c r="H4" s="103" t="s">
        <v>211</v>
      </c>
      <c r="I4" s="103" t="s">
        <v>211</v>
      </c>
      <c r="J4" s="103" t="s">
        <v>211</v>
      </c>
      <c r="K4" s="103" t="s">
        <v>211</v>
      </c>
      <c r="L4" s="103" t="s">
        <v>211</v>
      </c>
      <c r="M4" s="103" t="s">
        <v>211</v>
      </c>
      <c r="N4" s="103" t="s">
        <v>211</v>
      </c>
      <c r="O4" s="103" t="s">
        <v>211</v>
      </c>
      <c r="P4" s="103" t="s">
        <v>211</v>
      </c>
      <c r="Q4" s="103" t="s">
        <v>211</v>
      </c>
      <c r="R4" s="103" t="s">
        <v>211</v>
      </c>
      <c r="S4" s="103" t="s">
        <v>211</v>
      </c>
      <c r="T4" s="103" t="s">
        <v>211</v>
      </c>
      <c r="U4" s="103" t="s">
        <v>211</v>
      </c>
      <c r="V4" s="103" t="s">
        <v>211</v>
      </c>
      <c r="W4" s="103" t="s">
        <v>211</v>
      </c>
      <c r="X4" s="103" t="s">
        <v>211</v>
      </c>
      <c r="Y4" s="103" t="s">
        <v>211</v>
      </c>
      <c r="Z4" s="103" t="s">
        <v>211</v>
      </c>
      <c r="AA4" s="103" t="s">
        <v>211</v>
      </c>
      <c r="AB4" s="103" t="s">
        <v>211</v>
      </c>
      <c r="AC4" s="103" t="s">
        <v>211</v>
      </c>
      <c r="AD4" s="103" t="s">
        <v>211</v>
      </c>
      <c r="AE4" s="103" t="s">
        <v>211</v>
      </c>
      <c r="AF4" s="103" t="s">
        <v>211</v>
      </c>
      <c r="AG4" s="103" t="s">
        <v>211</v>
      </c>
      <c r="AH4" s="103" t="s">
        <v>211</v>
      </c>
      <c r="AI4" s="103" t="s">
        <v>211</v>
      </c>
      <c r="AJ4" s="103" t="s">
        <v>211</v>
      </c>
      <c r="AK4" s="103" t="s">
        <v>211</v>
      </c>
      <c r="AL4" s="103" t="s">
        <v>211</v>
      </c>
      <c r="AM4" s="103" t="s">
        <v>211</v>
      </c>
      <c r="AN4" s="103" t="s">
        <v>211</v>
      </c>
      <c r="AO4" s="103" t="s">
        <v>211</v>
      </c>
    </row>
    <row r="5" spans="1:47" s="107" customFormat="1" x14ac:dyDescent="0.3">
      <c r="A5" s="107" t="s">
        <v>214</v>
      </c>
      <c r="B5" s="107" t="s">
        <v>211</v>
      </c>
      <c r="C5" s="107" t="s">
        <v>211</v>
      </c>
      <c r="D5" s="107" t="s">
        <v>211</v>
      </c>
      <c r="E5" s="107" t="s">
        <v>215</v>
      </c>
      <c r="F5" s="107" t="s">
        <v>211</v>
      </c>
      <c r="G5" s="107" t="s">
        <v>211</v>
      </c>
      <c r="H5" s="107" t="s">
        <v>211</v>
      </c>
      <c r="I5" s="107" t="s">
        <v>211</v>
      </c>
      <c r="J5" s="107">
        <v>28.091091500000001</v>
      </c>
      <c r="K5" s="107">
        <v>27.623206119999999</v>
      </c>
      <c r="L5" s="107">
        <v>29.344419635000001</v>
      </c>
      <c r="M5" s="107">
        <v>33.336740245000001</v>
      </c>
      <c r="N5" s="107">
        <v>34.349744877500001</v>
      </c>
      <c r="O5" s="107">
        <v>27.141239909999999</v>
      </c>
      <c r="P5" s="107">
        <v>24.593408789800002</v>
      </c>
      <c r="Q5" s="107">
        <v>22.287427355200002</v>
      </c>
      <c r="R5" s="107">
        <v>26.962879305714285</v>
      </c>
      <c r="S5" s="107">
        <v>25.065278944285712</v>
      </c>
      <c r="T5" s="107">
        <v>2.4944036491250001</v>
      </c>
      <c r="U5" s="107">
        <v>16.224411863</v>
      </c>
      <c r="V5" s="107">
        <v>21.542826991111113</v>
      </c>
      <c r="W5" s="107">
        <v>19.443764754909093</v>
      </c>
      <c r="X5" s="107">
        <v>11.669341397833335</v>
      </c>
      <c r="Y5" s="107">
        <v>9.5214526353333309</v>
      </c>
      <c r="Z5" s="107">
        <v>17.572068091666669</v>
      </c>
      <c r="AA5" s="107">
        <v>10.804279267583333</v>
      </c>
      <c r="AB5" s="107">
        <v>3.9927279735833321</v>
      </c>
      <c r="AC5" s="107">
        <v>11.102378622333335</v>
      </c>
      <c r="AD5" s="107">
        <v>6.7950705239999998</v>
      </c>
      <c r="AE5" s="107">
        <v>9.0789343357692314</v>
      </c>
      <c r="AF5" s="107">
        <v>16.530149349769232</v>
      </c>
      <c r="AG5" s="107">
        <v>16.032211586153842</v>
      </c>
      <c r="AH5" s="107">
        <v>13.84744986446154</v>
      </c>
      <c r="AI5" s="107">
        <v>18.779908465461538</v>
      </c>
      <c r="AJ5" s="107">
        <v>22.234165189615389</v>
      </c>
      <c r="AK5" s="107">
        <v>14.574504472846153</v>
      </c>
      <c r="AL5" s="107">
        <v>13.976022790166667</v>
      </c>
      <c r="AM5" s="107">
        <v>17.142188327166664</v>
      </c>
      <c r="AN5" s="107">
        <v>23.238629385916663</v>
      </c>
      <c r="AO5" s="107">
        <v>20.709088073</v>
      </c>
      <c r="AQ5" s="106">
        <f>IFERROR(AK5%,"")</f>
        <v>0.14574504472846153</v>
      </c>
      <c r="AR5" s="106">
        <f t="shared" ref="AR5:AR46" si="0">IFERROR(AL5%,"")</f>
        <v>0.13976022790166667</v>
      </c>
      <c r="AS5" s="106">
        <f t="shared" ref="AS5:AS46" si="1">IFERROR(AM5%,"")</f>
        <v>0.17142188327166663</v>
      </c>
      <c r="AT5" s="106">
        <f t="shared" ref="AT5:AT46" si="2">IFERROR(AN5%,"")</f>
        <v>0.23238629385916665</v>
      </c>
      <c r="AU5" s="106">
        <f t="shared" ref="AU5:AU46" si="3">IFERROR(AO5%,"")</f>
        <v>0.20709088073000001</v>
      </c>
    </row>
    <row r="6" spans="1:47" s="103" customFormat="1" x14ac:dyDescent="0.3">
      <c r="A6" s="103" t="s">
        <v>216</v>
      </c>
      <c r="B6" s="103" t="s">
        <v>217</v>
      </c>
      <c r="C6" s="103" t="s">
        <v>218</v>
      </c>
      <c r="D6" s="103" t="s">
        <v>219</v>
      </c>
      <c r="E6" s="103" t="s">
        <v>220</v>
      </c>
      <c r="F6" s="103" t="s">
        <v>211</v>
      </c>
      <c r="G6" s="103" t="s">
        <v>211</v>
      </c>
      <c r="H6" s="103" t="s">
        <v>211</v>
      </c>
      <c r="I6" s="103" t="s">
        <v>211</v>
      </c>
      <c r="J6" s="103" t="s">
        <v>211</v>
      </c>
      <c r="K6" s="103" t="s">
        <v>211</v>
      </c>
      <c r="L6" s="103">
        <v>31.877481830000001</v>
      </c>
      <c r="M6" s="103">
        <v>37.344731070000002</v>
      </c>
      <c r="N6" s="103">
        <v>38.953910039999997</v>
      </c>
      <c r="O6" s="103">
        <v>24.886078600000001</v>
      </c>
      <c r="P6" s="103">
        <v>29.346063529999999</v>
      </c>
      <c r="Q6" s="103">
        <v>28.91261978</v>
      </c>
      <c r="R6" s="103">
        <v>33.069660239999997</v>
      </c>
      <c r="S6" s="103">
        <v>36.503561400000002</v>
      </c>
      <c r="T6" s="103">
        <v>29.684453040000001</v>
      </c>
      <c r="U6" s="103">
        <v>37.966844680000001</v>
      </c>
      <c r="V6" s="103">
        <v>34.81309572</v>
      </c>
      <c r="W6" s="103">
        <v>35.394414329999996</v>
      </c>
      <c r="X6" s="103">
        <v>31.474648670000001</v>
      </c>
      <c r="Y6" s="103">
        <v>30.170529859999998</v>
      </c>
      <c r="Z6" s="103">
        <v>28.045393600000001</v>
      </c>
      <c r="AA6" s="103">
        <v>25.99624142</v>
      </c>
      <c r="AB6" s="103">
        <v>30.610096540000001</v>
      </c>
      <c r="AC6" s="103">
        <v>33.604988540000001</v>
      </c>
      <c r="AD6" s="103">
        <v>32.033990109999998</v>
      </c>
      <c r="AE6" s="103">
        <v>37.021553660000002</v>
      </c>
      <c r="AF6" s="103">
        <v>39.789801390000001</v>
      </c>
      <c r="AG6" s="103">
        <v>37.790942999999999</v>
      </c>
      <c r="AH6" s="103">
        <v>38.460017350000001</v>
      </c>
      <c r="AI6" s="103">
        <v>40.417271300000003</v>
      </c>
      <c r="AJ6" s="103">
        <v>46.03340996</v>
      </c>
      <c r="AK6" s="103">
        <v>45.68911576</v>
      </c>
      <c r="AL6" s="103">
        <v>36.09419011</v>
      </c>
      <c r="AM6" s="103">
        <v>38.98478368</v>
      </c>
      <c r="AN6" s="103">
        <v>40.483374179999998</v>
      </c>
      <c r="AO6" s="103">
        <v>37.121027130000002</v>
      </c>
      <c r="AQ6" s="104">
        <f t="shared" ref="AQ6:AQ46" si="4">IFERROR(AK6%,"")</f>
        <v>0.45689115759999999</v>
      </c>
      <c r="AR6" s="104">
        <f t="shared" si="0"/>
        <v>0.36094190110000002</v>
      </c>
      <c r="AS6" s="104">
        <f t="shared" si="1"/>
        <v>0.38984783680000001</v>
      </c>
      <c r="AT6" s="104">
        <f t="shared" si="2"/>
        <v>0.40483374179999998</v>
      </c>
      <c r="AU6" s="104">
        <f t="shared" si="3"/>
        <v>0.37121027130000001</v>
      </c>
    </row>
    <row r="7" spans="1:47" s="108" customFormat="1" x14ac:dyDescent="0.3">
      <c r="A7" s="108" t="s">
        <v>221</v>
      </c>
      <c r="B7" s="108" t="s">
        <v>222</v>
      </c>
      <c r="C7" s="108" t="s">
        <v>218</v>
      </c>
      <c r="D7" s="108" t="s">
        <v>219</v>
      </c>
      <c r="E7" s="108" t="s">
        <v>220</v>
      </c>
      <c r="F7" s="108" t="s">
        <v>211</v>
      </c>
      <c r="G7" s="108" t="s">
        <v>211</v>
      </c>
      <c r="H7" s="108" t="s">
        <v>211</v>
      </c>
      <c r="I7" s="108" t="s">
        <v>211</v>
      </c>
      <c r="J7" s="108" t="s">
        <v>211</v>
      </c>
      <c r="K7" s="108" t="s">
        <v>211</v>
      </c>
      <c r="L7" s="108" t="s">
        <v>211</v>
      </c>
      <c r="M7" s="108" t="s">
        <v>211</v>
      </c>
      <c r="N7" s="108" t="s">
        <v>211</v>
      </c>
      <c r="O7" s="108" t="s">
        <v>211</v>
      </c>
      <c r="P7" s="108" t="s">
        <v>211</v>
      </c>
      <c r="Q7" s="108" t="s">
        <v>211</v>
      </c>
      <c r="R7" s="108">
        <v>40.377465180000002</v>
      </c>
      <c r="S7" s="108">
        <v>31.347209060000001</v>
      </c>
      <c r="T7" s="108">
        <v>-7.1009297680000003</v>
      </c>
      <c r="U7" s="108">
        <v>11.54169619</v>
      </c>
      <c r="V7" s="108">
        <v>21.863213479999999</v>
      </c>
      <c r="W7" s="108">
        <v>24.358976819999999</v>
      </c>
      <c r="X7" s="108">
        <v>9.7351120229999992</v>
      </c>
      <c r="Y7" s="108">
        <v>-2.900133657</v>
      </c>
      <c r="Z7" s="108">
        <v>15.58394857</v>
      </c>
      <c r="AA7" s="108">
        <v>16.275697279999999</v>
      </c>
      <c r="AB7" s="108">
        <v>12.77944012</v>
      </c>
      <c r="AC7" s="108">
        <v>14.623404669999999</v>
      </c>
      <c r="AD7" s="108">
        <v>4.9810736679999996</v>
      </c>
      <c r="AE7" s="108">
        <v>10.21048555</v>
      </c>
      <c r="AF7" s="108">
        <v>12.97739599</v>
      </c>
      <c r="AG7" s="108">
        <v>14.319861080000001</v>
      </c>
      <c r="AH7" s="108">
        <v>15.19986482</v>
      </c>
      <c r="AI7" s="108">
        <v>14.14802871</v>
      </c>
      <c r="AJ7" s="108">
        <v>19.30735263</v>
      </c>
      <c r="AK7" s="108">
        <v>12.677488540000001</v>
      </c>
      <c r="AL7" s="108">
        <v>7.9586022349999999</v>
      </c>
      <c r="AM7" s="108">
        <v>10.90613486</v>
      </c>
      <c r="AN7" s="108">
        <v>17.755861719999999</v>
      </c>
      <c r="AO7" s="108">
        <v>4.2971490159999997</v>
      </c>
      <c r="AQ7" s="109">
        <f t="shared" si="4"/>
        <v>0.12677488540000001</v>
      </c>
      <c r="AR7" s="109">
        <f t="shared" si="0"/>
        <v>7.9586022349999994E-2</v>
      </c>
      <c r="AS7" s="109">
        <f t="shared" si="1"/>
        <v>0.1090613486</v>
      </c>
      <c r="AT7" s="109">
        <f t="shared" si="2"/>
        <v>0.17755861719999999</v>
      </c>
      <c r="AU7" s="109">
        <f t="shared" si="3"/>
        <v>4.2971490159999993E-2</v>
      </c>
    </row>
    <row r="8" spans="1:47" s="103" customFormat="1" x14ac:dyDescent="0.3">
      <c r="A8" s="103" t="s">
        <v>223</v>
      </c>
      <c r="B8" s="103" t="s">
        <v>224</v>
      </c>
      <c r="C8" s="103" t="s">
        <v>218</v>
      </c>
      <c r="D8" s="103" t="s">
        <v>219</v>
      </c>
      <c r="E8" s="103" t="s">
        <v>220</v>
      </c>
      <c r="F8" s="103" t="s">
        <v>211</v>
      </c>
      <c r="G8" s="103" t="s">
        <v>211</v>
      </c>
      <c r="H8" s="103" t="s">
        <v>211</v>
      </c>
      <c r="I8" s="103" t="s">
        <v>211</v>
      </c>
      <c r="J8" s="103" t="s">
        <v>211</v>
      </c>
      <c r="K8" s="103" t="s">
        <v>211</v>
      </c>
      <c r="L8" s="103" t="s">
        <v>211</v>
      </c>
      <c r="M8" s="103" t="s">
        <v>211</v>
      </c>
      <c r="N8" s="103" t="s">
        <v>211</v>
      </c>
      <c r="O8" s="103" t="s">
        <v>211</v>
      </c>
      <c r="P8" s="103" t="s">
        <v>211</v>
      </c>
      <c r="Q8" s="103" t="s">
        <v>211</v>
      </c>
      <c r="R8" s="103" t="s">
        <v>211</v>
      </c>
      <c r="S8" s="103" t="s">
        <v>211</v>
      </c>
      <c r="T8" s="103" t="s">
        <v>211</v>
      </c>
      <c r="U8" s="103" t="s">
        <v>211</v>
      </c>
      <c r="V8" s="103" t="s">
        <v>211</v>
      </c>
      <c r="W8" s="103">
        <v>-1.132466306</v>
      </c>
      <c r="X8" s="103">
        <v>6.1434644900000004</v>
      </c>
      <c r="Y8" s="103">
        <v>8.2330241359999992</v>
      </c>
      <c r="Z8" s="103">
        <v>14.23270172</v>
      </c>
      <c r="AA8" s="103">
        <v>7.3771722280000001</v>
      </c>
      <c r="AB8" s="103">
        <v>2.5602240379999999</v>
      </c>
      <c r="AC8" s="103">
        <v>4.3849918409999997</v>
      </c>
      <c r="AD8" s="103">
        <v>-6.9025574750000001</v>
      </c>
      <c r="AE8" s="103">
        <v>0.93048854299999995</v>
      </c>
      <c r="AF8" s="103">
        <v>8.9321955709999994</v>
      </c>
      <c r="AG8" s="103">
        <v>11.75401901</v>
      </c>
      <c r="AH8" s="103">
        <v>12.808536180000001</v>
      </c>
      <c r="AI8" s="103">
        <v>9.0872397859999996</v>
      </c>
      <c r="AJ8" s="103">
        <v>20.882145390000002</v>
      </c>
      <c r="AK8" s="103">
        <v>9.5976558339999993</v>
      </c>
      <c r="AL8" s="103">
        <v>1.1962001579999999</v>
      </c>
      <c r="AM8" s="103">
        <v>8.8299822890000002</v>
      </c>
      <c r="AN8" s="103">
        <v>26.13703872</v>
      </c>
      <c r="AO8" s="103" t="s">
        <v>211</v>
      </c>
      <c r="AQ8" s="104">
        <f t="shared" si="4"/>
        <v>9.597655833999999E-2</v>
      </c>
      <c r="AR8" s="104">
        <f t="shared" si="0"/>
        <v>1.1962001579999999E-2</v>
      </c>
      <c r="AS8" s="104">
        <f t="shared" si="1"/>
        <v>8.8299822890000004E-2</v>
      </c>
      <c r="AT8" s="104">
        <f t="shared" si="2"/>
        <v>0.2613703872</v>
      </c>
      <c r="AU8" s="104" t="str">
        <f t="shared" si="3"/>
        <v/>
      </c>
    </row>
    <row r="9" spans="1:47" s="103" customFormat="1" x14ac:dyDescent="0.3">
      <c r="A9" s="103" t="s">
        <v>225</v>
      </c>
      <c r="B9" s="103" t="s">
        <v>226</v>
      </c>
      <c r="C9" s="103" t="s">
        <v>218</v>
      </c>
      <c r="D9" s="103" t="s">
        <v>219</v>
      </c>
      <c r="E9" s="103" t="s">
        <v>220</v>
      </c>
      <c r="F9" s="103" t="s">
        <v>211</v>
      </c>
      <c r="G9" s="103" t="s">
        <v>211</v>
      </c>
      <c r="H9" s="103" t="s">
        <v>211</v>
      </c>
      <c r="I9" s="103" t="s">
        <v>211</v>
      </c>
      <c r="J9" s="103" t="s">
        <v>211</v>
      </c>
      <c r="K9" s="103" t="s">
        <v>211</v>
      </c>
      <c r="L9" s="103" t="s">
        <v>211</v>
      </c>
      <c r="M9" s="103" t="s">
        <v>211</v>
      </c>
      <c r="N9" s="103" t="s">
        <v>211</v>
      </c>
      <c r="O9" s="103" t="s">
        <v>211</v>
      </c>
      <c r="P9" s="103" t="s">
        <v>211</v>
      </c>
      <c r="Q9" s="103" t="s">
        <v>211</v>
      </c>
      <c r="R9" s="103" t="s">
        <v>211</v>
      </c>
      <c r="S9" s="103" t="s">
        <v>211</v>
      </c>
      <c r="T9" s="103" t="s">
        <v>211</v>
      </c>
      <c r="U9" s="103">
        <v>15.963931219999999</v>
      </c>
      <c r="V9" s="103">
        <v>22.374190680000002</v>
      </c>
      <c r="W9" s="103">
        <v>23.5815409</v>
      </c>
      <c r="X9" s="103">
        <v>13.730263040000001</v>
      </c>
      <c r="Y9" s="103">
        <v>10.18409947</v>
      </c>
      <c r="Z9" s="103">
        <v>17.946931200000002</v>
      </c>
      <c r="AA9" s="103">
        <v>13.051234600000001</v>
      </c>
      <c r="AB9" s="103">
        <v>1.959438301</v>
      </c>
      <c r="AC9" s="103">
        <v>7.7700897339999999</v>
      </c>
      <c r="AD9" s="103">
        <v>-7.4233434960000002</v>
      </c>
      <c r="AE9" s="103">
        <v>-3.4673457820000002</v>
      </c>
      <c r="AF9" s="103">
        <v>8.1621245380000005</v>
      </c>
      <c r="AG9" s="103">
        <v>11.884657150000001</v>
      </c>
      <c r="AH9" s="103">
        <v>11.055208159999999</v>
      </c>
      <c r="AI9" s="103">
        <v>10.48075603</v>
      </c>
      <c r="AJ9" s="103">
        <v>17.899321230000002</v>
      </c>
      <c r="AK9" s="103">
        <v>9.147060604</v>
      </c>
      <c r="AL9" s="103">
        <v>0.169626893</v>
      </c>
      <c r="AM9" s="103">
        <v>8.4018774290000007</v>
      </c>
      <c r="AN9" s="103">
        <v>24.486483799999998</v>
      </c>
      <c r="AO9" s="103" t="s">
        <v>211</v>
      </c>
      <c r="AQ9" s="104">
        <f t="shared" si="4"/>
        <v>9.1470606039999999E-2</v>
      </c>
      <c r="AR9" s="104">
        <f t="shared" si="0"/>
        <v>1.6962689300000001E-3</v>
      </c>
      <c r="AS9" s="104">
        <f t="shared" si="1"/>
        <v>8.4018774290000001E-2</v>
      </c>
      <c r="AT9" s="104">
        <f t="shared" si="2"/>
        <v>0.24486483799999997</v>
      </c>
      <c r="AU9" s="104" t="str">
        <f t="shared" si="3"/>
        <v/>
      </c>
    </row>
    <row r="10" spans="1:47" s="103" customFormat="1" x14ac:dyDescent="0.3">
      <c r="A10" s="103" t="s">
        <v>227</v>
      </c>
      <c r="B10" s="103" t="s">
        <v>228</v>
      </c>
      <c r="C10" s="103" t="s">
        <v>218</v>
      </c>
      <c r="D10" s="103" t="s">
        <v>219</v>
      </c>
      <c r="E10" s="103" t="s">
        <v>220</v>
      </c>
      <c r="F10" s="103" t="s">
        <v>211</v>
      </c>
      <c r="G10" s="103" t="s">
        <v>211</v>
      </c>
      <c r="H10" s="103" t="s">
        <v>211</v>
      </c>
      <c r="I10" s="103" t="s">
        <v>211</v>
      </c>
      <c r="J10" s="103">
        <v>28.091091500000001</v>
      </c>
      <c r="K10" s="103">
        <v>27.623206119999999</v>
      </c>
      <c r="L10" s="103">
        <v>26.811357439999998</v>
      </c>
      <c r="M10" s="103">
        <v>27.95736947</v>
      </c>
      <c r="N10" s="103">
        <v>27.934316670000001</v>
      </c>
      <c r="O10" s="103">
        <v>26.426856099999998</v>
      </c>
      <c r="P10" s="103">
        <v>25.230963590000002</v>
      </c>
      <c r="Q10" s="103">
        <v>24.44296512</v>
      </c>
      <c r="R10" s="103">
        <v>25.399806120000001</v>
      </c>
      <c r="S10" s="103">
        <v>25.40974078</v>
      </c>
      <c r="T10" s="103">
        <v>25.67449349</v>
      </c>
      <c r="U10" s="103">
        <v>24.62537627</v>
      </c>
      <c r="V10" s="103">
        <v>24.106742959999998</v>
      </c>
      <c r="W10" s="103">
        <v>22.84382716</v>
      </c>
      <c r="X10" s="103">
        <v>22.594149890000001</v>
      </c>
      <c r="Y10" s="103">
        <v>22.801509450000001</v>
      </c>
      <c r="Z10" s="103">
        <v>22.09149566</v>
      </c>
      <c r="AA10" s="103">
        <v>15.97449027</v>
      </c>
      <c r="AB10" s="103">
        <v>19.10188436</v>
      </c>
      <c r="AC10" s="103">
        <v>18.84953969</v>
      </c>
      <c r="AD10" s="103">
        <v>16.776594660000001</v>
      </c>
      <c r="AE10" s="103">
        <v>10.51337335</v>
      </c>
      <c r="AF10" s="103">
        <v>18.134891329999999</v>
      </c>
      <c r="AG10" s="103">
        <v>13.943693619999999</v>
      </c>
      <c r="AH10" s="103">
        <v>9.4781054030000007</v>
      </c>
      <c r="AI10" s="103">
        <v>18.718799359999998</v>
      </c>
      <c r="AJ10" s="103">
        <v>16.655083009999998</v>
      </c>
      <c r="AK10" s="103">
        <v>17.5410802</v>
      </c>
      <c r="AL10" s="103">
        <v>17.914505869999999</v>
      </c>
      <c r="AM10" s="103">
        <v>17.367379660000001</v>
      </c>
      <c r="AN10" s="103">
        <v>17.29949014</v>
      </c>
      <c r="AO10" s="103" t="s">
        <v>211</v>
      </c>
      <c r="AQ10" s="104">
        <f t="shared" si="4"/>
        <v>0.175410802</v>
      </c>
      <c r="AR10" s="104">
        <f t="shared" si="0"/>
        <v>0.1791450587</v>
      </c>
      <c r="AS10" s="104">
        <f t="shared" si="1"/>
        <v>0.17367379660000001</v>
      </c>
      <c r="AT10" s="104">
        <f t="shared" si="2"/>
        <v>0.17299490139999998</v>
      </c>
      <c r="AU10" s="104" t="str">
        <f t="shared" si="3"/>
        <v/>
      </c>
    </row>
    <row r="11" spans="1:47" s="103" customFormat="1" x14ac:dyDescent="0.3">
      <c r="A11" s="103" t="s">
        <v>229</v>
      </c>
      <c r="B11" s="103" t="s">
        <v>230</v>
      </c>
      <c r="C11" s="103" t="s">
        <v>218</v>
      </c>
      <c r="D11" s="103" t="s">
        <v>219</v>
      </c>
      <c r="E11" s="103" t="s">
        <v>220</v>
      </c>
      <c r="F11" s="103" t="s">
        <v>211</v>
      </c>
      <c r="G11" s="103" t="s">
        <v>211</v>
      </c>
      <c r="H11" s="103" t="s">
        <v>211</v>
      </c>
      <c r="I11" s="103" t="s">
        <v>211</v>
      </c>
      <c r="J11" s="103" t="s">
        <v>211</v>
      </c>
      <c r="K11" s="103" t="s">
        <v>211</v>
      </c>
      <c r="L11" s="103" t="s">
        <v>211</v>
      </c>
      <c r="M11" s="103" t="s">
        <v>211</v>
      </c>
      <c r="N11" s="103" t="s">
        <v>211</v>
      </c>
      <c r="O11" s="103" t="s">
        <v>211</v>
      </c>
      <c r="P11" s="103" t="s">
        <v>211</v>
      </c>
      <c r="Q11" s="103" t="s">
        <v>211</v>
      </c>
      <c r="R11" s="103" t="s">
        <v>211</v>
      </c>
      <c r="S11" s="103" t="s">
        <v>211</v>
      </c>
      <c r="T11" s="103" t="s">
        <v>211</v>
      </c>
      <c r="U11" s="103" t="s">
        <v>211</v>
      </c>
      <c r="V11" s="103" t="s">
        <v>211</v>
      </c>
      <c r="W11" s="103" t="s">
        <v>211</v>
      </c>
      <c r="X11" s="103" t="s">
        <v>211</v>
      </c>
      <c r="Y11" s="103" t="s">
        <v>211</v>
      </c>
      <c r="Z11" s="103" t="s">
        <v>211</v>
      </c>
      <c r="AA11" s="103" t="s">
        <v>211</v>
      </c>
      <c r="AB11" s="103" t="s">
        <v>211</v>
      </c>
      <c r="AC11" s="103" t="s">
        <v>211</v>
      </c>
      <c r="AD11" s="103" t="s">
        <v>211</v>
      </c>
      <c r="AE11" s="103">
        <v>10.27159155</v>
      </c>
      <c r="AF11" s="103">
        <v>10.712420290000001</v>
      </c>
      <c r="AG11" s="103">
        <v>7.3545698450000003</v>
      </c>
      <c r="AH11" s="103">
        <v>7.1797412549999997</v>
      </c>
      <c r="AI11" s="103">
        <v>7.0388258810000002</v>
      </c>
      <c r="AJ11" s="103">
        <v>-0.36653928400000002</v>
      </c>
      <c r="AK11" s="103">
        <v>3.3358412089999998</v>
      </c>
      <c r="AL11" s="103">
        <v>-0.27756724900000002</v>
      </c>
      <c r="AM11" s="103">
        <v>1.504562562</v>
      </c>
      <c r="AN11" s="103">
        <v>6.653578693</v>
      </c>
      <c r="AO11" s="103" t="s">
        <v>211</v>
      </c>
      <c r="AQ11" s="104">
        <f t="shared" si="4"/>
        <v>3.3358412089999998E-2</v>
      </c>
      <c r="AR11" s="104">
        <f t="shared" si="0"/>
        <v>-2.7756724900000001E-3</v>
      </c>
      <c r="AS11" s="104">
        <f t="shared" si="1"/>
        <v>1.5045625620000001E-2</v>
      </c>
      <c r="AT11" s="104">
        <f t="shared" si="2"/>
        <v>6.6535786930000007E-2</v>
      </c>
      <c r="AU11" s="104" t="str">
        <f t="shared" si="3"/>
        <v/>
      </c>
    </row>
    <row r="12" spans="1:47" s="103" customFormat="1" x14ac:dyDescent="0.3">
      <c r="A12" s="103" t="s">
        <v>231</v>
      </c>
      <c r="B12" s="103" t="s">
        <v>232</v>
      </c>
      <c r="C12" s="103" t="s">
        <v>218</v>
      </c>
      <c r="D12" s="103" t="s">
        <v>219</v>
      </c>
      <c r="E12" s="103" t="s">
        <v>220</v>
      </c>
      <c r="F12" s="103" t="s">
        <v>211</v>
      </c>
      <c r="G12" s="103" t="s">
        <v>211</v>
      </c>
      <c r="H12" s="103" t="s">
        <v>211</v>
      </c>
      <c r="I12" s="103" t="s">
        <v>211</v>
      </c>
      <c r="J12" s="103" t="s">
        <v>211</v>
      </c>
      <c r="K12" s="103" t="s">
        <v>211</v>
      </c>
      <c r="L12" s="103" t="s">
        <v>211</v>
      </c>
      <c r="M12" s="103">
        <v>28.05357785</v>
      </c>
      <c r="N12" s="103">
        <v>31.523357050000001</v>
      </c>
      <c r="O12" s="103">
        <v>31.036033320000001</v>
      </c>
      <c r="P12" s="103">
        <v>26.937310010000001</v>
      </c>
      <c r="Q12" s="103">
        <v>22.064448200000001</v>
      </c>
      <c r="R12" s="103">
        <v>18.556161979999999</v>
      </c>
      <c r="S12" s="103">
        <v>11.726259750000001</v>
      </c>
      <c r="T12" s="103">
        <v>12.002279400000001</v>
      </c>
      <c r="U12" s="103">
        <v>13.288849580000001</v>
      </c>
      <c r="V12" s="103">
        <v>15.48256097</v>
      </c>
      <c r="W12" s="103">
        <v>13.15096634</v>
      </c>
      <c r="X12" s="103">
        <v>-1.8549471710000001</v>
      </c>
      <c r="Y12" s="103">
        <v>-14.74598334</v>
      </c>
      <c r="Z12" s="103">
        <v>16.286883110000002</v>
      </c>
      <c r="AA12" s="103">
        <v>7.5228432390000002</v>
      </c>
      <c r="AB12" s="103">
        <v>-0.69817043000000001</v>
      </c>
      <c r="AC12" s="103">
        <v>-3.5359288320000002</v>
      </c>
      <c r="AD12" s="103">
        <v>-5.7378016900000004</v>
      </c>
      <c r="AE12" s="103">
        <v>11.244939929999999</v>
      </c>
      <c r="AF12" s="103">
        <v>23.479572709999999</v>
      </c>
      <c r="AG12" s="103">
        <v>22.326277650000002</v>
      </c>
      <c r="AH12" s="103">
        <v>19.841268190000001</v>
      </c>
      <c r="AI12" s="103">
        <v>17.867545010000001</v>
      </c>
      <c r="AJ12" s="103">
        <v>25.072368310000002</v>
      </c>
      <c r="AK12" s="103">
        <v>20.392206890000001</v>
      </c>
      <c r="AL12" s="103">
        <v>15.176101210000001</v>
      </c>
      <c r="AM12" s="103">
        <v>18.548292799999999</v>
      </c>
      <c r="AN12" s="103">
        <v>28.87448457</v>
      </c>
      <c r="AO12" s="103" t="s">
        <v>211</v>
      </c>
      <c r="AQ12" s="104">
        <f t="shared" si="4"/>
        <v>0.2039220689</v>
      </c>
      <c r="AR12" s="104">
        <f t="shared" si="0"/>
        <v>0.15176101210000001</v>
      </c>
      <c r="AS12" s="104">
        <f t="shared" si="1"/>
        <v>0.18548292799999999</v>
      </c>
      <c r="AT12" s="104">
        <f t="shared" si="2"/>
        <v>0.28874484569999997</v>
      </c>
      <c r="AU12" s="104" t="str">
        <f t="shared" si="3"/>
        <v/>
      </c>
    </row>
    <row r="13" spans="1:47" s="103" customFormat="1" x14ac:dyDescent="0.3">
      <c r="A13" s="103" t="s">
        <v>233</v>
      </c>
      <c r="B13" s="103" t="s">
        <v>234</v>
      </c>
      <c r="C13" s="103" t="s">
        <v>218</v>
      </c>
      <c r="D13" s="103" t="s">
        <v>219</v>
      </c>
      <c r="E13" s="103" t="s">
        <v>220</v>
      </c>
      <c r="F13" s="103" t="s">
        <v>211</v>
      </c>
      <c r="G13" s="103" t="s">
        <v>211</v>
      </c>
      <c r="H13" s="103" t="s">
        <v>211</v>
      </c>
      <c r="I13" s="103" t="s">
        <v>211</v>
      </c>
      <c r="J13" s="103" t="s">
        <v>211</v>
      </c>
      <c r="K13" s="103" t="s">
        <v>211</v>
      </c>
      <c r="L13" s="103" t="s">
        <v>211</v>
      </c>
      <c r="M13" s="103" t="s">
        <v>211</v>
      </c>
      <c r="N13" s="103" t="s">
        <v>211</v>
      </c>
      <c r="O13" s="103" t="s">
        <v>211</v>
      </c>
      <c r="P13" s="103">
        <v>8.7597136689999999</v>
      </c>
      <c r="Q13" s="103">
        <v>6.8130696659999996</v>
      </c>
      <c r="R13" s="103">
        <v>18.098719719999998</v>
      </c>
      <c r="S13" s="103">
        <v>19.93571588</v>
      </c>
      <c r="T13" s="103">
        <v>1.559904441</v>
      </c>
      <c r="U13" s="103">
        <v>10.72394955</v>
      </c>
      <c r="V13" s="103">
        <v>11.589951620000001</v>
      </c>
      <c r="W13" s="103">
        <v>15.46003745</v>
      </c>
      <c r="X13" s="103">
        <v>1.8257103290000001</v>
      </c>
      <c r="Y13" s="103">
        <v>6.9504967000000001E-2</v>
      </c>
      <c r="Z13" s="103">
        <v>15.31761876</v>
      </c>
      <c r="AA13" s="103">
        <v>3.4860525349999998</v>
      </c>
      <c r="AB13" s="103">
        <v>-33.157359470000003</v>
      </c>
      <c r="AC13" s="103">
        <v>-4.9951998199999998</v>
      </c>
      <c r="AD13" s="103">
        <v>-9.1621830370000001</v>
      </c>
      <c r="AE13" s="103">
        <v>-7.8514705979999997</v>
      </c>
      <c r="AF13" s="103">
        <v>12.219256489999999</v>
      </c>
      <c r="AG13" s="103">
        <v>11.309534080000001</v>
      </c>
      <c r="AH13" s="103">
        <v>-3.7403971870000001</v>
      </c>
      <c r="AI13" s="103">
        <v>15.752748479999999</v>
      </c>
      <c r="AJ13" s="103">
        <v>18.840204119999999</v>
      </c>
      <c r="AK13" s="103">
        <v>-23.699428869999998</v>
      </c>
      <c r="AL13" s="103" t="s">
        <v>211</v>
      </c>
      <c r="AM13" s="103" t="s">
        <v>211</v>
      </c>
      <c r="AN13" s="103" t="s">
        <v>211</v>
      </c>
      <c r="AO13" s="103" t="s">
        <v>211</v>
      </c>
      <c r="AQ13" s="104">
        <f t="shared" si="4"/>
        <v>-0.23699428869999997</v>
      </c>
      <c r="AR13" s="104" t="str">
        <f t="shared" si="0"/>
        <v/>
      </c>
      <c r="AS13" s="104" t="str">
        <f t="shared" si="1"/>
        <v/>
      </c>
      <c r="AT13" s="104" t="str">
        <f t="shared" si="2"/>
        <v/>
      </c>
      <c r="AU13" s="104" t="str">
        <f t="shared" si="3"/>
        <v/>
      </c>
    </row>
    <row r="14" spans="1:47" s="103" customFormat="1" x14ac:dyDescent="0.3">
      <c r="A14" s="103" t="s">
        <v>235</v>
      </c>
      <c r="B14" s="103" t="s">
        <v>236</v>
      </c>
      <c r="C14" s="103" t="s">
        <v>218</v>
      </c>
      <c r="D14" s="103" t="s">
        <v>219</v>
      </c>
      <c r="E14" s="103" t="s">
        <v>220</v>
      </c>
      <c r="F14" s="103" t="s">
        <v>211</v>
      </c>
      <c r="G14" s="103" t="s">
        <v>211</v>
      </c>
      <c r="H14" s="103" t="s">
        <v>211</v>
      </c>
      <c r="I14" s="103" t="s">
        <v>211</v>
      </c>
      <c r="J14" s="103" t="s">
        <v>211</v>
      </c>
      <c r="K14" s="103" t="s">
        <v>211</v>
      </c>
      <c r="L14" s="103" t="s">
        <v>211</v>
      </c>
      <c r="M14" s="103" t="s">
        <v>211</v>
      </c>
      <c r="N14" s="103" t="s">
        <v>211</v>
      </c>
      <c r="O14" s="103" t="s">
        <v>211</v>
      </c>
      <c r="P14" s="103" t="s">
        <v>211</v>
      </c>
      <c r="Q14" s="103" t="s">
        <v>211</v>
      </c>
      <c r="R14" s="103" t="s">
        <v>211</v>
      </c>
      <c r="S14" s="103" t="s">
        <v>211</v>
      </c>
      <c r="T14" s="103" t="s">
        <v>211</v>
      </c>
      <c r="U14" s="103" t="s">
        <v>211</v>
      </c>
      <c r="V14" s="103" t="s">
        <v>211</v>
      </c>
      <c r="W14" s="103" t="s">
        <v>211</v>
      </c>
      <c r="X14" s="103">
        <v>-6.1255106420000001</v>
      </c>
      <c r="Y14" s="103">
        <v>-2.0631964260000002</v>
      </c>
      <c r="Z14" s="103">
        <v>17.651781809999999</v>
      </c>
      <c r="AA14" s="103">
        <v>2.5495387819999999</v>
      </c>
      <c r="AB14" s="103">
        <v>-9.4986112780000003</v>
      </c>
      <c r="AC14" s="103">
        <v>-1.563064507</v>
      </c>
      <c r="AD14" s="103">
        <v>-0.71899413899999998</v>
      </c>
      <c r="AE14" s="103">
        <v>7.5403066110000001</v>
      </c>
      <c r="AF14" s="103">
        <v>29.884183969999999</v>
      </c>
      <c r="AG14" s="103">
        <v>18.541523479999999</v>
      </c>
      <c r="AH14" s="103">
        <v>9.7523307000000004E-2</v>
      </c>
      <c r="AI14" s="103">
        <v>29.1121871</v>
      </c>
      <c r="AJ14" s="103">
        <v>36.417581200000001</v>
      </c>
      <c r="AK14" s="103">
        <v>16.699408429999998</v>
      </c>
      <c r="AL14" s="103">
        <v>11.441701269999999</v>
      </c>
      <c r="AM14" s="103">
        <v>24.75056648</v>
      </c>
      <c r="AN14" s="103">
        <v>34.237316100000001</v>
      </c>
      <c r="AO14" s="103" t="s">
        <v>211</v>
      </c>
      <c r="AQ14" s="104">
        <f t="shared" si="4"/>
        <v>0.16699408429999998</v>
      </c>
      <c r="AR14" s="104">
        <f t="shared" si="0"/>
        <v>0.11441701269999999</v>
      </c>
      <c r="AS14" s="104">
        <f t="shared" si="1"/>
        <v>0.2475056648</v>
      </c>
      <c r="AT14" s="104">
        <f t="shared" si="2"/>
        <v>0.34237316100000004</v>
      </c>
      <c r="AU14" s="104" t="str">
        <f t="shared" si="3"/>
        <v/>
      </c>
    </row>
    <row r="15" spans="1:47" s="103" customFormat="1" x14ac:dyDescent="0.3">
      <c r="A15" s="103" t="s">
        <v>237</v>
      </c>
      <c r="B15" s="103" t="s">
        <v>238</v>
      </c>
      <c r="C15" s="103" t="s">
        <v>218</v>
      </c>
      <c r="D15" s="103" t="s">
        <v>219</v>
      </c>
      <c r="E15" s="103" t="s">
        <v>220</v>
      </c>
      <c r="F15" s="103" t="s">
        <v>211</v>
      </c>
      <c r="G15" s="103" t="s">
        <v>211</v>
      </c>
      <c r="H15" s="103" t="s">
        <v>211</v>
      </c>
      <c r="I15" s="103" t="s">
        <v>211</v>
      </c>
      <c r="J15" s="103" t="s">
        <v>211</v>
      </c>
      <c r="K15" s="103" t="s">
        <v>211</v>
      </c>
      <c r="L15" s="103" t="s">
        <v>211</v>
      </c>
      <c r="M15" s="103" t="s">
        <v>211</v>
      </c>
      <c r="N15" s="103" t="s">
        <v>211</v>
      </c>
      <c r="O15" s="103" t="s">
        <v>211</v>
      </c>
      <c r="P15" s="103" t="s">
        <v>211</v>
      </c>
      <c r="Q15" s="103" t="s">
        <v>211</v>
      </c>
      <c r="R15" s="103" t="s">
        <v>211</v>
      </c>
      <c r="S15" s="103" t="s">
        <v>211</v>
      </c>
      <c r="T15" s="103">
        <v>-87.516328959999996</v>
      </c>
      <c r="U15" s="103">
        <v>-14.16932673</v>
      </c>
      <c r="V15" s="103" t="s">
        <v>211</v>
      </c>
      <c r="W15" s="103">
        <v>21.455564849999998</v>
      </c>
      <c r="X15" s="103">
        <v>4.999032165</v>
      </c>
      <c r="Y15" s="103">
        <v>9.9528385539999995</v>
      </c>
      <c r="Z15" s="103">
        <v>20.87621614</v>
      </c>
      <c r="AA15" s="103">
        <v>6.2588443829999996</v>
      </c>
      <c r="AB15" s="103">
        <v>3.2359436559999999</v>
      </c>
      <c r="AC15" s="103">
        <v>32.482986070000003</v>
      </c>
      <c r="AD15" s="103">
        <v>31.298808489999999</v>
      </c>
      <c r="AE15" s="103">
        <v>10.559112600000001</v>
      </c>
      <c r="AF15" s="103">
        <v>15.96752395</v>
      </c>
      <c r="AG15" s="103">
        <v>22.593742219999999</v>
      </c>
      <c r="AH15" s="103">
        <v>31.178214140000001</v>
      </c>
      <c r="AI15" s="103">
        <v>36.559122430000002</v>
      </c>
      <c r="AJ15" s="103">
        <v>41.335775429999998</v>
      </c>
      <c r="AK15" s="103">
        <v>41.736346580000003</v>
      </c>
      <c r="AL15" s="103">
        <v>44.39589651</v>
      </c>
      <c r="AM15" s="103">
        <v>45.706875449999998</v>
      </c>
      <c r="AN15" s="103">
        <v>43.702664210000002</v>
      </c>
      <c r="AO15" s="103" t="s">
        <v>211</v>
      </c>
      <c r="AQ15" s="104">
        <f t="shared" si="4"/>
        <v>0.41736346580000006</v>
      </c>
      <c r="AR15" s="104">
        <f t="shared" si="0"/>
        <v>0.44395896509999999</v>
      </c>
      <c r="AS15" s="104">
        <f t="shared" si="1"/>
        <v>0.45706875450000001</v>
      </c>
      <c r="AT15" s="104">
        <f t="shared" si="2"/>
        <v>0.43702664210000003</v>
      </c>
      <c r="AU15" s="104" t="str">
        <f t="shared" si="3"/>
        <v/>
      </c>
    </row>
    <row r="16" spans="1:47" s="103" customFormat="1" x14ac:dyDescent="0.3">
      <c r="A16" s="103" t="s">
        <v>239</v>
      </c>
      <c r="B16" s="103" t="s">
        <v>240</v>
      </c>
      <c r="C16" s="103" t="s">
        <v>218</v>
      </c>
      <c r="D16" s="103" t="s">
        <v>219</v>
      </c>
      <c r="E16" s="103" t="s">
        <v>220</v>
      </c>
      <c r="F16" s="103" t="s">
        <v>211</v>
      </c>
      <c r="G16" s="103" t="s">
        <v>211</v>
      </c>
      <c r="H16" s="103" t="s">
        <v>211</v>
      </c>
      <c r="I16" s="103" t="s">
        <v>211</v>
      </c>
      <c r="J16" s="103" t="s">
        <v>211</v>
      </c>
      <c r="K16" s="103" t="s">
        <v>211</v>
      </c>
      <c r="L16" s="103" t="s">
        <v>211</v>
      </c>
      <c r="M16" s="103">
        <v>39.991282589999997</v>
      </c>
      <c r="N16" s="103">
        <v>38.987395749999997</v>
      </c>
      <c r="O16" s="103">
        <v>26.21599162</v>
      </c>
      <c r="P16" s="103">
        <v>32.69299315</v>
      </c>
      <c r="Q16" s="103">
        <v>29.204034010000001</v>
      </c>
      <c r="R16" s="103">
        <v>19.789711270000002</v>
      </c>
      <c r="S16" s="103">
        <v>22.636487249999998</v>
      </c>
      <c r="T16" s="103">
        <v>18.16508584</v>
      </c>
      <c r="U16" s="103">
        <v>20.962027840000001</v>
      </c>
      <c r="V16" s="103">
        <v>21.53364243</v>
      </c>
      <c r="W16" s="103">
        <v>20.429879710000002</v>
      </c>
      <c r="X16" s="103">
        <v>16.894027090000002</v>
      </c>
      <c r="Y16" s="103">
        <v>17.58332008</v>
      </c>
      <c r="Z16" s="103">
        <v>15.712312409999999</v>
      </c>
      <c r="AA16" s="103">
        <v>10.55782419</v>
      </c>
      <c r="AB16" s="103">
        <v>3.8062585900000001</v>
      </c>
      <c r="AC16" s="103">
        <v>15.66487828</v>
      </c>
      <c r="AD16" s="103">
        <v>11.61221486</v>
      </c>
      <c r="AE16" s="103">
        <v>14.17166254</v>
      </c>
      <c r="AF16" s="103">
        <v>18.867653740000002</v>
      </c>
      <c r="AG16" s="103">
        <v>18.53248413</v>
      </c>
      <c r="AH16" s="103">
        <v>16.26390864</v>
      </c>
      <c r="AI16" s="103">
        <v>20.183169549999999</v>
      </c>
      <c r="AJ16" s="103">
        <v>20.191798859999999</v>
      </c>
      <c r="AK16" s="103">
        <v>15.190683780000001</v>
      </c>
      <c r="AL16" s="103">
        <v>16.846852999999999</v>
      </c>
      <c r="AM16" s="103">
        <v>19.42828952</v>
      </c>
      <c r="AN16" s="103">
        <v>18.338108429999998</v>
      </c>
      <c r="AO16" s="103" t="s">
        <v>211</v>
      </c>
      <c r="AQ16" s="104">
        <f t="shared" si="4"/>
        <v>0.1519068378</v>
      </c>
      <c r="AR16" s="104">
        <f t="shared" si="0"/>
        <v>0.16846853000000001</v>
      </c>
      <c r="AS16" s="104">
        <f t="shared" si="1"/>
        <v>0.1942828952</v>
      </c>
      <c r="AT16" s="104">
        <f t="shared" si="2"/>
        <v>0.1833810843</v>
      </c>
      <c r="AU16" s="104" t="str">
        <f t="shared" si="3"/>
        <v/>
      </c>
    </row>
    <row r="17" spans="1:47" s="103" customFormat="1" x14ac:dyDescent="0.3">
      <c r="A17" s="103" t="s">
        <v>241</v>
      </c>
      <c r="B17" s="103" t="s">
        <v>242</v>
      </c>
      <c r="C17" s="103" t="s">
        <v>218</v>
      </c>
      <c r="D17" s="103" t="s">
        <v>219</v>
      </c>
      <c r="E17" s="103" t="s">
        <v>220</v>
      </c>
      <c r="F17" s="103" t="s">
        <v>211</v>
      </c>
      <c r="G17" s="103" t="s">
        <v>211</v>
      </c>
      <c r="H17" s="103" t="s">
        <v>211</v>
      </c>
      <c r="I17" s="103" t="s">
        <v>211</v>
      </c>
      <c r="J17" s="103" t="s">
        <v>211</v>
      </c>
      <c r="K17" s="103" t="s">
        <v>211</v>
      </c>
      <c r="L17" s="103" t="s">
        <v>211</v>
      </c>
      <c r="M17" s="103" t="s">
        <v>211</v>
      </c>
      <c r="N17" s="103" t="s">
        <v>211</v>
      </c>
      <c r="O17" s="103" t="s">
        <v>211</v>
      </c>
      <c r="P17" s="103" t="s">
        <v>211</v>
      </c>
      <c r="Q17" s="103" t="s">
        <v>211</v>
      </c>
      <c r="R17" s="103" t="s">
        <v>211</v>
      </c>
      <c r="S17" s="103" t="s">
        <v>211</v>
      </c>
      <c r="T17" s="103" t="s">
        <v>211</v>
      </c>
      <c r="U17" s="103">
        <v>12.91130341</v>
      </c>
      <c r="V17" s="103">
        <v>13.09300382</v>
      </c>
      <c r="W17" s="103">
        <v>15.12103508</v>
      </c>
      <c r="X17" s="103">
        <v>16.865791900000001</v>
      </c>
      <c r="Y17" s="103">
        <v>15.07977414</v>
      </c>
      <c r="Z17" s="103">
        <v>10.090211699999999</v>
      </c>
      <c r="AA17" s="103">
        <v>8.3251666839999992</v>
      </c>
      <c r="AB17" s="103">
        <v>2.9464005559999999</v>
      </c>
      <c r="AC17" s="103">
        <v>4.1706579719999999</v>
      </c>
      <c r="AD17" s="103">
        <v>2.3145038169999999</v>
      </c>
      <c r="AE17" s="103">
        <v>4.300186761</v>
      </c>
      <c r="AF17" s="103">
        <v>1.7812169280000001</v>
      </c>
      <c r="AG17" s="103">
        <v>6.4571422150000002</v>
      </c>
      <c r="AH17" s="103">
        <v>11.2737476</v>
      </c>
      <c r="AI17" s="103">
        <v>14.82510241</v>
      </c>
      <c r="AJ17" s="103">
        <v>16.935653030000001</v>
      </c>
      <c r="AK17" s="103">
        <v>11.62000604</v>
      </c>
      <c r="AL17" s="103">
        <v>8.6949271229999994</v>
      </c>
      <c r="AM17" s="103">
        <v>2.0369063299999999</v>
      </c>
      <c r="AN17" s="103">
        <v>9.3043111780000007</v>
      </c>
      <c r="AO17" s="103" t="s">
        <v>211</v>
      </c>
      <c r="AQ17" s="104">
        <f t="shared" si="4"/>
        <v>0.1162000604</v>
      </c>
      <c r="AR17" s="104">
        <f t="shared" si="0"/>
        <v>8.694927123E-2</v>
      </c>
      <c r="AS17" s="104">
        <f t="shared" si="1"/>
        <v>2.03690633E-2</v>
      </c>
      <c r="AT17" s="104">
        <f t="shared" si="2"/>
        <v>9.3043111780000007E-2</v>
      </c>
      <c r="AU17" s="104" t="str">
        <f t="shared" si="3"/>
        <v/>
      </c>
    </row>
    <row r="18" spans="1:47" s="103" customFormat="1" x14ac:dyDescent="0.3">
      <c r="A18" s="103" t="s">
        <v>243</v>
      </c>
      <c r="B18" s="103" t="s">
        <v>244</v>
      </c>
      <c r="C18" s="103" t="s">
        <v>218</v>
      </c>
      <c r="D18" s="103" t="s">
        <v>219</v>
      </c>
      <c r="E18" s="103" t="s">
        <v>220</v>
      </c>
      <c r="F18" s="103" t="s">
        <v>211</v>
      </c>
      <c r="G18" s="103" t="s">
        <v>211</v>
      </c>
      <c r="H18" s="103" t="s">
        <v>211</v>
      </c>
      <c r="I18" s="103" t="s">
        <v>211</v>
      </c>
      <c r="J18" s="103" t="s">
        <v>211</v>
      </c>
      <c r="K18" s="103" t="s">
        <v>211</v>
      </c>
      <c r="L18" s="103" t="s">
        <v>211</v>
      </c>
      <c r="M18" s="103" t="s">
        <v>211</v>
      </c>
      <c r="N18" s="103" t="s">
        <v>211</v>
      </c>
      <c r="O18" s="103" t="s">
        <v>211</v>
      </c>
      <c r="P18" s="103" t="s">
        <v>211</v>
      </c>
      <c r="Q18" s="103" t="s">
        <v>211</v>
      </c>
      <c r="R18" s="103">
        <v>33.448630629999997</v>
      </c>
      <c r="S18" s="103">
        <v>27.89797849</v>
      </c>
      <c r="T18" s="103">
        <v>27.48627171</v>
      </c>
      <c r="U18" s="103">
        <v>28.429466619999999</v>
      </c>
      <c r="V18" s="103">
        <v>29.029041240000002</v>
      </c>
      <c r="W18" s="103">
        <v>23.21763597</v>
      </c>
      <c r="X18" s="103">
        <v>23.750354990000002</v>
      </c>
      <c r="Y18" s="103">
        <v>19.892144389999999</v>
      </c>
      <c r="Z18" s="103">
        <v>17.02932242</v>
      </c>
      <c r="AA18" s="103">
        <v>12.276245599999999</v>
      </c>
      <c r="AB18" s="103">
        <v>14.2671907</v>
      </c>
      <c r="AC18" s="103">
        <v>11.77119983</v>
      </c>
      <c r="AD18" s="103">
        <v>12.468540519999999</v>
      </c>
      <c r="AE18" s="103">
        <v>12.58126165</v>
      </c>
      <c r="AF18" s="103">
        <v>13.98370465</v>
      </c>
      <c r="AG18" s="103">
        <v>11.610303139999999</v>
      </c>
      <c r="AH18" s="103">
        <v>10.92111038</v>
      </c>
      <c r="AI18" s="103">
        <v>9.9480140039999991</v>
      </c>
      <c r="AJ18" s="103">
        <v>9.8399935789999997</v>
      </c>
      <c r="AK18" s="103">
        <v>9.54109315</v>
      </c>
      <c r="AL18" s="103">
        <v>8.1012363520000008</v>
      </c>
      <c r="AM18" s="103">
        <v>9.2406088660000005</v>
      </c>
      <c r="AN18" s="103">
        <v>11.590840890000001</v>
      </c>
      <c r="AO18" s="103" t="s">
        <v>211</v>
      </c>
      <c r="AQ18" s="104">
        <f t="shared" si="4"/>
        <v>9.5410931500000004E-2</v>
      </c>
      <c r="AR18" s="104">
        <f t="shared" si="0"/>
        <v>8.1012363520000005E-2</v>
      </c>
      <c r="AS18" s="104">
        <f t="shared" si="1"/>
        <v>9.240608866000001E-2</v>
      </c>
      <c r="AT18" s="104">
        <f t="shared" si="2"/>
        <v>0.11590840890000001</v>
      </c>
      <c r="AU18" s="104" t="str">
        <f t="shared" si="3"/>
        <v/>
      </c>
    </row>
    <row r="19" spans="1:47" s="107" customFormat="1" x14ac:dyDescent="0.3">
      <c r="A19" s="107" t="s">
        <v>245</v>
      </c>
      <c r="B19" s="107" t="s">
        <v>211</v>
      </c>
      <c r="C19" s="107" t="s">
        <v>211</v>
      </c>
      <c r="D19" s="107" t="s">
        <v>211</v>
      </c>
      <c r="E19" s="107" t="s">
        <v>215</v>
      </c>
      <c r="F19" s="107" t="s">
        <v>211</v>
      </c>
      <c r="G19" s="107" t="s">
        <v>211</v>
      </c>
      <c r="H19" s="107" t="s">
        <v>211</v>
      </c>
      <c r="I19" s="107" t="s">
        <v>211</v>
      </c>
      <c r="J19" s="107">
        <v>8.715244482000001</v>
      </c>
      <c r="K19" s="107">
        <v>12.120177351000001</v>
      </c>
      <c r="L19" s="107">
        <v>14.105531190666667</v>
      </c>
      <c r="M19" s="107">
        <v>17.056447135999996</v>
      </c>
      <c r="N19" s="107">
        <v>15.276348362599999</v>
      </c>
      <c r="O19" s="107">
        <v>9.4627090494000008</v>
      </c>
      <c r="P19" s="107">
        <v>11.499974931833334</v>
      </c>
      <c r="Q19" s="107">
        <v>8.0178036606666669</v>
      </c>
      <c r="R19" s="107">
        <v>14.138329177000001</v>
      </c>
      <c r="S19" s="107">
        <v>14.310420159999998</v>
      </c>
      <c r="T19" s="107">
        <v>-12.743130654250001</v>
      </c>
      <c r="U19" s="107">
        <v>3.4048844130000004</v>
      </c>
      <c r="V19" s="107">
        <v>10.285343932666665</v>
      </c>
      <c r="W19" s="107">
        <v>8.2711425766363629</v>
      </c>
      <c r="X19" s="107">
        <v>2.8725738544166668</v>
      </c>
      <c r="Y19" s="107">
        <v>0.47728890050000022</v>
      </c>
      <c r="Z19" s="107">
        <v>9.7887693139166672</v>
      </c>
      <c r="AA19" s="107">
        <v>-4.6833734083333356E-2</v>
      </c>
      <c r="AB19" s="107">
        <v>-7.9960126757499985</v>
      </c>
      <c r="AC19" s="107">
        <v>-0.63272223916666648</v>
      </c>
      <c r="AD19" s="107">
        <v>-6.0278729203333326</v>
      </c>
      <c r="AE19" s="107">
        <v>-2.2597755164615387</v>
      </c>
      <c r="AF19" s="107">
        <v>4.4728738416923077</v>
      </c>
      <c r="AG19" s="107">
        <v>2.8394567796153845</v>
      </c>
      <c r="AH19" s="107">
        <v>-0.13008384338461557</v>
      </c>
      <c r="AI19" s="107">
        <v>4.8058869828461539</v>
      </c>
      <c r="AJ19" s="107">
        <v>9.6494199464615402</v>
      </c>
      <c r="AK19" s="107">
        <v>0.32041026776923065</v>
      </c>
      <c r="AL19" s="107">
        <v>-9.7063891583333506E-2</v>
      </c>
      <c r="AM19" s="107">
        <v>3.8812082195833333</v>
      </c>
      <c r="AN19" s="107">
        <v>11.237886412416666</v>
      </c>
      <c r="AO19" s="107">
        <v>3.1901862594999999</v>
      </c>
      <c r="AQ19" s="106">
        <f t="shared" si="4"/>
        <v>3.2041026776923067E-3</v>
      </c>
      <c r="AR19" s="106">
        <f t="shared" si="0"/>
        <v>-9.7063891583333507E-4</v>
      </c>
      <c r="AS19" s="106">
        <f t="shared" si="1"/>
        <v>3.8812082195833333E-2</v>
      </c>
      <c r="AT19" s="106">
        <f t="shared" si="2"/>
        <v>0.11237886412416666</v>
      </c>
      <c r="AU19" s="106">
        <f t="shared" si="3"/>
        <v>3.1901862594999997E-2</v>
      </c>
    </row>
    <row r="20" spans="1:47" s="103" customFormat="1" x14ac:dyDescent="0.3">
      <c r="A20" s="103" t="s">
        <v>216</v>
      </c>
      <c r="B20" s="103" t="s">
        <v>217</v>
      </c>
      <c r="C20" s="103" t="s">
        <v>246</v>
      </c>
      <c r="D20" s="103" t="s">
        <v>247</v>
      </c>
      <c r="E20" s="103" t="s">
        <v>220</v>
      </c>
      <c r="F20" s="103" t="s">
        <v>211</v>
      </c>
      <c r="G20" s="103" t="s">
        <v>211</v>
      </c>
      <c r="H20" s="103" t="s">
        <v>211</v>
      </c>
      <c r="I20" s="103" t="s">
        <v>211</v>
      </c>
      <c r="J20" s="103" t="s">
        <v>211</v>
      </c>
      <c r="K20" s="103" t="s">
        <v>211</v>
      </c>
      <c r="L20" s="103">
        <v>16.04879017</v>
      </c>
      <c r="M20" s="103">
        <v>22.638530029999998</v>
      </c>
      <c r="N20" s="103">
        <v>21.817919839999998</v>
      </c>
      <c r="O20" s="103">
        <v>7.2465883949999998</v>
      </c>
      <c r="P20" s="103">
        <v>10.23727605</v>
      </c>
      <c r="Q20" s="103">
        <v>11.121389580000001</v>
      </c>
      <c r="R20" s="103">
        <v>16.79456661</v>
      </c>
      <c r="S20" s="103">
        <v>20.81506138</v>
      </c>
      <c r="T20" s="103">
        <v>8.5079836990000004</v>
      </c>
      <c r="U20" s="103">
        <v>15.520976709999999</v>
      </c>
      <c r="V20" s="103">
        <v>9.7137829660000001</v>
      </c>
      <c r="W20" s="103">
        <v>14.34884608</v>
      </c>
      <c r="X20" s="103">
        <v>9.3954409499999993</v>
      </c>
      <c r="Y20" s="103">
        <v>10.54462393</v>
      </c>
      <c r="Z20" s="103">
        <v>9.1092121150000001</v>
      </c>
      <c r="AA20" s="103">
        <v>4.972914684</v>
      </c>
      <c r="AB20" s="103">
        <v>8.0543672280000003</v>
      </c>
      <c r="AC20" s="103">
        <v>10.74891208</v>
      </c>
      <c r="AD20" s="103">
        <v>9.3665055269999993</v>
      </c>
      <c r="AE20" s="103">
        <v>14.44496077</v>
      </c>
      <c r="AF20" s="103">
        <v>16.084911460000001</v>
      </c>
      <c r="AG20" s="103">
        <v>12.135957530000001</v>
      </c>
      <c r="AH20" s="103">
        <v>13.16370976</v>
      </c>
      <c r="AI20" s="103">
        <v>14.48513573</v>
      </c>
      <c r="AJ20" s="103">
        <v>22.391716079999998</v>
      </c>
      <c r="AK20" s="103">
        <v>24.156511129999998</v>
      </c>
      <c r="AL20" s="103">
        <v>12.05225817</v>
      </c>
      <c r="AM20" s="103">
        <v>15.19966801</v>
      </c>
      <c r="AN20" s="103">
        <v>18.466727389999999</v>
      </c>
      <c r="AO20" s="103">
        <v>14.353240599999999</v>
      </c>
      <c r="AQ20" s="104">
        <f t="shared" si="4"/>
        <v>0.2415651113</v>
      </c>
      <c r="AR20" s="104">
        <f t="shared" si="0"/>
        <v>0.12052258170000001</v>
      </c>
      <c r="AS20" s="104">
        <f t="shared" si="1"/>
        <v>0.1519966801</v>
      </c>
      <c r="AT20" s="104">
        <f t="shared" si="2"/>
        <v>0.18466727389999998</v>
      </c>
      <c r="AU20" s="104">
        <f t="shared" si="3"/>
        <v>0.143532406</v>
      </c>
    </row>
    <row r="21" spans="1:47" s="108" customFormat="1" x14ac:dyDescent="0.3">
      <c r="A21" s="108" t="s">
        <v>221</v>
      </c>
      <c r="B21" s="108" t="s">
        <v>222</v>
      </c>
      <c r="C21" s="108" t="s">
        <v>246</v>
      </c>
      <c r="D21" s="108" t="s">
        <v>247</v>
      </c>
      <c r="E21" s="108" t="s">
        <v>220</v>
      </c>
      <c r="F21" s="108" t="s">
        <v>211</v>
      </c>
      <c r="G21" s="108" t="s">
        <v>211</v>
      </c>
      <c r="H21" s="108" t="s">
        <v>211</v>
      </c>
      <c r="I21" s="108" t="s">
        <v>211</v>
      </c>
      <c r="J21" s="108" t="s">
        <v>211</v>
      </c>
      <c r="K21" s="108" t="s">
        <v>211</v>
      </c>
      <c r="L21" s="108" t="s">
        <v>211</v>
      </c>
      <c r="M21" s="108" t="s">
        <v>211</v>
      </c>
      <c r="N21" s="108" t="s">
        <v>211</v>
      </c>
      <c r="O21" s="108" t="s">
        <v>211</v>
      </c>
      <c r="P21" s="108" t="s">
        <v>211</v>
      </c>
      <c r="Q21" s="108" t="s">
        <v>211</v>
      </c>
      <c r="R21" s="108">
        <v>36.891001090000003</v>
      </c>
      <c r="S21" s="108">
        <v>27.590077310000002</v>
      </c>
      <c r="T21" s="108">
        <v>-11.659485699999999</v>
      </c>
      <c r="U21" s="108">
        <v>7.9112818110000003</v>
      </c>
      <c r="V21" s="108">
        <v>18.056190749999999</v>
      </c>
      <c r="W21" s="108">
        <v>20.753130639999998</v>
      </c>
      <c r="X21" s="108">
        <v>4.6617365949999998</v>
      </c>
      <c r="Y21" s="108">
        <v>-8.2739218010000002</v>
      </c>
      <c r="Z21" s="108">
        <v>10.479449300000001</v>
      </c>
      <c r="AA21" s="108">
        <v>10.6706834</v>
      </c>
      <c r="AB21" s="108">
        <v>5.566965991</v>
      </c>
      <c r="AC21" s="108">
        <v>6.6188098829999999</v>
      </c>
      <c r="AD21" s="108">
        <v>-3.1452303750000001</v>
      </c>
      <c r="AE21" s="108">
        <v>3.1019344150000001</v>
      </c>
      <c r="AF21" s="108">
        <v>4.3048292579999998</v>
      </c>
      <c r="AG21" s="108">
        <v>5.1303264430000004</v>
      </c>
      <c r="AH21" s="108">
        <v>5.7279616840000003</v>
      </c>
      <c r="AI21" s="108">
        <v>4.9479789409999997</v>
      </c>
      <c r="AJ21" s="108">
        <v>8.8578584639999995</v>
      </c>
      <c r="AK21" s="108">
        <v>0.38169304900000001</v>
      </c>
      <c r="AL21" s="108">
        <v>-5.7906247799999999</v>
      </c>
      <c r="AM21" s="108">
        <v>-0.120168597</v>
      </c>
      <c r="AN21" s="108">
        <v>7.4657098529999999</v>
      </c>
      <c r="AO21" s="108">
        <v>-7.9728680809999997</v>
      </c>
      <c r="AQ21" s="109">
        <f t="shared" si="4"/>
        <v>3.8169304900000003E-3</v>
      </c>
      <c r="AR21" s="109">
        <f t="shared" si="0"/>
        <v>-5.7906247799999998E-2</v>
      </c>
      <c r="AS21" s="109">
        <f t="shared" si="1"/>
        <v>-1.2016859700000001E-3</v>
      </c>
      <c r="AT21" s="109">
        <f t="shared" si="2"/>
        <v>7.4657098529999993E-2</v>
      </c>
      <c r="AU21" s="109">
        <f t="shared" si="3"/>
        <v>-7.9728680809999994E-2</v>
      </c>
    </row>
    <row r="22" spans="1:47" s="103" customFormat="1" x14ac:dyDescent="0.3">
      <c r="A22" s="103" t="s">
        <v>223</v>
      </c>
      <c r="B22" s="103" t="s">
        <v>224</v>
      </c>
      <c r="C22" s="103" t="s">
        <v>246</v>
      </c>
      <c r="D22" s="103" t="s">
        <v>247</v>
      </c>
      <c r="E22" s="103" t="s">
        <v>220</v>
      </c>
      <c r="F22" s="103" t="s">
        <v>211</v>
      </c>
      <c r="G22" s="103" t="s">
        <v>211</v>
      </c>
      <c r="H22" s="103" t="s">
        <v>211</v>
      </c>
      <c r="I22" s="103" t="s">
        <v>211</v>
      </c>
      <c r="J22" s="103" t="s">
        <v>211</v>
      </c>
      <c r="K22" s="103" t="s">
        <v>211</v>
      </c>
      <c r="L22" s="103" t="s">
        <v>211</v>
      </c>
      <c r="M22" s="103" t="s">
        <v>211</v>
      </c>
      <c r="N22" s="103" t="s">
        <v>211</v>
      </c>
      <c r="O22" s="103" t="s">
        <v>211</v>
      </c>
      <c r="P22" s="103" t="s">
        <v>211</v>
      </c>
      <c r="Q22" s="103" t="s">
        <v>211</v>
      </c>
      <c r="R22" s="103" t="s">
        <v>211</v>
      </c>
      <c r="S22" s="103" t="s">
        <v>211</v>
      </c>
      <c r="T22" s="103" t="s">
        <v>211</v>
      </c>
      <c r="U22" s="103" t="s">
        <v>211</v>
      </c>
      <c r="V22" s="103" t="s">
        <v>211</v>
      </c>
      <c r="W22" s="103">
        <v>-29.254545650000001</v>
      </c>
      <c r="X22" s="103">
        <v>1.791249061</v>
      </c>
      <c r="Y22" s="103">
        <v>4.3098697960000001</v>
      </c>
      <c r="Z22" s="103">
        <v>10.8631058</v>
      </c>
      <c r="AA22" s="103">
        <v>3.4492598829999999</v>
      </c>
      <c r="AB22" s="103">
        <v>-2.0971592929999998</v>
      </c>
      <c r="AC22" s="103">
        <v>-0.96639168600000003</v>
      </c>
      <c r="AD22" s="103">
        <v>-12.29222092</v>
      </c>
      <c r="AE22" s="103">
        <v>-4.083798271</v>
      </c>
      <c r="AF22" s="103">
        <v>3.6309819139999999</v>
      </c>
      <c r="AG22" s="103">
        <v>6.5724049960000004</v>
      </c>
      <c r="AH22" s="103">
        <v>6.1600321820000001</v>
      </c>
      <c r="AI22" s="103">
        <v>2.2338866390000001</v>
      </c>
      <c r="AJ22" s="103">
        <v>14.2848924</v>
      </c>
      <c r="AK22" s="103">
        <v>1.730747813</v>
      </c>
      <c r="AL22" s="103">
        <v>-7.9111800429999999</v>
      </c>
      <c r="AM22" s="103">
        <v>0.67125706500000004</v>
      </c>
      <c r="AN22" s="103">
        <v>17.914096189999999</v>
      </c>
      <c r="AO22" s="103" t="s">
        <v>211</v>
      </c>
      <c r="AQ22" s="104">
        <f t="shared" si="4"/>
        <v>1.7307478130000001E-2</v>
      </c>
      <c r="AR22" s="104">
        <f t="shared" si="0"/>
        <v>-7.9111800430000004E-2</v>
      </c>
      <c r="AS22" s="104">
        <f t="shared" si="1"/>
        <v>6.7125706500000002E-3</v>
      </c>
      <c r="AT22" s="104">
        <f t="shared" si="2"/>
        <v>0.17914096189999998</v>
      </c>
      <c r="AU22" s="104" t="str">
        <f t="shared" si="3"/>
        <v/>
      </c>
    </row>
    <row r="23" spans="1:47" s="103" customFormat="1" x14ac:dyDescent="0.3">
      <c r="A23" s="103" t="s">
        <v>225</v>
      </c>
      <c r="B23" s="103" t="s">
        <v>226</v>
      </c>
      <c r="C23" s="103" t="s">
        <v>246</v>
      </c>
      <c r="D23" s="103" t="s">
        <v>247</v>
      </c>
      <c r="E23" s="103" t="s">
        <v>220</v>
      </c>
      <c r="F23" s="103" t="s">
        <v>211</v>
      </c>
      <c r="G23" s="103" t="s">
        <v>211</v>
      </c>
      <c r="H23" s="103" t="s">
        <v>211</v>
      </c>
      <c r="I23" s="103" t="s">
        <v>211</v>
      </c>
      <c r="J23" s="103" t="s">
        <v>211</v>
      </c>
      <c r="K23" s="103" t="s">
        <v>211</v>
      </c>
      <c r="L23" s="103" t="s">
        <v>211</v>
      </c>
      <c r="M23" s="103" t="s">
        <v>211</v>
      </c>
      <c r="N23" s="103" t="s">
        <v>211</v>
      </c>
      <c r="O23" s="103" t="s">
        <v>211</v>
      </c>
      <c r="P23" s="103" t="s">
        <v>211</v>
      </c>
      <c r="Q23" s="103" t="s">
        <v>211</v>
      </c>
      <c r="R23" s="103" t="s">
        <v>211</v>
      </c>
      <c r="S23" s="103" t="s">
        <v>211</v>
      </c>
      <c r="T23" s="103" t="s">
        <v>211</v>
      </c>
      <c r="U23" s="103">
        <v>10.19152708</v>
      </c>
      <c r="V23" s="103">
        <v>15.491748080000001</v>
      </c>
      <c r="W23" s="103">
        <v>17.01687124</v>
      </c>
      <c r="X23" s="103">
        <v>7.8149013309999997</v>
      </c>
      <c r="Y23" s="103">
        <v>4.8501991269999998</v>
      </c>
      <c r="Z23" s="103">
        <v>13.17719984</v>
      </c>
      <c r="AA23" s="103">
        <v>7.2163773259999999</v>
      </c>
      <c r="AB23" s="103">
        <v>-4.2409467510000001</v>
      </c>
      <c r="AC23" s="103">
        <v>2.2469196309999999</v>
      </c>
      <c r="AD23" s="103">
        <v>-15.18481126</v>
      </c>
      <c r="AE23" s="103">
        <v>-10.2011305</v>
      </c>
      <c r="AF23" s="103">
        <v>1.991656535</v>
      </c>
      <c r="AG23" s="103">
        <v>5.4303226220000003</v>
      </c>
      <c r="AH23" s="103">
        <v>4.8623056670000002</v>
      </c>
      <c r="AI23" s="103">
        <v>3.7492759250000001</v>
      </c>
      <c r="AJ23" s="103">
        <v>11.47679761</v>
      </c>
      <c r="AK23" s="103">
        <v>2.1674641189999999</v>
      </c>
      <c r="AL23" s="103">
        <v>-7.6147992880000004</v>
      </c>
      <c r="AM23" s="103">
        <v>0.76877675999999995</v>
      </c>
      <c r="AN23" s="103">
        <v>17.015954789999999</v>
      </c>
      <c r="AO23" s="103" t="s">
        <v>211</v>
      </c>
      <c r="AQ23" s="104">
        <f t="shared" si="4"/>
        <v>2.167464119E-2</v>
      </c>
      <c r="AR23" s="104">
        <f t="shared" si="0"/>
        <v>-7.6147992880000001E-2</v>
      </c>
      <c r="AS23" s="104">
        <f t="shared" si="1"/>
        <v>7.6877675999999992E-3</v>
      </c>
      <c r="AT23" s="104">
        <f t="shared" si="2"/>
        <v>0.17015954789999999</v>
      </c>
      <c r="AU23" s="104" t="str">
        <f t="shared" si="3"/>
        <v/>
      </c>
    </row>
    <row r="24" spans="1:47" s="103" customFormat="1" x14ac:dyDescent="0.3">
      <c r="A24" s="103" t="s">
        <v>227</v>
      </c>
      <c r="B24" s="103" t="s">
        <v>228</v>
      </c>
      <c r="C24" s="103" t="s">
        <v>246</v>
      </c>
      <c r="D24" s="103" t="s">
        <v>247</v>
      </c>
      <c r="E24" s="103" t="s">
        <v>220</v>
      </c>
      <c r="F24" s="103" t="s">
        <v>211</v>
      </c>
      <c r="G24" s="103" t="s">
        <v>211</v>
      </c>
      <c r="H24" s="103" t="s">
        <v>211</v>
      </c>
      <c r="I24" s="103" t="s">
        <v>211</v>
      </c>
      <c r="J24" s="103">
        <v>3.9641910839999999</v>
      </c>
      <c r="K24" s="103">
        <v>3.2306013419999999</v>
      </c>
      <c r="L24" s="103">
        <v>3.2023176520000001</v>
      </c>
      <c r="M24" s="103">
        <v>4.9647630469999999</v>
      </c>
      <c r="N24" s="103">
        <v>5.4147069019999998</v>
      </c>
      <c r="O24" s="103">
        <v>5.0967842819999998</v>
      </c>
      <c r="P24" s="103">
        <v>3.0735944759999998</v>
      </c>
      <c r="Q24" s="103">
        <v>2.1842561919999999</v>
      </c>
      <c r="R24" s="103">
        <v>4.014505271</v>
      </c>
      <c r="S24" s="103">
        <v>5.261821748</v>
      </c>
      <c r="T24" s="103">
        <v>4.0794479199999998</v>
      </c>
      <c r="U24" s="103">
        <v>4.9653306439999998</v>
      </c>
      <c r="V24" s="103">
        <v>5.390132253</v>
      </c>
      <c r="W24" s="103">
        <v>5.9459993649999996</v>
      </c>
      <c r="X24" s="103">
        <v>5.8528287600000004</v>
      </c>
      <c r="Y24" s="103">
        <v>5.9637038650000003</v>
      </c>
      <c r="Z24" s="103">
        <v>5.3746690790000002</v>
      </c>
      <c r="AA24" s="103">
        <v>-1.9485977059999999</v>
      </c>
      <c r="AB24" s="103">
        <v>1.8833083930000001</v>
      </c>
      <c r="AC24" s="103">
        <v>2.6107447019999999</v>
      </c>
      <c r="AD24" s="103">
        <v>-1.529083617</v>
      </c>
      <c r="AE24" s="103">
        <v>-5.9011872089999997</v>
      </c>
      <c r="AF24" s="103">
        <v>3.708681307</v>
      </c>
      <c r="AG24" s="103">
        <v>-1.7250747959999999</v>
      </c>
      <c r="AH24" s="103">
        <v>-6.579774284</v>
      </c>
      <c r="AI24" s="103">
        <v>3.045587254</v>
      </c>
      <c r="AJ24" s="103">
        <v>3.7130176229999998</v>
      </c>
      <c r="AK24" s="103">
        <v>3.2315461170000002</v>
      </c>
      <c r="AL24" s="103">
        <v>2.274869115</v>
      </c>
      <c r="AM24" s="103">
        <v>3.4260133310000001</v>
      </c>
      <c r="AN24" s="103">
        <v>3.394630845</v>
      </c>
      <c r="AO24" s="103" t="s">
        <v>211</v>
      </c>
      <c r="AQ24" s="104">
        <f t="shared" si="4"/>
        <v>3.2315461170000004E-2</v>
      </c>
      <c r="AR24" s="104">
        <f t="shared" si="0"/>
        <v>2.274869115E-2</v>
      </c>
      <c r="AS24" s="104">
        <f t="shared" si="1"/>
        <v>3.4260133310000003E-2</v>
      </c>
      <c r="AT24" s="104">
        <f t="shared" si="2"/>
        <v>3.3946308449999997E-2</v>
      </c>
      <c r="AU24" s="104" t="str">
        <f t="shared" si="3"/>
        <v/>
      </c>
    </row>
    <row r="25" spans="1:47" s="103" customFormat="1" x14ac:dyDescent="0.3">
      <c r="A25" s="103" t="s">
        <v>229</v>
      </c>
      <c r="B25" s="103" t="s">
        <v>230</v>
      </c>
      <c r="C25" s="103" t="s">
        <v>246</v>
      </c>
      <c r="D25" s="103" t="s">
        <v>247</v>
      </c>
      <c r="E25" s="103" t="s">
        <v>220</v>
      </c>
      <c r="F25" s="103" t="s">
        <v>211</v>
      </c>
      <c r="G25" s="103" t="s">
        <v>211</v>
      </c>
      <c r="H25" s="103" t="s">
        <v>211</v>
      </c>
      <c r="I25" s="103" t="s">
        <v>211</v>
      </c>
      <c r="J25" s="103" t="s">
        <v>211</v>
      </c>
      <c r="K25" s="103" t="s">
        <v>211</v>
      </c>
      <c r="L25" s="103" t="s">
        <v>211</v>
      </c>
      <c r="M25" s="103" t="s">
        <v>211</v>
      </c>
      <c r="N25" s="103" t="s">
        <v>211</v>
      </c>
      <c r="O25" s="103" t="s">
        <v>211</v>
      </c>
      <c r="P25" s="103" t="s">
        <v>211</v>
      </c>
      <c r="Q25" s="103" t="s">
        <v>211</v>
      </c>
      <c r="R25" s="103" t="s">
        <v>211</v>
      </c>
      <c r="S25" s="103" t="s">
        <v>211</v>
      </c>
      <c r="T25" s="103" t="s">
        <v>211</v>
      </c>
      <c r="U25" s="103" t="s">
        <v>211</v>
      </c>
      <c r="V25" s="103" t="s">
        <v>211</v>
      </c>
      <c r="W25" s="103" t="s">
        <v>211</v>
      </c>
      <c r="X25" s="103" t="s">
        <v>211</v>
      </c>
      <c r="Y25" s="103" t="s">
        <v>211</v>
      </c>
      <c r="Z25" s="103" t="s">
        <v>211</v>
      </c>
      <c r="AA25" s="103" t="s">
        <v>211</v>
      </c>
      <c r="AB25" s="103" t="s">
        <v>211</v>
      </c>
      <c r="AC25" s="103" t="s">
        <v>211</v>
      </c>
      <c r="AD25" s="103" t="s">
        <v>211</v>
      </c>
      <c r="AE25" s="103">
        <v>0.38983073099999999</v>
      </c>
      <c r="AF25" s="103">
        <v>3.604163582</v>
      </c>
      <c r="AG25" s="103">
        <v>0.73313020600000001</v>
      </c>
      <c r="AH25" s="103">
        <v>1.104241131</v>
      </c>
      <c r="AI25" s="103">
        <v>1.2091116529999999</v>
      </c>
      <c r="AJ25" s="103">
        <v>-8.6058685310000005</v>
      </c>
      <c r="AK25" s="103">
        <v>-4.2770014180000002</v>
      </c>
      <c r="AL25" s="103">
        <v>-7.6456980049999999</v>
      </c>
      <c r="AM25" s="103">
        <v>-7.6752884159999999</v>
      </c>
      <c r="AN25" s="103">
        <v>-2.8978259550000001</v>
      </c>
      <c r="AO25" s="103" t="s">
        <v>211</v>
      </c>
      <c r="AQ25" s="104">
        <f t="shared" si="4"/>
        <v>-4.2770014180000003E-2</v>
      </c>
      <c r="AR25" s="104">
        <f t="shared" si="0"/>
        <v>-7.6456980049999998E-2</v>
      </c>
      <c r="AS25" s="104">
        <f t="shared" si="1"/>
        <v>-7.6752884159999993E-2</v>
      </c>
      <c r="AT25" s="104">
        <f t="shared" si="2"/>
        <v>-2.897825955E-2</v>
      </c>
      <c r="AU25" s="104" t="str">
        <f t="shared" si="3"/>
        <v/>
      </c>
    </row>
    <row r="26" spans="1:47" s="103" customFormat="1" x14ac:dyDescent="0.3">
      <c r="A26" s="103" t="s">
        <v>231</v>
      </c>
      <c r="B26" s="103" t="s">
        <v>232</v>
      </c>
      <c r="C26" s="103" t="s">
        <v>246</v>
      </c>
      <c r="D26" s="103" t="s">
        <v>247</v>
      </c>
      <c r="E26" s="103" t="s">
        <v>220</v>
      </c>
      <c r="F26" s="103" t="s">
        <v>211</v>
      </c>
      <c r="G26" s="103" t="s">
        <v>211</v>
      </c>
      <c r="H26" s="103" t="s">
        <v>211</v>
      </c>
      <c r="I26" s="103" t="s">
        <v>211</v>
      </c>
      <c r="J26" s="103" t="s">
        <v>211</v>
      </c>
      <c r="K26" s="103" t="s">
        <v>211</v>
      </c>
      <c r="L26" s="103" t="s">
        <v>211</v>
      </c>
      <c r="M26" s="103">
        <v>8.8514403930000007</v>
      </c>
      <c r="N26" s="103">
        <v>7.3374077910000004</v>
      </c>
      <c r="O26" s="103">
        <v>9.1937129340000006</v>
      </c>
      <c r="P26" s="103">
        <v>15.95428383</v>
      </c>
      <c r="Q26" s="103">
        <v>5.6255425409999997</v>
      </c>
      <c r="R26" s="103">
        <v>8.1055316150000003</v>
      </c>
      <c r="S26" s="103">
        <v>6.9668637919999998</v>
      </c>
      <c r="T26" s="103">
        <v>5.9149825170000003</v>
      </c>
      <c r="U26" s="103">
        <v>4.6411284730000002</v>
      </c>
      <c r="V26" s="103">
        <v>6.1241453950000002</v>
      </c>
      <c r="W26" s="103">
        <v>0.64546743399999995</v>
      </c>
      <c r="X26" s="103">
        <v>-13.679533709999999</v>
      </c>
      <c r="Y26" s="103">
        <v>-27.713265660000001</v>
      </c>
      <c r="Z26" s="103">
        <v>9.4810322869999997</v>
      </c>
      <c r="AA26" s="103">
        <v>-7.8313953349999998</v>
      </c>
      <c r="AB26" s="103">
        <v>-18.077709380000002</v>
      </c>
      <c r="AC26" s="103">
        <v>-29.107771459999999</v>
      </c>
      <c r="AD26" s="103">
        <v>-34.754088209999999</v>
      </c>
      <c r="AE26" s="103">
        <v>-1.662162116</v>
      </c>
      <c r="AF26" s="103">
        <v>7.8955241039999997</v>
      </c>
      <c r="AG26" s="103">
        <v>5.7409456299999997</v>
      </c>
      <c r="AH26" s="103">
        <v>4.6796750359999999</v>
      </c>
      <c r="AI26" s="103">
        <v>3.8480513470000002</v>
      </c>
      <c r="AJ26" s="103">
        <v>12.266627590000001</v>
      </c>
      <c r="AK26" s="103">
        <v>7.1033465570000001</v>
      </c>
      <c r="AL26" s="103">
        <v>1.766505073</v>
      </c>
      <c r="AM26" s="103">
        <v>5.7518168620000001</v>
      </c>
      <c r="AN26" s="103">
        <v>16.815544710000001</v>
      </c>
      <c r="AO26" s="103" t="s">
        <v>211</v>
      </c>
      <c r="AQ26" s="104">
        <f t="shared" si="4"/>
        <v>7.1033465569999996E-2</v>
      </c>
      <c r="AR26" s="104">
        <f t="shared" si="0"/>
        <v>1.766505073E-2</v>
      </c>
      <c r="AS26" s="104">
        <f t="shared" si="1"/>
        <v>5.7518168620000004E-2</v>
      </c>
      <c r="AT26" s="104">
        <f t="shared" si="2"/>
        <v>0.16815544710000002</v>
      </c>
      <c r="AU26" s="104" t="str">
        <f t="shared" si="3"/>
        <v/>
      </c>
    </row>
    <row r="27" spans="1:47" s="103" customFormat="1" x14ac:dyDescent="0.3">
      <c r="A27" s="103" t="s">
        <v>233</v>
      </c>
      <c r="B27" s="103" t="s">
        <v>234</v>
      </c>
      <c r="C27" s="103" t="s">
        <v>246</v>
      </c>
      <c r="D27" s="103" t="s">
        <v>247</v>
      </c>
      <c r="E27" s="103" t="s">
        <v>220</v>
      </c>
      <c r="F27" s="103" t="s">
        <v>211</v>
      </c>
      <c r="G27" s="103" t="s">
        <v>211</v>
      </c>
      <c r="H27" s="103" t="s">
        <v>211</v>
      </c>
      <c r="I27" s="103" t="s">
        <v>211</v>
      </c>
      <c r="J27" s="103" t="s">
        <v>211</v>
      </c>
      <c r="K27" s="103" t="s">
        <v>211</v>
      </c>
      <c r="L27" s="103" t="s">
        <v>211</v>
      </c>
      <c r="M27" s="103" t="s">
        <v>211</v>
      </c>
      <c r="N27" s="103" t="s">
        <v>211</v>
      </c>
      <c r="O27" s="103" t="s">
        <v>211</v>
      </c>
      <c r="P27" s="103">
        <v>1.313410975</v>
      </c>
      <c r="Q27" s="103">
        <v>-0.59132586899999995</v>
      </c>
      <c r="R27" s="103">
        <v>11.90957742</v>
      </c>
      <c r="S27" s="103">
        <v>14.09088476</v>
      </c>
      <c r="T27" s="103">
        <v>-6.405103821</v>
      </c>
      <c r="U27" s="103">
        <v>4.7607692869999996</v>
      </c>
      <c r="V27" s="103">
        <v>5.1947956870000001</v>
      </c>
      <c r="W27" s="103">
        <v>9.6977807309999999</v>
      </c>
      <c r="X27" s="103">
        <v>-5.2658482270000002</v>
      </c>
      <c r="Y27" s="103">
        <v>-7.9352956199999998</v>
      </c>
      <c r="Z27" s="103">
        <v>7.9803502379999998</v>
      </c>
      <c r="AA27" s="103">
        <v>-7.8300523809999998</v>
      </c>
      <c r="AB27" s="103">
        <v>-52.898077469999997</v>
      </c>
      <c r="AC27" s="103">
        <v>-16.615312830000001</v>
      </c>
      <c r="AD27" s="103">
        <v>-23.004014000000002</v>
      </c>
      <c r="AE27" s="103">
        <v>-23.919050169999998</v>
      </c>
      <c r="AF27" s="103">
        <v>-1.7816167350000001</v>
      </c>
      <c r="AG27" s="103">
        <v>-3.7411233990000001</v>
      </c>
      <c r="AH27" s="103">
        <v>-21.613712270000001</v>
      </c>
      <c r="AI27" s="103">
        <v>-4.2424888440000004</v>
      </c>
      <c r="AJ27" s="103">
        <v>6.9406922660000001</v>
      </c>
      <c r="AK27" s="103">
        <v>-50.108628199999998</v>
      </c>
      <c r="AL27" s="103" t="s">
        <v>211</v>
      </c>
      <c r="AM27" s="103" t="s">
        <v>211</v>
      </c>
      <c r="AN27" s="103" t="s">
        <v>211</v>
      </c>
      <c r="AO27" s="103" t="s">
        <v>211</v>
      </c>
      <c r="AQ27" s="104">
        <f t="shared" si="4"/>
        <v>-0.50108628199999994</v>
      </c>
      <c r="AR27" s="104" t="str">
        <f t="shared" si="0"/>
        <v/>
      </c>
      <c r="AS27" s="104" t="str">
        <f t="shared" si="1"/>
        <v/>
      </c>
      <c r="AT27" s="104" t="str">
        <f t="shared" si="2"/>
        <v/>
      </c>
      <c r="AU27" s="104" t="str">
        <f t="shared" si="3"/>
        <v/>
      </c>
    </row>
    <row r="28" spans="1:47" s="103" customFormat="1" x14ac:dyDescent="0.3">
      <c r="A28" s="103" t="s">
        <v>235</v>
      </c>
      <c r="B28" s="103" t="s">
        <v>236</v>
      </c>
      <c r="C28" s="103" t="s">
        <v>246</v>
      </c>
      <c r="D28" s="103" t="s">
        <v>247</v>
      </c>
      <c r="E28" s="103" t="s">
        <v>220</v>
      </c>
      <c r="F28" s="103" t="s">
        <v>211</v>
      </c>
      <c r="G28" s="103" t="s">
        <v>211</v>
      </c>
      <c r="H28" s="103" t="s">
        <v>211</v>
      </c>
      <c r="I28" s="103" t="s">
        <v>211</v>
      </c>
      <c r="J28" s="103" t="s">
        <v>211</v>
      </c>
      <c r="K28" s="103" t="s">
        <v>211</v>
      </c>
      <c r="L28" s="103" t="s">
        <v>211</v>
      </c>
      <c r="M28" s="103" t="s">
        <v>211</v>
      </c>
      <c r="N28" s="103" t="s">
        <v>211</v>
      </c>
      <c r="O28" s="103" t="s">
        <v>211</v>
      </c>
      <c r="P28" s="103" t="s">
        <v>211</v>
      </c>
      <c r="Q28" s="103" t="s">
        <v>211</v>
      </c>
      <c r="R28" s="103" t="s">
        <v>211</v>
      </c>
      <c r="S28" s="103" t="s">
        <v>211</v>
      </c>
      <c r="T28" s="103" t="s">
        <v>211</v>
      </c>
      <c r="U28" s="103" t="s">
        <v>211</v>
      </c>
      <c r="V28" s="103" t="s">
        <v>211</v>
      </c>
      <c r="W28" s="103" t="s">
        <v>211</v>
      </c>
      <c r="X28" s="103">
        <v>-11.34346524</v>
      </c>
      <c r="Y28" s="103">
        <v>-8.8284680760000001</v>
      </c>
      <c r="Z28" s="103">
        <v>12.79616354</v>
      </c>
      <c r="AA28" s="103">
        <v>-4.8404045419999999</v>
      </c>
      <c r="AB28" s="103">
        <v>-21.155847510000001</v>
      </c>
      <c r="AC28" s="103">
        <v>-11.94003462</v>
      </c>
      <c r="AD28" s="103">
        <v>-14.51146657</v>
      </c>
      <c r="AE28" s="103">
        <v>-4.2495357419999999</v>
      </c>
      <c r="AF28" s="103">
        <v>19.72126858</v>
      </c>
      <c r="AG28" s="103">
        <v>6.6325491010000004</v>
      </c>
      <c r="AH28" s="103">
        <v>-14.01921117</v>
      </c>
      <c r="AI28" s="103">
        <v>19.3702972</v>
      </c>
      <c r="AJ28" s="103">
        <v>26.196329590000001</v>
      </c>
      <c r="AK28" s="103">
        <v>5.412120528</v>
      </c>
      <c r="AL28" s="103">
        <v>0.81722852499999998</v>
      </c>
      <c r="AM28" s="103">
        <v>13.85432724</v>
      </c>
      <c r="AN28" s="103">
        <v>25.11155424</v>
      </c>
      <c r="AO28" s="103" t="s">
        <v>211</v>
      </c>
      <c r="AQ28" s="104">
        <f t="shared" si="4"/>
        <v>5.4121205280000001E-2</v>
      </c>
      <c r="AR28" s="104">
        <f t="shared" si="0"/>
        <v>8.1722852499999995E-3</v>
      </c>
      <c r="AS28" s="104">
        <f t="shared" si="1"/>
        <v>0.1385432724</v>
      </c>
      <c r="AT28" s="104">
        <f t="shared" si="2"/>
        <v>0.2511155424</v>
      </c>
      <c r="AU28" s="104" t="str">
        <f t="shared" si="3"/>
        <v/>
      </c>
    </row>
    <row r="29" spans="1:47" s="103" customFormat="1" x14ac:dyDescent="0.3">
      <c r="A29" s="103" t="s">
        <v>237</v>
      </c>
      <c r="B29" s="103" t="s">
        <v>238</v>
      </c>
      <c r="C29" s="103" t="s">
        <v>246</v>
      </c>
      <c r="D29" s="103" t="s">
        <v>247</v>
      </c>
      <c r="E29" s="103" t="s">
        <v>220</v>
      </c>
      <c r="F29" s="103" t="s">
        <v>211</v>
      </c>
      <c r="G29" s="103" t="s">
        <v>211</v>
      </c>
      <c r="H29" s="103" t="s">
        <v>211</v>
      </c>
      <c r="I29" s="103" t="s">
        <v>211</v>
      </c>
      <c r="J29" s="103" t="s">
        <v>211</v>
      </c>
      <c r="K29" s="103" t="s">
        <v>211</v>
      </c>
      <c r="L29" s="103" t="s">
        <v>211</v>
      </c>
      <c r="M29" s="103" t="s">
        <v>211</v>
      </c>
      <c r="N29" s="103" t="s">
        <v>211</v>
      </c>
      <c r="O29" s="103" t="s">
        <v>211</v>
      </c>
      <c r="P29" s="103" t="s">
        <v>211</v>
      </c>
      <c r="Q29" s="103" t="s">
        <v>211</v>
      </c>
      <c r="R29" s="103" t="s">
        <v>211</v>
      </c>
      <c r="S29" s="103" t="s">
        <v>211</v>
      </c>
      <c r="T29" s="103">
        <v>-118.9813793</v>
      </c>
      <c r="U29" s="103">
        <v>-26.744162589999998</v>
      </c>
      <c r="V29" s="103" t="s">
        <v>211</v>
      </c>
      <c r="W29" s="103">
        <v>15.800877870000001</v>
      </c>
      <c r="X29" s="103">
        <v>-1.6364602850000001</v>
      </c>
      <c r="Y29" s="103">
        <v>2.0772735039999999</v>
      </c>
      <c r="Z29" s="103">
        <v>12.86324333</v>
      </c>
      <c r="AA29" s="103">
        <v>-8.0404872409999992</v>
      </c>
      <c r="AB29" s="103">
        <v>-8.8083720569999997</v>
      </c>
      <c r="AC29" s="103">
        <v>17.206140900000001</v>
      </c>
      <c r="AD29" s="103">
        <v>18.22995457</v>
      </c>
      <c r="AE29" s="103">
        <v>-5.4237776589999998</v>
      </c>
      <c r="AF29" s="103">
        <v>-8.718887874</v>
      </c>
      <c r="AG29" s="103">
        <v>-10.289434849999999</v>
      </c>
      <c r="AH29" s="103">
        <v>-3.375920781</v>
      </c>
      <c r="AI29" s="103">
        <v>0.43257967200000003</v>
      </c>
      <c r="AJ29" s="103">
        <v>7.2509556130000004</v>
      </c>
      <c r="AK29" s="103">
        <v>3.2175093769999998</v>
      </c>
      <c r="AL29" s="103">
        <v>4.115750147</v>
      </c>
      <c r="AM29" s="103">
        <v>12.02414525</v>
      </c>
      <c r="AN29" s="103">
        <v>15.38503424</v>
      </c>
      <c r="AO29" s="103" t="s">
        <v>211</v>
      </c>
      <c r="AQ29" s="104">
        <f t="shared" si="4"/>
        <v>3.2175093769999996E-2</v>
      </c>
      <c r="AR29" s="104">
        <f t="shared" si="0"/>
        <v>4.1157501469999996E-2</v>
      </c>
      <c r="AS29" s="104">
        <f t="shared" si="1"/>
        <v>0.1202414525</v>
      </c>
      <c r="AT29" s="104">
        <f t="shared" si="2"/>
        <v>0.15385034240000001</v>
      </c>
      <c r="AU29" s="104" t="str">
        <f t="shared" si="3"/>
        <v/>
      </c>
    </row>
    <row r="30" spans="1:47" s="103" customFormat="1" x14ac:dyDescent="0.3">
      <c r="A30" s="103" t="s">
        <v>239</v>
      </c>
      <c r="B30" s="103" t="s">
        <v>240</v>
      </c>
      <c r="C30" s="103" t="s">
        <v>246</v>
      </c>
      <c r="D30" s="103" t="s">
        <v>247</v>
      </c>
      <c r="E30" s="103" t="s">
        <v>220</v>
      </c>
      <c r="F30" s="103" t="s">
        <v>211</v>
      </c>
      <c r="G30" s="103" t="s">
        <v>211</v>
      </c>
      <c r="H30" s="103" t="s">
        <v>211</v>
      </c>
      <c r="I30" s="103" t="s">
        <v>211</v>
      </c>
      <c r="J30" s="103" t="s">
        <v>211</v>
      </c>
      <c r="K30" s="103" t="s">
        <v>211</v>
      </c>
      <c r="L30" s="103" t="s">
        <v>211</v>
      </c>
      <c r="M30" s="103">
        <v>26.551774389999999</v>
      </c>
      <c r="N30" s="103">
        <v>22.932391760000002</v>
      </c>
      <c r="O30" s="103">
        <v>9.3330207260000009</v>
      </c>
      <c r="P30" s="103">
        <v>19.86760026</v>
      </c>
      <c r="Q30" s="103">
        <v>14.385219559999999</v>
      </c>
      <c r="R30" s="103">
        <v>7.2884986029999999</v>
      </c>
      <c r="S30" s="103">
        <v>11.28408202</v>
      </c>
      <c r="T30" s="103">
        <v>5.9287405209999999</v>
      </c>
      <c r="U30" s="103">
        <v>-5.2936010160000002</v>
      </c>
      <c r="V30" s="103">
        <v>11.41718771</v>
      </c>
      <c r="W30" s="103">
        <v>10.9706852</v>
      </c>
      <c r="X30" s="103">
        <v>7.4046057879999996</v>
      </c>
      <c r="Y30" s="103">
        <v>9.445385581</v>
      </c>
      <c r="Z30" s="103">
        <v>6.9152056249999996</v>
      </c>
      <c r="AA30" s="103">
        <v>-6.9519695229999998</v>
      </c>
      <c r="AB30" s="103">
        <v>-10.659196290000001</v>
      </c>
      <c r="AC30" s="103">
        <v>5.9446727289999997</v>
      </c>
      <c r="AD30" s="103">
        <v>1.8355932509999999</v>
      </c>
      <c r="AE30" s="103">
        <v>2.5850941770000002</v>
      </c>
      <c r="AF30" s="103">
        <v>4.0140927419999999</v>
      </c>
      <c r="AG30" s="103">
        <v>3.7750049539999999</v>
      </c>
      <c r="AH30" s="103">
        <v>0.19276380400000001</v>
      </c>
      <c r="AI30" s="103">
        <v>1.9282369079999999</v>
      </c>
      <c r="AJ30" s="103">
        <v>9.5785149119999993</v>
      </c>
      <c r="AK30" s="103">
        <v>5.5232269729999999</v>
      </c>
      <c r="AL30" s="103">
        <v>5.7092169430000004</v>
      </c>
      <c r="AM30" s="103">
        <v>8.3949475660000008</v>
      </c>
      <c r="AN30" s="103">
        <v>6.9077844810000002</v>
      </c>
      <c r="AO30" s="103" t="s">
        <v>211</v>
      </c>
      <c r="AQ30" s="104">
        <f t="shared" si="4"/>
        <v>5.5232269729999998E-2</v>
      </c>
      <c r="AR30" s="104">
        <f t="shared" si="0"/>
        <v>5.7092169430000006E-2</v>
      </c>
      <c r="AS30" s="104">
        <f t="shared" si="1"/>
        <v>8.3949475660000009E-2</v>
      </c>
      <c r="AT30" s="104">
        <f t="shared" si="2"/>
        <v>6.9077844809999997E-2</v>
      </c>
      <c r="AU30" s="104" t="str">
        <f t="shared" si="3"/>
        <v/>
      </c>
    </row>
    <row r="31" spans="1:47" s="103" customFormat="1" x14ac:dyDescent="0.3">
      <c r="A31" s="103" t="s">
        <v>241</v>
      </c>
      <c r="B31" s="103" t="s">
        <v>242</v>
      </c>
      <c r="C31" s="103" t="s">
        <v>246</v>
      </c>
      <c r="D31" s="103" t="s">
        <v>247</v>
      </c>
      <c r="E31" s="103" t="s">
        <v>220</v>
      </c>
      <c r="F31" s="103" t="s">
        <v>211</v>
      </c>
      <c r="G31" s="103" t="s">
        <v>211</v>
      </c>
      <c r="H31" s="103" t="s">
        <v>211</v>
      </c>
      <c r="I31" s="103" t="s">
        <v>211</v>
      </c>
      <c r="J31" s="103" t="s">
        <v>211</v>
      </c>
      <c r="K31" s="103" t="s">
        <v>211</v>
      </c>
      <c r="L31" s="103" t="s">
        <v>211</v>
      </c>
      <c r="M31" s="103" t="s">
        <v>211</v>
      </c>
      <c r="N31" s="103" t="s">
        <v>211</v>
      </c>
      <c r="O31" s="103" t="s">
        <v>211</v>
      </c>
      <c r="P31" s="103" t="s">
        <v>211</v>
      </c>
      <c r="Q31" s="103" t="s">
        <v>211</v>
      </c>
      <c r="R31" s="103" t="s">
        <v>211</v>
      </c>
      <c r="S31" s="103" t="s">
        <v>211</v>
      </c>
      <c r="T31" s="103" t="s">
        <v>211</v>
      </c>
      <c r="U31" s="103">
        <v>4.3242804509999999</v>
      </c>
      <c r="V31" s="103">
        <v>2.7716989129999998</v>
      </c>
      <c r="W31" s="103">
        <v>6.5537137129999996</v>
      </c>
      <c r="X31" s="103">
        <v>10.09581404</v>
      </c>
      <c r="Y31" s="103">
        <v>6.8568115599999997</v>
      </c>
      <c r="Z31" s="103">
        <v>5.0513313130000004</v>
      </c>
      <c r="AA31" s="103">
        <v>3.0004326369999998</v>
      </c>
      <c r="AB31" s="103">
        <v>-2.3496495550000001</v>
      </c>
      <c r="AC31" s="103">
        <v>-1.696701891</v>
      </c>
      <c r="AD31" s="103">
        <v>-4.1996578280000003</v>
      </c>
      <c r="AE31" s="103">
        <v>-2.8167644329999999</v>
      </c>
      <c r="AF31" s="103">
        <v>-6.4019552610000003</v>
      </c>
      <c r="AG31" s="103">
        <v>-1.1969560180000001</v>
      </c>
      <c r="AH31" s="103">
        <v>1.5750823899999999</v>
      </c>
      <c r="AI31" s="103">
        <v>5.0011002590000002</v>
      </c>
      <c r="AJ31" s="103">
        <v>7.6672306649999999</v>
      </c>
      <c r="AK31" s="103">
        <v>1.0710112000000001E-2</v>
      </c>
      <c r="AL31" s="103">
        <v>-3.9709567090000002</v>
      </c>
      <c r="AM31" s="103">
        <v>-10.83210424</v>
      </c>
      <c r="AN31" s="103">
        <v>1.2336863339999999</v>
      </c>
      <c r="AO31" s="103" t="s">
        <v>211</v>
      </c>
      <c r="AQ31" s="104">
        <f t="shared" si="4"/>
        <v>1.0710112000000001E-4</v>
      </c>
      <c r="AR31" s="104">
        <f t="shared" si="0"/>
        <v>-3.9709567090000002E-2</v>
      </c>
      <c r="AS31" s="104">
        <f t="shared" si="1"/>
        <v>-0.1083210424</v>
      </c>
      <c r="AT31" s="104">
        <f t="shared" si="2"/>
        <v>1.2336863339999999E-2</v>
      </c>
      <c r="AU31" s="104" t="str">
        <f t="shared" si="3"/>
        <v/>
      </c>
    </row>
    <row r="32" spans="1:47" s="103" customFormat="1" x14ac:dyDescent="0.3">
      <c r="A32" s="103" t="s">
        <v>243</v>
      </c>
      <c r="B32" s="103" t="s">
        <v>244</v>
      </c>
      <c r="C32" s="103" t="s">
        <v>246</v>
      </c>
      <c r="D32" s="103" t="s">
        <v>247</v>
      </c>
      <c r="E32" s="103" t="s">
        <v>220</v>
      </c>
      <c r="F32" s="103" t="s">
        <v>211</v>
      </c>
      <c r="G32" s="103" t="s">
        <v>211</v>
      </c>
      <c r="H32" s="103" t="s">
        <v>211</v>
      </c>
      <c r="I32" s="103" t="s">
        <v>211</v>
      </c>
      <c r="J32" s="103">
        <v>13.466297880000001</v>
      </c>
      <c r="K32" s="103">
        <v>21.009753360000001</v>
      </c>
      <c r="L32" s="103">
        <v>23.065485750000001</v>
      </c>
      <c r="M32" s="103">
        <v>22.27572782</v>
      </c>
      <c r="N32" s="103">
        <v>18.879315519999999</v>
      </c>
      <c r="O32" s="103">
        <v>16.443438910000001</v>
      </c>
      <c r="P32" s="103">
        <v>18.553684000000001</v>
      </c>
      <c r="Q32" s="103">
        <v>15.381739960000001</v>
      </c>
      <c r="R32" s="103">
        <v>13.96462363</v>
      </c>
      <c r="S32" s="103">
        <v>14.16415011</v>
      </c>
      <c r="T32" s="103">
        <v>10.66976893</v>
      </c>
      <c r="U32" s="103">
        <v>13.771313279999999</v>
      </c>
      <c r="V32" s="103">
        <v>18.408413639999999</v>
      </c>
      <c r="W32" s="103">
        <v>18.503741720000001</v>
      </c>
      <c r="X32" s="103">
        <v>19.379617190000001</v>
      </c>
      <c r="Y32" s="103">
        <v>14.4305506</v>
      </c>
      <c r="Z32" s="103">
        <v>13.3742693</v>
      </c>
      <c r="AA32" s="103">
        <v>7.5712339890000004</v>
      </c>
      <c r="AB32" s="103">
        <v>8.8301645850000003</v>
      </c>
      <c r="AC32" s="103">
        <v>7.357345692</v>
      </c>
      <c r="AD32" s="103">
        <v>6.8540443880000002</v>
      </c>
      <c r="AE32" s="103">
        <v>8.3585042929999993</v>
      </c>
      <c r="AF32" s="103">
        <v>10.09371033</v>
      </c>
      <c r="AG32" s="103">
        <v>7.7148857160000004</v>
      </c>
      <c r="AH32" s="103">
        <v>6.4317568869999997</v>
      </c>
      <c r="AI32" s="103">
        <v>6.4677780929999997</v>
      </c>
      <c r="AJ32" s="103">
        <v>3.423695022</v>
      </c>
      <c r="AK32" s="103">
        <v>5.6160873240000004</v>
      </c>
      <c r="AL32" s="103">
        <v>5.0326641529999998</v>
      </c>
      <c r="AM32" s="103">
        <v>5.1111078040000004</v>
      </c>
      <c r="AN32" s="103">
        <v>8.0417398309999992</v>
      </c>
      <c r="AO32" s="103" t="s">
        <v>211</v>
      </c>
      <c r="AQ32" s="104">
        <f t="shared" si="4"/>
        <v>5.6160873240000006E-2</v>
      </c>
      <c r="AR32" s="104">
        <f t="shared" si="0"/>
        <v>5.0326641530000001E-2</v>
      </c>
      <c r="AS32" s="104">
        <f t="shared" si="1"/>
        <v>5.1111078040000008E-2</v>
      </c>
      <c r="AT32" s="104">
        <f t="shared" si="2"/>
        <v>8.0417398309999999E-2</v>
      </c>
      <c r="AU32" s="104" t="str">
        <f t="shared" si="3"/>
        <v/>
      </c>
    </row>
    <row r="33" spans="1:52" s="107" customFormat="1" x14ac:dyDescent="0.3">
      <c r="A33" s="107" t="s">
        <v>248</v>
      </c>
      <c r="B33" s="107" t="s">
        <v>211</v>
      </c>
      <c r="C33" s="107" t="s">
        <v>211</v>
      </c>
      <c r="D33" s="107" t="s">
        <v>211</v>
      </c>
      <c r="E33" s="107" t="s">
        <v>215</v>
      </c>
      <c r="F33" s="107" t="s">
        <v>211</v>
      </c>
      <c r="G33" s="107" t="s">
        <v>211</v>
      </c>
      <c r="H33" s="107" t="s">
        <v>211</v>
      </c>
      <c r="I33" s="107" t="s">
        <v>211</v>
      </c>
      <c r="J33" s="107">
        <v>16.232745009999999</v>
      </c>
      <c r="K33" s="107">
        <v>25.110770930000001</v>
      </c>
      <c r="L33" s="107">
        <v>29.353409675000002</v>
      </c>
      <c r="M33" s="107">
        <v>33.18858032</v>
      </c>
      <c r="N33" s="107">
        <v>28.883039353333331</v>
      </c>
      <c r="O33" s="107">
        <v>17.523869055999999</v>
      </c>
      <c r="P33" s="107">
        <v>19.216012293999999</v>
      </c>
      <c r="Q33" s="107">
        <v>16.486357232500001</v>
      </c>
      <c r="R33" s="107">
        <v>23.804763485714282</v>
      </c>
      <c r="S33" s="107">
        <v>23.186177712142857</v>
      </c>
      <c r="T33" s="107">
        <v>5.3631193933749994</v>
      </c>
      <c r="U33" s="107">
        <v>16.044184941799998</v>
      </c>
      <c r="V33" s="107">
        <v>19.504960237555554</v>
      </c>
      <c r="W33" s="107">
        <v>16.077654607636362</v>
      </c>
      <c r="X33" s="107">
        <v>13.259497469666668</v>
      </c>
      <c r="Y33" s="107">
        <v>12.541477421333335</v>
      </c>
      <c r="Z33" s="107">
        <v>20.048389363416668</v>
      </c>
      <c r="AA33" s="107">
        <v>13.453011053499997</v>
      </c>
      <c r="AB33" s="107">
        <v>8.9140376550833338</v>
      </c>
      <c r="AC33" s="107">
        <v>13.799351430250004</v>
      </c>
      <c r="AD33" s="107">
        <v>8.1638675198333335</v>
      </c>
      <c r="AE33" s="107">
        <v>10.470185209846155</v>
      </c>
      <c r="AF33" s="107">
        <v>15.505977368076922</v>
      </c>
      <c r="AG33" s="107">
        <v>13.827843024076925</v>
      </c>
      <c r="AH33" s="107">
        <v>11.963975453923078</v>
      </c>
      <c r="AI33" s="107">
        <v>16.019829621846153</v>
      </c>
      <c r="AJ33" s="107">
        <v>19.479667120384615</v>
      </c>
      <c r="AK33" s="107">
        <v>11.608375046615386</v>
      </c>
      <c r="AL33" s="107">
        <v>10.4217856885</v>
      </c>
      <c r="AM33" s="107">
        <v>14.279557362333335</v>
      </c>
      <c r="AN33" s="107">
        <v>19.880814150416668</v>
      </c>
      <c r="AO33" s="107" t="s">
        <v>211</v>
      </c>
      <c r="AQ33" s="106">
        <f t="shared" si="4"/>
        <v>0.11608375046615386</v>
      </c>
      <c r="AR33" s="106">
        <f t="shared" si="0"/>
        <v>0.104217856885</v>
      </c>
      <c r="AS33" s="106">
        <f t="shared" si="1"/>
        <v>0.14279557362333337</v>
      </c>
      <c r="AT33" s="106">
        <f t="shared" si="2"/>
        <v>0.19880814150416667</v>
      </c>
      <c r="AU33" s="106" t="str">
        <f t="shared" si="3"/>
        <v/>
      </c>
    </row>
    <row r="34" spans="1:52" s="103" customFormat="1" x14ac:dyDescent="0.3">
      <c r="A34" s="103" t="s">
        <v>216</v>
      </c>
      <c r="B34" s="103" t="s">
        <v>217</v>
      </c>
      <c r="C34" s="103" t="s">
        <v>249</v>
      </c>
      <c r="D34" s="103" t="s">
        <v>250</v>
      </c>
      <c r="E34" s="103" t="s">
        <v>220</v>
      </c>
      <c r="F34" s="103" t="s">
        <v>211</v>
      </c>
      <c r="G34" s="103" t="s">
        <v>211</v>
      </c>
      <c r="H34" s="103" t="s">
        <v>211</v>
      </c>
      <c r="I34" s="103" t="s">
        <v>211</v>
      </c>
      <c r="J34" s="103" t="s">
        <v>211</v>
      </c>
      <c r="K34" s="103" t="s">
        <v>211</v>
      </c>
      <c r="L34" s="103">
        <v>31.20380304</v>
      </c>
      <c r="M34" s="103">
        <v>37.243013810000001</v>
      </c>
      <c r="N34" s="103">
        <v>31.23956969</v>
      </c>
      <c r="O34" s="103">
        <v>17.232435630000001</v>
      </c>
      <c r="P34" s="103">
        <v>17.19073191</v>
      </c>
      <c r="Q34" s="103">
        <v>18.9611394</v>
      </c>
      <c r="R34" s="103">
        <v>26.452493619999998</v>
      </c>
      <c r="S34" s="103">
        <v>27.792504409999999</v>
      </c>
      <c r="T34" s="103">
        <v>16.339221200000001</v>
      </c>
      <c r="U34" s="103">
        <v>21.691749959999999</v>
      </c>
      <c r="V34" s="103">
        <v>16.345047539999999</v>
      </c>
      <c r="W34" s="103">
        <v>20.673988430000001</v>
      </c>
      <c r="X34" s="103">
        <v>16.862150100000001</v>
      </c>
      <c r="Y34" s="103">
        <v>18.589976740000001</v>
      </c>
      <c r="Z34" s="103">
        <v>17.735459509999998</v>
      </c>
      <c r="AA34" s="103">
        <v>13.29580324</v>
      </c>
      <c r="AB34" s="103">
        <v>16.22443483</v>
      </c>
      <c r="AC34" s="103">
        <v>18.11738639</v>
      </c>
      <c r="AD34" s="103">
        <v>17.60403166</v>
      </c>
      <c r="AE34" s="103">
        <v>22.213103650000001</v>
      </c>
      <c r="AF34" s="103">
        <v>23.275965379999999</v>
      </c>
      <c r="AG34" s="103">
        <v>20.89099964</v>
      </c>
      <c r="AH34" s="103">
        <v>23.595054780000002</v>
      </c>
      <c r="AI34" s="103">
        <v>24.745847560000001</v>
      </c>
      <c r="AJ34" s="103">
        <v>31.6236298</v>
      </c>
      <c r="AK34" s="103">
        <v>35.019982140000003</v>
      </c>
      <c r="AL34" s="103">
        <v>24.898406099999999</v>
      </c>
      <c r="AM34" s="103">
        <v>28.009938630000001</v>
      </c>
      <c r="AN34" s="103">
        <v>30.715215659999998</v>
      </c>
      <c r="AO34" s="103" t="s">
        <v>211</v>
      </c>
      <c r="AQ34" s="104">
        <f t="shared" si="4"/>
        <v>0.35019982140000006</v>
      </c>
      <c r="AR34" s="104">
        <f t="shared" si="0"/>
        <v>0.24898406099999998</v>
      </c>
      <c r="AS34" s="104">
        <f t="shared" si="1"/>
        <v>0.28009938630000003</v>
      </c>
      <c r="AT34" s="104">
        <f t="shared" si="2"/>
        <v>0.3071521566</v>
      </c>
      <c r="AU34" s="104" t="str">
        <f t="shared" si="3"/>
        <v/>
      </c>
      <c r="AV34" s="104">
        <f>AQ34-AQ20</f>
        <v>0.10863471010000006</v>
      </c>
      <c r="AW34" s="104">
        <f t="shared" ref="AW34:AY34" si="5">AR34-AR20</f>
        <v>0.12846147929999996</v>
      </c>
      <c r="AX34" s="104">
        <f t="shared" si="5"/>
        <v>0.12810270620000003</v>
      </c>
      <c r="AY34" s="104">
        <f t="shared" si="5"/>
        <v>0.12248488270000002</v>
      </c>
      <c r="AZ34" s="104"/>
    </row>
    <row r="35" spans="1:52" s="108" customFormat="1" x14ac:dyDescent="0.3">
      <c r="A35" s="108" t="s">
        <v>221</v>
      </c>
      <c r="B35" s="108" t="s">
        <v>222</v>
      </c>
      <c r="C35" s="108" t="s">
        <v>249</v>
      </c>
      <c r="D35" s="108" t="s">
        <v>250</v>
      </c>
      <c r="E35" s="108" t="s">
        <v>220</v>
      </c>
      <c r="F35" s="108" t="s">
        <v>211</v>
      </c>
      <c r="G35" s="108" t="s">
        <v>211</v>
      </c>
      <c r="H35" s="108" t="s">
        <v>211</v>
      </c>
      <c r="I35" s="108" t="s">
        <v>211</v>
      </c>
      <c r="J35" s="108" t="s">
        <v>211</v>
      </c>
      <c r="K35" s="108" t="s">
        <v>211</v>
      </c>
      <c r="L35" s="108" t="s">
        <v>211</v>
      </c>
      <c r="M35" s="108" t="s">
        <v>211</v>
      </c>
      <c r="N35" s="108" t="s">
        <v>211</v>
      </c>
      <c r="O35" s="108" t="s">
        <v>211</v>
      </c>
      <c r="P35" s="108" t="s">
        <v>211</v>
      </c>
      <c r="Q35" s="108" t="s">
        <v>211</v>
      </c>
      <c r="R35" s="108">
        <v>55.919529099999998</v>
      </c>
      <c r="S35" s="108">
        <v>49.830027989999998</v>
      </c>
      <c r="T35" s="108">
        <v>18.658890060000001</v>
      </c>
      <c r="U35" s="108">
        <v>36.693953280000002</v>
      </c>
      <c r="V35" s="108">
        <v>34.530097150000003</v>
      </c>
      <c r="W35" s="108">
        <v>36.041471299999998</v>
      </c>
      <c r="X35" s="108">
        <v>22.450509050000001</v>
      </c>
      <c r="Y35" s="108">
        <v>16.56417424</v>
      </c>
      <c r="Z35" s="108">
        <v>30.198120589999998</v>
      </c>
      <c r="AA35" s="108">
        <v>26.294626019999999</v>
      </c>
      <c r="AB35" s="108">
        <v>19.750559209999999</v>
      </c>
      <c r="AC35" s="108">
        <v>18.085693389999999</v>
      </c>
      <c r="AD35" s="108">
        <v>11.88668498</v>
      </c>
      <c r="AE35" s="108">
        <v>18.288690849999998</v>
      </c>
      <c r="AF35" s="108">
        <v>18.4893927</v>
      </c>
      <c r="AG35" s="108">
        <v>18.33101126</v>
      </c>
      <c r="AH35" s="108">
        <v>17.62152777</v>
      </c>
      <c r="AI35" s="108">
        <v>16.348381010000001</v>
      </c>
      <c r="AJ35" s="108">
        <v>20.42515251</v>
      </c>
      <c r="AK35" s="108">
        <v>14.98755104</v>
      </c>
      <c r="AL35" s="108">
        <v>9.9493613930000002</v>
      </c>
      <c r="AM35" s="108">
        <v>16.94471725</v>
      </c>
      <c r="AN35" s="108">
        <v>22.529283459999998</v>
      </c>
      <c r="AO35" s="108" t="s">
        <v>211</v>
      </c>
      <c r="AQ35" s="109">
        <f t="shared" si="4"/>
        <v>0.14987551039999999</v>
      </c>
      <c r="AR35" s="109">
        <f t="shared" si="0"/>
        <v>9.9493613930000002E-2</v>
      </c>
      <c r="AS35" s="109">
        <f t="shared" si="1"/>
        <v>0.16944717249999999</v>
      </c>
      <c r="AT35" s="109">
        <f t="shared" si="2"/>
        <v>0.22529283459999999</v>
      </c>
      <c r="AU35" s="109" t="str">
        <f t="shared" si="3"/>
        <v/>
      </c>
      <c r="AV35" s="109">
        <f t="shared" ref="AV35:AY35" si="6">AQ35-AQ21</f>
        <v>0.14605857990999999</v>
      </c>
      <c r="AW35" s="109">
        <f t="shared" si="6"/>
        <v>0.15739986173000001</v>
      </c>
      <c r="AX35" s="109">
        <f t="shared" si="6"/>
        <v>0.17064885847</v>
      </c>
      <c r="AY35" s="109">
        <f t="shared" si="6"/>
        <v>0.15063573607</v>
      </c>
      <c r="AZ35" s="109"/>
    </row>
    <row r="36" spans="1:52" s="103" customFormat="1" x14ac:dyDescent="0.3">
      <c r="A36" s="103" t="s">
        <v>223</v>
      </c>
      <c r="B36" s="103" t="s">
        <v>224</v>
      </c>
      <c r="C36" s="103" t="s">
        <v>249</v>
      </c>
      <c r="D36" s="103" t="s">
        <v>250</v>
      </c>
      <c r="E36" s="103" t="s">
        <v>220</v>
      </c>
      <c r="F36" s="103" t="s">
        <v>211</v>
      </c>
      <c r="G36" s="103" t="s">
        <v>211</v>
      </c>
      <c r="H36" s="103" t="s">
        <v>211</v>
      </c>
      <c r="I36" s="103" t="s">
        <v>211</v>
      </c>
      <c r="J36" s="103" t="s">
        <v>211</v>
      </c>
      <c r="K36" s="103" t="s">
        <v>211</v>
      </c>
      <c r="L36" s="103" t="s">
        <v>211</v>
      </c>
      <c r="M36" s="103" t="s">
        <v>211</v>
      </c>
      <c r="N36" s="103" t="s">
        <v>211</v>
      </c>
      <c r="O36" s="103" t="s">
        <v>211</v>
      </c>
      <c r="P36" s="103" t="s">
        <v>211</v>
      </c>
      <c r="Q36" s="103" t="s">
        <v>211</v>
      </c>
      <c r="R36" s="103" t="s">
        <v>211</v>
      </c>
      <c r="S36" s="103" t="s">
        <v>211</v>
      </c>
      <c r="T36" s="103" t="s">
        <v>211</v>
      </c>
      <c r="U36" s="103" t="s">
        <v>211</v>
      </c>
      <c r="V36" s="103" t="s">
        <v>211</v>
      </c>
      <c r="W36" s="103">
        <v>-28.237097859999999</v>
      </c>
      <c r="X36" s="103">
        <v>4.6530343399999996</v>
      </c>
      <c r="Y36" s="103">
        <v>10.89392383</v>
      </c>
      <c r="Z36" s="103">
        <v>16.549775149999999</v>
      </c>
      <c r="AA36" s="103">
        <v>9.7335327150000008</v>
      </c>
      <c r="AB36" s="103">
        <v>4.8129906269999996</v>
      </c>
      <c r="AC36" s="103">
        <v>15.13176531</v>
      </c>
      <c r="AD36" s="103">
        <v>7.1133860650000003</v>
      </c>
      <c r="AE36" s="103">
        <v>13.864357549999999</v>
      </c>
      <c r="AF36" s="103">
        <v>22.04731052</v>
      </c>
      <c r="AG36" s="103">
        <v>20.77622933</v>
      </c>
      <c r="AH36" s="103">
        <v>20.868394330000001</v>
      </c>
      <c r="AI36" s="103">
        <v>16.657066230000002</v>
      </c>
      <c r="AJ36" s="103">
        <v>24.478066569999999</v>
      </c>
      <c r="AK36" s="103">
        <v>14.56914096</v>
      </c>
      <c r="AL36" s="103">
        <v>6.0210517939999999</v>
      </c>
      <c r="AM36" s="103">
        <v>13.838674579999999</v>
      </c>
      <c r="AN36" s="103">
        <v>28.27550072</v>
      </c>
      <c r="AO36" s="103" t="s">
        <v>211</v>
      </c>
      <c r="AQ36" s="104">
        <f t="shared" si="4"/>
        <v>0.14569140960000002</v>
      </c>
      <c r="AR36" s="104">
        <f t="shared" si="0"/>
        <v>6.021051794E-2</v>
      </c>
      <c r="AS36" s="104">
        <f t="shared" si="1"/>
        <v>0.13838674579999999</v>
      </c>
      <c r="AT36" s="104">
        <f t="shared" si="2"/>
        <v>0.28275500720000002</v>
      </c>
      <c r="AU36" s="104" t="str">
        <f t="shared" si="3"/>
        <v/>
      </c>
      <c r="AV36" s="104">
        <f t="shared" ref="AV36:AY36" si="7">AQ36-AQ22</f>
        <v>0.12838393147000002</v>
      </c>
      <c r="AW36" s="104">
        <f t="shared" si="7"/>
        <v>0.13932231837</v>
      </c>
      <c r="AX36" s="104">
        <f t="shared" si="7"/>
        <v>0.13167417514999999</v>
      </c>
      <c r="AY36" s="104">
        <f t="shared" si="7"/>
        <v>0.10361404530000004</v>
      </c>
      <c r="AZ36" s="104"/>
    </row>
    <row r="37" spans="1:52" s="103" customFormat="1" x14ac:dyDescent="0.3">
      <c r="A37" s="103" t="s">
        <v>225</v>
      </c>
      <c r="B37" s="103" t="s">
        <v>226</v>
      </c>
      <c r="C37" s="103" t="s">
        <v>249</v>
      </c>
      <c r="D37" s="103" t="s">
        <v>250</v>
      </c>
      <c r="E37" s="103" t="s">
        <v>220</v>
      </c>
      <c r="F37" s="103" t="s">
        <v>211</v>
      </c>
      <c r="G37" s="103" t="s">
        <v>211</v>
      </c>
      <c r="H37" s="103" t="s">
        <v>211</v>
      </c>
      <c r="I37" s="103" t="s">
        <v>211</v>
      </c>
      <c r="J37" s="103" t="s">
        <v>211</v>
      </c>
      <c r="K37" s="103" t="s">
        <v>211</v>
      </c>
      <c r="L37" s="103" t="s">
        <v>211</v>
      </c>
      <c r="M37" s="103" t="s">
        <v>211</v>
      </c>
      <c r="N37" s="103" t="s">
        <v>211</v>
      </c>
      <c r="O37" s="103" t="s">
        <v>211</v>
      </c>
      <c r="P37" s="103" t="s">
        <v>211</v>
      </c>
      <c r="Q37" s="103" t="s">
        <v>211</v>
      </c>
      <c r="R37" s="103" t="s">
        <v>211</v>
      </c>
      <c r="S37" s="103" t="s">
        <v>211</v>
      </c>
      <c r="T37" s="103" t="s">
        <v>211</v>
      </c>
      <c r="U37" s="103">
        <v>27.353721199999999</v>
      </c>
      <c r="V37" s="103">
        <v>31.031073280000001</v>
      </c>
      <c r="W37" s="103">
        <v>32.071920939999998</v>
      </c>
      <c r="X37" s="103">
        <v>23.681984499999999</v>
      </c>
      <c r="Y37" s="103">
        <v>22.850540089999999</v>
      </c>
      <c r="Z37" s="103">
        <v>30.19268383</v>
      </c>
      <c r="AA37" s="103">
        <v>26.367835840000001</v>
      </c>
      <c r="AB37" s="103">
        <v>20.528804130000001</v>
      </c>
      <c r="AC37" s="103">
        <v>21.143420339999999</v>
      </c>
      <c r="AD37" s="103">
        <v>7.9247270739999998</v>
      </c>
      <c r="AE37" s="103">
        <v>9.6857516950000004</v>
      </c>
      <c r="AF37" s="103">
        <v>17.273364140000002</v>
      </c>
      <c r="AG37" s="103">
        <v>19.369056570000001</v>
      </c>
      <c r="AH37" s="103">
        <v>18.11228861</v>
      </c>
      <c r="AI37" s="103">
        <v>15.81082634</v>
      </c>
      <c r="AJ37" s="103">
        <v>22.159148470000002</v>
      </c>
      <c r="AK37" s="103">
        <v>13.29350569</v>
      </c>
      <c r="AL37" s="103">
        <v>5.8743522779999999</v>
      </c>
      <c r="AM37" s="103">
        <v>13.83274688</v>
      </c>
      <c r="AN37" s="103">
        <v>26.09767841</v>
      </c>
      <c r="AO37" s="103" t="s">
        <v>211</v>
      </c>
      <c r="AQ37" s="104">
        <f t="shared" si="4"/>
        <v>0.13293505689999999</v>
      </c>
      <c r="AR37" s="104">
        <f t="shared" si="0"/>
        <v>5.8743522780000001E-2</v>
      </c>
      <c r="AS37" s="104">
        <f t="shared" si="1"/>
        <v>0.13832746879999999</v>
      </c>
      <c r="AT37" s="104">
        <f t="shared" si="2"/>
        <v>0.26097678410000003</v>
      </c>
      <c r="AU37" s="104" t="str">
        <f t="shared" si="3"/>
        <v/>
      </c>
      <c r="AV37" s="104">
        <f t="shared" ref="AV37:AY37" si="8">AQ37-AQ23</f>
        <v>0.11126041570999999</v>
      </c>
      <c r="AW37" s="104">
        <f t="shared" si="8"/>
        <v>0.13489151566000002</v>
      </c>
      <c r="AX37" s="104">
        <f t="shared" si="8"/>
        <v>0.13063970119999999</v>
      </c>
      <c r="AY37" s="104">
        <f t="shared" si="8"/>
        <v>9.081723620000004E-2</v>
      </c>
      <c r="AZ37" s="104"/>
    </row>
    <row r="38" spans="1:52" s="103" customFormat="1" x14ac:dyDescent="0.3">
      <c r="A38" s="103" t="s">
        <v>227</v>
      </c>
      <c r="B38" s="103" t="s">
        <v>228</v>
      </c>
      <c r="C38" s="103" t="s">
        <v>249</v>
      </c>
      <c r="D38" s="103" t="s">
        <v>250</v>
      </c>
      <c r="E38" s="103" t="s">
        <v>220</v>
      </c>
      <c r="F38" s="103" t="s">
        <v>211</v>
      </c>
      <c r="G38" s="103" t="s">
        <v>211</v>
      </c>
      <c r="H38" s="103" t="s">
        <v>211</v>
      </c>
      <c r="I38" s="103" t="s">
        <v>211</v>
      </c>
      <c r="J38" s="103" t="s">
        <v>211</v>
      </c>
      <c r="K38" s="103" t="s">
        <v>211</v>
      </c>
      <c r="L38" s="103" t="s">
        <v>211</v>
      </c>
      <c r="M38" s="103" t="s">
        <v>211</v>
      </c>
      <c r="N38" s="103" t="s">
        <v>211</v>
      </c>
      <c r="O38" s="103">
        <v>12.444291789999999</v>
      </c>
      <c r="P38" s="103">
        <v>10.99868085</v>
      </c>
      <c r="Q38" s="103">
        <v>10.51968535</v>
      </c>
      <c r="R38" s="103">
        <v>11.00592309</v>
      </c>
      <c r="S38" s="103">
        <v>12.134139619999999</v>
      </c>
      <c r="T38" s="103">
        <v>10.797051550000001</v>
      </c>
      <c r="U38" s="103">
        <v>11.703266259999999</v>
      </c>
      <c r="V38" s="103">
        <v>12.09769487</v>
      </c>
      <c r="W38" s="103">
        <v>12.61404669</v>
      </c>
      <c r="X38" s="103">
        <v>12.518067759999999</v>
      </c>
      <c r="Y38" s="103">
        <v>12.634013169999999</v>
      </c>
      <c r="Z38" s="103">
        <v>13.14706578</v>
      </c>
      <c r="AA38" s="103">
        <v>8.7676184579999994</v>
      </c>
      <c r="AB38" s="103">
        <v>11.47815561</v>
      </c>
      <c r="AC38" s="103">
        <v>11.6141673</v>
      </c>
      <c r="AD38" s="103">
        <v>8.5865586250000003</v>
      </c>
      <c r="AE38" s="103">
        <v>1.270845555</v>
      </c>
      <c r="AF38" s="103">
        <v>7.9371792570000004</v>
      </c>
      <c r="AG38" s="103">
        <v>2.1986134800000001</v>
      </c>
      <c r="AH38" s="103">
        <v>-3.4629257770000001</v>
      </c>
      <c r="AI38" s="103">
        <v>6.3730866329999998</v>
      </c>
      <c r="AJ38" s="103">
        <v>6.8488850240000003</v>
      </c>
      <c r="AK38" s="103">
        <v>6.5241002569999997</v>
      </c>
      <c r="AL38" s="103">
        <v>5.4853413629999999</v>
      </c>
      <c r="AM38" s="103">
        <v>6.3915808910000003</v>
      </c>
      <c r="AN38" s="103">
        <v>6.2956305290000003</v>
      </c>
      <c r="AO38" s="103" t="s">
        <v>211</v>
      </c>
      <c r="AQ38" s="104">
        <f t="shared" si="4"/>
        <v>6.5241002569999998E-2</v>
      </c>
      <c r="AR38" s="104">
        <f t="shared" si="0"/>
        <v>5.485341363E-2</v>
      </c>
      <c r="AS38" s="104">
        <f t="shared" si="1"/>
        <v>6.3915808909999997E-2</v>
      </c>
      <c r="AT38" s="104">
        <f t="shared" si="2"/>
        <v>6.295630529E-2</v>
      </c>
      <c r="AU38" s="104" t="str">
        <f t="shared" si="3"/>
        <v/>
      </c>
      <c r="AV38" s="104">
        <f t="shared" ref="AV38:AY38" si="9">AQ38-AQ24</f>
        <v>3.2925541399999994E-2</v>
      </c>
      <c r="AW38" s="104">
        <f t="shared" si="9"/>
        <v>3.210472248E-2</v>
      </c>
      <c r="AX38" s="104">
        <f t="shared" si="9"/>
        <v>2.9655675599999994E-2</v>
      </c>
      <c r="AY38" s="104">
        <f t="shared" si="9"/>
        <v>2.9009996840000003E-2</v>
      </c>
      <c r="AZ38" s="104"/>
    </row>
    <row r="39" spans="1:52" s="103" customFormat="1" x14ac:dyDescent="0.3">
      <c r="A39" s="103" t="s">
        <v>229</v>
      </c>
      <c r="B39" s="103" t="s">
        <v>230</v>
      </c>
      <c r="C39" s="103" t="s">
        <v>249</v>
      </c>
      <c r="D39" s="103" t="s">
        <v>250</v>
      </c>
      <c r="E39" s="103" t="s">
        <v>220</v>
      </c>
      <c r="F39" s="103" t="s">
        <v>211</v>
      </c>
      <c r="G39" s="103" t="s">
        <v>211</v>
      </c>
      <c r="H39" s="103" t="s">
        <v>211</v>
      </c>
      <c r="I39" s="103" t="s">
        <v>211</v>
      </c>
      <c r="J39" s="103" t="s">
        <v>211</v>
      </c>
      <c r="K39" s="103" t="s">
        <v>211</v>
      </c>
      <c r="L39" s="103" t="s">
        <v>211</v>
      </c>
      <c r="M39" s="103" t="s">
        <v>211</v>
      </c>
      <c r="N39" s="103" t="s">
        <v>211</v>
      </c>
      <c r="O39" s="103" t="s">
        <v>211</v>
      </c>
      <c r="P39" s="103" t="s">
        <v>211</v>
      </c>
      <c r="Q39" s="103" t="s">
        <v>211</v>
      </c>
      <c r="R39" s="103" t="s">
        <v>211</v>
      </c>
      <c r="S39" s="103" t="s">
        <v>211</v>
      </c>
      <c r="T39" s="103" t="s">
        <v>211</v>
      </c>
      <c r="U39" s="103" t="s">
        <v>211</v>
      </c>
      <c r="V39" s="103" t="s">
        <v>211</v>
      </c>
      <c r="W39" s="103" t="s">
        <v>211</v>
      </c>
      <c r="X39" s="103" t="s">
        <v>211</v>
      </c>
      <c r="Y39" s="103" t="s">
        <v>211</v>
      </c>
      <c r="Z39" s="103" t="s">
        <v>211</v>
      </c>
      <c r="AA39" s="103" t="s">
        <v>211</v>
      </c>
      <c r="AB39" s="103" t="s">
        <v>211</v>
      </c>
      <c r="AC39" s="103" t="s">
        <v>211</v>
      </c>
      <c r="AD39" s="103" t="s">
        <v>211</v>
      </c>
      <c r="AE39" s="103">
        <v>8.7118313520000008</v>
      </c>
      <c r="AF39" s="103">
        <v>14.048102159999999</v>
      </c>
      <c r="AG39" s="103">
        <v>9.9515926080000003</v>
      </c>
      <c r="AH39" s="103">
        <v>9.2578905060000007</v>
      </c>
      <c r="AI39" s="103">
        <v>11.44890691</v>
      </c>
      <c r="AJ39" s="103">
        <v>4.1099785090000003</v>
      </c>
      <c r="AK39" s="103">
        <v>2.5941592149999999</v>
      </c>
      <c r="AL39" s="103">
        <v>-3.546670582</v>
      </c>
      <c r="AM39" s="103">
        <v>-3.3702669639999998</v>
      </c>
      <c r="AN39" s="103">
        <v>7.2648388999999994E-2</v>
      </c>
      <c r="AO39" s="103" t="s">
        <v>211</v>
      </c>
      <c r="AQ39" s="104">
        <f t="shared" si="4"/>
        <v>2.5941592149999998E-2</v>
      </c>
      <c r="AR39" s="104">
        <f t="shared" si="0"/>
        <v>-3.546670582E-2</v>
      </c>
      <c r="AS39" s="104">
        <f t="shared" si="1"/>
        <v>-3.3702669639999995E-2</v>
      </c>
      <c r="AT39" s="104">
        <f t="shared" si="2"/>
        <v>7.264838899999999E-4</v>
      </c>
      <c r="AU39" s="104" t="str">
        <f t="shared" si="3"/>
        <v/>
      </c>
      <c r="AV39" s="104">
        <f t="shared" ref="AV39:AY39" si="10">AQ39-AQ25</f>
        <v>6.8711606330000008E-2</v>
      </c>
      <c r="AW39" s="104">
        <f t="shared" si="10"/>
        <v>4.0990274229999998E-2</v>
      </c>
      <c r="AX39" s="104">
        <f t="shared" si="10"/>
        <v>4.3050214519999998E-2</v>
      </c>
      <c r="AY39" s="104">
        <f t="shared" si="10"/>
        <v>2.970474344E-2</v>
      </c>
      <c r="AZ39" s="104"/>
    </row>
    <row r="40" spans="1:52" s="103" customFormat="1" x14ac:dyDescent="0.3">
      <c r="A40" s="103" t="s">
        <v>231</v>
      </c>
      <c r="B40" s="103" t="s">
        <v>232</v>
      </c>
      <c r="C40" s="103" t="s">
        <v>249</v>
      </c>
      <c r="D40" s="103" t="s">
        <v>250</v>
      </c>
      <c r="E40" s="103" t="s">
        <v>220</v>
      </c>
      <c r="F40" s="103" t="s">
        <v>211</v>
      </c>
      <c r="G40" s="103" t="s">
        <v>211</v>
      </c>
      <c r="H40" s="103" t="s">
        <v>211</v>
      </c>
      <c r="I40" s="103" t="s">
        <v>211</v>
      </c>
      <c r="J40" s="103" t="s">
        <v>211</v>
      </c>
      <c r="K40" s="103" t="s">
        <v>211</v>
      </c>
      <c r="L40" s="103" t="s">
        <v>211</v>
      </c>
      <c r="M40" s="103" t="s">
        <v>211</v>
      </c>
      <c r="N40" s="103" t="s">
        <v>211</v>
      </c>
      <c r="O40" s="103">
        <v>17.421486829999999</v>
      </c>
      <c r="P40" s="103">
        <v>20.821874009999998</v>
      </c>
      <c r="Q40" s="103">
        <v>11.852834100000001</v>
      </c>
      <c r="R40" s="103">
        <v>11.711803160000001</v>
      </c>
      <c r="S40" s="103">
        <v>8.8863454750000006</v>
      </c>
      <c r="T40" s="103">
        <v>8.4341403199999991</v>
      </c>
      <c r="U40" s="103">
        <v>7.9624899630000003</v>
      </c>
      <c r="V40" s="103">
        <v>11.841586510000001</v>
      </c>
      <c r="W40" s="103">
        <v>9.9944312039999996</v>
      </c>
      <c r="X40" s="103">
        <v>0.63774169700000005</v>
      </c>
      <c r="Y40" s="103">
        <v>-9.0838087739999995</v>
      </c>
      <c r="Z40" s="103">
        <v>19.779939500000001</v>
      </c>
      <c r="AA40" s="103">
        <v>5.9936873139999998</v>
      </c>
      <c r="AB40" s="103">
        <v>2.3113273639999998</v>
      </c>
      <c r="AC40" s="103">
        <v>-7.8280608569999997</v>
      </c>
      <c r="AD40" s="103">
        <v>-12.37992654</v>
      </c>
      <c r="AE40" s="103">
        <v>13.33855569</v>
      </c>
      <c r="AF40" s="103">
        <v>21.508681280000001</v>
      </c>
      <c r="AG40" s="103">
        <v>21.342715699999999</v>
      </c>
      <c r="AH40" s="103">
        <v>21.307251229999999</v>
      </c>
      <c r="AI40" s="103">
        <v>18.807945029999999</v>
      </c>
      <c r="AJ40" s="103">
        <v>24.916604490000001</v>
      </c>
      <c r="AK40" s="103">
        <v>21.28888233</v>
      </c>
      <c r="AL40" s="103">
        <v>18.019440500000002</v>
      </c>
      <c r="AM40" s="103">
        <v>22.305817139999998</v>
      </c>
      <c r="AN40" s="103">
        <v>32.60025873</v>
      </c>
      <c r="AO40" s="103" t="s">
        <v>211</v>
      </c>
      <c r="AQ40" s="104">
        <f t="shared" si="4"/>
        <v>0.2128888233</v>
      </c>
      <c r="AR40" s="104">
        <f t="shared" si="0"/>
        <v>0.18019440500000003</v>
      </c>
      <c r="AS40" s="104">
        <f t="shared" si="1"/>
        <v>0.22305817139999998</v>
      </c>
      <c r="AT40" s="104">
        <f t="shared" si="2"/>
        <v>0.32600258729999998</v>
      </c>
      <c r="AU40" s="104" t="str">
        <f t="shared" si="3"/>
        <v/>
      </c>
      <c r="AV40" s="104">
        <f t="shared" ref="AV40:AY40" si="11">AQ40-AQ26</f>
        <v>0.14185535773000002</v>
      </c>
      <c r="AW40" s="104">
        <f t="shared" si="11"/>
        <v>0.16252935427000004</v>
      </c>
      <c r="AX40" s="104">
        <f t="shared" si="11"/>
        <v>0.16554000277999997</v>
      </c>
      <c r="AY40" s="104">
        <f t="shared" si="11"/>
        <v>0.15784714019999996</v>
      </c>
      <c r="AZ40" s="104"/>
    </row>
    <row r="41" spans="1:52" s="103" customFormat="1" x14ac:dyDescent="0.3">
      <c r="A41" s="103" t="s">
        <v>233</v>
      </c>
      <c r="B41" s="103" t="s">
        <v>234</v>
      </c>
      <c r="C41" s="103" t="s">
        <v>249</v>
      </c>
      <c r="D41" s="103" t="s">
        <v>250</v>
      </c>
      <c r="E41" s="103" t="s">
        <v>220</v>
      </c>
      <c r="F41" s="103" t="s">
        <v>211</v>
      </c>
      <c r="G41" s="103" t="s">
        <v>211</v>
      </c>
      <c r="H41" s="103" t="s">
        <v>211</v>
      </c>
      <c r="I41" s="103" t="s">
        <v>211</v>
      </c>
      <c r="J41" s="103" t="s">
        <v>211</v>
      </c>
      <c r="K41" s="103" t="s">
        <v>211</v>
      </c>
      <c r="L41" s="103" t="s">
        <v>211</v>
      </c>
      <c r="M41" s="103" t="s">
        <v>211</v>
      </c>
      <c r="N41" s="103" t="s">
        <v>211</v>
      </c>
      <c r="O41" s="103" t="s">
        <v>211</v>
      </c>
      <c r="P41" s="103">
        <v>9.6033327340000003</v>
      </c>
      <c r="Q41" s="103">
        <v>6.5059807149999997</v>
      </c>
      <c r="R41" s="103">
        <v>18.676730920000001</v>
      </c>
      <c r="S41" s="103">
        <v>22.094379880000002</v>
      </c>
      <c r="T41" s="103">
        <v>5.8285065070000002</v>
      </c>
      <c r="U41" s="103">
        <v>17.870966689999999</v>
      </c>
      <c r="V41" s="103">
        <v>20.74222572</v>
      </c>
      <c r="W41" s="103">
        <v>20.486261039999999</v>
      </c>
      <c r="X41" s="103">
        <v>12.005817950000001</v>
      </c>
      <c r="Y41" s="103">
        <v>10.903720959999999</v>
      </c>
      <c r="Z41" s="103">
        <v>25.761275319999999</v>
      </c>
      <c r="AA41" s="103">
        <v>15.844590999999999</v>
      </c>
      <c r="AB41" s="103">
        <v>-4.9386226930000001</v>
      </c>
      <c r="AC41" s="103">
        <v>11.38910798</v>
      </c>
      <c r="AD41" s="103">
        <v>4.6526467480000004</v>
      </c>
      <c r="AE41" s="103">
        <v>4.3402748969999996</v>
      </c>
      <c r="AF41" s="103">
        <v>16.526062079999999</v>
      </c>
      <c r="AG41" s="103">
        <v>10.7082347</v>
      </c>
      <c r="AH41" s="103">
        <v>1.283407636</v>
      </c>
      <c r="AI41" s="103">
        <v>18.310163289999998</v>
      </c>
      <c r="AJ41" s="103">
        <v>23.989122569999999</v>
      </c>
      <c r="AK41" s="103">
        <v>-21.652127050000001</v>
      </c>
      <c r="AL41" s="103" t="s">
        <v>211</v>
      </c>
      <c r="AM41" s="103" t="s">
        <v>211</v>
      </c>
      <c r="AN41" s="103" t="s">
        <v>211</v>
      </c>
      <c r="AO41" s="103" t="s">
        <v>211</v>
      </c>
      <c r="AQ41" s="104">
        <f t="shared" si="4"/>
        <v>-0.2165212705</v>
      </c>
      <c r="AR41" s="104" t="str">
        <f t="shared" si="0"/>
        <v/>
      </c>
      <c r="AS41" s="104" t="str">
        <f t="shared" si="1"/>
        <v/>
      </c>
      <c r="AT41" s="104" t="str">
        <f t="shared" si="2"/>
        <v/>
      </c>
      <c r="AU41" s="104" t="str">
        <f t="shared" si="3"/>
        <v/>
      </c>
      <c r="AV41" s="104">
        <f t="shared" ref="AV41" si="12">AQ41-AQ27</f>
        <v>0.28456501149999991</v>
      </c>
      <c r="AW41" s="104"/>
      <c r="AX41" s="104"/>
      <c r="AY41" s="104"/>
      <c r="AZ41" s="104"/>
    </row>
    <row r="42" spans="1:52" s="103" customFormat="1" x14ac:dyDescent="0.3">
      <c r="A42" s="103" t="s">
        <v>235</v>
      </c>
      <c r="B42" s="103" t="s">
        <v>236</v>
      </c>
      <c r="C42" s="103" t="s">
        <v>249</v>
      </c>
      <c r="D42" s="103" t="s">
        <v>250</v>
      </c>
      <c r="E42" s="103" t="s">
        <v>220</v>
      </c>
      <c r="F42" s="103" t="s">
        <v>211</v>
      </c>
      <c r="G42" s="103" t="s">
        <v>211</v>
      </c>
      <c r="H42" s="103" t="s">
        <v>211</v>
      </c>
      <c r="I42" s="103" t="s">
        <v>211</v>
      </c>
      <c r="J42" s="103" t="s">
        <v>211</v>
      </c>
      <c r="K42" s="103" t="s">
        <v>211</v>
      </c>
      <c r="L42" s="103" t="s">
        <v>211</v>
      </c>
      <c r="M42" s="103" t="s">
        <v>211</v>
      </c>
      <c r="N42" s="103" t="s">
        <v>211</v>
      </c>
      <c r="O42" s="103" t="s">
        <v>211</v>
      </c>
      <c r="P42" s="103" t="s">
        <v>211</v>
      </c>
      <c r="Q42" s="103" t="s">
        <v>211</v>
      </c>
      <c r="R42" s="103" t="s">
        <v>211</v>
      </c>
      <c r="S42" s="103" t="s">
        <v>211</v>
      </c>
      <c r="T42" s="103" t="s">
        <v>211</v>
      </c>
      <c r="U42" s="103" t="s">
        <v>211</v>
      </c>
      <c r="V42" s="103" t="s">
        <v>211</v>
      </c>
      <c r="W42" s="103" t="s">
        <v>211</v>
      </c>
      <c r="X42" s="103">
        <v>9.5891396259999997</v>
      </c>
      <c r="Y42" s="103">
        <v>11.36606901</v>
      </c>
      <c r="Z42" s="103">
        <v>28.9745527</v>
      </c>
      <c r="AA42" s="103">
        <v>14.201705349999999</v>
      </c>
      <c r="AB42" s="103">
        <v>3.3677328919999998</v>
      </c>
      <c r="AC42" s="103">
        <v>10.254037970000001</v>
      </c>
      <c r="AD42" s="103">
        <v>0.55701010200000001</v>
      </c>
      <c r="AE42" s="103">
        <v>9.1674632060000008</v>
      </c>
      <c r="AF42" s="103">
        <v>28.159969440000001</v>
      </c>
      <c r="AG42" s="103">
        <v>19.748783169999999</v>
      </c>
      <c r="AH42" s="103">
        <v>4.842305208</v>
      </c>
      <c r="AI42" s="103">
        <v>33.081503210000001</v>
      </c>
      <c r="AJ42" s="103">
        <v>36.652052730000001</v>
      </c>
      <c r="AK42" s="103">
        <v>16.731211439999999</v>
      </c>
      <c r="AL42" s="103">
        <v>13.38313548</v>
      </c>
      <c r="AM42" s="103">
        <v>25.738977340000002</v>
      </c>
      <c r="AN42" s="103">
        <v>34.270250650000001</v>
      </c>
      <c r="AO42" s="103" t="s">
        <v>211</v>
      </c>
      <c r="AQ42" s="104">
        <f t="shared" si="4"/>
        <v>0.16731211439999999</v>
      </c>
      <c r="AR42" s="104">
        <f t="shared" si="0"/>
        <v>0.1338313548</v>
      </c>
      <c r="AS42" s="104">
        <f t="shared" si="1"/>
        <v>0.25738977340000002</v>
      </c>
      <c r="AT42" s="104">
        <f t="shared" si="2"/>
        <v>0.3427025065</v>
      </c>
      <c r="AU42" s="104" t="str">
        <f t="shared" si="3"/>
        <v/>
      </c>
      <c r="AV42" s="104">
        <f t="shared" ref="AV42:AY42" si="13">AQ42-AQ28</f>
        <v>0.11319090911999999</v>
      </c>
      <c r="AW42" s="104">
        <f t="shared" si="13"/>
        <v>0.12565906955</v>
      </c>
      <c r="AX42" s="104">
        <f t="shared" si="13"/>
        <v>0.11884650100000002</v>
      </c>
      <c r="AY42" s="104">
        <f t="shared" si="13"/>
        <v>9.1586964100000001E-2</v>
      </c>
      <c r="AZ42" s="104"/>
    </row>
    <row r="43" spans="1:52" s="103" customFormat="1" x14ac:dyDescent="0.3">
      <c r="A43" s="103" t="s">
        <v>237</v>
      </c>
      <c r="B43" s="103" t="s">
        <v>238</v>
      </c>
      <c r="C43" s="103" t="s">
        <v>249</v>
      </c>
      <c r="D43" s="103" t="s">
        <v>250</v>
      </c>
      <c r="E43" s="103" t="s">
        <v>220</v>
      </c>
      <c r="F43" s="103" t="s">
        <v>211</v>
      </c>
      <c r="G43" s="103" t="s">
        <v>211</v>
      </c>
      <c r="H43" s="103" t="s">
        <v>211</v>
      </c>
      <c r="I43" s="103" t="s">
        <v>211</v>
      </c>
      <c r="J43" s="103" t="s">
        <v>211</v>
      </c>
      <c r="K43" s="103" t="s">
        <v>211</v>
      </c>
      <c r="L43" s="103" t="s">
        <v>211</v>
      </c>
      <c r="M43" s="103" t="s">
        <v>211</v>
      </c>
      <c r="N43" s="103" t="s">
        <v>211</v>
      </c>
      <c r="O43" s="103" t="s">
        <v>211</v>
      </c>
      <c r="P43" s="103" t="s">
        <v>211</v>
      </c>
      <c r="Q43" s="103" t="s">
        <v>211</v>
      </c>
      <c r="R43" s="103" t="s">
        <v>211</v>
      </c>
      <c r="S43" s="103" t="s">
        <v>211</v>
      </c>
      <c r="T43" s="103">
        <v>-53.2322846</v>
      </c>
      <c r="U43" s="103">
        <v>1.026891381</v>
      </c>
      <c r="V43" s="103" t="s">
        <v>211</v>
      </c>
      <c r="W43" s="103">
        <v>25.11688929</v>
      </c>
      <c r="X43" s="103">
        <v>8.2219267229999993</v>
      </c>
      <c r="Y43" s="103">
        <v>14.06196493</v>
      </c>
      <c r="Z43" s="103">
        <v>22.87905134</v>
      </c>
      <c r="AA43" s="103">
        <v>8.0707562149999994</v>
      </c>
      <c r="AB43" s="103">
        <v>3.095722335</v>
      </c>
      <c r="AC43" s="103">
        <v>26.508967080000001</v>
      </c>
      <c r="AD43" s="103">
        <v>24.117778229999999</v>
      </c>
      <c r="AE43" s="103">
        <v>2.2897022709999999</v>
      </c>
      <c r="AF43" s="103">
        <v>2.1687236310000002</v>
      </c>
      <c r="AG43" s="103">
        <v>4.2503511439999997</v>
      </c>
      <c r="AH43" s="103">
        <v>9.1445663820000007</v>
      </c>
      <c r="AI43" s="103">
        <v>9.7911026010000004</v>
      </c>
      <c r="AJ43" s="103">
        <v>14.92622605</v>
      </c>
      <c r="AK43" s="103">
        <v>10.99009259</v>
      </c>
      <c r="AL43" s="103">
        <v>13.29228839</v>
      </c>
      <c r="AM43" s="103">
        <v>19.660304029999999</v>
      </c>
      <c r="AN43" s="103">
        <v>20.799581119999999</v>
      </c>
      <c r="AO43" s="103" t="s">
        <v>211</v>
      </c>
      <c r="AQ43" s="104">
        <f t="shared" si="4"/>
        <v>0.1099009259</v>
      </c>
      <c r="AR43" s="104">
        <f t="shared" si="0"/>
        <v>0.13292288389999998</v>
      </c>
      <c r="AS43" s="104">
        <f t="shared" si="1"/>
        <v>0.19660304029999998</v>
      </c>
      <c r="AT43" s="104">
        <f t="shared" si="2"/>
        <v>0.20799581119999999</v>
      </c>
      <c r="AU43" s="104" t="str">
        <f t="shared" si="3"/>
        <v/>
      </c>
      <c r="AV43" s="104">
        <f t="shared" ref="AV43:AY43" si="14">AQ43-AQ29</f>
        <v>7.7725832130000005E-2</v>
      </c>
      <c r="AW43" s="104">
        <f t="shared" si="14"/>
        <v>9.1765382429999987E-2</v>
      </c>
      <c r="AX43" s="104">
        <f t="shared" si="14"/>
        <v>7.6361587799999978E-2</v>
      </c>
      <c r="AY43" s="104">
        <f t="shared" si="14"/>
        <v>5.4145468799999985E-2</v>
      </c>
      <c r="AZ43" s="104"/>
    </row>
    <row r="44" spans="1:52" s="103" customFormat="1" x14ac:dyDescent="0.3">
      <c r="A44" s="103" t="s">
        <v>239</v>
      </c>
      <c r="B44" s="103" t="s">
        <v>240</v>
      </c>
      <c r="C44" s="103" t="s">
        <v>249</v>
      </c>
      <c r="D44" s="103" t="s">
        <v>250</v>
      </c>
      <c r="E44" s="103" t="s">
        <v>220</v>
      </c>
      <c r="F44" s="103" t="s">
        <v>211</v>
      </c>
      <c r="G44" s="103" t="s">
        <v>211</v>
      </c>
      <c r="H44" s="103" t="s">
        <v>211</v>
      </c>
      <c r="I44" s="103" t="s">
        <v>211</v>
      </c>
      <c r="J44" s="103" t="s">
        <v>211</v>
      </c>
      <c r="K44" s="103" t="s">
        <v>211</v>
      </c>
      <c r="L44" s="103" t="s">
        <v>211</v>
      </c>
      <c r="M44" s="103" t="s">
        <v>211</v>
      </c>
      <c r="N44" s="103">
        <v>30.191154040000001</v>
      </c>
      <c r="O44" s="103">
        <v>16.419793389999999</v>
      </c>
      <c r="P44" s="103">
        <v>24.239414830000001</v>
      </c>
      <c r="Q44" s="103">
        <v>21.66983003</v>
      </c>
      <c r="R44" s="103">
        <v>15.155154489999999</v>
      </c>
      <c r="S44" s="103">
        <v>17.903958880000001</v>
      </c>
      <c r="T44" s="103">
        <v>12.722843960000001</v>
      </c>
      <c r="U44" s="103">
        <v>1.367042264</v>
      </c>
      <c r="V44" s="103">
        <v>15.050430520000001</v>
      </c>
      <c r="W44" s="103">
        <v>15.52207217</v>
      </c>
      <c r="X44" s="103">
        <v>12.24581513</v>
      </c>
      <c r="Y44" s="103">
        <v>13.072648689999999</v>
      </c>
      <c r="Z44" s="103">
        <v>10.707029990000001</v>
      </c>
      <c r="AA44" s="103">
        <v>2.5854305700000002</v>
      </c>
      <c r="AB44" s="103">
        <v>3.6631554159999999</v>
      </c>
      <c r="AC44" s="103">
        <v>15.069171519999999</v>
      </c>
      <c r="AD44" s="103">
        <v>11.922603580000001</v>
      </c>
      <c r="AE44" s="103">
        <v>13.773921489999999</v>
      </c>
      <c r="AF44" s="103">
        <v>15.742694650000001</v>
      </c>
      <c r="AG44" s="103">
        <v>15.349490380000001</v>
      </c>
      <c r="AH44" s="103">
        <v>12.37762191</v>
      </c>
      <c r="AI44" s="103">
        <v>12.0130903</v>
      </c>
      <c r="AJ44" s="103">
        <v>19.26817934</v>
      </c>
      <c r="AK44" s="103">
        <v>16.151442360000001</v>
      </c>
      <c r="AL44" s="103">
        <v>16.05842191</v>
      </c>
      <c r="AM44" s="103">
        <v>19.6540398</v>
      </c>
      <c r="AN44" s="103">
        <v>17.158717630000002</v>
      </c>
      <c r="AO44" s="103" t="s">
        <v>211</v>
      </c>
      <c r="AQ44" s="104">
        <f t="shared" si="4"/>
        <v>0.16151442360000001</v>
      </c>
      <c r="AR44" s="104">
        <f t="shared" si="0"/>
        <v>0.16058421910000001</v>
      </c>
      <c r="AS44" s="104">
        <f t="shared" si="1"/>
        <v>0.19654039800000001</v>
      </c>
      <c r="AT44" s="104">
        <f t="shared" si="2"/>
        <v>0.1715871763</v>
      </c>
      <c r="AU44" s="104" t="str">
        <f t="shared" si="3"/>
        <v/>
      </c>
      <c r="AV44" s="104">
        <f t="shared" ref="AV44:AY44" si="15">AQ44-AQ30</f>
        <v>0.10628215387000001</v>
      </c>
      <c r="AW44" s="104">
        <f t="shared" si="15"/>
        <v>0.10349204967</v>
      </c>
      <c r="AX44" s="104">
        <f t="shared" si="15"/>
        <v>0.11259092234</v>
      </c>
      <c r="AY44" s="104">
        <f t="shared" si="15"/>
        <v>0.10250933149000001</v>
      </c>
      <c r="AZ44" s="104"/>
    </row>
    <row r="45" spans="1:52" s="103" customFormat="1" x14ac:dyDescent="0.3">
      <c r="A45" s="103" t="s">
        <v>241</v>
      </c>
      <c r="B45" s="103" t="s">
        <v>242</v>
      </c>
      <c r="C45" s="103" t="s">
        <v>249</v>
      </c>
      <c r="D45" s="103" t="s">
        <v>250</v>
      </c>
      <c r="E45" s="103" t="s">
        <v>220</v>
      </c>
      <c r="F45" s="103" t="s">
        <v>211</v>
      </c>
      <c r="G45" s="103" t="s">
        <v>211</v>
      </c>
      <c r="H45" s="103" t="s">
        <v>211</v>
      </c>
      <c r="I45" s="103" t="s">
        <v>211</v>
      </c>
      <c r="J45" s="103" t="s">
        <v>211</v>
      </c>
      <c r="K45" s="103" t="s">
        <v>211</v>
      </c>
      <c r="L45" s="103" t="s">
        <v>211</v>
      </c>
      <c r="M45" s="103" t="s">
        <v>211</v>
      </c>
      <c r="N45" s="103" t="s">
        <v>211</v>
      </c>
      <c r="O45" s="103" t="s">
        <v>211</v>
      </c>
      <c r="P45" s="103" t="s">
        <v>211</v>
      </c>
      <c r="Q45" s="103" t="s">
        <v>211</v>
      </c>
      <c r="R45" s="103" t="s">
        <v>211</v>
      </c>
      <c r="S45" s="103" t="s">
        <v>211</v>
      </c>
      <c r="T45" s="103" t="s">
        <v>211</v>
      </c>
      <c r="U45" s="103">
        <v>11.68738748</v>
      </c>
      <c r="V45" s="103">
        <v>9.2096860980000006</v>
      </c>
      <c r="W45" s="103">
        <v>10.47483246</v>
      </c>
      <c r="X45" s="103">
        <v>13.3448552</v>
      </c>
      <c r="Y45" s="103">
        <v>10.08868638</v>
      </c>
      <c r="Z45" s="103">
        <v>7.008214121</v>
      </c>
      <c r="AA45" s="103">
        <v>15.148537839999999</v>
      </c>
      <c r="AB45" s="103">
        <v>11.375452470000001</v>
      </c>
      <c r="AC45" s="103">
        <v>12.79586441</v>
      </c>
      <c r="AD45" s="103">
        <v>4.2214712939999997</v>
      </c>
      <c r="AE45" s="103">
        <v>6.2339917920000003</v>
      </c>
      <c r="AF45" s="103">
        <v>1.2912920569999999</v>
      </c>
      <c r="AG45" s="103">
        <v>5.5641876010000004</v>
      </c>
      <c r="AH45" s="103">
        <v>9.3693821360000005</v>
      </c>
      <c r="AI45" s="103">
        <v>14.16645319</v>
      </c>
      <c r="AJ45" s="103">
        <v>15.00845195</v>
      </c>
      <c r="AK45" s="103">
        <v>8.9344075939999996</v>
      </c>
      <c r="AL45" s="103">
        <v>5.5681698160000002</v>
      </c>
      <c r="AM45" s="103">
        <v>-2.9078607289999998</v>
      </c>
      <c r="AN45" s="103">
        <v>5.4895735869999998</v>
      </c>
      <c r="AO45" s="103" t="s">
        <v>211</v>
      </c>
      <c r="AQ45" s="104">
        <f t="shared" si="4"/>
        <v>8.934407593999999E-2</v>
      </c>
      <c r="AR45" s="104">
        <f t="shared" si="0"/>
        <v>5.5681698160000001E-2</v>
      </c>
      <c r="AS45" s="104">
        <f t="shared" si="1"/>
        <v>-2.9078607289999999E-2</v>
      </c>
      <c r="AT45" s="104">
        <f t="shared" si="2"/>
        <v>5.4895735869999997E-2</v>
      </c>
      <c r="AU45" s="104" t="str">
        <f t="shared" si="3"/>
        <v/>
      </c>
      <c r="AV45" s="104">
        <f t="shared" ref="AV45:AY45" si="16">AQ45-AQ31</f>
        <v>8.9236974819999995E-2</v>
      </c>
      <c r="AW45" s="104">
        <f t="shared" si="16"/>
        <v>9.5391265249999996E-2</v>
      </c>
      <c r="AX45" s="104">
        <f t="shared" si="16"/>
        <v>7.9242435109999995E-2</v>
      </c>
      <c r="AY45" s="104">
        <f t="shared" si="16"/>
        <v>4.255887253E-2</v>
      </c>
      <c r="AZ45" s="104"/>
    </row>
    <row r="46" spans="1:52" s="103" customFormat="1" x14ac:dyDescent="0.3">
      <c r="A46" s="103" t="s">
        <v>243</v>
      </c>
      <c r="B46" s="103" t="s">
        <v>244</v>
      </c>
      <c r="C46" s="103" t="s">
        <v>249</v>
      </c>
      <c r="D46" s="103" t="s">
        <v>250</v>
      </c>
      <c r="E46" s="103" t="s">
        <v>220</v>
      </c>
      <c r="F46" s="103" t="s">
        <v>211</v>
      </c>
      <c r="G46" s="103" t="s">
        <v>211</v>
      </c>
      <c r="H46" s="103" t="s">
        <v>211</v>
      </c>
      <c r="I46" s="103" t="s">
        <v>211</v>
      </c>
      <c r="J46" s="103">
        <v>16.232745009999999</v>
      </c>
      <c r="K46" s="103">
        <v>25.110770930000001</v>
      </c>
      <c r="L46" s="103">
        <v>27.50301631</v>
      </c>
      <c r="M46" s="103">
        <v>29.134146829999999</v>
      </c>
      <c r="N46" s="103">
        <v>25.218394329999999</v>
      </c>
      <c r="O46" s="103">
        <v>24.101337640000001</v>
      </c>
      <c r="P46" s="103">
        <v>32.442039430000001</v>
      </c>
      <c r="Q46" s="103">
        <v>29.408673799999999</v>
      </c>
      <c r="R46" s="103">
        <v>27.711710020000002</v>
      </c>
      <c r="S46" s="103">
        <v>23.66188773</v>
      </c>
      <c r="T46" s="103">
        <v>23.356586149999998</v>
      </c>
      <c r="U46" s="103">
        <v>23.084380939999999</v>
      </c>
      <c r="V46" s="103">
        <v>24.696800450000001</v>
      </c>
      <c r="W46" s="103">
        <v>22.095385019999998</v>
      </c>
      <c r="X46" s="103">
        <v>22.902927559999998</v>
      </c>
      <c r="Y46" s="103">
        <v>18.555819790000001</v>
      </c>
      <c r="Z46" s="103">
        <v>17.647504529999999</v>
      </c>
      <c r="AA46" s="103">
        <v>15.13200808</v>
      </c>
      <c r="AB46" s="103">
        <v>15.29873967</v>
      </c>
      <c r="AC46" s="103">
        <v>13.310696330000001</v>
      </c>
      <c r="AD46" s="103">
        <v>11.75943842</v>
      </c>
      <c r="AE46" s="103">
        <v>12.933917729999999</v>
      </c>
      <c r="AF46" s="103">
        <v>13.108968490000001</v>
      </c>
      <c r="AG46" s="103">
        <v>11.280693729999999</v>
      </c>
      <c r="AH46" s="103">
        <v>11.214916179999999</v>
      </c>
      <c r="AI46" s="103">
        <v>10.703412780000001</v>
      </c>
      <c r="AJ46" s="103">
        <v>8.8301745520000008</v>
      </c>
      <c r="AK46" s="103">
        <v>11.476527040000001</v>
      </c>
      <c r="AL46" s="103">
        <v>10.05812982</v>
      </c>
      <c r="AM46" s="103">
        <v>11.256019500000001</v>
      </c>
      <c r="AN46" s="103">
        <v>14.26543092</v>
      </c>
      <c r="AO46" s="103" t="s">
        <v>211</v>
      </c>
      <c r="AQ46" s="104">
        <f t="shared" si="4"/>
        <v>0.11476527040000001</v>
      </c>
      <c r="AR46" s="104">
        <f t="shared" si="0"/>
        <v>0.1005812982</v>
      </c>
      <c r="AS46" s="104">
        <f t="shared" si="1"/>
        <v>0.112560195</v>
      </c>
      <c r="AT46" s="104">
        <f t="shared" si="2"/>
        <v>0.1426543092</v>
      </c>
      <c r="AU46" s="104" t="str">
        <f t="shared" si="3"/>
        <v/>
      </c>
      <c r="AV46" s="104">
        <f t="shared" ref="AV46:AY46" si="17">AQ46-AQ32</f>
        <v>5.8604397160000002E-2</v>
      </c>
      <c r="AW46" s="104">
        <f t="shared" si="17"/>
        <v>5.0254656670000002E-2</v>
      </c>
      <c r="AX46" s="104">
        <f t="shared" si="17"/>
        <v>6.1449116959999994E-2</v>
      </c>
      <c r="AY46" s="104">
        <f t="shared" si="17"/>
        <v>6.2236910889999997E-2</v>
      </c>
      <c r="AZ46" s="104"/>
    </row>
    <row r="47" spans="1:52" s="103" customFormat="1" x14ac:dyDescent="0.3"/>
    <row r="48" spans="1:52" s="103" customFormat="1" x14ac:dyDescent="0.3"/>
    <row r="49" s="103" customFormat="1" x14ac:dyDescent="0.3"/>
    <row r="50" s="103" customFormat="1" x14ac:dyDescent="0.3"/>
    <row r="51" s="103" customFormat="1" x14ac:dyDescent="0.3"/>
    <row r="52" s="103" customFormat="1" x14ac:dyDescent="0.3"/>
    <row r="53" s="103" customFormat="1" x14ac:dyDescent="0.3"/>
    <row r="54" s="103" customFormat="1" x14ac:dyDescent="0.3"/>
    <row r="55" s="103" customFormat="1" x14ac:dyDescent="0.3"/>
    <row r="56" s="103" customFormat="1" x14ac:dyDescent="0.3"/>
    <row r="57" s="103" customFormat="1" x14ac:dyDescent="0.3"/>
    <row r="58" s="103" customFormat="1" x14ac:dyDescent="0.3"/>
    <row r="59" s="103" customFormat="1" x14ac:dyDescent="0.3"/>
    <row r="60" s="103" customFormat="1" x14ac:dyDescent="0.3"/>
    <row r="61" s="103" customFormat="1" x14ac:dyDescent="0.3"/>
    <row r="62" s="103" customFormat="1" x14ac:dyDescent="0.3"/>
    <row r="63" s="103" customFormat="1" x14ac:dyDescent="0.3"/>
    <row r="64" s="103" customFormat="1" x14ac:dyDescent="0.3"/>
    <row r="65" s="103" customFormat="1" x14ac:dyDescent="0.3"/>
    <row r="66" s="103" customFormat="1" x14ac:dyDescent="0.3"/>
    <row r="67" s="103" customFormat="1" x14ac:dyDescent="0.3"/>
    <row r="68" s="103" customFormat="1" x14ac:dyDescent="0.3"/>
    <row r="69" s="103" customFormat="1" x14ac:dyDescent="0.3"/>
    <row r="70" s="103" customFormat="1" x14ac:dyDescent="0.3"/>
    <row r="71" s="103" customFormat="1" x14ac:dyDescent="0.3"/>
    <row r="72" s="103" customFormat="1" x14ac:dyDescent="0.3"/>
    <row r="73" s="103" customFormat="1" x14ac:dyDescent="0.3"/>
    <row r="74" s="103" customFormat="1" x14ac:dyDescent="0.3"/>
    <row r="75" s="103" customFormat="1" x14ac:dyDescent="0.3"/>
    <row r="76" s="103" customFormat="1" x14ac:dyDescent="0.3"/>
    <row r="77" s="103" customForma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OLED 개요</vt:lpstr>
      <vt:lpstr>최근현황 및 전망</vt:lpstr>
      <vt:lpstr>시장전망치</vt:lpstr>
      <vt:lpstr>BB_정리</vt:lpstr>
      <vt:lpstr>&gt;&gt;Bloomberg</vt:lpstr>
      <vt:lpstr>shipment</vt:lpstr>
      <vt:lpstr>shipment_회사별</vt:lpstr>
      <vt:lpstr>margin_회사별</vt:lpstr>
    </vt:vector>
  </TitlesOfParts>
  <Manager/>
  <Company>KPMG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Jeong, Dong-Hee (KR/Deal Adv2)</dc:creator>
  <cp:keywords/>
  <dc:description/>
  <cp:lastModifiedBy>Yu, Jae-Won (KR/Deal Adv2)</cp:lastModifiedBy>
  <cp:revision/>
  <dcterms:created xsi:type="dcterms:W3CDTF">2023-02-07T04:04:12Z</dcterms:created>
  <dcterms:modified xsi:type="dcterms:W3CDTF">2023-02-22T13:18:51Z</dcterms:modified>
  <cp:category/>
  <cp:contentStatus/>
</cp:coreProperties>
</file>