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xml"/>
  <Override PartName="/xl/charts/chart7.xml" ContentType="application/vnd.openxmlformats-officedocument.drawingml.chart+xml"/>
  <Override PartName="/xl/drawings/drawing1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ookViews>
    <workbookView xWindow="240" yWindow="75" windowWidth="19440" windowHeight="7455" tabRatio="945" firstSheet="2" activeTab="15"/>
  </bookViews>
  <sheets>
    <sheet name="_TM_Working capital" sheetId="17" state="veryHidden" r:id="rId1"/>
    <sheet name="_TM_BS - Net assets &amp; Net debt " sheetId="20" state="veryHidden" r:id="rId2"/>
    <sheet name="Cash Flow=&gt;" sheetId="73" r:id="rId3"/>
    <sheet name="Summary CF" sheetId="39" r:id="rId4"/>
    <sheet name="Cash definition" sheetId="62" r:id="rId5"/>
    <sheet name="CF-Matrix-Scheme" sheetId="50" r:id="rId6"/>
    <sheet name="CF 2010" sheetId="38" r:id="rId7"/>
    <sheet name="CF 2011" sheetId="37" r:id="rId8"/>
    <sheet name="CF 2012" sheetId="36" r:id="rId9"/>
    <sheet name="IS" sheetId="32" r:id="rId10"/>
    <sheet name="Consolidated CF" sheetId="77" r:id="rId11"/>
    <sheet name="Provisions =&gt;" sheetId="72" state="hidden" r:id="rId12"/>
    <sheet name="Other provisions " sheetId="58" state="hidden" r:id="rId13"/>
    <sheet name="Working capital" sheetId="57" state="hidden" r:id="rId14"/>
    <sheet name="NA-Other items" sheetId="14" state="hidden" r:id="rId15"/>
    <sheet name="debt like items" sheetId="82" r:id="rId16"/>
    <sheet name="Working capital(2)" sheetId="7" state="hidden" r:id="rId17"/>
    <sheet name="Financing=&gt;" sheetId="71" state="hidden" r:id="rId18"/>
    <sheet name="summary of net debt" sheetId="56" state="hidden" r:id="rId19"/>
    <sheet name="headroom" sheetId="49" state="hidden" r:id="rId20"/>
    <sheet name="Debt" sheetId="16" state="hidden" r:id="rId21"/>
    <sheet name="headroom (2)" sheetId="65" state="hidden" r:id="rId22"/>
    <sheet name="Summary of loan contracts" sheetId="55" state="hidden" r:id="rId23"/>
    <sheet name="Summary of bank liabs" sheetId="80" state="hidden" r:id="rId24"/>
    <sheet name="Bucket Approach=&gt;" sheetId="74" state="hidden" r:id="rId25"/>
    <sheet name="NA 2012" sheetId="11" state="hidden" r:id="rId26"/>
    <sheet name="NA 2011" sheetId="10" state="hidden" r:id="rId27"/>
    <sheet name="NA 2010" sheetId="9" state="hidden" r:id="rId28"/>
    <sheet name="NA 2009" sheetId="8" state="hidden" r:id="rId29"/>
    <sheet name="BS-Net assets" sheetId="19" state="hidden" r:id="rId30"/>
    <sheet name="BS-Accounting" sheetId="44" state="hidden" r:id="rId31"/>
    <sheet name="CAPEX=&gt;" sheetId="70" state="hidden" r:id="rId32"/>
    <sheet name="Capex" sheetId="53" state="hidden" r:id="rId33"/>
    <sheet name="FA movement &amp; Depreciation" sheetId="54" state="hidden" r:id="rId34"/>
    <sheet name="FA movement" sheetId="48" state="hidden" r:id="rId35"/>
    <sheet name="CapacityUtilization" sheetId="61" state="hidden" r:id="rId36"/>
    <sheet name="additional Capex Analysis" sheetId="59" state="hidden" r:id="rId37"/>
    <sheet name="TFA-details" sheetId="46" state="hidden" r:id="rId38"/>
    <sheet name="_TM_Tabelle15" sheetId="81" state="veryHidden" r:id="rId39"/>
    <sheet name="_TM_BS - Net assets" sheetId="21" state="veryHidden" r:id="rId40"/>
    <sheet name="_TM_Debt" sheetId="15" state="veryHidden" r:id="rId41"/>
    <sheet name="_TM_Tabelle10" sheetId="76" state="veryHidden" r:id="rId42"/>
    <sheet name="_TM_Tabelle12" sheetId="78" state="veryHidden"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_________z2" localSheetId="30" hidden="1">{"Sch00",#N/A,FALSE,"1";"Contents",#N/A,FALSE,"1"}</definedName>
    <definedName name="____________z2" localSheetId="29" hidden="1">{"Sch00",#N/A,FALSE,"1";"Contents",#N/A,FALSE,"1"}</definedName>
    <definedName name="____________z2" localSheetId="4" hidden="1">{"Sch00",#N/A,FALSE,"1";"Contents",#N/A,FALSE,"1"}</definedName>
    <definedName name="____________z2" localSheetId="6" hidden="1">{"Sch00",#N/A,FALSE,"1";"Contents",#N/A,FALSE,"1"}</definedName>
    <definedName name="____________z2" localSheetId="7" hidden="1">{"Sch00",#N/A,FALSE,"1";"Contents",#N/A,FALSE,"1"}</definedName>
    <definedName name="____________z2" localSheetId="8" hidden="1">{"Sch00",#N/A,FALSE,"1";"Contents",#N/A,FALSE,"1"}</definedName>
    <definedName name="____________z2" localSheetId="15" hidden="1">{"Sch00",#N/A,FALSE,"1";"Contents",#N/A,FALSE,"1"}</definedName>
    <definedName name="____________z2" localSheetId="34" hidden="1">{"Sch00",#N/A,FALSE,"1";"Contents",#N/A,FALSE,"1"}</definedName>
    <definedName name="____________z2" localSheetId="33" hidden="1">{"Sch00",#N/A,FALSE,"1";"Contents",#N/A,FALSE,"1"}</definedName>
    <definedName name="____________z2" localSheetId="14" hidden="1">{"Sch00",#N/A,FALSE,"1";"Contents",#N/A,FALSE,"1"}</definedName>
    <definedName name="____________z2" localSheetId="12" hidden="1">{"Sch00",#N/A,FALSE,"1";"Contents",#N/A,FALSE,"1"}</definedName>
    <definedName name="____________z2" localSheetId="3" hidden="1">{"Sch00",#N/A,FALSE,"1";"Contents",#N/A,FALSE,"1"}</definedName>
    <definedName name="____________z2" hidden="1">{"Sch00",#N/A,FALSE,"1";"Contents",#N/A,FALSE,"1"}</definedName>
    <definedName name="____________z3" localSheetId="30" hidden="1">{"Sch01",#N/A,FALSE,"2";"Sch02",#N/A,FALSE,"2";"Sch03",#N/A,FALSE,"2";"Sch04",#N/A,FALSE,"2";"Sch05",#N/A,FALSE,"2";"Sch06",#N/A,FALSE,"2";"Sch17",#N/A,FALSE,"2";"Sch19",#N/A,FALSE,"2";"Sch20",#N/A,FALSE,"2";"Sch21",#N/A,FALSE,"2";"Sch26",#N/A,FALSE,"2"}</definedName>
    <definedName name="____________z3" localSheetId="29" hidden="1">{"Sch01",#N/A,FALSE,"2";"Sch02",#N/A,FALSE,"2";"Sch03",#N/A,FALSE,"2";"Sch04",#N/A,FALSE,"2";"Sch05",#N/A,FALSE,"2";"Sch06",#N/A,FALSE,"2";"Sch17",#N/A,FALSE,"2";"Sch19",#N/A,FALSE,"2";"Sch20",#N/A,FALSE,"2";"Sch21",#N/A,FALSE,"2";"Sch26",#N/A,FALSE,"2"}</definedName>
    <definedName name="____________z3" localSheetId="4" hidden="1">{"Sch01",#N/A,FALSE,"2";"Sch02",#N/A,FALSE,"2";"Sch03",#N/A,FALSE,"2";"Sch04",#N/A,FALSE,"2";"Sch05",#N/A,FALSE,"2";"Sch06",#N/A,FALSE,"2";"Sch17",#N/A,FALSE,"2";"Sch19",#N/A,FALSE,"2";"Sch20",#N/A,FALSE,"2";"Sch21",#N/A,FALSE,"2";"Sch26",#N/A,FALSE,"2"}</definedName>
    <definedName name="____________z3" localSheetId="6" hidden="1">{"Sch01",#N/A,FALSE,"2";"Sch02",#N/A,FALSE,"2";"Sch03",#N/A,FALSE,"2";"Sch04",#N/A,FALSE,"2";"Sch05",#N/A,FALSE,"2";"Sch06",#N/A,FALSE,"2";"Sch17",#N/A,FALSE,"2";"Sch19",#N/A,FALSE,"2";"Sch20",#N/A,FALSE,"2";"Sch21",#N/A,FALSE,"2";"Sch26",#N/A,FALSE,"2"}</definedName>
    <definedName name="____________z3" localSheetId="7" hidden="1">{"Sch01",#N/A,FALSE,"2";"Sch02",#N/A,FALSE,"2";"Sch03",#N/A,FALSE,"2";"Sch04",#N/A,FALSE,"2";"Sch05",#N/A,FALSE,"2";"Sch06",#N/A,FALSE,"2";"Sch17",#N/A,FALSE,"2";"Sch19",#N/A,FALSE,"2";"Sch20",#N/A,FALSE,"2";"Sch21",#N/A,FALSE,"2";"Sch26",#N/A,FALSE,"2"}</definedName>
    <definedName name="____________z3" localSheetId="8" hidden="1">{"Sch01",#N/A,FALSE,"2";"Sch02",#N/A,FALSE,"2";"Sch03",#N/A,FALSE,"2";"Sch04",#N/A,FALSE,"2";"Sch05",#N/A,FALSE,"2";"Sch06",#N/A,FALSE,"2";"Sch17",#N/A,FALSE,"2";"Sch19",#N/A,FALSE,"2";"Sch20",#N/A,FALSE,"2";"Sch21",#N/A,FALSE,"2";"Sch26",#N/A,FALSE,"2"}</definedName>
    <definedName name="____________z3" localSheetId="15" hidden="1">{"Sch01",#N/A,FALSE,"2";"Sch02",#N/A,FALSE,"2";"Sch03",#N/A,FALSE,"2";"Sch04",#N/A,FALSE,"2";"Sch05",#N/A,FALSE,"2";"Sch06",#N/A,FALSE,"2";"Sch17",#N/A,FALSE,"2";"Sch19",#N/A,FALSE,"2";"Sch20",#N/A,FALSE,"2";"Sch21",#N/A,FALSE,"2";"Sch26",#N/A,FALSE,"2"}</definedName>
    <definedName name="____________z3" localSheetId="34" hidden="1">{"Sch01",#N/A,FALSE,"2";"Sch02",#N/A,FALSE,"2";"Sch03",#N/A,FALSE,"2";"Sch04",#N/A,FALSE,"2";"Sch05",#N/A,FALSE,"2";"Sch06",#N/A,FALSE,"2";"Sch17",#N/A,FALSE,"2";"Sch19",#N/A,FALSE,"2";"Sch20",#N/A,FALSE,"2";"Sch21",#N/A,FALSE,"2";"Sch26",#N/A,FALSE,"2"}</definedName>
    <definedName name="____________z3" localSheetId="33" hidden="1">{"Sch01",#N/A,FALSE,"2";"Sch02",#N/A,FALSE,"2";"Sch03",#N/A,FALSE,"2";"Sch04",#N/A,FALSE,"2";"Sch05",#N/A,FALSE,"2";"Sch06",#N/A,FALSE,"2";"Sch17",#N/A,FALSE,"2";"Sch19",#N/A,FALSE,"2";"Sch20",#N/A,FALSE,"2";"Sch21",#N/A,FALSE,"2";"Sch26",#N/A,FALSE,"2"}</definedName>
    <definedName name="____________z3" localSheetId="14" hidden="1">{"Sch01",#N/A,FALSE,"2";"Sch02",#N/A,FALSE,"2";"Sch03",#N/A,FALSE,"2";"Sch04",#N/A,FALSE,"2";"Sch05",#N/A,FALSE,"2";"Sch06",#N/A,FALSE,"2";"Sch17",#N/A,FALSE,"2";"Sch19",#N/A,FALSE,"2";"Sch20",#N/A,FALSE,"2";"Sch21",#N/A,FALSE,"2";"Sch26",#N/A,FALSE,"2"}</definedName>
    <definedName name="____________z3" localSheetId="12" hidden="1">{"Sch01",#N/A,FALSE,"2";"Sch02",#N/A,FALSE,"2";"Sch03",#N/A,FALSE,"2";"Sch04",#N/A,FALSE,"2";"Sch05",#N/A,FALSE,"2";"Sch06",#N/A,FALSE,"2";"Sch17",#N/A,FALSE,"2";"Sch19",#N/A,FALSE,"2";"Sch20",#N/A,FALSE,"2";"Sch21",#N/A,FALSE,"2";"Sch26",#N/A,FALSE,"2"}</definedName>
    <definedName name="____________z3" localSheetId="3" hidden="1">{"Sch01",#N/A,FALSE,"2";"Sch02",#N/A,FALSE,"2";"Sch03",#N/A,FALSE,"2";"Sch04",#N/A,FALSE,"2";"Sch05",#N/A,FALSE,"2";"Sch06",#N/A,FALSE,"2";"Sch17",#N/A,FALSE,"2";"Sch19",#N/A,FALSE,"2";"Sch20",#N/A,FALSE,"2";"Sch21",#N/A,FALSE,"2";"Sch26",#N/A,FALSE,"2"}</definedName>
    <definedName name="____________z3" hidden="1">{"Sch01",#N/A,FALSE,"2";"Sch02",#N/A,FALSE,"2";"Sch03",#N/A,FALSE,"2";"Sch04",#N/A,FALSE,"2";"Sch05",#N/A,FALSE,"2";"Sch06",#N/A,FALSE,"2";"Sch17",#N/A,FALSE,"2";"Sch19",#N/A,FALSE,"2";"Sch20",#N/A,FALSE,"2";"Sch21",#N/A,FALSE,"2";"Sch26",#N/A,FALSE,"2"}</definedName>
    <definedName name="_____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2" localSheetId="30" hidden="1">{"Sch00",#N/A,FALSE,"1";"Contents",#N/A,FALSE,"1"}</definedName>
    <definedName name="___________z2" localSheetId="29" hidden="1">{"Sch00",#N/A,FALSE,"1";"Contents",#N/A,FALSE,"1"}</definedName>
    <definedName name="___________z2" localSheetId="4" hidden="1">{"Sch00",#N/A,FALSE,"1";"Contents",#N/A,FALSE,"1"}</definedName>
    <definedName name="___________z2" localSheetId="6" hidden="1">{"Sch00",#N/A,FALSE,"1";"Contents",#N/A,FALSE,"1"}</definedName>
    <definedName name="___________z2" localSheetId="7" hidden="1">{"Sch00",#N/A,FALSE,"1";"Contents",#N/A,FALSE,"1"}</definedName>
    <definedName name="___________z2" localSheetId="8" hidden="1">{"Sch00",#N/A,FALSE,"1";"Contents",#N/A,FALSE,"1"}</definedName>
    <definedName name="___________z2" localSheetId="15" hidden="1">{"Sch00",#N/A,FALSE,"1";"Contents",#N/A,FALSE,"1"}</definedName>
    <definedName name="___________z2" localSheetId="34" hidden="1">{"Sch00",#N/A,FALSE,"1";"Contents",#N/A,FALSE,"1"}</definedName>
    <definedName name="___________z2" localSheetId="33" hidden="1">{"Sch00",#N/A,FALSE,"1";"Contents",#N/A,FALSE,"1"}</definedName>
    <definedName name="___________z2" localSheetId="14" hidden="1">{"Sch00",#N/A,FALSE,"1";"Contents",#N/A,FALSE,"1"}</definedName>
    <definedName name="___________z2" localSheetId="12" hidden="1">{"Sch00",#N/A,FALSE,"1";"Contents",#N/A,FALSE,"1"}</definedName>
    <definedName name="___________z2" localSheetId="3" hidden="1">{"Sch00",#N/A,FALSE,"1";"Contents",#N/A,FALSE,"1"}</definedName>
    <definedName name="___________z2" hidden="1">{"Sch00",#N/A,FALSE,"1";"Contents",#N/A,FALSE,"1"}</definedName>
    <definedName name="___________z3" localSheetId="30" hidden="1">{"Sch01",#N/A,FALSE,"2";"Sch02",#N/A,FALSE,"2";"Sch03",#N/A,FALSE,"2";"Sch04",#N/A,FALSE,"2";"Sch05",#N/A,FALSE,"2";"Sch06",#N/A,FALSE,"2";"Sch17",#N/A,FALSE,"2";"Sch19",#N/A,FALSE,"2";"Sch20",#N/A,FALSE,"2";"Sch21",#N/A,FALSE,"2";"Sch26",#N/A,FALSE,"2"}</definedName>
    <definedName name="___________z3" localSheetId="29" hidden="1">{"Sch01",#N/A,FALSE,"2";"Sch02",#N/A,FALSE,"2";"Sch03",#N/A,FALSE,"2";"Sch04",#N/A,FALSE,"2";"Sch05",#N/A,FALSE,"2";"Sch06",#N/A,FALSE,"2";"Sch17",#N/A,FALSE,"2";"Sch19",#N/A,FALSE,"2";"Sch20",#N/A,FALSE,"2";"Sch21",#N/A,FALSE,"2";"Sch26",#N/A,FALSE,"2"}</definedName>
    <definedName name="___________z3" localSheetId="4" hidden="1">{"Sch01",#N/A,FALSE,"2";"Sch02",#N/A,FALSE,"2";"Sch03",#N/A,FALSE,"2";"Sch04",#N/A,FALSE,"2";"Sch05",#N/A,FALSE,"2";"Sch06",#N/A,FALSE,"2";"Sch17",#N/A,FALSE,"2";"Sch19",#N/A,FALSE,"2";"Sch20",#N/A,FALSE,"2";"Sch21",#N/A,FALSE,"2";"Sch26",#N/A,FALSE,"2"}</definedName>
    <definedName name="___________z3" localSheetId="6" hidden="1">{"Sch01",#N/A,FALSE,"2";"Sch02",#N/A,FALSE,"2";"Sch03",#N/A,FALSE,"2";"Sch04",#N/A,FALSE,"2";"Sch05",#N/A,FALSE,"2";"Sch06",#N/A,FALSE,"2";"Sch17",#N/A,FALSE,"2";"Sch19",#N/A,FALSE,"2";"Sch20",#N/A,FALSE,"2";"Sch21",#N/A,FALSE,"2";"Sch26",#N/A,FALSE,"2"}</definedName>
    <definedName name="___________z3" localSheetId="7" hidden="1">{"Sch01",#N/A,FALSE,"2";"Sch02",#N/A,FALSE,"2";"Sch03",#N/A,FALSE,"2";"Sch04",#N/A,FALSE,"2";"Sch05",#N/A,FALSE,"2";"Sch06",#N/A,FALSE,"2";"Sch17",#N/A,FALSE,"2";"Sch19",#N/A,FALSE,"2";"Sch20",#N/A,FALSE,"2";"Sch21",#N/A,FALSE,"2";"Sch26",#N/A,FALSE,"2"}</definedName>
    <definedName name="___________z3" localSheetId="8" hidden="1">{"Sch01",#N/A,FALSE,"2";"Sch02",#N/A,FALSE,"2";"Sch03",#N/A,FALSE,"2";"Sch04",#N/A,FALSE,"2";"Sch05",#N/A,FALSE,"2";"Sch06",#N/A,FALSE,"2";"Sch17",#N/A,FALSE,"2";"Sch19",#N/A,FALSE,"2";"Sch20",#N/A,FALSE,"2";"Sch21",#N/A,FALSE,"2";"Sch26",#N/A,FALSE,"2"}</definedName>
    <definedName name="___________z3" localSheetId="15" hidden="1">{"Sch01",#N/A,FALSE,"2";"Sch02",#N/A,FALSE,"2";"Sch03",#N/A,FALSE,"2";"Sch04",#N/A,FALSE,"2";"Sch05",#N/A,FALSE,"2";"Sch06",#N/A,FALSE,"2";"Sch17",#N/A,FALSE,"2";"Sch19",#N/A,FALSE,"2";"Sch20",#N/A,FALSE,"2";"Sch21",#N/A,FALSE,"2";"Sch26",#N/A,FALSE,"2"}</definedName>
    <definedName name="___________z3" localSheetId="34" hidden="1">{"Sch01",#N/A,FALSE,"2";"Sch02",#N/A,FALSE,"2";"Sch03",#N/A,FALSE,"2";"Sch04",#N/A,FALSE,"2";"Sch05",#N/A,FALSE,"2";"Sch06",#N/A,FALSE,"2";"Sch17",#N/A,FALSE,"2";"Sch19",#N/A,FALSE,"2";"Sch20",#N/A,FALSE,"2";"Sch21",#N/A,FALSE,"2";"Sch26",#N/A,FALSE,"2"}</definedName>
    <definedName name="___________z3" localSheetId="33" hidden="1">{"Sch01",#N/A,FALSE,"2";"Sch02",#N/A,FALSE,"2";"Sch03",#N/A,FALSE,"2";"Sch04",#N/A,FALSE,"2";"Sch05",#N/A,FALSE,"2";"Sch06",#N/A,FALSE,"2";"Sch17",#N/A,FALSE,"2";"Sch19",#N/A,FALSE,"2";"Sch20",#N/A,FALSE,"2";"Sch21",#N/A,FALSE,"2";"Sch26",#N/A,FALSE,"2"}</definedName>
    <definedName name="___________z3" localSheetId="14" hidden="1">{"Sch01",#N/A,FALSE,"2";"Sch02",#N/A,FALSE,"2";"Sch03",#N/A,FALSE,"2";"Sch04",#N/A,FALSE,"2";"Sch05",#N/A,FALSE,"2";"Sch06",#N/A,FALSE,"2";"Sch17",#N/A,FALSE,"2";"Sch19",#N/A,FALSE,"2";"Sch20",#N/A,FALSE,"2";"Sch21",#N/A,FALSE,"2";"Sch26",#N/A,FALSE,"2"}</definedName>
    <definedName name="___________z3" localSheetId="12" hidden="1">{"Sch01",#N/A,FALSE,"2";"Sch02",#N/A,FALSE,"2";"Sch03",#N/A,FALSE,"2";"Sch04",#N/A,FALSE,"2";"Sch05",#N/A,FALSE,"2";"Sch06",#N/A,FALSE,"2";"Sch17",#N/A,FALSE,"2";"Sch19",#N/A,FALSE,"2";"Sch20",#N/A,FALSE,"2";"Sch21",#N/A,FALSE,"2";"Sch26",#N/A,FALSE,"2"}</definedName>
    <definedName name="___________z3" localSheetId="3" hidden="1">{"Sch01",#N/A,FALSE,"2";"Sch02",#N/A,FALSE,"2";"Sch03",#N/A,FALSE,"2";"Sch04",#N/A,FALSE,"2";"Sch05",#N/A,FALSE,"2";"Sch06",#N/A,FALSE,"2";"Sch17",#N/A,FALSE,"2";"Sch19",#N/A,FALSE,"2";"Sch20",#N/A,FALSE,"2";"Sch21",#N/A,FALSE,"2";"Sch26",#N/A,FALSE,"2"}</definedName>
    <definedName name="___________z3" hidden="1">{"Sch01",#N/A,FALSE,"2";"Sch02",#N/A,FALSE,"2";"Sch03",#N/A,FALSE,"2";"Sch04",#N/A,FALSE,"2";"Sch05",#N/A,FALSE,"2";"Sch06",#N/A,FALSE,"2";"Sch17",#N/A,FALSE,"2";"Sch19",#N/A,FALSE,"2";"Sch20",#N/A,FALSE,"2";"Sch21",#N/A,FALSE,"2";"Sch26",#N/A,FALSE,"2"}</definedName>
    <definedName name="____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2" localSheetId="30" hidden="1">{"Sch00",#N/A,FALSE,"1";"Contents",#N/A,FALSE,"1"}</definedName>
    <definedName name="__________z2" localSheetId="29" hidden="1">{"Sch00",#N/A,FALSE,"1";"Contents",#N/A,FALSE,"1"}</definedName>
    <definedName name="__________z2" localSheetId="4" hidden="1">{"Sch00",#N/A,FALSE,"1";"Contents",#N/A,FALSE,"1"}</definedName>
    <definedName name="__________z2" localSheetId="6" hidden="1">{"Sch00",#N/A,FALSE,"1";"Contents",#N/A,FALSE,"1"}</definedName>
    <definedName name="__________z2" localSheetId="7" hidden="1">{"Sch00",#N/A,FALSE,"1";"Contents",#N/A,FALSE,"1"}</definedName>
    <definedName name="__________z2" localSheetId="8" hidden="1">{"Sch00",#N/A,FALSE,"1";"Contents",#N/A,FALSE,"1"}</definedName>
    <definedName name="__________z2" localSheetId="15" hidden="1">{"Sch00",#N/A,FALSE,"1";"Contents",#N/A,FALSE,"1"}</definedName>
    <definedName name="__________z2" localSheetId="34" hidden="1">{"Sch00",#N/A,FALSE,"1";"Contents",#N/A,FALSE,"1"}</definedName>
    <definedName name="__________z2" localSheetId="33" hidden="1">{"Sch00",#N/A,FALSE,"1";"Contents",#N/A,FALSE,"1"}</definedName>
    <definedName name="__________z2" localSheetId="14" hidden="1">{"Sch00",#N/A,FALSE,"1";"Contents",#N/A,FALSE,"1"}</definedName>
    <definedName name="__________z2" localSheetId="12" hidden="1">{"Sch00",#N/A,FALSE,"1";"Contents",#N/A,FALSE,"1"}</definedName>
    <definedName name="__________z2" localSheetId="3" hidden="1">{"Sch00",#N/A,FALSE,"1";"Contents",#N/A,FALSE,"1"}</definedName>
    <definedName name="__________z2" hidden="1">{"Sch00",#N/A,FALSE,"1";"Contents",#N/A,FALSE,"1"}</definedName>
    <definedName name="__________z3" localSheetId="30" hidden="1">{"Sch01",#N/A,FALSE,"2";"Sch02",#N/A,FALSE,"2";"Sch03",#N/A,FALSE,"2";"Sch04",#N/A,FALSE,"2";"Sch05",#N/A,FALSE,"2";"Sch06",#N/A,FALSE,"2";"Sch17",#N/A,FALSE,"2";"Sch19",#N/A,FALSE,"2";"Sch20",#N/A,FALSE,"2";"Sch21",#N/A,FALSE,"2";"Sch26",#N/A,FALSE,"2"}</definedName>
    <definedName name="__________z3" localSheetId="29" hidden="1">{"Sch01",#N/A,FALSE,"2";"Sch02",#N/A,FALSE,"2";"Sch03",#N/A,FALSE,"2";"Sch04",#N/A,FALSE,"2";"Sch05",#N/A,FALSE,"2";"Sch06",#N/A,FALSE,"2";"Sch17",#N/A,FALSE,"2";"Sch19",#N/A,FALSE,"2";"Sch20",#N/A,FALSE,"2";"Sch21",#N/A,FALSE,"2";"Sch26",#N/A,FALSE,"2"}</definedName>
    <definedName name="__________z3" localSheetId="4" hidden="1">{"Sch01",#N/A,FALSE,"2";"Sch02",#N/A,FALSE,"2";"Sch03",#N/A,FALSE,"2";"Sch04",#N/A,FALSE,"2";"Sch05",#N/A,FALSE,"2";"Sch06",#N/A,FALSE,"2";"Sch17",#N/A,FALSE,"2";"Sch19",#N/A,FALSE,"2";"Sch20",#N/A,FALSE,"2";"Sch21",#N/A,FALSE,"2";"Sch26",#N/A,FALSE,"2"}</definedName>
    <definedName name="__________z3" localSheetId="6" hidden="1">{"Sch01",#N/A,FALSE,"2";"Sch02",#N/A,FALSE,"2";"Sch03",#N/A,FALSE,"2";"Sch04",#N/A,FALSE,"2";"Sch05",#N/A,FALSE,"2";"Sch06",#N/A,FALSE,"2";"Sch17",#N/A,FALSE,"2";"Sch19",#N/A,FALSE,"2";"Sch20",#N/A,FALSE,"2";"Sch21",#N/A,FALSE,"2";"Sch26",#N/A,FALSE,"2"}</definedName>
    <definedName name="__________z3" localSheetId="7" hidden="1">{"Sch01",#N/A,FALSE,"2";"Sch02",#N/A,FALSE,"2";"Sch03",#N/A,FALSE,"2";"Sch04",#N/A,FALSE,"2";"Sch05",#N/A,FALSE,"2";"Sch06",#N/A,FALSE,"2";"Sch17",#N/A,FALSE,"2";"Sch19",#N/A,FALSE,"2";"Sch20",#N/A,FALSE,"2";"Sch21",#N/A,FALSE,"2";"Sch26",#N/A,FALSE,"2"}</definedName>
    <definedName name="__________z3" localSheetId="8" hidden="1">{"Sch01",#N/A,FALSE,"2";"Sch02",#N/A,FALSE,"2";"Sch03",#N/A,FALSE,"2";"Sch04",#N/A,FALSE,"2";"Sch05",#N/A,FALSE,"2";"Sch06",#N/A,FALSE,"2";"Sch17",#N/A,FALSE,"2";"Sch19",#N/A,FALSE,"2";"Sch20",#N/A,FALSE,"2";"Sch21",#N/A,FALSE,"2";"Sch26",#N/A,FALSE,"2"}</definedName>
    <definedName name="__________z3" localSheetId="15" hidden="1">{"Sch01",#N/A,FALSE,"2";"Sch02",#N/A,FALSE,"2";"Sch03",#N/A,FALSE,"2";"Sch04",#N/A,FALSE,"2";"Sch05",#N/A,FALSE,"2";"Sch06",#N/A,FALSE,"2";"Sch17",#N/A,FALSE,"2";"Sch19",#N/A,FALSE,"2";"Sch20",#N/A,FALSE,"2";"Sch21",#N/A,FALSE,"2";"Sch26",#N/A,FALSE,"2"}</definedName>
    <definedName name="__________z3" localSheetId="34" hidden="1">{"Sch01",#N/A,FALSE,"2";"Sch02",#N/A,FALSE,"2";"Sch03",#N/A,FALSE,"2";"Sch04",#N/A,FALSE,"2";"Sch05",#N/A,FALSE,"2";"Sch06",#N/A,FALSE,"2";"Sch17",#N/A,FALSE,"2";"Sch19",#N/A,FALSE,"2";"Sch20",#N/A,FALSE,"2";"Sch21",#N/A,FALSE,"2";"Sch26",#N/A,FALSE,"2"}</definedName>
    <definedName name="__________z3" localSheetId="33" hidden="1">{"Sch01",#N/A,FALSE,"2";"Sch02",#N/A,FALSE,"2";"Sch03",#N/A,FALSE,"2";"Sch04",#N/A,FALSE,"2";"Sch05",#N/A,FALSE,"2";"Sch06",#N/A,FALSE,"2";"Sch17",#N/A,FALSE,"2";"Sch19",#N/A,FALSE,"2";"Sch20",#N/A,FALSE,"2";"Sch21",#N/A,FALSE,"2";"Sch26",#N/A,FALSE,"2"}</definedName>
    <definedName name="__________z3" localSheetId="14" hidden="1">{"Sch01",#N/A,FALSE,"2";"Sch02",#N/A,FALSE,"2";"Sch03",#N/A,FALSE,"2";"Sch04",#N/A,FALSE,"2";"Sch05",#N/A,FALSE,"2";"Sch06",#N/A,FALSE,"2";"Sch17",#N/A,FALSE,"2";"Sch19",#N/A,FALSE,"2";"Sch20",#N/A,FALSE,"2";"Sch21",#N/A,FALSE,"2";"Sch26",#N/A,FALSE,"2"}</definedName>
    <definedName name="__________z3" localSheetId="12" hidden="1">{"Sch01",#N/A,FALSE,"2";"Sch02",#N/A,FALSE,"2";"Sch03",#N/A,FALSE,"2";"Sch04",#N/A,FALSE,"2";"Sch05",#N/A,FALSE,"2";"Sch06",#N/A,FALSE,"2";"Sch17",#N/A,FALSE,"2";"Sch19",#N/A,FALSE,"2";"Sch20",#N/A,FALSE,"2";"Sch21",#N/A,FALSE,"2";"Sch26",#N/A,FALSE,"2"}</definedName>
    <definedName name="__________z3" localSheetId="3" hidden="1">{"Sch01",#N/A,FALSE,"2";"Sch02",#N/A,FALSE,"2";"Sch03",#N/A,FALSE,"2";"Sch04",#N/A,FALSE,"2";"Sch05",#N/A,FALSE,"2";"Sch06",#N/A,FALSE,"2";"Sch17",#N/A,FALSE,"2";"Sch19",#N/A,FALSE,"2";"Sch20",#N/A,FALSE,"2";"Sch21",#N/A,FALSE,"2";"Sch26",#N/A,FALSE,"2"}</definedName>
    <definedName name="__________z3" hidden="1">{"Sch01",#N/A,FALSE,"2";"Sch02",#N/A,FALSE,"2";"Sch03",#N/A,FALSE,"2";"Sch04",#N/A,FALSE,"2";"Sch05",#N/A,FALSE,"2";"Sch06",#N/A,FALSE,"2";"Sch17",#N/A,FALSE,"2";"Sch19",#N/A,FALSE,"2";"Sch20",#N/A,FALSE,"2";"Sch21",#N/A,FALSE,"2";"Sch26",#N/A,FALSE,"2"}</definedName>
    <definedName name="___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2" localSheetId="30" hidden="1">{"Sch00",#N/A,FALSE,"1";"Contents",#N/A,FALSE,"1"}</definedName>
    <definedName name="_________z2" localSheetId="29" hidden="1">{"Sch00",#N/A,FALSE,"1";"Contents",#N/A,FALSE,"1"}</definedName>
    <definedName name="_________z2" localSheetId="4" hidden="1">{"Sch00",#N/A,FALSE,"1";"Contents",#N/A,FALSE,"1"}</definedName>
    <definedName name="_________z2" localSheetId="6" hidden="1">{"Sch00",#N/A,FALSE,"1";"Contents",#N/A,FALSE,"1"}</definedName>
    <definedName name="_________z2" localSheetId="7" hidden="1">{"Sch00",#N/A,FALSE,"1";"Contents",#N/A,FALSE,"1"}</definedName>
    <definedName name="_________z2" localSheetId="8" hidden="1">{"Sch00",#N/A,FALSE,"1";"Contents",#N/A,FALSE,"1"}</definedName>
    <definedName name="_________z2" localSheetId="15" hidden="1">{"Sch00",#N/A,FALSE,"1";"Contents",#N/A,FALSE,"1"}</definedName>
    <definedName name="_________z2" localSheetId="34" hidden="1">{"Sch00",#N/A,FALSE,"1";"Contents",#N/A,FALSE,"1"}</definedName>
    <definedName name="_________z2" localSheetId="33" hidden="1">{"Sch00",#N/A,FALSE,"1";"Contents",#N/A,FALSE,"1"}</definedName>
    <definedName name="_________z2" localSheetId="14" hidden="1">{"Sch00",#N/A,FALSE,"1";"Contents",#N/A,FALSE,"1"}</definedName>
    <definedName name="_________z2" localSheetId="12" hidden="1">{"Sch00",#N/A,FALSE,"1";"Contents",#N/A,FALSE,"1"}</definedName>
    <definedName name="_________z2" localSheetId="3" hidden="1">{"Sch00",#N/A,FALSE,"1";"Contents",#N/A,FALSE,"1"}</definedName>
    <definedName name="_________z2" hidden="1">{"Sch00",#N/A,FALSE,"1";"Contents",#N/A,FALSE,"1"}</definedName>
    <definedName name="_________z3" localSheetId="30" hidden="1">{"Sch01",#N/A,FALSE,"2";"Sch02",#N/A,FALSE,"2";"Sch03",#N/A,FALSE,"2";"Sch04",#N/A,FALSE,"2";"Sch05",#N/A,FALSE,"2";"Sch06",#N/A,FALSE,"2";"Sch17",#N/A,FALSE,"2";"Sch19",#N/A,FALSE,"2";"Sch20",#N/A,FALSE,"2";"Sch21",#N/A,FALSE,"2";"Sch26",#N/A,FALSE,"2"}</definedName>
    <definedName name="_________z3" localSheetId="29" hidden="1">{"Sch01",#N/A,FALSE,"2";"Sch02",#N/A,FALSE,"2";"Sch03",#N/A,FALSE,"2";"Sch04",#N/A,FALSE,"2";"Sch05",#N/A,FALSE,"2";"Sch06",#N/A,FALSE,"2";"Sch17",#N/A,FALSE,"2";"Sch19",#N/A,FALSE,"2";"Sch20",#N/A,FALSE,"2";"Sch21",#N/A,FALSE,"2";"Sch26",#N/A,FALSE,"2"}</definedName>
    <definedName name="_________z3" localSheetId="4" hidden="1">{"Sch01",#N/A,FALSE,"2";"Sch02",#N/A,FALSE,"2";"Sch03",#N/A,FALSE,"2";"Sch04",#N/A,FALSE,"2";"Sch05",#N/A,FALSE,"2";"Sch06",#N/A,FALSE,"2";"Sch17",#N/A,FALSE,"2";"Sch19",#N/A,FALSE,"2";"Sch20",#N/A,FALSE,"2";"Sch21",#N/A,FALSE,"2";"Sch26",#N/A,FALSE,"2"}</definedName>
    <definedName name="_________z3" localSheetId="6" hidden="1">{"Sch01",#N/A,FALSE,"2";"Sch02",#N/A,FALSE,"2";"Sch03",#N/A,FALSE,"2";"Sch04",#N/A,FALSE,"2";"Sch05",#N/A,FALSE,"2";"Sch06",#N/A,FALSE,"2";"Sch17",#N/A,FALSE,"2";"Sch19",#N/A,FALSE,"2";"Sch20",#N/A,FALSE,"2";"Sch21",#N/A,FALSE,"2";"Sch26",#N/A,FALSE,"2"}</definedName>
    <definedName name="_________z3" localSheetId="7" hidden="1">{"Sch01",#N/A,FALSE,"2";"Sch02",#N/A,FALSE,"2";"Sch03",#N/A,FALSE,"2";"Sch04",#N/A,FALSE,"2";"Sch05",#N/A,FALSE,"2";"Sch06",#N/A,FALSE,"2";"Sch17",#N/A,FALSE,"2";"Sch19",#N/A,FALSE,"2";"Sch20",#N/A,FALSE,"2";"Sch21",#N/A,FALSE,"2";"Sch26",#N/A,FALSE,"2"}</definedName>
    <definedName name="_________z3" localSheetId="8" hidden="1">{"Sch01",#N/A,FALSE,"2";"Sch02",#N/A,FALSE,"2";"Sch03",#N/A,FALSE,"2";"Sch04",#N/A,FALSE,"2";"Sch05",#N/A,FALSE,"2";"Sch06",#N/A,FALSE,"2";"Sch17",#N/A,FALSE,"2";"Sch19",#N/A,FALSE,"2";"Sch20",#N/A,FALSE,"2";"Sch21",#N/A,FALSE,"2";"Sch26",#N/A,FALSE,"2"}</definedName>
    <definedName name="_________z3" localSheetId="15" hidden="1">{"Sch01",#N/A,FALSE,"2";"Sch02",#N/A,FALSE,"2";"Sch03",#N/A,FALSE,"2";"Sch04",#N/A,FALSE,"2";"Sch05",#N/A,FALSE,"2";"Sch06",#N/A,FALSE,"2";"Sch17",#N/A,FALSE,"2";"Sch19",#N/A,FALSE,"2";"Sch20",#N/A,FALSE,"2";"Sch21",#N/A,FALSE,"2";"Sch26",#N/A,FALSE,"2"}</definedName>
    <definedName name="_________z3" localSheetId="34" hidden="1">{"Sch01",#N/A,FALSE,"2";"Sch02",#N/A,FALSE,"2";"Sch03",#N/A,FALSE,"2";"Sch04",#N/A,FALSE,"2";"Sch05",#N/A,FALSE,"2";"Sch06",#N/A,FALSE,"2";"Sch17",#N/A,FALSE,"2";"Sch19",#N/A,FALSE,"2";"Sch20",#N/A,FALSE,"2";"Sch21",#N/A,FALSE,"2";"Sch26",#N/A,FALSE,"2"}</definedName>
    <definedName name="_________z3" localSheetId="33" hidden="1">{"Sch01",#N/A,FALSE,"2";"Sch02",#N/A,FALSE,"2";"Sch03",#N/A,FALSE,"2";"Sch04",#N/A,FALSE,"2";"Sch05",#N/A,FALSE,"2";"Sch06",#N/A,FALSE,"2";"Sch17",#N/A,FALSE,"2";"Sch19",#N/A,FALSE,"2";"Sch20",#N/A,FALSE,"2";"Sch21",#N/A,FALSE,"2";"Sch26",#N/A,FALSE,"2"}</definedName>
    <definedName name="_________z3" localSheetId="14" hidden="1">{"Sch01",#N/A,FALSE,"2";"Sch02",#N/A,FALSE,"2";"Sch03",#N/A,FALSE,"2";"Sch04",#N/A,FALSE,"2";"Sch05",#N/A,FALSE,"2";"Sch06",#N/A,FALSE,"2";"Sch17",#N/A,FALSE,"2";"Sch19",#N/A,FALSE,"2";"Sch20",#N/A,FALSE,"2";"Sch21",#N/A,FALSE,"2";"Sch26",#N/A,FALSE,"2"}</definedName>
    <definedName name="_________z3" localSheetId="12" hidden="1">{"Sch01",#N/A,FALSE,"2";"Sch02",#N/A,FALSE,"2";"Sch03",#N/A,FALSE,"2";"Sch04",#N/A,FALSE,"2";"Sch05",#N/A,FALSE,"2";"Sch06",#N/A,FALSE,"2";"Sch17",#N/A,FALSE,"2";"Sch19",#N/A,FALSE,"2";"Sch20",#N/A,FALSE,"2";"Sch21",#N/A,FALSE,"2";"Sch26",#N/A,FALSE,"2"}</definedName>
    <definedName name="_________z3" localSheetId="3" hidden="1">{"Sch01",#N/A,FALSE,"2";"Sch02",#N/A,FALSE,"2";"Sch03",#N/A,FALSE,"2";"Sch04",#N/A,FALSE,"2";"Sch05",#N/A,FALSE,"2";"Sch06",#N/A,FALSE,"2";"Sch17",#N/A,FALSE,"2";"Sch19",#N/A,FALSE,"2";"Sch20",#N/A,FALSE,"2";"Sch21",#N/A,FALSE,"2";"Sch26",#N/A,FALSE,"2"}</definedName>
    <definedName name="_________z3" hidden="1">{"Sch01",#N/A,FALSE,"2";"Sch02",#N/A,FALSE,"2";"Sch03",#N/A,FALSE,"2";"Sch04",#N/A,FALSE,"2";"Sch05",#N/A,FALSE,"2";"Sch06",#N/A,FALSE,"2";"Sch17",#N/A,FALSE,"2";"Sch19",#N/A,FALSE,"2";"Sch20",#N/A,FALSE,"2";"Sch21",#N/A,FALSE,"2";"Sch26",#N/A,FALSE,"2"}</definedName>
    <definedName name="__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2" localSheetId="30" hidden="1">{"Sch00",#N/A,FALSE,"1";"Contents",#N/A,FALSE,"1"}</definedName>
    <definedName name="________z2" localSheetId="29" hidden="1">{"Sch00",#N/A,FALSE,"1";"Contents",#N/A,FALSE,"1"}</definedName>
    <definedName name="________z2" localSheetId="4" hidden="1">{"Sch00",#N/A,FALSE,"1";"Contents",#N/A,FALSE,"1"}</definedName>
    <definedName name="________z2" localSheetId="6" hidden="1">{"Sch00",#N/A,FALSE,"1";"Contents",#N/A,FALSE,"1"}</definedName>
    <definedName name="________z2" localSheetId="7" hidden="1">{"Sch00",#N/A,FALSE,"1";"Contents",#N/A,FALSE,"1"}</definedName>
    <definedName name="________z2" localSheetId="8" hidden="1">{"Sch00",#N/A,FALSE,"1";"Contents",#N/A,FALSE,"1"}</definedName>
    <definedName name="________z2" localSheetId="15" hidden="1">{"Sch00",#N/A,FALSE,"1";"Contents",#N/A,FALSE,"1"}</definedName>
    <definedName name="________z2" localSheetId="34" hidden="1">{"Sch00",#N/A,FALSE,"1";"Contents",#N/A,FALSE,"1"}</definedName>
    <definedName name="________z2" localSheetId="33" hidden="1">{"Sch00",#N/A,FALSE,"1";"Contents",#N/A,FALSE,"1"}</definedName>
    <definedName name="________z2" localSheetId="14" hidden="1">{"Sch00",#N/A,FALSE,"1";"Contents",#N/A,FALSE,"1"}</definedName>
    <definedName name="________z2" localSheetId="12" hidden="1">{"Sch00",#N/A,FALSE,"1";"Contents",#N/A,FALSE,"1"}</definedName>
    <definedName name="________z2" localSheetId="3" hidden="1">{"Sch00",#N/A,FALSE,"1";"Contents",#N/A,FALSE,"1"}</definedName>
    <definedName name="________z2" hidden="1">{"Sch00",#N/A,FALSE,"1";"Contents",#N/A,FALSE,"1"}</definedName>
    <definedName name="________z3" localSheetId="30" hidden="1">{"Sch01",#N/A,FALSE,"2";"Sch02",#N/A,FALSE,"2";"Sch03",#N/A,FALSE,"2";"Sch04",#N/A,FALSE,"2";"Sch05",#N/A,FALSE,"2";"Sch06",#N/A,FALSE,"2";"Sch17",#N/A,FALSE,"2";"Sch19",#N/A,FALSE,"2";"Sch20",#N/A,FALSE,"2";"Sch21",#N/A,FALSE,"2";"Sch26",#N/A,FALSE,"2"}</definedName>
    <definedName name="________z3" localSheetId="29" hidden="1">{"Sch01",#N/A,FALSE,"2";"Sch02",#N/A,FALSE,"2";"Sch03",#N/A,FALSE,"2";"Sch04",#N/A,FALSE,"2";"Sch05",#N/A,FALSE,"2";"Sch06",#N/A,FALSE,"2";"Sch17",#N/A,FALSE,"2";"Sch19",#N/A,FALSE,"2";"Sch20",#N/A,FALSE,"2";"Sch21",#N/A,FALSE,"2";"Sch26",#N/A,FALSE,"2"}</definedName>
    <definedName name="________z3" localSheetId="4" hidden="1">{"Sch01",#N/A,FALSE,"2";"Sch02",#N/A,FALSE,"2";"Sch03",#N/A,FALSE,"2";"Sch04",#N/A,FALSE,"2";"Sch05",#N/A,FALSE,"2";"Sch06",#N/A,FALSE,"2";"Sch17",#N/A,FALSE,"2";"Sch19",#N/A,FALSE,"2";"Sch20",#N/A,FALSE,"2";"Sch21",#N/A,FALSE,"2";"Sch26",#N/A,FALSE,"2"}</definedName>
    <definedName name="________z3" localSheetId="6" hidden="1">{"Sch01",#N/A,FALSE,"2";"Sch02",#N/A,FALSE,"2";"Sch03",#N/A,FALSE,"2";"Sch04",#N/A,FALSE,"2";"Sch05",#N/A,FALSE,"2";"Sch06",#N/A,FALSE,"2";"Sch17",#N/A,FALSE,"2";"Sch19",#N/A,FALSE,"2";"Sch20",#N/A,FALSE,"2";"Sch21",#N/A,FALSE,"2";"Sch26",#N/A,FALSE,"2"}</definedName>
    <definedName name="________z3" localSheetId="7" hidden="1">{"Sch01",#N/A,FALSE,"2";"Sch02",#N/A,FALSE,"2";"Sch03",#N/A,FALSE,"2";"Sch04",#N/A,FALSE,"2";"Sch05",#N/A,FALSE,"2";"Sch06",#N/A,FALSE,"2";"Sch17",#N/A,FALSE,"2";"Sch19",#N/A,FALSE,"2";"Sch20",#N/A,FALSE,"2";"Sch21",#N/A,FALSE,"2";"Sch26",#N/A,FALSE,"2"}</definedName>
    <definedName name="________z3" localSheetId="8" hidden="1">{"Sch01",#N/A,FALSE,"2";"Sch02",#N/A,FALSE,"2";"Sch03",#N/A,FALSE,"2";"Sch04",#N/A,FALSE,"2";"Sch05",#N/A,FALSE,"2";"Sch06",#N/A,FALSE,"2";"Sch17",#N/A,FALSE,"2";"Sch19",#N/A,FALSE,"2";"Sch20",#N/A,FALSE,"2";"Sch21",#N/A,FALSE,"2";"Sch26",#N/A,FALSE,"2"}</definedName>
    <definedName name="________z3" localSheetId="15" hidden="1">{"Sch01",#N/A,FALSE,"2";"Sch02",#N/A,FALSE,"2";"Sch03",#N/A,FALSE,"2";"Sch04",#N/A,FALSE,"2";"Sch05",#N/A,FALSE,"2";"Sch06",#N/A,FALSE,"2";"Sch17",#N/A,FALSE,"2";"Sch19",#N/A,FALSE,"2";"Sch20",#N/A,FALSE,"2";"Sch21",#N/A,FALSE,"2";"Sch26",#N/A,FALSE,"2"}</definedName>
    <definedName name="________z3" localSheetId="34" hidden="1">{"Sch01",#N/A,FALSE,"2";"Sch02",#N/A,FALSE,"2";"Sch03",#N/A,FALSE,"2";"Sch04",#N/A,FALSE,"2";"Sch05",#N/A,FALSE,"2";"Sch06",#N/A,FALSE,"2";"Sch17",#N/A,FALSE,"2";"Sch19",#N/A,FALSE,"2";"Sch20",#N/A,FALSE,"2";"Sch21",#N/A,FALSE,"2";"Sch26",#N/A,FALSE,"2"}</definedName>
    <definedName name="________z3" localSheetId="33" hidden="1">{"Sch01",#N/A,FALSE,"2";"Sch02",#N/A,FALSE,"2";"Sch03",#N/A,FALSE,"2";"Sch04",#N/A,FALSE,"2";"Sch05",#N/A,FALSE,"2";"Sch06",#N/A,FALSE,"2";"Sch17",#N/A,FALSE,"2";"Sch19",#N/A,FALSE,"2";"Sch20",#N/A,FALSE,"2";"Sch21",#N/A,FALSE,"2";"Sch26",#N/A,FALSE,"2"}</definedName>
    <definedName name="________z3" localSheetId="14" hidden="1">{"Sch01",#N/A,FALSE,"2";"Sch02",#N/A,FALSE,"2";"Sch03",#N/A,FALSE,"2";"Sch04",#N/A,FALSE,"2";"Sch05",#N/A,FALSE,"2";"Sch06",#N/A,FALSE,"2";"Sch17",#N/A,FALSE,"2";"Sch19",#N/A,FALSE,"2";"Sch20",#N/A,FALSE,"2";"Sch21",#N/A,FALSE,"2";"Sch26",#N/A,FALSE,"2"}</definedName>
    <definedName name="________z3" localSheetId="12" hidden="1">{"Sch01",#N/A,FALSE,"2";"Sch02",#N/A,FALSE,"2";"Sch03",#N/A,FALSE,"2";"Sch04",#N/A,FALSE,"2";"Sch05",#N/A,FALSE,"2";"Sch06",#N/A,FALSE,"2";"Sch17",#N/A,FALSE,"2";"Sch19",#N/A,FALSE,"2";"Sch20",#N/A,FALSE,"2";"Sch21",#N/A,FALSE,"2";"Sch26",#N/A,FALSE,"2"}</definedName>
    <definedName name="________z3" localSheetId="3" hidden="1">{"Sch01",#N/A,FALSE,"2";"Sch02",#N/A,FALSE,"2";"Sch03",#N/A,FALSE,"2";"Sch04",#N/A,FALSE,"2";"Sch05",#N/A,FALSE,"2";"Sch06",#N/A,FALSE,"2";"Sch17",#N/A,FALSE,"2";"Sch19",#N/A,FALSE,"2";"Sch20",#N/A,FALSE,"2";"Sch21",#N/A,FALSE,"2";"Sch26",#N/A,FALSE,"2"}</definedName>
    <definedName name="________z3" hidden="1">{"Sch01",#N/A,FALSE,"2";"Sch02",#N/A,FALSE,"2";"Sch03",#N/A,FALSE,"2";"Sch04",#N/A,FALSE,"2";"Sch05",#N/A,FALSE,"2";"Sch06",#N/A,FALSE,"2";"Sch17",#N/A,FALSE,"2";"Sch19",#N/A,FALSE,"2";"Sch20",#N/A,FALSE,"2";"Sch21",#N/A,FALSE,"2";"Sch26",#N/A,FALSE,"2"}</definedName>
    <definedName name="_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2" localSheetId="30" hidden="1">{"Sch00",#N/A,FALSE,"1";"Contents",#N/A,FALSE,"1"}</definedName>
    <definedName name="_______z2" localSheetId="29" hidden="1">{"Sch00",#N/A,FALSE,"1";"Contents",#N/A,FALSE,"1"}</definedName>
    <definedName name="_______z2" localSheetId="4" hidden="1">{"Sch00",#N/A,FALSE,"1";"Contents",#N/A,FALSE,"1"}</definedName>
    <definedName name="_______z2" localSheetId="6" hidden="1">{"Sch00",#N/A,FALSE,"1";"Contents",#N/A,FALSE,"1"}</definedName>
    <definedName name="_______z2" localSheetId="7" hidden="1">{"Sch00",#N/A,FALSE,"1";"Contents",#N/A,FALSE,"1"}</definedName>
    <definedName name="_______z2" localSheetId="8" hidden="1">{"Sch00",#N/A,FALSE,"1";"Contents",#N/A,FALSE,"1"}</definedName>
    <definedName name="_______z2" localSheetId="15" hidden="1">{"Sch00",#N/A,FALSE,"1";"Contents",#N/A,FALSE,"1"}</definedName>
    <definedName name="_______z2" localSheetId="34" hidden="1">{"Sch00",#N/A,FALSE,"1";"Contents",#N/A,FALSE,"1"}</definedName>
    <definedName name="_______z2" localSheetId="33" hidden="1">{"Sch00",#N/A,FALSE,"1";"Contents",#N/A,FALSE,"1"}</definedName>
    <definedName name="_______z2" localSheetId="14" hidden="1">{"Sch00",#N/A,FALSE,"1";"Contents",#N/A,FALSE,"1"}</definedName>
    <definedName name="_______z2" localSheetId="12" hidden="1">{"Sch00",#N/A,FALSE,"1";"Contents",#N/A,FALSE,"1"}</definedName>
    <definedName name="_______z2" localSheetId="3" hidden="1">{"Sch00",#N/A,FALSE,"1";"Contents",#N/A,FALSE,"1"}</definedName>
    <definedName name="_______z2" hidden="1">{"Sch00",#N/A,FALSE,"1";"Contents",#N/A,FALSE,"1"}</definedName>
    <definedName name="_______z3" localSheetId="30" hidden="1">{"Sch01",#N/A,FALSE,"2";"Sch02",#N/A,FALSE,"2";"Sch03",#N/A,FALSE,"2";"Sch04",#N/A,FALSE,"2";"Sch05",#N/A,FALSE,"2";"Sch06",#N/A,FALSE,"2";"Sch17",#N/A,FALSE,"2";"Sch19",#N/A,FALSE,"2";"Sch20",#N/A,FALSE,"2";"Sch21",#N/A,FALSE,"2";"Sch26",#N/A,FALSE,"2"}</definedName>
    <definedName name="_______z3" localSheetId="29" hidden="1">{"Sch01",#N/A,FALSE,"2";"Sch02",#N/A,FALSE,"2";"Sch03",#N/A,FALSE,"2";"Sch04",#N/A,FALSE,"2";"Sch05",#N/A,FALSE,"2";"Sch06",#N/A,FALSE,"2";"Sch17",#N/A,FALSE,"2";"Sch19",#N/A,FALSE,"2";"Sch20",#N/A,FALSE,"2";"Sch21",#N/A,FALSE,"2";"Sch26",#N/A,FALSE,"2"}</definedName>
    <definedName name="_______z3" localSheetId="4" hidden="1">{"Sch01",#N/A,FALSE,"2";"Sch02",#N/A,FALSE,"2";"Sch03",#N/A,FALSE,"2";"Sch04",#N/A,FALSE,"2";"Sch05",#N/A,FALSE,"2";"Sch06",#N/A,FALSE,"2";"Sch17",#N/A,FALSE,"2";"Sch19",#N/A,FALSE,"2";"Sch20",#N/A,FALSE,"2";"Sch21",#N/A,FALSE,"2";"Sch26",#N/A,FALSE,"2"}</definedName>
    <definedName name="_______z3" localSheetId="6" hidden="1">{"Sch01",#N/A,FALSE,"2";"Sch02",#N/A,FALSE,"2";"Sch03",#N/A,FALSE,"2";"Sch04",#N/A,FALSE,"2";"Sch05",#N/A,FALSE,"2";"Sch06",#N/A,FALSE,"2";"Sch17",#N/A,FALSE,"2";"Sch19",#N/A,FALSE,"2";"Sch20",#N/A,FALSE,"2";"Sch21",#N/A,FALSE,"2";"Sch26",#N/A,FALSE,"2"}</definedName>
    <definedName name="_______z3" localSheetId="7" hidden="1">{"Sch01",#N/A,FALSE,"2";"Sch02",#N/A,FALSE,"2";"Sch03",#N/A,FALSE,"2";"Sch04",#N/A,FALSE,"2";"Sch05",#N/A,FALSE,"2";"Sch06",#N/A,FALSE,"2";"Sch17",#N/A,FALSE,"2";"Sch19",#N/A,FALSE,"2";"Sch20",#N/A,FALSE,"2";"Sch21",#N/A,FALSE,"2";"Sch26",#N/A,FALSE,"2"}</definedName>
    <definedName name="_______z3" localSheetId="8" hidden="1">{"Sch01",#N/A,FALSE,"2";"Sch02",#N/A,FALSE,"2";"Sch03",#N/A,FALSE,"2";"Sch04",#N/A,FALSE,"2";"Sch05",#N/A,FALSE,"2";"Sch06",#N/A,FALSE,"2";"Sch17",#N/A,FALSE,"2";"Sch19",#N/A,FALSE,"2";"Sch20",#N/A,FALSE,"2";"Sch21",#N/A,FALSE,"2";"Sch26",#N/A,FALSE,"2"}</definedName>
    <definedName name="_______z3" localSheetId="15" hidden="1">{"Sch01",#N/A,FALSE,"2";"Sch02",#N/A,FALSE,"2";"Sch03",#N/A,FALSE,"2";"Sch04",#N/A,FALSE,"2";"Sch05",#N/A,FALSE,"2";"Sch06",#N/A,FALSE,"2";"Sch17",#N/A,FALSE,"2";"Sch19",#N/A,FALSE,"2";"Sch20",#N/A,FALSE,"2";"Sch21",#N/A,FALSE,"2";"Sch26",#N/A,FALSE,"2"}</definedName>
    <definedName name="_______z3" localSheetId="34" hidden="1">{"Sch01",#N/A,FALSE,"2";"Sch02",#N/A,FALSE,"2";"Sch03",#N/A,FALSE,"2";"Sch04",#N/A,FALSE,"2";"Sch05",#N/A,FALSE,"2";"Sch06",#N/A,FALSE,"2";"Sch17",#N/A,FALSE,"2";"Sch19",#N/A,FALSE,"2";"Sch20",#N/A,FALSE,"2";"Sch21",#N/A,FALSE,"2";"Sch26",#N/A,FALSE,"2"}</definedName>
    <definedName name="_______z3" localSheetId="33" hidden="1">{"Sch01",#N/A,FALSE,"2";"Sch02",#N/A,FALSE,"2";"Sch03",#N/A,FALSE,"2";"Sch04",#N/A,FALSE,"2";"Sch05",#N/A,FALSE,"2";"Sch06",#N/A,FALSE,"2";"Sch17",#N/A,FALSE,"2";"Sch19",#N/A,FALSE,"2";"Sch20",#N/A,FALSE,"2";"Sch21",#N/A,FALSE,"2";"Sch26",#N/A,FALSE,"2"}</definedName>
    <definedName name="_______z3" localSheetId="14" hidden="1">{"Sch01",#N/A,FALSE,"2";"Sch02",#N/A,FALSE,"2";"Sch03",#N/A,FALSE,"2";"Sch04",#N/A,FALSE,"2";"Sch05",#N/A,FALSE,"2";"Sch06",#N/A,FALSE,"2";"Sch17",#N/A,FALSE,"2";"Sch19",#N/A,FALSE,"2";"Sch20",#N/A,FALSE,"2";"Sch21",#N/A,FALSE,"2";"Sch26",#N/A,FALSE,"2"}</definedName>
    <definedName name="_______z3" localSheetId="12" hidden="1">{"Sch01",#N/A,FALSE,"2";"Sch02",#N/A,FALSE,"2";"Sch03",#N/A,FALSE,"2";"Sch04",#N/A,FALSE,"2";"Sch05",#N/A,FALSE,"2";"Sch06",#N/A,FALSE,"2";"Sch17",#N/A,FALSE,"2";"Sch19",#N/A,FALSE,"2";"Sch20",#N/A,FALSE,"2";"Sch21",#N/A,FALSE,"2";"Sch26",#N/A,FALSE,"2"}</definedName>
    <definedName name="_______z3" localSheetId="3" hidden="1">{"Sch01",#N/A,FALSE,"2";"Sch02",#N/A,FALSE,"2";"Sch03",#N/A,FALSE,"2";"Sch04",#N/A,FALSE,"2";"Sch05",#N/A,FALSE,"2";"Sch06",#N/A,FALSE,"2";"Sch17",#N/A,FALSE,"2";"Sch19",#N/A,FALSE,"2";"Sch20",#N/A,FALSE,"2";"Sch21",#N/A,FALSE,"2";"Sch26",#N/A,FALSE,"2"}</definedName>
    <definedName name="_______z3" hidden="1">{"Sch01",#N/A,FALSE,"2";"Sch02",#N/A,FALSE,"2";"Sch03",#N/A,FALSE,"2";"Sch04",#N/A,FALSE,"2";"Sch05",#N/A,FALSE,"2";"Sch06",#N/A,FALSE,"2";"Sch17",#N/A,FALSE,"2";"Sch19",#N/A,FALSE,"2";"Sch20",#N/A,FALSE,"2";"Sch21",#N/A,FALSE,"2";"Sch26",#N/A,FALSE,"2"}</definedName>
    <definedName name="_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2" localSheetId="30" hidden="1">{"Sch00",#N/A,FALSE,"1";"Contents",#N/A,FALSE,"1"}</definedName>
    <definedName name="______z2" localSheetId="29" hidden="1">{"Sch00",#N/A,FALSE,"1";"Contents",#N/A,FALSE,"1"}</definedName>
    <definedName name="______z2" localSheetId="4" hidden="1">{"Sch00",#N/A,FALSE,"1";"Contents",#N/A,FALSE,"1"}</definedName>
    <definedName name="______z2" localSheetId="6" hidden="1">{"Sch00",#N/A,FALSE,"1";"Contents",#N/A,FALSE,"1"}</definedName>
    <definedName name="______z2" localSheetId="7" hidden="1">{"Sch00",#N/A,FALSE,"1";"Contents",#N/A,FALSE,"1"}</definedName>
    <definedName name="______z2" localSheetId="8" hidden="1">{"Sch00",#N/A,FALSE,"1";"Contents",#N/A,FALSE,"1"}</definedName>
    <definedName name="______z2" localSheetId="15" hidden="1">{"Sch00",#N/A,FALSE,"1";"Contents",#N/A,FALSE,"1"}</definedName>
    <definedName name="______z2" localSheetId="34" hidden="1">{"Sch00",#N/A,FALSE,"1";"Contents",#N/A,FALSE,"1"}</definedName>
    <definedName name="______z2" localSheetId="33" hidden="1">{"Sch00",#N/A,FALSE,"1";"Contents",#N/A,FALSE,"1"}</definedName>
    <definedName name="______z2" localSheetId="14" hidden="1">{"Sch00",#N/A,FALSE,"1";"Contents",#N/A,FALSE,"1"}</definedName>
    <definedName name="______z2" localSheetId="12" hidden="1">{"Sch00",#N/A,FALSE,"1";"Contents",#N/A,FALSE,"1"}</definedName>
    <definedName name="______z2" localSheetId="3" hidden="1">{"Sch00",#N/A,FALSE,"1";"Contents",#N/A,FALSE,"1"}</definedName>
    <definedName name="______z2" hidden="1">{"Sch00",#N/A,FALSE,"1";"Contents",#N/A,FALSE,"1"}</definedName>
    <definedName name="______z3" localSheetId="30" hidden="1">{"Sch01",#N/A,FALSE,"2";"Sch02",#N/A,FALSE,"2";"Sch03",#N/A,FALSE,"2";"Sch04",#N/A,FALSE,"2";"Sch05",#N/A,FALSE,"2";"Sch06",#N/A,FALSE,"2";"Sch17",#N/A,FALSE,"2";"Sch19",#N/A,FALSE,"2";"Sch20",#N/A,FALSE,"2";"Sch21",#N/A,FALSE,"2";"Sch26",#N/A,FALSE,"2"}</definedName>
    <definedName name="______z3" localSheetId="29" hidden="1">{"Sch01",#N/A,FALSE,"2";"Sch02",#N/A,FALSE,"2";"Sch03",#N/A,FALSE,"2";"Sch04",#N/A,FALSE,"2";"Sch05",#N/A,FALSE,"2";"Sch06",#N/A,FALSE,"2";"Sch17",#N/A,FALSE,"2";"Sch19",#N/A,FALSE,"2";"Sch20",#N/A,FALSE,"2";"Sch21",#N/A,FALSE,"2";"Sch26",#N/A,FALSE,"2"}</definedName>
    <definedName name="______z3" localSheetId="4" hidden="1">{"Sch01",#N/A,FALSE,"2";"Sch02",#N/A,FALSE,"2";"Sch03",#N/A,FALSE,"2";"Sch04",#N/A,FALSE,"2";"Sch05",#N/A,FALSE,"2";"Sch06",#N/A,FALSE,"2";"Sch17",#N/A,FALSE,"2";"Sch19",#N/A,FALSE,"2";"Sch20",#N/A,FALSE,"2";"Sch21",#N/A,FALSE,"2";"Sch26",#N/A,FALSE,"2"}</definedName>
    <definedName name="______z3" localSheetId="6" hidden="1">{"Sch01",#N/A,FALSE,"2";"Sch02",#N/A,FALSE,"2";"Sch03",#N/A,FALSE,"2";"Sch04",#N/A,FALSE,"2";"Sch05",#N/A,FALSE,"2";"Sch06",#N/A,FALSE,"2";"Sch17",#N/A,FALSE,"2";"Sch19",#N/A,FALSE,"2";"Sch20",#N/A,FALSE,"2";"Sch21",#N/A,FALSE,"2";"Sch26",#N/A,FALSE,"2"}</definedName>
    <definedName name="______z3" localSheetId="7" hidden="1">{"Sch01",#N/A,FALSE,"2";"Sch02",#N/A,FALSE,"2";"Sch03",#N/A,FALSE,"2";"Sch04",#N/A,FALSE,"2";"Sch05",#N/A,FALSE,"2";"Sch06",#N/A,FALSE,"2";"Sch17",#N/A,FALSE,"2";"Sch19",#N/A,FALSE,"2";"Sch20",#N/A,FALSE,"2";"Sch21",#N/A,FALSE,"2";"Sch26",#N/A,FALSE,"2"}</definedName>
    <definedName name="______z3" localSheetId="8" hidden="1">{"Sch01",#N/A,FALSE,"2";"Sch02",#N/A,FALSE,"2";"Sch03",#N/A,FALSE,"2";"Sch04",#N/A,FALSE,"2";"Sch05",#N/A,FALSE,"2";"Sch06",#N/A,FALSE,"2";"Sch17",#N/A,FALSE,"2";"Sch19",#N/A,FALSE,"2";"Sch20",#N/A,FALSE,"2";"Sch21",#N/A,FALSE,"2";"Sch26",#N/A,FALSE,"2"}</definedName>
    <definedName name="______z3" localSheetId="15" hidden="1">{"Sch01",#N/A,FALSE,"2";"Sch02",#N/A,FALSE,"2";"Sch03",#N/A,FALSE,"2";"Sch04",#N/A,FALSE,"2";"Sch05",#N/A,FALSE,"2";"Sch06",#N/A,FALSE,"2";"Sch17",#N/A,FALSE,"2";"Sch19",#N/A,FALSE,"2";"Sch20",#N/A,FALSE,"2";"Sch21",#N/A,FALSE,"2";"Sch26",#N/A,FALSE,"2"}</definedName>
    <definedName name="______z3" localSheetId="34" hidden="1">{"Sch01",#N/A,FALSE,"2";"Sch02",#N/A,FALSE,"2";"Sch03",#N/A,FALSE,"2";"Sch04",#N/A,FALSE,"2";"Sch05",#N/A,FALSE,"2";"Sch06",#N/A,FALSE,"2";"Sch17",#N/A,FALSE,"2";"Sch19",#N/A,FALSE,"2";"Sch20",#N/A,FALSE,"2";"Sch21",#N/A,FALSE,"2";"Sch26",#N/A,FALSE,"2"}</definedName>
    <definedName name="______z3" localSheetId="33" hidden="1">{"Sch01",#N/A,FALSE,"2";"Sch02",#N/A,FALSE,"2";"Sch03",#N/A,FALSE,"2";"Sch04",#N/A,FALSE,"2";"Sch05",#N/A,FALSE,"2";"Sch06",#N/A,FALSE,"2";"Sch17",#N/A,FALSE,"2";"Sch19",#N/A,FALSE,"2";"Sch20",#N/A,FALSE,"2";"Sch21",#N/A,FALSE,"2";"Sch26",#N/A,FALSE,"2"}</definedName>
    <definedName name="______z3" localSheetId="14" hidden="1">{"Sch01",#N/A,FALSE,"2";"Sch02",#N/A,FALSE,"2";"Sch03",#N/A,FALSE,"2";"Sch04",#N/A,FALSE,"2";"Sch05",#N/A,FALSE,"2";"Sch06",#N/A,FALSE,"2";"Sch17",#N/A,FALSE,"2";"Sch19",#N/A,FALSE,"2";"Sch20",#N/A,FALSE,"2";"Sch21",#N/A,FALSE,"2";"Sch26",#N/A,FALSE,"2"}</definedName>
    <definedName name="______z3" localSheetId="12" hidden="1">{"Sch01",#N/A,FALSE,"2";"Sch02",#N/A,FALSE,"2";"Sch03",#N/A,FALSE,"2";"Sch04",#N/A,FALSE,"2";"Sch05",#N/A,FALSE,"2";"Sch06",#N/A,FALSE,"2";"Sch17",#N/A,FALSE,"2";"Sch19",#N/A,FALSE,"2";"Sch20",#N/A,FALSE,"2";"Sch21",#N/A,FALSE,"2";"Sch26",#N/A,FALSE,"2"}</definedName>
    <definedName name="______z3" localSheetId="3" hidden="1">{"Sch01",#N/A,FALSE,"2";"Sch02",#N/A,FALSE,"2";"Sch03",#N/A,FALSE,"2";"Sch04",#N/A,FALSE,"2";"Sch05",#N/A,FALSE,"2";"Sch06",#N/A,FALSE,"2";"Sch17",#N/A,FALSE,"2";"Sch19",#N/A,FALSE,"2";"Sch20",#N/A,FALSE,"2";"Sch21",#N/A,FALSE,"2";"Sch26",#N/A,FALSE,"2"}</definedName>
    <definedName name="______z3" hidden="1">{"Sch01",#N/A,FALSE,"2";"Sch02",#N/A,FALSE,"2";"Sch03",#N/A,FALSE,"2";"Sch04",#N/A,FALSE,"2";"Sch05",#N/A,FALSE,"2";"Sch06",#N/A,FALSE,"2";"Sch17",#N/A,FALSE,"2";"Sch19",#N/A,FALSE,"2";"Sch20",#N/A,FALSE,"2";"Sch21",#N/A,FALSE,"2";"Sch26",#N/A,FALSE,"2"}</definedName>
    <definedName name="_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2" localSheetId="30" hidden="1">{"Sch00",#N/A,FALSE,"1";"Contents",#N/A,FALSE,"1"}</definedName>
    <definedName name="_____z2" localSheetId="29" hidden="1">{"Sch00",#N/A,FALSE,"1";"Contents",#N/A,FALSE,"1"}</definedName>
    <definedName name="_____z2" localSheetId="4" hidden="1">{"Sch00",#N/A,FALSE,"1";"Contents",#N/A,FALSE,"1"}</definedName>
    <definedName name="_____z2" localSheetId="6" hidden="1">{"Sch00",#N/A,FALSE,"1";"Contents",#N/A,FALSE,"1"}</definedName>
    <definedName name="_____z2" localSheetId="7" hidden="1">{"Sch00",#N/A,FALSE,"1";"Contents",#N/A,FALSE,"1"}</definedName>
    <definedName name="_____z2" localSheetId="8" hidden="1">{"Sch00",#N/A,FALSE,"1";"Contents",#N/A,FALSE,"1"}</definedName>
    <definedName name="_____z2" localSheetId="15" hidden="1">{"Sch00",#N/A,FALSE,"1";"Contents",#N/A,FALSE,"1"}</definedName>
    <definedName name="_____z2" localSheetId="34" hidden="1">{"Sch00",#N/A,FALSE,"1";"Contents",#N/A,FALSE,"1"}</definedName>
    <definedName name="_____z2" localSheetId="33" hidden="1">{"Sch00",#N/A,FALSE,"1";"Contents",#N/A,FALSE,"1"}</definedName>
    <definedName name="_____z2" localSheetId="14" hidden="1">{"Sch00",#N/A,FALSE,"1";"Contents",#N/A,FALSE,"1"}</definedName>
    <definedName name="_____z2" localSheetId="12" hidden="1">{"Sch00",#N/A,FALSE,"1";"Contents",#N/A,FALSE,"1"}</definedName>
    <definedName name="_____z2" localSheetId="3" hidden="1">{"Sch00",#N/A,FALSE,"1";"Contents",#N/A,FALSE,"1"}</definedName>
    <definedName name="_____z2" hidden="1">{"Sch00",#N/A,FALSE,"1";"Contents",#N/A,FALSE,"1"}</definedName>
    <definedName name="_____z3" localSheetId="30" hidden="1">{"Sch01",#N/A,FALSE,"2";"Sch02",#N/A,FALSE,"2";"Sch03",#N/A,FALSE,"2";"Sch04",#N/A,FALSE,"2";"Sch05",#N/A,FALSE,"2";"Sch06",#N/A,FALSE,"2";"Sch17",#N/A,FALSE,"2";"Sch19",#N/A,FALSE,"2";"Sch20",#N/A,FALSE,"2";"Sch21",#N/A,FALSE,"2";"Sch26",#N/A,FALSE,"2"}</definedName>
    <definedName name="_____z3" localSheetId="29" hidden="1">{"Sch01",#N/A,FALSE,"2";"Sch02",#N/A,FALSE,"2";"Sch03",#N/A,FALSE,"2";"Sch04",#N/A,FALSE,"2";"Sch05",#N/A,FALSE,"2";"Sch06",#N/A,FALSE,"2";"Sch17",#N/A,FALSE,"2";"Sch19",#N/A,FALSE,"2";"Sch20",#N/A,FALSE,"2";"Sch21",#N/A,FALSE,"2";"Sch26",#N/A,FALSE,"2"}</definedName>
    <definedName name="_____z3" localSheetId="4" hidden="1">{"Sch01",#N/A,FALSE,"2";"Sch02",#N/A,FALSE,"2";"Sch03",#N/A,FALSE,"2";"Sch04",#N/A,FALSE,"2";"Sch05",#N/A,FALSE,"2";"Sch06",#N/A,FALSE,"2";"Sch17",#N/A,FALSE,"2";"Sch19",#N/A,FALSE,"2";"Sch20",#N/A,FALSE,"2";"Sch21",#N/A,FALSE,"2";"Sch26",#N/A,FALSE,"2"}</definedName>
    <definedName name="_____z3" localSheetId="6" hidden="1">{"Sch01",#N/A,FALSE,"2";"Sch02",#N/A,FALSE,"2";"Sch03",#N/A,FALSE,"2";"Sch04",#N/A,FALSE,"2";"Sch05",#N/A,FALSE,"2";"Sch06",#N/A,FALSE,"2";"Sch17",#N/A,FALSE,"2";"Sch19",#N/A,FALSE,"2";"Sch20",#N/A,FALSE,"2";"Sch21",#N/A,FALSE,"2";"Sch26",#N/A,FALSE,"2"}</definedName>
    <definedName name="_____z3" localSheetId="7" hidden="1">{"Sch01",#N/A,FALSE,"2";"Sch02",#N/A,FALSE,"2";"Sch03",#N/A,FALSE,"2";"Sch04",#N/A,FALSE,"2";"Sch05",#N/A,FALSE,"2";"Sch06",#N/A,FALSE,"2";"Sch17",#N/A,FALSE,"2";"Sch19",#N/A,FALSE,"2";"Sch20",#N/A,FALSE,"2";"Sch21",#N/A,FALSE,"2";"Sch26",#N/A,FALSE,"2"}</definedName>
    <definedName name="_____z3" localSheetId="8" hidden="1">{"Sch01",#N/A,FALSE,"2";"Sch02",#N/A,FALSE,"2";"Sch03",#N/A,FALSE,"2";"Sch04",#N/A,FALSE,"2";"Sch05",#N/A,FALSE,"2";"Sch06",#N/A,FALSE,"2";"Sch17",#N/A,FALSE,"2";"Sch19",#N/A,FALSE,"2";"Sch20",#N/A,FALSE,"2";"Sch21",#N/A,FALSE,"2";"Sch26",#N/A,FALSE,"2"}</definedName>
    <definedName name="_____z3" localSheetId="15" hidden="1">{"Sch01",#N/A,FALSE,"2";"Sch02",#N/A,FALSE,"2";"Sch03",#N/A,FALSE,"2";"Sch04",#N/A,FALSE,"2";"Sch05",#N/A,FALSE,"2";"Sch06",#N/A,FALSE,"2";"Sch17",#N/A,FALSE,"2";"Sch19",#N/A,FALSE,"2";"Sch20",#N/A,FALSE,"2";"Sch21",#N/A,FALSE,"2";"Sch26",#N/A,FALSE,"2"}</definedName>
    <definedName name="_____z3" localSheetId="34" hidden="1">{"Sch01",#N/A,FALSE,"2";"Sch02",#N/A,FALSE,"2";"Sch03",#N/A,FALSE,"2";"Sch04",#N/A,FALSE,"2";"Sch05",#N/A,FALSE,"2";"Sch06",#N/A,FALSE,"2";"Sch17",#N/A,FALSE,"2";"Sch19",#N/A,FALSE,"2";"Sch20",#N/A,FALSE,"2";"Sch21",#N/A,FALSE,"2";"Sch26",#N/A,FALSE,"2"}</definedName>
    <definedName name="_____z3" localSheetId="33" hidden="1">{"Sch01",#N/A,FALSE,"2";"Sch02",#N/A,FALSE,"2";"Sch03",#N/A,FALSE,"2";"Sch04",#N/A,FALSE,"2";"Sch05",#N/A,FALSE,"2";"Sch06",#N/A,FALSE,"2";"Sch17",#N/A,FALSE,"2";"Sch19",#N/A,FALSE,"2";"Sch20",#N/A,FALSE,"2";"Sch21",#N/A,FALSE,"2";"Sch26",#N/A,FALSE,"2"}</definedName>
    <definedName name="_____z3" localSheetId="14" hidden="1">{"Sch01",#N/A,FALSE,"2";"Sch02",#N/A,FALSE,"2";"Sch03",#N/A,FALSE,"2";"Sch04",#N/A,FALSE,"2";"Sch05",#N/A,FALSE,"2";"Sch06",#N/A,FALSE,"2";"Sch17",#N/A,FALSE,"2";"Sch19",#N/A,FALSE,"2";"Sch20",#N/A,FALSE,"2";"Sch21",#N/A,FALSE,"2";"Sch26",#N/A,FALSE,"2"}</definedName>
    <definedName name="_____z3" localSheetId="12" hidden="1">{"Sch01",#N/A,FALSE,"2";"Sch02",#N/A,FALSE,"2";"Sch03",#N/A,FALSE,"2";"Sch04",#N/A,FALSE,"2";"Sch05",#N/A,FALSE,"2";"Sch06",#N/A,FALSE,"2";"Sch17",#N/A,FALSE,"2";"Sch19",#N/A,FALSE,"2";"Sch20",#N/A,FALSE,"2";"Sch21",#N/A,FALSE,"2";"Sch26",#N/A,FALSE,"2"}</definedName>
    <definedName name="_____z3" localSheetId="3" hidden="1">{"Sch01",#N/A,FALSE,"2";"Sch02",#N/A,FALSE,"2";"Sch03",#N/A,FALSE,"2";"Sch04",#N/A,FALSE,"2";"Sch05",#N/A,FALSE,"2";"Sch06",#N/A,FALSE,"2";"Sch17",#N/A,FALSE,"2";"Sch19",#N/A,FALSE,"2";"Sch20",#N/A,FALSE,"2";"Sch21",#N/A,FALSE,"2";"Sch26",#N/A,FALSE,"2"}</definedName>
    <definedName name="_____z3" hidden="1">{"Sch01",#N/A,FALSE,"2";"Sch02",#N/A,FALSE,"2";"Sch03",#N/A,FALSE,"2";"Sch04",#N/A,FALSE,"2";"Sch05",#N/A,FALSE,"2";"Sch06",#N/A,FALSE,"2";"Sch17",#N/A,FALSE,"2";"Sch19",#N/A,FALSE,"2";"Sch20",#N/A,FALSE,"2";"Sch21",#N/A,FALSE,"2";"Sch26",#N/A,FALSE,"2"}</definedName>
    <definedName name="_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W.O.R.K.B.O.O.K..C.O.N.T.E.N.T.S____">#REF!</definedName>
    <definedName name="____z2" localSheetId="30" hidden="1">{"Sch00",#N/A,FALSE,"1";"Contents",#N/A,FALSE,"1"}</definedName>
    <definedName name="____z2" localSheetId="29" hidden="1">{"Sch00",#N/A,FALSE,"1";"Contents",#N/A,FALSE,"1"}</definedName>
    <definedName name="____z2" localSheetId="4" hidden="1">{"Sch00",#N/A,FALSE,"1";"Contents",#N/A,FALSE,"1"}</definedName>
    <definedName name="____z2" localSheetId="6" hidden="1">{"Sch00",#N/A,FALSE,"1";"Contents",#N/A,FALSE,"1"}</definedName>
    <definedName name="____z2" localSheetId="7" hidden="1">{"Sch00",#N/A,FALSE,"1";"Contents",#N/A,FALSE,"1"}</definedName>
    <definedName name="____z2" localSheetId="8" hidden="1">{"Sch00",#N/A,FALSE,"1";"Contents",#N/A,FALSE,"1"}</definedName>
    <definedName name="____z2" localSheetId="15" hidden="1">{"Sch00",#N/A,FALSE,"1";"Contents",#N/A,FALSE,"1"}</definedName>
    <definedName name="____z2" localSheetId="34" hidden="1">{"Sch00",#N/A,FALSE,"1";"Contents",#N/A,FALSE,"1"}</definedName>
    <definedName name="____z2" localSheetId="33" hidden="1">{"Sch00",#N/A,FALSE,"1";"Contents",#N/A,FALSE,"1"}</definedName>
    <definedName name="____z2" localSheetId="14" hidden="1">{"Sch00",#N/A,FALSE,"1";"Contents",#N/A,FALSE,"1"}</definedName>
    <definedName name="____z2" localSheetId="12" hidden="1">{"Sch00",#N/A,FALSE,"1";"Contents",#N/A,FALSE,"1"}</definedName>
    <definedName name="____z2" localSheetId="3" hidden="1">{"Sch00",#N/A,FALSE,"1";"Contents",#N/A,FALSE,"1"}</definedName>
    <definedName name="____z2" hidden="1">{"Sch00",#N/A,FALSE,"1";"Contents",#N/A,FALSE,"1"}</definedName>
    <definedName name="____z3" localSheetId="30" hidden="1">{"Sch01",#N/A,FALSE,"2";"Sch02",#N/A,FALSE,"2";"Sch03",#N/A,FALSE,"2";"Sch04",#N/A,FALSE,"2";"Sch05",#N/A,FALSE,"2";"Sch06",#N/A,FALSE,"2";"Sch17",#N/A,FALSE,"2";"Sch19",#N/A,FALSE,"2";"Sch20",#N/A,FALSE,"2";"Sch21",#N/A,FALSE,"2";"Sch26",#N/A,FALSE,"2"}</definedName>
    <definedName name="____z3" localSheetId="29" hidden="1">{"Sch01",#N/A,FALSE,"2";"Sch02",#N/A,FALSE,"2";"Sch03",#N/A,FALSE,"2";"Sch04",#N/A,FALSE,"2";"Sch05",#N/A,FALSE,"2";"Sch06",#N/A,FALSE,"2";"Sch17",#N/A,FALSE,"2";"Sch19",#N/A,FALSE,"2";"Sch20",#N/A,FALSE,"2";"Sch21",#N/A,FALSE,"2";"Sch26",#N/A,FALSE,"2"}</definedName>
    <definedName name="____z3" localSheetId="4" hidden="1">{"Sch01",#N/A,FALSE,"2";"Sch02",#N/A,FALSE,"2";"Sch03",#N/A,FALSE,"2";"Sch04",#N/A,FALSE,"2";"Sch05",#N/A,FALSE,"2";"Sch06",#N/A,FALSE,"2";"Sch17",#N/A,FALSE,"2";"Sch19",#N/A,FALSE,"2";"Sch20",#N/A,FALSE,"2";"Sch21",#N/A,FALSE,"2";"Sch26",#N/A,FALSE,"2"}</definedName>
    <definedName name="____z3" localSheetId="6" hidden="1">{"Sch01",#N/A,FALSE,"2";"Sch02",#N/A,FALSE,"2";"Sch03",#N/A,FALSE,"2";"Sch04",#N/A,FALSE,"2";"Sch05",#N/A,FALSE,"2";"Sch06",#N/A,FALSE,"2";"Sch17",#N/A,FALSE,"2";"Sch19",#N/A,FALSE,"2";"Sch20",#N/A,FALSE,"2";"Sch21",#N/A,FALSE,"2";"Sch26",#N/A,FALSE,"2"}</definedName>
    <definedName name="____z3" localSheetId="7" hidden="1">{"Sch01",#N/A,FALSE,"2";"Sch02",#N/A,FALSE,"2";"Sch03",#N/A,FALSE,"2";"Sch04",#N/A,FALSE,"2";"Sch05",#N/A,FALSE,"2";"Sch06",#N/A,FALSE,"2";"Sch17",#N/A,FALSE,"2";"Sch19",#N/A,FALSE,"2";"Sch20",#N/A,FALSE,"2";"Sch21",#N/A,FALSE,"2";"Sch26",#N/A,FALSE,"2"}</definedName>
    <definedName name="____z3" localSheetId="8" hidden="1">{"Sch01",#N/A,FALSE,"2";"Sch02",#N/A,FALSE,"2";"Sch03",#N/A,FALSE,"2";"Sch04",#N/A,FALSE,"2";"Sch05",#N/A,FALSE,"2";"Sch06",#N/A,FALSE,"2";"Sch17",#N/A,FALSE,"2";"Sch19",#N/A,FALSE,"2";"Sch20",#N/A,FALSE,"2";"Sch21",#N/A,FALSE,"2";"Sch26",#N/A,FALSE,"2"}</definedName>
    <definedName name="____z3" localSheetId="15" hidden="1">{"Sch01",#N/A,FALSE,"2";"Sch02",#N/A,FALSE,"2";"Sch03",#N/A,FALSE,"2";"Sch04",#N/A,FALSE,"2";"Sch05",#N/A,FALSE,"2";"Sch06",#N/A,FALSE,"2";"Sch17",#N/A,FALSE,"2";"Sch19",#N/A,FALSE,"2";"Sch20",#N/A,FALSE,"2";"Sch21",#N/A,FALSE,"2";"Sch26",#N/A,FALSE,"2"}</definedName>
    <definedName name="____z3" localSheetId="34" hidden="1">{"Sch01",#N/A,FALSE,"2";"Sch02",#N/A,FALSE,"2";"Sch03",#N/A,FALSE,"2";"Sch04",#N/A,FALSE,"2";"Sch05",#N/A,FALSE,"2";"Sch06",#N/A,FALSE,"2";"Sch17",#N/A,FALSE,"2";"Sch19",#N/A,FALSE,"2";"Sch20",#N/A,FALSE,"2";"Sch21",#N/A,FALSE,"2";"Sch26",#N/A,FALSE,"2"}</definedName>
    <definedName name="____z3" localSheetId="33" hidden="1">{"Sch01",#N/A,FALSE,"2";"Sch02",#N/A,FALSE,"2";"Sch03",#N/A,FALSE,"2";"Sch04",#N/A,FALSE,"2";"Sch05",#N/A,FALSE,"2";"Sch06",#N/A,FALSE,"2";"Sch17",#N/A,FALSE,"2";"Sch19",#N/A,FALSE,"2";"Sch20",#N/A,FALSE,"2";"Sch21",#N/A,FALSE,"2";"Sch26",#N/A,FALSE,"2"}</definedName>
    <definedName name="____z3" localSheetId="14" hidden="1">{"Sch01",#N/A,FALSE,"2";"Sch02",#N/A,FALSE,"2";"Sch03",#N/A,FALSE,"2";"Sch04",#N/A,FALSE,"2";"Sch05",#N/A,FALSE,"2";"Sch06",#N/A,FALSE,"2";"Sch17",#N/A,FALSE,"2";"Sch19",#N/A,FALSE,"2";"Sch20",#N/A,FALSE,"2";"Sch21",#N/A,FALSE,"2";"Sch26",#N/A,FALSE,"2"}</definedName>
    <definedName name="____z3" localSheetId="12" hidden="1">{"Sch01",#N/A,FALSE,"2";"Sch02",#N/A,FALSE,"2";"Sch03",#N/A,FALSE,"2";"Sch04",#N/A,FALSE,"2";"Sch05",#N/A,FALSE,"2";"Sch06",#N/A,FALSE,"2";"Sch17",#N/A,FALSE,"2";"Sch19",#N/A,FALSE,"2";"Sch20",#N/A,FALSE,"2";"Sch21",#N/A,FALSE,"2";"Sch26",#N/A,FALSE,"2"}</definedName>
    <definedName name="____z3" localSheetId="3" hidden="1">{"Sch01",#N/A,FALSE,"2";"Sch02",#N/A,FALSE,"2";"Sch03",#N/A,FALSE,"2";"Sch04",#N/A,FALSE,"2";"Sch05",#N/A,FALSE,"2";"Sch06",#N/A,FALSE,"2";"Sch17",#N/A,FALSE,"2";"Sch19",#N/A,FALSE,"2";"Sch20",#N/A,FALSE,"2";"Sch21",#N/A,FALSE,"2";"Sch26",#N/A,FALSE,"2"}</definedName>
    <definedName name="____z3" hidden="1">{"Sch01",#N/A,FALSE,"2";"Sch02",#N/A,FALSE,"2";"Sch03",#N/A,FALSE,"2";"Sch04",#N/A,FALSE,"2";"Sch05",#N/A,FALSE,"2";"Sch06",#N/A,FALSE,"2";"Sch17",#N/A,FALSE,"2";"Sch19",#N/A,FALSE,"2";"Sch20",#N/A,FALSE,"2";"Sch21",#N/A,FALSE,"2";"Sch26",#N/A,FALSE,"2"}</definedName>
    <definedName name="_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2" localSheetId="30" hidden="1">{"Sch00",#N/A,FALSE,"1";"Contents",#N/A,FALSE,"1"}</definedName>
    <definedName name="___z2" localSheetId="29" hidden="1">{"Sch00",#N/A,FALSE,"1";"Contents",#N/A,FALSE,"1"}</definedName>
    <definedName name="___z2" localSheetId="4" hidden="1">{"Sch00",#N/A,FALSE,"1";"Contents",#N/A,FALSE,"1"}</definedName>
    <definedName name="___z2" localSheetId="6" hidden="1">{"Sch00",#N/A,FALSE,"1";"Contents",#N/A,FALSE,"1"}</definedName>
    <definedName name="___z2" localSheetId="7" hidden="1">{"Sch00",#N/A,FALSE,"1";"Contents",#N/A,FALSE,"1"}</definedName>
    <definedName name="___z2" localSheetId="8" hidden="1">{"Sch00",#N/A,FALSE,"1";"Contents",#N/A,FALSE,"1"}</definedName>
    <definedName name="___z2" localSheetId="15" hidden="1">{"Sch00",#N/A,FALSE,"1";"Contents",#N/A,FALSE,"1"}</definedName>
    <definedName name="___z2" localSheetId="34" hidden="1">{"Sch00",#N/A,FALSE,"1";"Contents",#N/A,FALSE,"1"}</definedName>
    <definedName name="___z2" localSheetId="33" hidden="1">{"Sch00",#N/A,FALSE,"1";"Contents",#N/A,FALSE,"1"}</definedName>
    <definedName name="___z2" localSheetId="14" hidden="1">{"Sch00",#N/A,FALSE,"1";"Contents",#N/A,FALSE,"1"}</definedName>
    <definedName name="___z2" localSheetId="12" hidden="1">{"Sch00",#N/A,FALSE,"1";"Contents",#N/A,FALSE,"1"}</definedName>
    <definedName name="___z2" localSheetId="3" hidden="1">{"Sch00",#N/A,FALSE,"1";"Contents",#N/A,FALSE,"1"}</definedName>
    <definedName name="___z2" hidden="1">{"Sch00",#N/A,FALSE,"1";"Contents",#N/A,FALSE,"1"}</definedName>
    <definedName name="___z3" localSheetId="30" hidden="1">{"Sch01",#N/A,FALSE,"2";"Sch02",#N/A,FALSE,"2";"Sch03",#N/A,FALSE,"2";"Sch04",#N/A,FALSE,"2";"Sch05",#N/A,FALSE,"2";"Sch06",#N/A,FALSE,"2";"Sch17",#N/A,FALSE,"2";"Sch19",#N/A,FALSE,"2";"Sch20",#N/A,FALSE,"2";"Sch21",#N/A,FALSE,"2";"Sch26",#N/A,FALSE,"2"}</definedName>
    <definedName name="___z3" localSheetId="29" hidden="1">{"Sch01",#N/A,FALSE,"2";"Sch02",#N/A,FALSE,"2";"Sch03",#N/A,FALSE,"2";"Sch04",#N/A,FALSE,"2";"Sch05",#N/A,FALSE,"2";"Sch06",#N/A,FALSE,"2";"Sch17",#N/A,FALSE,"2";"Sch19",#N/A,FALSE,"2";"Sch20",#N/A,FALSE,"2";"Sch21",#N/A,FALSE,"2";"Sch26",#N/A,FALSE,"2"}</definedName>
    <definedName name="___z3" localSheetId="4" hidden="1">{"Sch01",#N/A,FALSE,"2";"Sch02",#N/A,FALSE,"2";"Sch03",#N/A,FALSE,"2";"Sch04",#N/A,FALSE,"2";"Sch05",#N/A,FALSE,"2";"Sch06",#N/A,FALSE,"2";"Sch17",#N/A,FALSE,"2";"Sch19",#N/A,FALSE,"2";"Sch20",#N/A,FALSE,"2";"Sch21",#N/A,FALSE,"2";"Sch26",#N/A,FALSE,"2"}</definedName>
    <definedName name="___z3" localSheetId="6" hidden="1">{"Sch01",#N/A,FALSE,"2";"Sch02",#N/A,FALSE,"2";"Sch03",#N/A,FALSE,"2";"Sch04",#N/A,FALSE,"2";"Sch05",#N/A,FALSE,"2";"Sch06",#N/A,FALSE,"2";"Sch17",#N/A,FALSE,"2";"Sch19",#N/A,FALSE,"2";"Sch20",#N/A,FALSE,"2";"Sch21",#N/A,FALSE,"2";"Sch26",#N/A,FALSE,"2"}</definedName>
    <definedName name="___z3" localSheetId="7" hidden="1">{"Sch01",#N/A,FALSE,"2";"Sch02",#N/A,FALSE,"2";"Sch03",#N/A,FALSE,"2";"Sch04",#N/A,FALSE,"2";"Sch05",#N/A,FALSE,"2";"Sch06",#N/A,FALSE,"2";"Sch17",#N/A,FALSE,"2";"Sch19",#N/A,FALSE,"2";"Sch20",#N/A,FALSE,"2";"Sch21",#N/A,FALSE,"2";"Sch26",#N/A,FALSE,"2"}</definedName>
    <definedName name="___z3" localSheetId="8" hidden="1">{"Sch01",#N/A,FALSE,"2";"Sch02",#N/A,FALSE,"2";"Sch03",#N/A,FALSE,"2";"Sch04",#N/A,FALSE,"2";"Sch05",#N/A,FALSE,"2";"Sch06",#N/A,FALSE,"2";"Sch17",#N/A,FALSE,"2";"Sch19",#N/A,FALSE,"2";"Sch20",#N/A,FALSE,"2";"Sch21",#N/A,FALSE,"2";"Sch26",#N/A,FALSE,"2"}</definedName>
    <definedName name="___z3" localSheetId="15" hidden="1">{"Sch01",#N/A,FALSE,"2";"Sch02",#N/A,FALSE,"2";"Sch03",#N/A,FALSE,"2";"Sch04",#N/A,FALSE,"2";"Sch05",#N/A,FALSE,"2";"Sch06",#N/A,FALSE,"2";"Sch17",#N/A,FALSE,"2";"Sch19",#N/A,FALSE,"2";"Sch20",#N/A,FALSE,"2";"Sch21",#N/A,FALSE,"2";"Sch26",#N/A,FALSE,"2"}</definedName>
    <definedName name="___z3" localSheetId="34" hidden="1">{"Sch01",#N/A,FALSE,"2";"Sch02",#N/A,FALSE,"2";"Sch03",#N/A,FALSE,"2";"Sch04",#N/A,FALSE,"2";"Sch05",#N/A,FALSE,"2";"Sch06",#N/A,FALSE,"2";"Sch17",#N/A,FALSE,"2";"Sch19",#N/A,FALSE,"2";"Sch20",#N/A,FALSE,"2";"Sch21",#N/A,FALSE,"2";"Sch26",#N/A,FALSE,"2"}</definedName>
    <definedName name="___z3" localSheetId="33" hidden="1">{"Sch01",#N/A,FALSE,"2";"Sch02",#N/A,FALSE,"2";"Sch03",#N/A,FALSE,"2";"Sch04",#N/A,FALSE,"2";"Sch05",#N/A,FALSE,"2";"Sch06",#N/A,FALSE,"2";"Sch17",#N/A,FALSE,"2";"Sch19",#N/A,FALSE,"2";"Sch20",#N/A,FALSE,"2";"Sch21",#N/A,FALSE,"2";"Sch26",#N/A,FALSE,"2"}</definedName>
    <definedName name="___z3" localSheetId="14" hidden="1">{"Sch01",#N/A,FALSE,"2";"Sch02",#N/A,FALSE,"2";"Sch03",#N/A,FALSE,"2";"Sch04",#N/A,FALSE,"2";"Sch05",#N/A,FALSE,"2";"Sch06",#N/A,FALSE,"2";"Sch17",#N/A,FALSE,"2";"Sch19",#N/A,FALSE,"2";"Sch20",#N/A,FALSE,"2";"Sch21",#N/A,FALSE,"2";"Sch26",#N/A,FALSE,"2"}</definedName>
    <definedName name="___z3" localSheetId="12" hidden="1">{"Sch01",#N/A,FALSE,"2";"Sch02",#N/A,FALSE,"2";"Sch03",#N/A,FALSE,"2";"Sch04",#N/A,FALSE,"2";"Sch05",#N/A,FALSE,"2";"Sch06",#N/A,FALSE,"2";"Sch17",#N/A,FALSE,"2";"Sch19",#N/A,FALSE,"2";"Sch20",#N/A,FALSE,"2";"Sch21",#N/A,FALSE,"2";"Sch26",#N/A,FALSE,"2"}</definedName>
    <definedName name="___z3" localSheetId="3" hidden="1">{"Sch01",#N/A,FALSE,"2";"Sch02",#N/A,FALSE,"2";"Sch03",#N/A,FALSE,"2";"Sch04",#N/A,FALSE,"2";"Sch05",#N/A,FALSE,"2";"Sch06",#N/A,FALSE,"2";"Sch17",#N/A,FALSE,"2";"Sch19",#N/A,FALSE,"2";"Sch20",#N/A,FALSE,"2";"Sch21",#N/A,FALSE,"2";"Sch26",#N/A,FALSE,"2"}</definedName>
    <definedName name="___z3" hidden="1">{"Sch01",#N/A,FALSE,"2";"Sch02",#N/A,FALSE,"2";"Sch03",#N/A,FALSE,"2";"Sch04",#N/A,FALSE,"2";"Sch05",#N/A,FALSE,"2";"Sch06",#N/A,FALSE,"2";"Sch17",#N/A,FALSE,"2";"Sch19",#N/A,FALSE,"2";"Sch20",#N/A,FALSE,"2";"Sch21",#N/A,FALSE,"2";"Sch26",#N/A,FALSE,"2"}</definedName>
    <definedName name="_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123Graph_B" localSheetId="4" hidden="1">[1]Tabelle1!#REF!</definedName>
    <definedName name="__123Graph_B" localSheetId="21" hidden="1">[1]Tabelle1!#REF!</definedName>
    <definedName name="__123Graph_B" hidden="1">[1]Tabelle1!#REF!</definedName>
    <definedName name="__c" localSheetId="35" hidden="1">{#N/A,#N/A,FALSE,"Layout Cash Flow"}</definedName>
    <definedName name="__c" localSheetId="15" hidden="1">{#N/A,#N/A,FALSE,"Layout Cash Flow"}</definedName>
    <definedName name="__c" hidden="1">{#N/A,#N/A,FALSE,"Layout Cash Flow"}</definedName>
    <definedName name="__k110">#REF!</definedName>
    <definedName name="__K120">#REF!</definedName>
    <definedName name="__l200">#REF!</definedName>
    <definedName name="__P220">#REF!</definedName>
    <definedName name="__P3">'[2]10K4'!#REF!</definedName>
    <definedName name="__pl01">'[3]ECU Conso File'!#REF!</definedName>
    <definedName name="__pl02">'[3]ECU Conso File'!#REF!</definedName>
    <definedName name="__pl03">'[3]ECU Conso File'!#REF!</definedName>
    <definedName name="__pl04">'[3]ECU Conso File'!#REF!</definedName>
    <definedName name="__pl05">'[3]ECU Conso File'!#REF!</definedName>
    <definedName name="__pl06">'[3]ECU Conso File'!#REF!</definedName>
    <definedName name="__pl07">'[3]ECU Conso File'!#REF!</definedName>
    <definedName name="__pl08">'[3]ECU Conso File'!#REF!</definedName>
    <definedName name="__pl09">'[3]ECU Conso File'!#REF!</definedName>
    <definedName name="__pl10">'[3]ECU Conso File'!#REF!</definedName>
    <definedName name="__pl11">'[3]ECU Conso File'!#REF!</definedName>
    <definedName name="__pl12">'[3]ECU Conso File'!#REF!</definedName>
    <definedName name="__re34"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_re34"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_re34"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_U111">[4]以前年度损益调整!$A$5:$F$17</definedName>
    <definedName name="__U222">[4]以前年度损益调整!$A$5:$F$17</definedName>
    <definedName name="__x2">#REF!</definedName>
    <definedName name="__X4">#REF!</definedName>
    <definedName name="__z">#REF!</definedName>
    <definedName name="__z2" localSheetId="30" hidden="1">{"Sch00",#N/A,FALSE,"1";"Contents",#N/A,FALSE,"1"}</definedName>
    <definedName name="__z2" localSheetId="29" hidden="1">{"Sch00",#N/A,FALSE,"1";"Contents",#N/A,FALSE,"1"}</definedName>
    <definedName name="__z2" localSheetId="4" hidden="1">{"Sch00",#N/A,FALSE,"1";"Contents",#N/A,FALSE,"1"}</definedName>
    <definedName name="__z2" localSheetId="6" hidden="1">{"Sch00",#N/A,FALSE,"1";"Contents",#N/A,FALSE,"1"}</definedName>
    <definedName name="__z2" localSheetId="7" hidden="1">{"Sch00",#N/A,FALSE,"1";"Contents",#N/A,FALSE,"1"}</definedName>
    <definedName name="__z2" localSheetId="8" hidden="1">{"Sch00",#N/A,FALSE,"1";"Contents",#N/A,FALSE,"1"}</definedName>
    <definedName name="__z2" localSheetId="15" hidden="1">{"Sch00",#N/A,FALSE,"1";"Contents",#N/A,FALSE,"1"}</definedName>
    <definedName name="__z2" localSheetId="34" hidden="1">{"Sch00",#N/A,FALSE,"1";"Contents",#N/A,FALSE,"1"}</definedName>
    <definedName name="__z2" localSheetId="33" hidden="1">{"Sch00",#N/A,FALSE,"1";"Contents",#N/A,FALSE,"1"}</definedName>
    <definedName name="__z2" localSheetId="14" hidden="1">{"Sch00",#N/A,FALSE,"1";"Contents",#N/A,FALSE,"1"}</definedName>
    <definedName name="__z2" localSheetId="12" hidden="1">{"Sch00",#N/A,FALSE,"1";"Contents",#N/A,FALSE,"1"}</definedName>
    <definedName name="__z2" localSheetId="3" hidden="1">{"Sch00",#N/A,FALSE,"1";"Contents",#N/A,FALSE,"1"}</definedName>
    <definedName name="__z2" hidden="1">{"Sch00",#N/A,FALSE,"1";"Contents",#N/A,FALSE,"1"}</definedName>
    <definedName name="__z3" localSheetId="30" hidden="1">{"Sch01",#N/A,FALSE,"2";"Sch02",#N/A,FALSE,"2";"Sch03",#N/A,FALSE,"2";"Sch04",#N/A,FALSE,"2";"Sch05",#N/A,FALSE,"2";"Sch06",#N/A,FALSE,"2";"Sch17",#N/A,FALSE,"2";"Sch19",#N/A,FALSE,"2";"Sch20",#N/A,FALSE,"2";"Sch21",#N/A,FALSE,"2";"Sch26",#N/A,FALSE,"2"}</definedName>
    <definedName name="__z3" localSheetId="29" hidden="1">{"Sch01",#N/A,FALSE,"2";"Sch02",#N/A,FALSE,"2";"Sch03",#N/A,FALSE,"2";"Sch04",#N/A,FALSE,"2";"Sch05",#N/A,FALSE,"2";"Sch06",#N/A,FALSE,"2";"Sch17",#N/A,FALSE,"2";"Sch19",#N/A,FALSE,"2";"Sch20",#N/A,FALSE,"2";"Sch21",#N/A,FALSE,"2";"Sch26",#N/A,FALSE,"2"}</definedName>
    <definedName name="__z3" localSheetId="4" hidden="1">{"Sch01",#N/A,FALSE,"2";"Sch02",#N/A,FALSE,"2";"Sch03",#N/A,FALSE,"2";"Sch04",#N/A,FALSE,"2";"Sch05",#N/A,FALSE,"2";"Sch06",#N/A,FALSE,"2";"Sch17",#N/A,FALSE,"2";"Sch19",#N/A,FALSE,"2";"Sch20",#N/A,FALSE,"2";"Sch21",#N/A,FALSE,"2";"Sch26",#N/A,FALSE,"2"}</definedName>
    <definedName name="__z3" localSheetId="6" hidden="1">{"Sch01",#N/A,FALSE,"2";"Sch02",#N/A,FALSE,"2";"Sch03",#N/A,FALSE,"2";"Sch04",#N/A,FALSE,"2";"Sch05",#N/A,FALSE,"2";"Sch06",#N/A,FALSE,"2";"Sch17",#N/A,FALSE,"2";"Sch19",#N/A,FALSE,"2";"Sch20",#N/A,FALSE,"2";"Sch21",#N/A,FALSE,"2";"Sch26",#N/A,FALSE,"2"}</definedName>
    <definedName name="__z3" localSheetId="7" hidden="1">{"Sch01",#N/A,FALSE,"2";"Sch02",#N/A,FALSE,"2";"Sch03",#N/A,FALSE,"2";"Sch04",#N/A,FALSE,"2";"Sch05",#N/A,FALSE,"2";"Sch06",#N/A,FALSE,"2";"Sch17",#N/A,FALSE,"2";"Sch19",#N/A,FALSE,"2";"Sch20",#N/A,FALSE,"2";"Sch21",#N/A,FALSE,"2";"Sch26",#N/A,FALSE,"2"}</definedName>
    <definedName name="__z3" localSheetId="8" hidden="1">{"Sch01",#N/A,FALSE,"2";"Sch02",#N/A,FALSE,"2";"Sch03",#N/A,FALSE,"2";"Sch04",#N/A,FALSE,"2";"Sch05",#N/A,FALSE,"2";"Sch06",#N/A,FALSE,"2";"Sch17",#N/A,FALSE,"2";"Sch19",#N/A,FALSE,"2";"Sch20",#N/A,FALSE,"2";"Sch21",#N/A,FALSE,"2";"Sch26",#N/A,FALSE,"2"}</definedName>
    <definedName name="__z3" localSheetId="15" hidden="1">{"Sch01",#N/A,FALSE,"2";"Sch02",#N/A,FALSE,"2";"Sch03",#N/A,FALSE,"2";"Sch04",#N/A,FALSE,"2";"Sch05",#N/A,FALSE,"2";"Sch06",#N/A,FALSE,"2";"Sch17",#N/A,FALSE,"2";"Sch19",#N/A,FALSE,"2";"Sch20",#N/A,FALSE,"2";"Sch21",#N/A,FALSE,"2";"Sch26",#N/A,FALSE,"2"}</definedName>
    <definedName name="__z3" localSheetId="34" hidden="1">{"Sch01",#N/A,FALSE,"2";"Sch02",#N/A,FALSE,"2";"Sch03",#N/A,FALSE,"2";"Sch04",#N/A,FALSE,"2";"Sch05",#N/A,FALSE,"2";"Sch06",#N/A,FALSE,"2";"Sch17",#N/A,FALSE,"2";"Sch19",#N/A,FALSE,"2";"Sch20",#N/A,FALSE,"2";"Sch21",#N/A,FALSE,"2";"Sch26",#N/A,FALSE,"2"}</definedName>
    <definedName name="__z3" localSheetId="33" hidden="1">{"Sch01",#N/A,FALSE,"2";"Sch02",#N/A,FALSE,"2";"Sch03",#N/A,FALSE,"2";"Sch04",#N/A,FALSE,"2";"Sch05",#N/A,FALSE,"2";"Sch06",#N/A,FALSE,"2";"Sch17",#N/A,FALSE,"2";"Sch19",#N/A,FALSE,"2";"Sch20",#N/A,FALSE,"2";"Sch21",#N/A,FALSE,"2";"Sch26",#N/A,FALSE,"2"}</definedName>
    <definedName name="__z3" localSheetId="14" hidden="1">{"Sch01",#N/A,FALSE,"2";"Sch02",#N/A,FALSE,"2";"Sch03",#N/A,FALSE,"2";"Sch04",#N/A,FALSE,"2";"Sch05",#N/A,FALSE,"2";"Sch06",#N/A,FALSE,"2";"Sch17",#N/A,FALSE,"2";"Sch19",#N/A,FALSE,"2";"Sch20",#N/A,FALSE,"2";"Sch21",#N/A,FALSE,"2";"Sch26",#N/A,FALSE,"2"}</definedName>
    <definedName name="__z3" localSheetId="12" hidden="1">{"Sch01",#N/A,FALSE,"2";"Sch02",#N/A,FALSE,"2";"Sch03",#N/A,FALSE,"2";"Sch04",#N/A,FALSE,"2";"Sch05",#N/A,FALSE,"2";"Sch06",#N/A,FALSE,"2";"Sch17",#N/A,FALSE,"2";"Sch19",#N/A,FALSE,"2";"Sch20",#N/A,FALSE,"2";"Sch21",#N/A,FALSE,"2";"Sch26",#N/A,FALSE,"2"}</definedName>
    <definedName name="__z3" localSheetId="3" hidden="1">{"Sch01",#N/A,FALSE,"2";"Sch02",#N/A,FALSE,"2";"Sch03",#N/A,FALSE,"2";"Sch04",#N/A,FALSE,"2";"Sch05",#N/A,FALSE,"2";"Sch06",#N/A,FALSE,"2";"Sch17",#N/A,FALSE,"2";"Sch19",#N/A,FALSE,"2";"Sch20",#N/A,FALSE,"2";"Sch21",#N/A,FALSE,"2";"Sch26",#N/A,FALSE,"2"}</definedName>
    <definedName name="__z3" hidden="1">{"Sch01",#N/A,FALSE,"2";"Sch02",#N/A,FALSE,"2";"Sch03",#N/A,FALSE,"2";"Sch04",#N/A,FALSE,"2";"Sch05",#N/A,FALSE,"2";"Sch06",#N/A,FALSE,"2";"Sch17",#N/A,FALSE,"2";"Sch19",#N/A,FALSE,"2";"Sch20",#N/A,FALSE,"2";"Sch21",#N/A,FALSE,"2";"Sch26",#N/A,FALSE,"2"}</definedName>
    <definedName name="_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c" localSheetId="35" hidden="1">{#N/A,#N/A,FALSE,"Layout Cash Flow"}</definedName>
    <definedName name="_c" localSheetId="15" hidden="1">{#N/A,#N/A,FALSE,"Layout Cash Flow"}</definedName>
    <definedName name="_c" hidden="1">{#N/A,#N/A,FALSE,"Layout Cash Flow"}</definedName>
    <definedName name="_Dec02">[5]SalaryData!$AV$11</definedName>
    <definedName name="_Dec03">[5]SalaryData!$BH$11</definedName>
    <definedName name="_end095">#REF!</definedName>
    <definedName name="_JAN02">[5]SalaryData!$AK$11</definedName>
    <definedName name="_k110">#REF!</definedName>
    <definedName name="_K120">#REF!</definedName>
    <definedName name="_Key1" hidden="1">#REF!</definedName>
    <definedName name="_Key2" hidden="1">#REF!</definedName>
    <definedName name="_l200">#REF!</definedName>
    <definedName name="_Order1" hidden="1">255</definedName>
    <definedName name="_Order2" localSheetId="15" hidden="1">255</definedName>
    <definedName name="_Order2" hidden="1">0</definedName>
    <definedName name="_P220">#REF!</definedName>
    <definedName name="_P3">'[2]10K4'!#REF!</definedName>
    <definedName name="_pl01">'[3]ECU Conso File'!#REF!</definedName>
    <definedName name="_pl02">'[3]ECU Conso File'!#REF!</definedName>
    <definedName name="_pl03">'[3]ECU Conso File'!#REF!</definedName>
    <definedName name="_pl04">'[3]ECU Conso File'!#REF!</definedName>
    <definedName name="_pl05">'[3]ECU Conso File'!#REF!</definedName>
    <definedName name="_pl06">'[3]ECU Conso File'!#REF!</definedName>
    <definedName name="_pl07">'[3]ECU Conso File'!#REF!</definedName>
    <definedName name="_pl08">'[3]ECU Conso File'!#REF!</definedName>
    <definedName name="_pl09">'[3]ECU Conso File'!#REF!</definedName>
    <definedName name="_pl10">'[3]ECU Conso File'!#REF!</definedName>
    <definedName name="_pl11">'[3]ECU Conso File'!#REF!</definedName>
    <definedName name="_pl12">'[3]ECU Conso File'!#REF!</definedName>
    <definedName name="_re34"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re34"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re34"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_Sort" hidden="1">#REF!</definedName>
    <definedName name="_U111">[4]以前年度损益调整!$A$5:$F$17</definedName>
    <definedName name="_U222">[4]以前年度损益调整!$A$5:$F$17</definedName>
    <definedName name="_x2">#REF!</definedName>
    <definedName name="_X4">#REF!</definedName>
    <definedName name="_z">#REF!</definedName>
    <definedName name="_z2" localSheetId="30" hidden="1">{"Sch00",#N/A,FALSE,"1";"Contents",#N/A,FALSE,"1"}</definedName>
    <definedName name="_z2" localSheetId="29" hidden="1">{"Sch00",#N/A,FALSE,"1";"Contents",#N/A,FALSE,"1"}</definedName>
    <definedName name="_z2" localSheetId="4" hidden="1">{"Sch00",#N/A,FALSE,"1";"Contents",#N/A,FALSE,"1"}</definedName>
    <definedName name="_z2" localSheetId="6" hidden="1">{"Sch00",#N/A,FALSE,"1";"Contents",#N/A,FALSE,"1"}</definedName>
    <definedName name="_z2" localSheetId="7" hidden="1">{"Sch00",#N/A,FALSE,"1";"Contents",#N/A,FALSE,"1"}</definedName>
    <definedName name="_z2" localSheetId="8" hidden="1">{"Sch00",#N/A,FALSE,"1";"Contents",#N/A,FALSE,"1"}</definedName>
    <definedName name="_z2" localSheetId="15" hidden="1">{"Sch00",#N/A,FALSE,"1";"Contents",#N/A,FALSE,"1"}</definedName>
    <definedName name="_z2" localSheetId="34" hidden="1">{"Sch00",#N/A,FALSE,"1";"Contents",#N/A,FALSE,"1"}</definedName>
    <definedName name="_z2" localSheetId="33" hidden="1">{"Sch00",#N/A,FALSE,"1";"Contents",#N/A,FALSE,"1"}</definedName>
    <definedName name="_z2" localSheetId="14" hidden="1">{"Sch00",#N/A,FALSE,"1";"Contents",#N/A,FALSE,"1"}</definedName>
    <definedName name="_z2" localSheetId="12" hidden="1">{"Sch00",#N/A,FALSE,"1";"Contents",#N/A,FALSE,"1"}</definedName>
    <definedName name="_z2" localSheetId="3" hidden="1">{"Sch00",#N/A,FALSE,"1";"Contents",#N/A,FALSE,"1"}</definedName>
    <definedName name="_z2" hidden="1">{"Sch00",#N/A,FALSE,"1";"Contents",#N/A,FALSE,"1"}</definedName>
    <definedName name="_z3" localSheetId="30" hidden="1">{"Sch01",#N/A,FALSE,"2";"Sch02",#N/A,FALSE,"2";"Sch03",#N/A,FALSE,"2";"Sch04",#N/A,FALSE,"2";"Sch05",#N/A,FALSE,"2";"Sch06",#N/A,FALSE,"2";"Sch17",#N/A,FALSE,"2";"Sch19",#N/A,FALSE,"2";"Sch20",#N/A,FALSE,"2";"Sch21",#N/A,FALSE,"2";"Sch26",#N/A,FALSE,"2"}</definedName>
    <definedName name="_z3" localSheetId="29" hidden="1">{"Sch01",#N/A,FALSE,"2";"Sch02",#N/A,FALSE,"2";"Sch03",#N/A,FALSE,"2";"Sch04",#N/A,FALSE,"2";"Sch05",#N/A,FALSE,"2";"Sch06",#N/A,FALSE,"2";"Sch17",#N/A,FALSE,"2";"Sch19",#N/A,FALSE,"2";"Sch20",#N/A,FALSE,"2";"Sch21",#N/A,FALSE,"2";"Sch26",#N/A,FALSE,"2"}</definedName>
    <definedName name="_z3" localSheetId="4" hidden="1">{"Sch01",#N/A,FALSE,"2";"Sch02",#N/A,FALSE,"2";"Sch03",#N/A,FALSE,"2";"Sch04",#N/A,FALSE,"2";"Sch05",#N/A,FALSE,"2";"Sch06",#N/A,FALSE,"2";"Sch17",#N/A,FALSE,"2";"Sch19",#N/A,FALSE,"2";"Sch20",#N/A,FALSE,"2";"Sch21",#N/A,FALSE,"2";"Sch26",#N/A,FALSE,"2"}</definedName>
    <definedName name="_z3" localSheetId="6" hidden="1">{"Sch01",#N/A,FALSE,"2";"Sch02",#N/A,FALSE,"2";"Sch03",#N/A,FALSE,"2";"Sch04",#N/A,FALSE,"2";"Sch05",#N/A,FALSE,"2";"Sch06",#N/A,FALSE,"2";"Sch17",#N/A,FALSE,"2";"Sch19",#N/A,FALSE,"2";"Sch20",#N/A,FALSE,"2";"Sch21",#N/A,FALSE,"2";"Sch26",#N/A,FALSE,"2"}</definedName>
    <definedName name="_z3" localSheetId="7" hidden="1">{"Sch01",#N/A,FALSE,"2";"Sch02",#N/A,FALSE,"2";"Sch03",#N/A,FALSE,"2";"Sch04",#N/A,FALSE,"2";"Sch05",#N/A,FALSE,"2";"Sch06",#N/A,FALSE,"2";"Sch17",#N/A,FALSE,"2";"Sch19",#N/A,FALSE,"2";"Sch20",#N/A,FALSE,"2";"Sch21",#N/A,FALSE,"2";"Sch26",#N/A,FALSE,"2"}</definedName>
    <definedName name="_z3" localSheetId="8" hidden="1">{"Sch01",#N/A,FALSE,"2";"Sch02",#N/A,FALSE,"2";"Sch03",#N/A,FALSE,"2";"Sch04",#N/A,FALSE,"2";"Sch05",#N/A,FALSE,"2";"Sch06",#N/A,FALSE,"2";"Sch17",#N/A,FALSE,"2";"Sch19",#N/A,FALSE,"2";"Sch20",#N/A,FALSE,"2";"Sch21",#N/A,FALSE,"2";"Sch26",#N/A,FALSE,"2"}</definedName>
    <definedName name="_z3" localSheetId="15" hidden="1">{"Sch01",#N/A,FALSE,"2";"Sch02",#N/A,FALSE,"2";"Sch03",#N/A,FALSE,"2";"Sch04",#N/A,FALSE,"2";"Sch05",#N/A,FALSE,"2";"Sch06",#N/A,FALSE,"2";"Sch17",#N/A,FALSE,"2";"Sch19",#N/A,FALSE,"2";"Sch20",#N/A,FALSE,"2";"Sch21",#N/A,FALSE,"2";"Sch26",#N/A,FALSE,"2"}</definedName>
    <definedName name="_z3" localSheetId="34" hidden="1">{"Sch01",#N/A,FALSE,"2";"Sch02",#N/A,FALSE,"2";"Sch03",#N/A,FALSE,"2";"Sch04",#N/A,FALSE,"2";"Sch05",#N/A,FALSE,"2";"Sch06",#N/A,FALSE,"2";"Sch17",#N/A,FALSE,"2";"Sch19",#N/A,FALSE,"2";"Sch20",#N/A,FALSE,"2";"Sch21",#N/A,FALSE,"2";"Sch26",#N/A,FALSE,"2"}</definedName>
    <definedName name="_z3" localSheetId="33" hidden="1">{"Sch01",#N/A,FALSE,"2";"Sch02",#N/A,FALSE,"2";"Sch03",#N/A,FALSE,"2";"Sch04",#N/A,FALSE,"2";"Sch05",#N/A,FALSE,"2";"Sch06",#N/A,FALSE,"2";"Sch17",#N/A,FALSE,"2";"Sch19",#N/A,FALSE,"2";"Sch20",#N/A,FALSE,"2";"Sch21",#N/A,FALSE,"2";"Sch26",#N/A,FALSE,"2"}</definedName>
    <definedName name="_z3" localSheetId="14" hidden="1">{"Sch01",#N/A,FALSE,"2";"Sch02",#N/A,FALSE,"2";"Sch03",#N/A,FALSE,"2";"Sch04",#N/A,FALSE,"2";"Sch05",#N/A,FALSE,"2";"Sch06",#N/A,FALSE,"2";"Sch17",#N/A,FALSE,"2";"Sch19",#N/A,FALSE,"2";"Sch20",#N/A,FALSE,"2";"Sch21",#N/A,FALSE,"2";"Sch26",#N/A,FALSE,"2"}</definedName>
    <definedName name="_z3" localSheetId="12" hidden="1">{"Sch01",#N/A,FALSE,"2";"Sch02",#N/A,FALSE,"2";"Sch03",#N/A,FALSE,"2";"Sch04",#N/A,FALSE,"2";"Sch05",#N/A,FALSE,"2";"Sch06",#N/A,FALSE,"2";"Sch17",#N/A,FALSE,"2";"Sch19",#N/A,FALSE,"2";"Sch20",#N/A,FALSE,"2";"Sch21",#N/A,FALSE,"2";"Sch26",#N/A,FALSE,"2"}</definedName>
    <definedName name="_z3" localSheetId="3" hidden="1">{"Sch01",#N/A,FALSE,"2";"Sch02",#N/A,FALSE,"2";"Sch03",#N/A,FALSE,"2";"Sch04",#N/A,FALSE,"2";"Sch05",#N/A,FALSE,"2";"Sch06",#N/A,FALSE,"2";"Sch17",#N/A,FALSE,"2";"Sch19",#N/A,FALSE,"2";"Sch20",#N/A,FALSE,"2";"Sch21",#N/A,FALSE,"2";"Sch26",#N/A,FALSE,"2"}</definedName>
    <definedName name="_z3" hidden="1">{"Sch01",#N/A,FALSE,"2";"Sch02",#N/A,FALSE,"2";"Sch03",#N/A,FALSE,"2";"Sch04",#N/A,FALSE,"2";"Sch05",#N/A,FALSE,"2";"Sch06",#N/A,FALSE,"2";"Sch17",#N/A,FALSE,"2";"Sch19",#N/A,FALSE,"2";"Sch20",#N/A,FALSE,"2";"Sch21",#N/A,FALSE,"2";"Sch26",#N/A,FALSE,"2"}</definedName>
    <definedName name="_zz3" localSheetId="30"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29"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6"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7"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8"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15"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3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3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14"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12"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localSheetId="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_zz3" hidden="1">{"Sch07",#N/A,FALSE,"3";"Sch08",#N/A,FALSE,"3";"Sch09",#N/A,FALSE,"3";"Sch10",#N/A,FALSE,"3";"Sch11",#N/A,FALSE,"3";"Sch12",#N/A,FALSE,"3";"Sch13",#N/A,FALSE,"3";"Sch14a",#N/A,FALSE,"3";"Sch14b",#N/A,FALSE,"3";"Sch15a",#N/A,FALSE,"3";"Sch15b",#N/A,FALSE,"3";"Sch16",#N/A,FALSE,"3";"Sch18",#N/A,FALSE,"3";"Sch22",#N/A,FALSE,"3";"Sch23",#N/A,FALSE,"3";"Sch24",#N/A,FALSE,"3";"Sch25",#N/A,FALSE,"3";"Sch27",#N/A,FALSE,"3";"Sch28",#N/A,FALSE,"3";"Sch29",#N/A,FALSE,"3";"Sch30",#N/A,FALSE,"3"}</definedName>
    <definedName name="a" localSheetId="35" hidden="1">{#N/A,#N/A,FALSE,"Mittelherkunft";#N/A,#N/A,FALSE,"Mittelverwendung"}</definedName>
    <definedName name="a">'[6]ECU-DATA'!$C$8:$C$812</definedName>
    <definedName name="aa">[7]fORMULAE!$BG$7</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b">[7]fORMULAE!$CI$7</definedName>
    <definedName name="abc"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bd"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bd"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bd"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be" localSheetId="35" hidden="1">{"GuVGmbH",#N/A,FALSE,"ratios";"BilanzGmbH",#N/A,FALSE,"ratios";"BilanzKG",#N/A,FALSE,"ratios";"GuVKG",#N/A,FALSE,"ratios"}</definedName>
    <definedName name="abe" localSheetId="15" hidden="1">{"GuVGmbH",#N/A,FALSE,"ratios";"BilanzGmbH",#N/A,FALSE,"ratios";"BilanzKG",#N/A,FALSE,"ratios";"GuVKG",#N/A,FALSE,"ratios"}</definedName>
    <definedName name="abe" hidden="1">{"GuVGmbH",#N/A,FALSE,"ratios";"BilanzGmbH",#N/A,FALSE,"ratios";"BilanzKG",#N/A,FALSE,"ratios";"GuVKG",#N/A,FALSE,"ratios"}</definedName>
    <definedName name="ac">[7]fORMULAE!$BU$7</definedName>
    <definedName name="ad">[7]fORMULAE!$CW$7</definedName>
    <definedName name="adrharh" localSheetId="3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adrharh" localSheetId="1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adrharh"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aerhaerhaerh"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erhaerhaerh"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erhaerhaerh"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af">[7]fORMULAE!$O$7</definedName>
    <definedName name="ai">[7]fORMULAE!$DK$7</definedName>
    <definedName name="ak">[7]fORMULAE!$AC$7</definedName>
    <definedName name="al">[7]fORMULAE!$A$7</definedName>
    <definedName name="Allowances">[5]SalaryData!#REF!</definedName>
    <definedName name="Andrew___Data">'[8]Original Andrew___Data'!$B$6:$N$507</definedName>
    <definedName name="anscount" hidden="1">1</definedName>
    <definedName name="AnzahlSaeulen">#REF!</definedName>
    <definedName name="are" localSheetId="3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are" localSheetId="1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are"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ASaQSS"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SaQSS"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SaQSS"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sd"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sd"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asd"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b" localSheetId="35" hidden="1">{#N/A,#N/A,FALSE,"Layout Aktiva";#N/A,#N/A,FALSE,"Layout Passiva"}</definedName>
    <definedName name="b" localSheetId="15" hidden="1">{#N/A,#N/A,FALSE,"Layout Aktiva";#N/A,#N/A,FALSE,"Layout Passiva"}</definedName>
    <definedName name="b" hidden="1">{#N/A,#N/A,FALSE,"Layout Aktiva";#N/A,#N/A,FALSE,"Layout Passiva"}</definedName>
    <definedName name="BacklogZone">#REF!</definedName>
    <definedName name="Basic_P">#REF!</definedName>
    <definedName name="BasicSalaries">#REF!</definedName>
    <definedName name="Bonus_P">#REF!</definedName>
    <definedName name="bsstart">#REF!</definedName>
    <definedName name="BudgetData">#REF!</definedName>
    <definedName name="BudgetGrossSM">#REF!</definedName>
    <definedName name="BudgetNetSales">#REF!</definedName>
    <definedName name="BudgetNetSM">#REF!</definedName>
    <definedName name="Car">#REF!</definedName>
    <definedName name="Car_Ownewship">#REF!</definedName>
    <definedName name="CarAllowance">[5]SalaryData!$GA$10</definedName>
    <definedName name="CAT_MATRIX">[9]OPTIONS!$C$5:$L$18</definedName>
    <definedName name="CC_LIST">[10]LE_OVH_ECU!#REF!</definedName>
    <definedName name="cde"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cde"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cde"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ChangesZone">#REF!</definedName>
    <definedName name="closingdate">[11]ENT!$I$3</definedName>
    <definedName name="Comm_P">#REF!</definedName>
    <definedName name="Conf_S">#REF!</definedName>
    <definedName name="CumulData">#REF!</definedName>
    <definedName name="curwo">'[12]WO Contract Curr'!$A$5:$D$3999</definedName>
    <definedName name="d" localSheetId="35" hidden="1">{#N/A,#N/A,FALSE,"Finanzbedarsrechnung"}</definedName>
    <definedName name="Database01" localSheetId="15">#REF!</definedName>
    <definedName name="Database01">#REF!</definedName>
    <definedName name="DataZone" localSheetId="15">#REF!</definedName>
    <definedName name="DataZone">#REF!</definedName>
    <definedName name="DB" localSheetId="15">#REF!</definedName>
    <definedName name="DB">#REF!</definedName>
    <definedName name="dd" localSheetId="35" hidden="1">{#N/A,#N/A,FALSE,"Layout Aktiva";#N/A,#N/A,FALSE,"Layout Passiva"}</definedName>
    <definedName name="dd" localSheetId="15" hidden="1">{#N/A,#N/A,FALSE,"Layout Aktiva";#N/A,#N/A,FALSE,"Layout Passiva"}</definedName>
    <definedName name="dd" hidden="1">{#N/A,#N/A,FALSE,"Layout Aktiva";#N/A,#N/A,FALSE,"Layout Passiva"}</definedName>
    <definedName name="DDB_Sal">#REF!</definedName>
    <definedName name="DeltaLabelNegativ">#REF!</definedName>
    <definedName name="DeltaLabelPositiv">#REF!</definedName>
    <definedName name="Desc_Bonus">#REF!</definedName>
    <definedName name="e" localSheetId="35" hidden="1">{#N/A,#N/A,FALSE,"Layout GuV"}</definedName>
    <definedName name="ECU_CHF_AMT">'[13]ECU-DATA'!$I$6:$I$810</definedName>
    <definedName name="ECU_INDEX1">'[13]ECU-DATA'!$B$6:$B$810</definedName>
    <definedName name="ECU_INDEX2">'[13]ECU-DATA'!$C$6:$C$810</definedName>
    <definedName name="ECU_LOC_AMT">'[9]ECU-DATA'!$G$8:$G$812</definedName>
    <definedName name="ECUB3">'[10]LE Data'!#REF!</definedName>
    <definedName name="ECUB4">'[10]LE Data'!#REF!</definedName>
    <definedName name="ECUB5">'[10]LE Data'!#REF!</definedName>
    <definedName name="ECUB6">'[10]LE Data'!#REF!</definedName>
    <definedName name="ECUBS" localSheetId="15">#REF!</definedName>
    <definedName name="ECUBS">#REF!</definedName>
    <definedName name="ECUL4">'[10]LE Data'!#REF!</definedName>
    <definedName name="ECUL5">'[10]LE Data'!#REF!</definedName>
    <definedName name="ECUL6">'[10]LE Data'!#REF!</definedName>
    <definedName name="ECUW3">'[10]LE Data'!#REF!</definedName>
    <definedName name="ECUW4">'[10]LE Data'!#REF!</definedName>
    <definedName name="ECUW5">'[10]LE Data'!#REF!</definedName>
    <definedName name="ECUW6">'[10]LE Data'!#REF!</definedName>
    <definedName name="EFqef"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EFqef"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EFqef"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endcopybs">'[14]TB (no CC) YTD'!#REF!</definedName>
    <definedName name="erer"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er3"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er3"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er3"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erererer" localSheetId="3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erererer" localSheetId="1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erererer"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ErsteHZ">#REF!</definedName>
    <definedName name="f" localSheetId="35" hidden="1">{#N/A,#N/A,FALSE,"Layout Aktiva";#N/A,#N/A,FALSE,"Layout Passiva";#N/A,#N/A,FALSE,"Layout GuV";#N/A,#N/A,FALSE,"Layout Cash Flow";#N/A,#N/A,FALSE,"Mittelherkunft";#N/A,#N/A,FALSE,"Mittelverwendung";#N/A,#N/A,FALSE,"Finanzbedarsrechnung"}</definedName>
    <definedName name="f" localSheetId="15" hidden="1">{#N/A,#N/A,FALSE,"Layout Aktiva";#N/A,#N/A,FALSE,"Layout Passiva";#N/A,#N/A,FALSE,"Layout GuV";#N/A,#N/A,FALSE,"Layout Cash Flow";#N/A,#N/A,FALSE,"Mittelherkunft";#N/A,#N/A,FALSE,"Mittelverwendung";#N/A,#N/A,FALSE,"Finanzbedarsrechnung"}</definedName>
    <definedName name="f" hidden="1">{#N/A,#N/A,FALSE,"Layout Aktiva";#N/A,#N/A,FALSE,"Layout Passiva";#N/A,#N/A,FALSE,"Layout GuV";#N/A,#N/A,FALSE,"Layout Cash Flow";#N/A,#N/A,FALSE,"Mittelherkunft";#N/A,#N/A,FALSE,"Mittelverwendung";#N/A,#N/A,FALSE,"Finanzbedarsrechnung"}</definedName>
    <definedName name="FILE">#REF!</definedName>
    <definedName name="FirstDataRow">#REF!</definedName>
    <definedName name="Fragezeichen" hidden="1">[15]Analyse_Analysis!$A$1:$O$130</definedName>
    <definedName name="ftebasic">[7]fORMULAE!$AS$7</definedName>
    <definedName name="Function">#REF!</definedName>
    <definedName name="fwwefwef"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fwwefwef"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fwwefwef"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GS_ADJ">#REF!</definedName>
    <definedName name="gvbg"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gvbg"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gvbg"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Hotel">#REF!</definedName>
    <definedName name="iasbs">#REF!</definedName>
    <definedName name="iaspl">#REF!</definedName>
    <definedName name="iaspl1">#REF!</definedName>
    <definedName name="iaspl2">#REF!</definedName>
    <definedName name="IndexA">[10]LE_OVH_ECU!#REF!</definedName>
    <definedName name="IndexB">[10]LE_OVH_ECU!#REF!</definedName>
    <definedName name="IndexC">[16]SCALA!#REF!</definedName>
    <definedName name="Insurance" localSheetId="15">#REF!</definedName>
    <definedName name="Insurance">#REF!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35" hidden="1">40704.4393518519</definedName>
    <definedName name="IQ_NAMES_REVISION_DATE_" hidden="1">40996.436400463</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jkjkjk" localSheetId="35" hidden="1">{"GuVGmbH",#N/A,FALSE,"ratios";"BilanzGmbH",#N/A,FALSE,"ratios";"BilanzKG",#N/A,FALSE,"ratios";"GuVKG",#N/A,FALSE,"ratios"}</definedName>
    <definedName name="jkjkjk" localSheetId="15" hidden="1">{"GuVGmbH",#N/A,FALSE,"ratios";"BilanzGmbH",#N/A,FALSE,"ratios";"BilanzKG",#N/A,FALSE,"ratios";"GuVKG",#N/A,FALSE,"ratios"}</definedName>
    <definedName name="jkjkjk" hidden="1">{"GuVGmbH",#N/A,FALSE,"ratios";"BilanzGmbH",#N/A,FALSE,"ratios";"BilanzKG",#N/A,FALSE,"ratios";"GuVKG",#N/A,FALSE,"ratios"}</definedName>
    <definedName name="JOBS">#REF!</definedName>
    <definedName name="Key1Zone">#REF!</definedName>
    <definedName name="Key2Zone">#REF!</definedName>
    <definedName name="Key3Zone">#REF!</definedName>
    <definedName name="Key4Zone">#REF!</definedName>
    <definedName name="LastMonthCumulForecast">#REF!</definedName>
    <definedName name="Living_A">#REF!</definedName>
    <definedName name="Location_Annual">#REF!</definedName>
    <definedName name="Meals">#REF!</definedName>
    <definedName name="MeineKategorien">#REF!</definedName>
    <definedName name="MeineWerte">#REF!</definedName>
    <definedName name="Month1">#REF!</definedName>
    <definedName name="Month2">#REF!</definedName>
    <definedName name="Month3">#REF!</definedName>
    <definedName name="Month4">#REF!</definedName>
    <definedName name="Month5">#REF!</definedName>
    <definedName name="Month6">#REF!</definedName>
    <definedName name="MonthlyData">#REF!</definedName>
    <definedName name="MonthlyForecast">#REF!</definedName>
    <definedName name="Motiv_Bonus">#REF!</definedName>
    <definedName name="NI">#REF!</definedName>
    <definedName name="OLA">[5]SalaryData!$EE$10</definedName>
    <definedName name="OrderflowZone">#REF!</definedName>
    <definedName name="OT">#REF!</definedName>
    <definedName name="Overtime">#REF!</definedName>
    <definedName name="PASTEBSS">#REF!</definedName>
    <definedName name="Payroll_T">#REF!</definedName>
    <definedName name="Pensions">#REF!</definedName>
    <definedName name="percent_inc">[17]Assistance!$D$3</definedName>
    <definedName name="plstart" localSheetId="15">#REF!</definedName>
    <definedName name="plstart">#REF!</definedName>
    <definedName name="POC_NS" localSheetId="15">#REF!</definedName>
    <definedName name="POC_NS">#REF!</definedName>
    <definedName name="POC_REV" localSheetId="15">#REF!</definedName>
    <definedName name="POC_REV">#REF!</definedName>
    <definedName name="POC_Zone">'[18]POC Pivot'!$A$7:$I$55</definedName>
    <definedName name="PositionValues" localSheetId="15">#REF!</definedName>
    <definedName name="PositionValues">#REF!</definedName>
    <definedName name="prinallnew" localSheetId="30" hidden="1">{"sterling",#N/A,FALSE,"£";"USdollar",#N/A,FALSE,"USA$";"mark",#N/A,FALSE,"DM";"peseta",#N/A,FALSE,"Pta";"lira",#N/A,FALSE,"LIRA";"euro",#N/A,FALSE,"Euro";"Ausdollar",#N/A,FALSE,"Aus$";"other",#N/A,FALSE,"Other"}</definedName>
    <definedName name="prinallnew" localSheetId="29" hidden="1">{"sterling",#N/A,FALSE,"£";"USdollar",#N/A,FALSE,"USA$";"mark",#N/A,FALSE,"DM";"peseta",#N/A,FALSE,"Pta";"lira",#N/A,FALSE,"LIRA";"euro",#N/A,FALSE,"Euro";"Ausdollar",#N/A,FALSE,"Aus$";"other",#N/A,FALSE,"Other"}</definedName>
    <definedName name="prinallnew" localSheetId="4" hidden="1">{"sterling",#N/A,FALSE,"£";"USdollar",#N/A,FALSE,"USA$";"mark",#N/A,FALSE,"DM";"peseta",#N/A,FALSE,"Pta";"lira",#N/A,FALSE,"LIRA";"euro",#N/A,FALSE,"Euro";"Ausdollar",#N/A,FALSE,"Aus$";"other",#N/A,FALSE,"Other"}</definedName>
    <definedName name="prinallnew" localSheetId="6" hidden="1">{"sterling",#N/A,FALSE,"£";"USdollar",#N/A,FALSE,"USA$";"mark",#N/A,FALSE,"DM";"peseta",#N/A,FALSE,"Pta";"lira",#N/A,FALSE,"LIRA";"euro",#N/A,FALSE,"Euro";"Ausdollar",#N/A,FALSE,"Aus$";"other",#N/A,FALSE,"Other"}</definedName>
    <definedName name="prinallnew" localSheetId="7" hidden="1">{"sterling",#N/A,FALSE,"£";"USdollar",#N/A,FALSE,"USA$";"mark",#N/A,FALSE,"DM";"peseta",#N/A,FALSE,"Pta";"lira",#N/A,FALSE,"LIRA";"euro",#N/A,FALSE,"Euro";"Ausdollar",#N/A,FALSE,"Aus$";"other",#N/A,FALSE,"Other"}</definedName>
    <definedName name="prinallnew" localSheetId="8" hidden="1">{"sterling",#N/A,FALSE,"£";"USdollar",#N/A,FALSE,"USA$";"mark",#N/A,FALSE,"DM";"peseta",#N/A,FALSE,"Pta";"lira",#N/A,FALSE,"LIRA";"euro",#N/A,FALSE,"Euro";"Ausdollar",#N/A,FALSE,"Aus$";"other",#N/A,FALSE,"Other"}</definedName>
    <definedName name="prinallnew" localSheetId="15" hidden="1">{"sterling",#N/A,FALSE,"£";"USdollar",#N/A,FALSE,"USA$";"mark",#N/A,FALSE,"DM";"peseta",#N/A,FALSE,"Pta";"lira",#N/A,FALSE,"LIRA";"euro",#N/A,FALSE,"Euro";"Ausdollar",#N/A,FALSE,"Aus$";"other",#N/A,FALSE,"Other"}</definedName>
    <definedName name="prinallnew" localSheetId="34" hidden="1">{"sterling",#N/A,FALSE,"£";"USdollar",#N/A,FALSE,"USA$";"mark",#N/A,FALSE,"DM";"peseta",#N/A,FALSE,"Pta";"lira",#N/A,FALSE,"LIRA";"euro",#N/A,FALSE,"Euro";"Ausdollar",#N/A,FALSE,"Aus$";"other",#N/A,FALSE,"Other"}</definedName>
    <definedName name="prinallnew" localSheetId="33" hidden="1">{"sterling",#N/A,FALSE,"£";"USdollar",#N/A,FALSE,"USA$";"mark",#N/A,FALSE,"DM";"peseta",#N/A,FALSE,"Pta";"lira",#N/A,FALSE,"LIRA";"euro",#N/A,FALSE,"Euro";"Ausdollar",#N/A,FALSE,"Aus$";"other",#N/A,FALSE,"Other"}</definedName>
    <definedName name="prinallnew" localSheetId="14" hidden="1">{"sterling",#N/A,FALSE,"£";"USdollar",#N/A,FALSE,"USA$";"mark",#N/A,FALSE,"DM";"peseta",#N/A,FALSE,"Pta";"lira",#N/A,FALSE,"LIRA";"euro",#N/A,FALSE,"Euro";"Ausdollar",#N/A,FALSE,"Aus$";"other",#N/A,FALSE,"Other"}</definedName>
    <definedName name="prinallnew" localSheetId="12" hidden="1">{"sterling",#N/A,FALSE,"£";"USdollar",#N/A,FALSE,"USA$";"mark",#N/A,FALSE,"DM";"peseta",#N/A,FALSE,"Pta";"lira",#N/A,FALSE,"LIRA";"euro",#N/A,FALSE,"Euro";"Ausdollar",#N/A,FALSE,"Aus$";"other",#N/A,FALSE,"Other"}</definedName>
    <definedName name="prinallnew" localSheetId="3" hidden="1">{"sterling",#N/A,FALSE,"£";"USdollar",#N/A,FALSE,"USA$";"mark",#N/A,FALSE,"DM";"peseta",#N/A,FALSE,"Pta";"lira",#N/A,FALSE,"LIRA";"euro",#N/A,FALSE,"Euro";"Ausdollar",#N/A,FALSE,"Aus$";"other",#N/A,FALSE,"Other"}</definedName>
    <definedName name="prinallnew" hidden="1">{"sterling",#N/A,FALSE,"£";"USdollar",#N/A,FALSE,"USA$";"mark",#N/A,FALSE,"DM";"peseta",#N/A,FALSE,"Pta";"lira",#N/A,FALSE,"LIRA";"euro",#N/A,FALSE,"Euro";"Ausdollar",#N/A,FALSE,"Aus$";"other",#N/A,FALSE,"Other"}</definedName>
    <definedName name="_xlnm.Print_Area" localSheetId="30">'BS-Accounting'!$B$2:$F$62</definedName>
    <definedName name="_xlnm.Print_Area" localSheetId="29">'BS-Net assets'!$B$2:$F$52</definedName>
    <definedName name="_xlnm.Print_Area" localSheetId="4">'Cash definition'!$A$1:$G$37</definedName>
    <definedName name="_xlnm.Print_Area" localSheetId="6">'CF 2010'!$A$1:$M$35</definedName>
    <definedName name="_xlnm.Print_Area" localSheetId="7">'CF 2011'!$A$1:$M$35</definedName>
    <definedName name="_xlnm.Print_Area" localSheetId="8">'CF 2012'!$A$1:$L$35</definedName>
    <definedName name="_xlnm.Print_Area" localSheetId="20">Debt!$A$1:$G$49</definedName>
    <definedName name="_xlnm.Print_Area" localSheetId="15">#REF!</definedName>
    <definedName name="_xlnm.Print_Area" localSheetId="21">#REF!</definedName>
    <definedName name="_xlnm.Print_Area" localSheetId="28">'NA 2009'!$B$2:$I$52</definedName>
    <definedName name="_xlnm.Print_Area" localSheetId="27">'NA 2010'!$B$2:$I$52</definedName>
    <definedName name="_xlnm.Print_Area" localSheetId="26">'NA 2011'!$B$2:$I$52</definedName>
    <definedName name="_xlnm.Print_Area" localSheetId="25">'NA 2012'!$B$2:$I$52</definedName>
    <definedName name="_xlnm.Print_Area" localSheetId="14">'NA-Other items'!$B$1:$G$36</definedName>
    <definedName name="_xlnm.Print_Area" localSheetId="12">'Other provisions '!$B$1:$G$30</definedName>
    <definedName name="_xlnm.Print_Area" localSheetId="3">'Summary CF'!$B$1:$F$64</definedName>
    <definedName name="_xlnm.Print_Area" localSheetId="18">'summary of net debt'!$A$1:$M$15</definedName>
    <definedName name="_xlnm.Print_Area" localSheetId="13">'Working capital'!$B$1:$F$32</definedName>
    <definedName name="_xlnm.Print_Area" localSheetId="16">'Working capital(2)'!$B$1:$F$35</definedName>
    <definedName name="_xlnm.Print_Area">#REF!</definedName>
    <definedName name="Print_Area_Reset" localSheetId="30">OFFSET('BS-Accounting'!Full_Print,0,0,'BS-Accounting'!Last_Row)</definedName>
    <definedName name="Print_Area_Reset" localSheetId="29">OFFSET([0]!Full_Print,0,0,'BS-Net assets'!Last_Row)</definedName>
    <definedName name="Print_Area_Reset" localSheetId="4">OFFSET('Cash definition'!Full_Print,0,0,'Cash definition'!Last_Row)</definedName>
    <definedName name="Print_Area_Reset" localSheetId="6">OFFSET('CF 2010'!Full_Print,0,0,'CF 2010'!Last_Row)</definedName>
    <definedName name="Print_Area_Reset" localSheetId="7">OFFSET('CF 2011'!Full_Print,0,0,'CF 2011'!Last_Row)</definedName>
    <definedName name="Print_Area_Reset" localSheetId="8">OFFSET('CF 2012'!Full_Print,0,0,'CF 2012'!Last_Row)</definedName>
    <definedName name="Print_Area_Reset" localSheetId="15">OFFSET(Full_Print,0,0,Last_Row)</definedName>
    <definedName name="Print_Area_Reset" localSheetId="34">OFFSET('FA movement'!Full_Print,0,0,'FA movement'!Last_Row)</definedName>
    <definedName name="Print_Area_Reset" localSheetId="33">OFFSET('FA movement &amp; Depreciation'!Full_Print,0,0,'FA movement &amp; Depreciation'!Last_Row)</definedName>
    <definedName name="Print_Area_Reset" localSheetId="21">OFFSET(Full_Print,0,0,Last_Row)</definedName>
    <definedName name="Print_Area_Reset" localSheetId="14">OFFSET(Full_Print,0,0,'NA-Other items'!Last_Row)</definedName>
    <definedName name="Print_Area_Reset" localSheetId="12">OFFSET([0]!Full_Print,0,0,'Other provisions '!Last_Row)</definedName>
    <definedName name="Print_Area_Reset" localSheetId="3">OFFSET('Summary CF'!Full_Print,0,0,'Summary CF'!Last_Row)</definedName>
    <definedName name="Print_Area_Reset">OFFSET(Full_Print,0,0,Last_Row)</definedName>
    <definedName name="_xlnm.Print_Titles" localSheetId="15">'debt like items'!$1:$4</definedName>
    <definedName name="_xlnm.Print_Titles">#REF!</definedName>
    <definedName name="qwer23r3r23r" localSheetId="35" hidden="1">{"GuVGmbH",#N/A,FALSE,"ratios";"BilanzGmbH",#N/A,FALSE,"ratios";"BilanzKG",#N/A,FALSE,"ratios";"GuVKG",#N/A,FALSE,"ratios"}</definedName>
    <definedName name="qwer23r3r23r" localSheetId="15" hidden="1">{"GuVGmbH",#N/A,FALSE,"ratios";"BilanzGmbH",#N/A,FALSE,"ratios";"BilanzKG",#N/A,FALSE,"ratios";"GuVKG",#N/A,FALSE,"ratios"}</definedName>
    <definedName name="qwer23r3r23r" hidden="1">{"GuVGmbH",#N/A,FALSE,"ratios";"BilanzGmbH",#N/A,FALSE,"ratios";"BilanzKG",#N/A,FALSE,"ratios";"GuVKG",#N/A,FALSE,"ratios"}</definedName>
    <definedName name="qwqwqewd"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qwqwqewd"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qwqwqewd"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qwrq23r3r"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qwrq23r3r"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qwrq23r3r"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ate01">'[3]ECU Conso File'!#REF!</definedName>
    <definedName name="rate02">'[3]ECU Conso File'!#REF!</definedName>
    <definedName name="rate03">'[3]ECU Conso File'!#REF!</definedName>
    <definedName name="rate04">'[3]ECU Conso File'!#REF!</definedName>
    <definedName name="rate05">'[3]ECU Conso File'!#REF!</definedName>
    <definedName name="rate06">'[3]ECU Conso File'!#REF!</definedName>
    <definedName name="rate07">'[3]ECU Conso File'!#REF!</definedName>
    <definedName name="rate08">'[3]ECU Conso File'!#REF!</definedName>
    <definedName name="rate09">'[3]ECU Conso File'!#REF!</definedName>
    <definedName name="rate10">'[3]ECU Conso File'!#REF!</definedName>
    <definedName name="rate11">'[3]ECU Conso File'!#REF!</definedName>
    <definedName name="rate12">'[3]ECU Conso File'!#REF!</definedName>
    <definedName name="round">1</definedName>
    <definedName name="rthrth"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thrth"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thrth"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tzztuzj"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tzztuzj"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rtzztuzj"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S_Col_Cat" localSheetId="15">OFFSET(#REF!,0,0,AnzahlSaeulen,1)</definedName>
    <definedName name="S_Col_Cat">OFFSET(#REF!,0,0,AnzahlSaeulen,1)</definedName>
    <definedName name="S_Col_Cat_Translation" localSheetId="15">OFFSET(#REF!,0,0,AnzahlSaeulen,1)</definedName>
    <definedName name="S_Col_Cat_Translation">OFFSET(#REF!,0,0,AnzahlSaeulen,1)</definedName>
    <definedName name="S_Col_Elements" localSheetId="15">OFFSET(#REF!,0,0,AnzahlSaeulen,1)</definedName>
    <definedName name="S_Col_Elements">OFFSET(#REF!,0,0,AnzahlSaeulen,1)</definedName>
    <definedName name="S_Col_J" localSheetId="15">OFFSET(#REF!,0,0,AnzahlSaeulen,1)</definedName>
    <definedName name="S_Col_J">OFFSET(#REF!,0,0,AnzahlSaeulen,1)</definedName>
    <definedName name="S_Col_K" localSheetId="15">OFFSET(#REF!,0,0,AnzahlSaeulen,1)</definedName>
    <definedName name="S_Col_K">OFFSET(#REF!,0,0,AnzahlSaeulen,1)</definedName>
    <definedName name="S_Col_L" localSheetId="15">OFFSET(#REF!,0,0,AnzahlSaeulen,1)</definedName>
    <definedName name="S_Col_L">OFFSET(#REF!,0,0,AnzahlSaeulen,1)</definedName>
    <definedName name="S_Col_M" localSheetId="15">OFFSET(#REF!,0,0,AnzahlSaeulen,1)</definedName>
    <definedName name="S_Col_M">OFFSET(#REF!,0,0,AnzahlSaeulen,1)</definedName>
    <definedName name="S_Col_N" localSheetId="15">OFFSET(#REF!,0,0,AnzahlSaeulen,1)</definedName>
    <definedName name="S_Col_N">OFFSET(#REF!,0,0,AnzahlSaeulen,1)</definedName>
    <definedName name="S_Col_O" localSheetId="15">OFFSET(#REF!,0,0,AnzahlSaeulen,1)</definedName>
    <definedName name="S_Col_O">OFFSET(#REF!,0,0,AnzahlSaeulen,1)</definedName>
    <definedName name="S_Col_P" localSheetId="15">OFFSET(#REF!,0,0,AnzahlSaeulen,1)</definedName>
    <definedName name="S_Col_P">OFFSET(#REF!,0,0,AnzahlSaeulen,1)</definedName>
    <definedName name="S_Col_Q" localSheetId="15">OFFSET(#REF!,0,0,AnzahlSaeulen,1)</definedName>
    <definedName name="S_Col_Q">OFFSET(#REF!,0,0,AnzahlSaeulen,1)</definedName>
    <definedName name="S_Col_T" localSheetId="15">OFFSET(#REF!,0,0,AnzahlSaeulen,1)</definedName>
    <definedName name="S_Col_T">OFFSET(#REF!,0,0,AnzahlSaeulen,1)</definedName>
    <definedName name="S_LinieOben" localSheetId="15">OFFSET(#REF!,0,0,AnzahlSaeulen,1)</definedName>
    <definedName name="S_LinieOben">OFFSET(#REF!,0,0,AnzahlSaeulen,1)</definedName>
    <definedName name="S_LinieUnten" localSheetId="15">OFFSET(#REF!,0,0,AnzahlSaeulen,1)</definedName>
    <definedName name="S_LinieUnten">OFFSET(#REF!,0,0,AnzahlSaeulen,1)</definedName>
    <definedName name="S_Saeulen" localSheetId="15">OFFSET(#REF!,0,0,AnzahlSaeulen,1)</definedName>
    <definedName name="S_Saeulen">OFFSET(#REF!,0,0,AnzahlSaeulen,1)</definedName>
    <definedName name="S_VCol_R" localSheetId="15">OFFSET(#REF!,0,0,AnzahlSaeulen-1,1)</definedName>
    <definedName name="S_VCol_R">OFFSET(#REF!,0,0,AnzahlSaeulen-1,1)</definedName>
    <definedName name="S_VCol_S" localSheetId="15">OFFSET(#REF!,0,0,AnzahlSaeulen-1,1)</definedName>
    <definedName name="S_VCol_S">OFFSET(#REF!,0,0,AnzahlSaeulen-1,1)</definedName>
    <definedName name="SAL_REV_CLASS">#REF!</definedName>
    <definedName name="SaldoMax">#REF!</definedName>
    <definedName name="SaldoMin">#REF!</definedName>
    <definedName name="Sals_OT_Allows">#REF!</definedName>
    <definedName name="SAPBEXhrIndnt" hidden="1">1</definedName>
    <definedName name="SAPBEXrevision" localSheetId="35" hidden="1">1</definedName>
    <definedName name="SAPBEXrevision" hidden="1">3</definedName>
    <definedName name="SAPBEXsysID" localSheetId="35" hidden="1">"PW4"</definedName>
    <definedName name="SAPBEXsysID" hidden="1">"PWR"</definedName>
    <definedName name="SAPBEXwbID" localSheetId="35" hidden="1">"3W5WEHUZX21PYEA0PJIE6NZFH"</definedName>
    <definedName name="SAPBEXwbID" hidden="1">"4L2LABLH0NWGKUSNUNOH1MG6J"</definedName>
    <definedName name="sdsdfsdf" localSheetId="35" hidden="1">{"GuVGmbH",#N/A,FALSE,"ratios";"BilanzGmbH",#N/A,FALSE,"ratios";"BilanzKG",#N/A,FALSE,"ratios";"GuVKG",#N/A,FALSE,"ratios"}</definedName>
    <definedName name="sdsdfsdf" localSheetId="15" hidden="1">{"GuVGmbH",#N/A,FALSE,"ratios";"BilanzGmbH",#N/A,FALSE,"ratios";"BilanzKG",#N/A,FALSE,"ratios";"GuVKG",#N/A,FALSE,"ratios"}</definedName>
    <definedName name="sdsdfsdf" hidden="1">{"GuVGmbH",#N/A,FALSE,"ratios";"BilanzGmbH",#N/A,FALSE,"ratios";"BilanzKG",#N/A,FALSE,"ratios";"GuVKG",#N/A,FALSE,"ratios"}</definedName>
    <definedName name="sfwefwef"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fwefwef"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fwefwef"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IG_AEKSP_firstLine" hidden="1">#REF!</definedName>
    <definedName name="SIG_AEKSP_IsControlOK" hidden="1">#REF!</definedName>
    <definedName name="SIG_AEKSP_lastLine" hidden="1">#REF!</definedName>
    <definedName name="SIG_AEKSP_TITLECOL" hidden="1">#REF!</definedName>
    <definedName name="SIG_AEKSP_TITLELINE" hidden="1">#REF!</definedName>
    <definedName name="SIG_AEKSPE_firstLine" hidden="1">#REF!</definedName>
    <definedName name="SIG_AEKSPE_lastLine" hidden="1">#REF!</definedName>
    <definedName name="SIG_AFAACSP_firstLine" hidden="1">#REF!</definedName>
    <definedName name="SIG_AFAACSP_IsControlOK" hidden="1">#REF!</definedName>
    <definedName name="SIG_AFAACSP_lastLine" hidden="1">#REF!</definedName>
    <definedName name="SIG_AFAACSP_TITLECOL" hidden="1">#REF!</definedName>
    <definedName name="SIG_AFAACSP_TITLELINE" hidden="1">#REF!</definedName>
    <definedName name="SIG_AFAVFVSP_firstLine" hidden="1">#REF!</definedName>
    <definedName name="SIG_AFAVFVSP_IsControlOK" hidden="1">#REF!</definedName>
    <definedName name="SIG_AFAVFVSP_lastLine" hidden="1">#REF!</definedName>
    <definedName name="SIG_AFAVFVSP_TITLECOL" hidden="1">#REF!</definedName>
    <definedName name="SIG_AFAVFVSP_TITLELINE" hidden="1">#REF!</definedName>
    <definedName name="SIG_AFINVERB_firstLine" hidden="1">#REF!</definedName>
    <definedName name="SIG_AFINVERB_lastLine" hidden="1">#REF!</definedName>
    <definedName name="SIG_AIMAVSP_firstLine" hidden="1">#REF!</definedName>
    <definedName name="SIG_AIMAVSP_IsControlOK" hidden="1">#REF!</definedName>
    <definedName name="SIG_AIMAVSP_lastLine" hidden="1">#REF!</definedName>
    <definedName name="SIG_AIMAVSP_TITLECOL" hidden="1">#REF!</definedName>
    <definedName name="SIG_AIMAVSP_TITLELINE" hidden="1">#REF!</definedName>
    <definedName name="SIG_AIPSP_firstLine" hidden="1">#REF!</definedName>
    <definedName name="SIG_AIPSP_IsControlOK" hidden="1">#REF!</definedName>
    <definedName name="SIG_AIPSP_lastLine" hidden="1">#REF!</definedName>
    <definedName name="SIG_AIPSP_TITLECOL" hidden="1">#REF!</definedName>
    <definedName name="SIG_AIPSP_TITLELINE" hidden="1">#REF!</definedName>
    <definedName name="SIG_ARSTSP_firstLine" hidden="1">#REF!</definedName>
    <definedName name="SIG_ARSTSP_IsControlOK" hidden="1">#REF!</definedName>
    <definedName name="SIG_ARSTSP_lastLine" hidden="1">#REF!</definedName>
    <definedName name="SIG_ARSTSP_TITLECOL" hidden="1">#REF!</definedName>
    <definedName name="SIG_ARSTSP_TITLELINE" hidden="1">#REF!</definedName>
    <definedName name="SIG_ASAVSP_firstLine" hidden="1">#REF!</definedName>
    <definedName name="SIG_ASAVSP_IsControlOK" hidden="1">#REF!</definedName>
    <definedName name="SIG_ASAVSP_lastLine" hidden="1">#REF!</definedName>
    <definedName name="SIG_ASAVSP_TITLECOL" hidden="1">#REF!</definedName>
    <definedName name="SIG_ASAVSP_TITLELINE" hidden="1">#REF!</definedName>
    <definedName name="SIG_AVERBSP_firstLine" hidden="1">#REF!</definedName>
    <definedName name="SIG_AVERBSP_IsControlOK" hidden="1">#REF!</definedName>
    <definedName name="SIG_AVERBSP_lastLine" hidden="1">#REF!</definedName>
    <definedName name="SIG_AVERBSP_TITLECOL" hidden="1">#REF!</definedName>
    <definedName name="SIG_AVERBSP_TITLELINE" hidden="1">#REF!</definedName>
    <definedName name="SIG_CONTROLE" hidden="1">#REF!</definedName>
    <definedName name="SIG_DERNIERECOLONNE" hidden="1">#REF!</definedName>
    <definedName name="SIG_PTBD_AEKSP" hidden="1">#REF!</definedName>
    <definedName name="SIG_PTBD_AFAACSP" hidden="1">#REF!</definedName>
    <definedName name="SIG_PTBD_AFAVFVSP" hidden="1">#REF!</definedName>
    <definedName name="SIG_PTBD_AIMAVSP" hidden="1">#REF!</definedName>
    <definedName name="SIG_PTBD_AIPSP" hidden="1">#REF!</definedName>
    <definedName name="SIG_PTBD_ARSTSP" hidden="1">#REF!</definedName>
    <definedName name="SIG_PTBD_ASAVSP" hidden="1">#REF!</definedName>
    <definedName name="SIG_PTBD_AVERBSP" hidden="1">#REF!</definedName>
    <definedName name="SIG_PTHG_AEKSP" hidden="1">#REF!</definedName>
    <definedName name="SIG_PTHG_AEKSPE" hidden="1">#REF!</definedName>
    <definedName name="SIG_PTHG_AFAACSP" hidden="1">#REF!</definedName>
    <definedName name="SIG_PTHG_AFAVFVSP" hidden="1">#REF!</definedName>
    <definedName name="SIG_PTHG_AFINVERB" hidden="1">#REF!</definedName>
    <definedName name="SIG_PTHG_AIMAVSP" hidden="1">#REF!</definedName>
    <definedName name="SIG_PTHG_AIPSP" hidden="1">#REF!</definedName>
    <definedName name="SIG_PTHG_ARSTSP" hidden="1">#REF!</definedName>
    <definedName name="SIG_PTHG_ASAV" hidden="1">#REF!</definedName>
    <definedName name="SIG_PTHG_ASAVSP" hidden="1">#REF!</definedName>
    <definedName name="SIG_PTHG_AVERBSP" hidden="1">#REF!</definedName>
    <definedName name="SITE_CAT_LIST">[9]OPTIONS!$C$5:$C$16</definedName>
    <definedName name="SM_BL">#REF!</definedName>
    <definedName name="ssws" localSheetId="3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ssws" localSheetId="1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ssws"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ssww"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sww"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sww"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start095">#REF!</definedName>
    <definedName name="startcobs">#REF!</definedName>
    <definedName name="SVD" localSheetId="35" hidden="1">{"GuVGmbH",#N/A,FALSE,"ratios";"BilanzGmbH",#N/A,FALSE,"ratios";"BilanzKG",#N/A,FALSE,"ratios";"GuVKG",#N/A,FALSE,"ratios"}</definedName>
    <definedName name="SVD" localSheetId="15" hidden="1">{"GuVGmbH",#N/A,FALSE,"ratios";"BilanzGmbH",#N/A,FALSE,"ratios";"BilanzKG",#N/A,FALSE,"ratios";"GuVKG",#N/A,FALSE,"ratios"}</definedName>
    <definedName name="SVD" hidden="1">{"GuVGmbH",#N/A,FALSE,"ratios";"BilanzGmbH",#N/A,FALSE,"ratios";"BilanzKG",#N/A,FALSE,"ratios";"GuVKG",#N/A,FALSE,"ratios"}</definedName>
    <definedName name="tll"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tll"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tll"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Travel">#REF!</definedName>
    <definedName name="uiiuiui"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uiiuiui"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uiiuiui"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Vacation_A">#REF!</definedName>
    <definedName name="value">3</definedName>
    <definedName name="VAN_CHF_AMT">'[13]VAN-DATA'!$I$8:$I$1527</definedName>
    <definedName name="VAN_INDEX1">'[13]VAN-DATA'!$B$8:$B$1527</definedName>
    <definedName name="VAN_INDEX2">'[13]VAN-DATA'!$C$8:$C$1527</definedName>
    <definedName name="VAN_LOC_AMT">'[9]VAN-DATA'!$G$8:$G$1527</definedName>
    <definedName name="VANB3">'[10]LE Data'!#REF!</definedName>
    <definedName name="VANB4">'[10]LE Data'!#REF!</definedName>
    <definedName name="VANB5">'[10]LE Data'!#REF!</definedName>
    <definedName name="VANB6">'[10]LE Data'!#REF!</definedName>
    <definedName name="vanbsrate">'[19]VAN Conso File'!$E$3</definedName>
    <definedName name="vanbsstart">[20]ECU!#REF!</definedName>
    <definedName name="VANL4">'[10]LE Data'!#REF!</definedName>
    <definedName name="VANL5">'[10]LE Data'!#REF!</definedName>
    <definedName name="VANL6">'[10]LE Data'!#REF!</definedName>
    <definedName name="vanplstart">[20]ECU!#REF!</definedName>
    <definedName name="VANW3">'[10]LE Data'!#REF!</definedName>
    <definedName name="VANW4">'[10]LE Data'!#REF!</definedName>
    <definedName name="VANW5">'[10]LE Data'!#REF!</definedName>
    <definedName name="VANW6">'[10]LE Data'!#REF!</definedName>
    <definedName name="WE"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f4f" localSheetId="35" hidden="1">{"GuVGmbH",#N/A,FALSE,"ratios";"BilanzGmbH",#N/A,FALSE,"ratios";"BilanzKG",#N/A,FALSE,"ratios";"GuVKG",#N/A,FALSE,"ratios"}</definedName>
    <definedName name="wef4f" localSheetId="15" hidden="1">{"GuVGmbH",#N/A,FALSE,"ratios";"BilanzGmbH",#N/A,FALSE,"ratios";"BilanzKG",#N/A,FALSE,"ratios";"GuVKG",#N/A,FALSE,"ratios"}</definedName>
    <definedName name="wef4f" hidden="1">{"GuVGmbH",#N/A,FALSE,"ratios";"BilanzGmbH",#N/A,FALSE,"ratios";"BilanzKG",#N/A,FALSE,"ratios";"GuVKG",#N/A,FALSE,"ratios"}</definedName>
    <definedName name="WEFWEF"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FWEF"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FWEF"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r"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r"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r"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we"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we"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we"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ewrrht"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wrrht"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ewrrht"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HRwhrWHR" localSheetId="3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HRwhrWHR" localSheetId="1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HRwhrWHR"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hrWHRwhrWR" localSheetId="35" hidden="1">{"GuVGmbH",#N/A,FALSE,"ratios";"BilanzGmbH",#N/A,FALSE,"ratios";"BilanzKG",#N/A,FALSE,"ratios";"GuVKG",#N/A,FALSE,"ratios"}</definedName>
    <definedName name="whrWHRwhrWR" localSheetId="15" hidden="1">{"GuVGmbH",#N/A,FALSE,"ratios";"BilanzGmbH",#N/A,FALSE,"ratios";"BilanzKG",#N/A,FALSE,"ratios";"GuVKG",#N/A,FALSE,"ratios"}</definedName>
    <definedName name="whrWHRwhrWR" hidden="1">{"GuVGmbH",#N/A,FALSE,"ratios";"BilanzGmbH",#N/A,FALSE,"ratios";"BilanzKG",#N/A,FALSE,"ratios";"GuVKG",#N/A,FALSE,"ratios"}</definedName>
    <definedName name="whrWHRwrhWRHwrh"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hrWHRwrhWRHwrh"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hrWHRwrhWRHwrh"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HRwr"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HRwr"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HRwr"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HRwrh" localSheetId="3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HRwrh" localSheetId="1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HRwrh"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qqw"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qqw"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qqw"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rn.ALL." localSheetId="35" hidden="1">{#N/A,#N/A,FALSE,"DCF";#N/A,#N/A,FALSE,"WACC";#N/A,#N/A,FALSE,"Sales_EBIT";#N/A,#N/A,FALSE,"Capex_Depreciation";#N/A,#N/A,FALSE,"WC";#N/A,#N/A,FALSE,"Interest";#N/A,#N/A,FALSE,"Assumptions"}</definedName>
    <definedName name="wrn.ALL." localSheetId="15" hidden="1">{#N/A,#N/A,FALSE,"DCF";#N/A,#N/A,FALSE,"WACC";#N/A,#N/A,FALSE,"Sales_EBIT";#N/A,#N/A,FALSE,"Capex_Depreciation";#N/A,#N/A,FALSE,"WC";#N/A,#N/A,FALSE,"Interest";#N/A,#N/A,FALSE,"Assumptions"}</definedName>
    <definedName name="wrn.ALL." hidden="1">{#N/A,#N/A,FALSE,"DCF";#N/A,#N/A,FALSE,"WACC";#N/A,#N/A,FALSE,"Sales_EBIT";#N/A,#N/A,FALSE,"Capex_Depreciation";#N/A,#N/A,FALSE,"WC";#N/A,#N/A,FALSE,"Interest";#N/A,#N/A,FALSE,"Assumptions"}</definedName>
    <definedName name="wrn.All._.Financials." localSheetId="35" hidden="1">{#N/A,#N/A,TRUE,"Assumptions";#N/A,#N/A,TRUE,"Op Projection";#N/A,#N/A,TRUE,"Capital";#N/A,#N/A,TRUE,"Income";#N/A,#N/A,TRUE,"Balance";#N/A,#N/A,TRUE,"Sources&amp;Uses"}</definedName>
    <definedName name="wrn.All._.Financials." localSheetId="15" hidden="1">{#N/A,#N/A,TRUE,"Assumptions";#N/A,#N/A,TRUE,"Op Projection";#N/A,#N/A,TRUE,"Capital";#N/A,#N/A,TRUE,"Income";#N/A,#N/A,TRUE,"Balance";#N/A,#N/A,TRUE,"Sources&amp;Uses"}</definedName>
    <definedName name="wrn.All._.Financials." hidden="1">{#N/A,#N/A,TRUE,"Assumptions";#N/A,#N/A,TRUE,"Op Projection";#N/A,#N/A,TRUE,"Capital";#N/A,#N/A,TRUE,"Income";#N/A,#N/A,TRUE,"Balance";#N/A,#N/A,TRUE,"Sources&amp;Uses"}</definedName>
    <definedName name="wrn.Bank." localSheetId="30" hidden="1">{"OPL1",#N/A,FALSE,"PL";"OpAnal",#N/A,FALSE,"Op";"BS2",#N/A,FALSE,"BS";"CF1(a)",#N/A,FALSE,"Op"}</definedName>
    <definedName name="wrn.Bank." localSheetId="29" hidden="1">{"OPL1",#N/A,FALSE,"PL";"OpAnal",#N/A,FALSE,"Op";"BS2",#N/A,FALSE,"BS";"CF1(a)",#N/A,FALSE,"Op"}</definedName>
    <definedName name="wrn.Bank." localSheetId="4" hidden="1">{"OPL1",#N/A,FALSE,"PL";"OpAnal",#N/A,FALSE,"Op";"BS2",#N/A,FALSE,"BS";"CF1(a)",#N/A,FALSE,"Op"}</definedName>
    <definedName name="wrn.Bank." localSheetId="6" hidden="1">{"OPL1",#N/A,FALSE,"PL";"OpAnal",#N/A,FALSE,"Op";"BS2",#N/A,FALSE,"BS";"CF1(a)",#N/A,FALSE,"Op"}</definedName>
    <definedName name="wrn.Bank." localSheetId="7" hidden="1">{"OPL1",#N/A,FALSE,"PL";"OpAnal",#N/A,FALSE,"Op";"BS2",#N/A,FALSE,"BS";"CF1(a)",#N/A,FALSE,"Op"}</definedName>
    <definedName name="wrn.Bank." localSheetId="8" hidden="1">{"OPL1",#N/A,FALSE,"PL";"OpAnal",#N/A,FALSE,"Op";"BS2",#N/A,FALSE,"BS";"CF1(a)",#N/A,FALSE,"Op"}</definedName>
    <definedName name="wrn.Bank." localSheetId="15" hidden="1">{"OPL1",#N/A,FALSE,"PL";"OpAnal",#N/A,FALSE,"Op";"BS2",#N/A,FALSE,"BS";"CF1(a)",#N/A,FALSE,"Op"}</definedName>
    <definedName name="wrn.Bank." localSheetId="34" hidden="1">{"OPL1",#N/A,FALSE,"PL";"OpAnal",#N/A,FALSE,"Op";"BS2",#N/A,FALSE,"BS";"CF1(a)",#N/A,FALSE,"Op"}</definedName>
    <definedName name="wrn.Bank." localSheetId="33" hidden="1">{"OPL1",#N/A,FALSE,"PL";"OpAnal",#N/A,FALSE,"Op";"BS2",#N/A,FALSE,"BS";"CF1(a)",#N/A,FALSE,"Op"}</definedName>
    <definedName name="wrn.Bank." localSheetId="14" hidden="1">{"OPL1",#N/A,FALSE,"PL";"OpAnal",#N/A,FALSE,"Op";"BS2",#N/A,FALSE,"BS";"CF1(a)",#N/A,FALSE,"Op"}</definedName>
    <definedName name="wrn.Bank." localSheetId="12" hidden="1">{"OPL1",#N/A,FALSE,"PL";"OpAnal",#N/A,FALSE,"Op";"BS2",#N/A,FALSE,"BS";"CF1(a)",#N/A,FALSE,"Op"}</definedName>
    <definedName name="wrn.Bank." localSheetId="3" hidden="1">{"OPL1",#N/A,FALSE,"PL";"OpAnal",#N/A,FALSE,"Op";"BS2",#N/A,FALSE,"BS";"CF1(a)",#N/A,FALSE,"Op"}</definedName>
    <definedName name="wrn.Bank." hidden="1">{"OPL1",#N/A,FALSE,"PL";"OpAnal",#N/A,FALSE,"Op";"BS2",#N/A,FALSE,"BS";"CF1(a)",#N/A,FALSE,"Op"}</definedName>
    <definedName name="wrn.Bewegungsbilanz." localSheetId="35" hidden="1">{#N/A,#N/A,FALSE,"Mittelherkunft";#N/A,#N/A,FALSE,"Mittelverwendung"}</definedName>
    <definedName name="wrn.Bewegungsbilanz." localSheetId="15" hidden="1">{#N/A,#N/A,FALSE,"Mittelherkunft";#N/A,#N/A,FALSE,"Mittelverwendung"}</definedName>
    <definedName name="wrn.Bewegungsbilanz." hidden="1">{#N/A,#N/A,FALSE,"Mittelherkunft";#N/A,#N/A,FALSE,"Mittelverwendung"}</definedName>
    <definedName name="wrn.BewertungD." localSheetId="3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rn.BewertungD." localSheetId="1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rn.BewertungD."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rn.Bilanz." localSheetId="35" hidden="1">{#N/A,#N/A,FALSE,"Layout Aktiva";#N/A,#N/A,FALSE,"Layout Passiva"}</definedName>
    <definedName name="wrn.Bilanz." localSheetId="15" hidden="1">{#N/A,#N/A,FALSE,"Layout Aktiva";#N/A,#N/A,FALSE,"Layout Passiva"}</definedName>
    <definedName name="wrn.Bilanz." hidden="1">{#N/A,#N/A,FALSE,"Layout Aktiva";#N/A,#N/A,FALSE,"Layout Passiva"}</definedName>
    <definedName name="wrn.Bilanzen_GuV_Memo." localSheetId="3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rn.Bilanzen_GuV_Memo." localSheetId="15"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rn.Bilanzen_GuV_Memo." hidden="1">{"Aktiva_Gittelde",#N/A,TRUE,"Bilanz-Gittelde";"Liabilities_gittelde",#N/A,TRUE,"Bilanz-Gittelde";"GuV_Gittelde",#N/A,TRUE,"GuV-Gittelde";"Aktiva Dresden",#N/A,TRUE,"Bilanz-Dresden";"Passiva Dresden",#N/A,TRUE,"Bilanz-Dresden";"guv Dresden",#N/A,TRUE,"Guv-Dresden";"FPC_Aktiva_hist",#N/A,TRUE,"Bilanz-FPC-D&amp;Co";"FPC_Passiva_hist",#N/A,TRUE,"Bilanz-FPC-D&amp;Co";"FPC_Aktiva_Plan",#N/A,TRUE,"Bilanz-FPC-D&amp;Co";"FPC_Passiva_Plan",#N/A,TRUE,"Bilanz-FPC-D&amp;Co";"FPC_GuV_hist",#N/A,TRUE,"GuV-FPC";"FPC_GuV_Plan",#N/A,TRUE,"GuV-FPC"}</definedName>
    <definedName name="wrn.Cash._.Flow." localSheetId="35" hidden="1">{#N/A,#N/A,FALSE,"Layout Cash Flow"}</definedName>
    <definedName name="wrn.Cash._.Flow." localSheetId="15" hidden="1">{#N/A,#N/A,FALSE,"Layout Cash Flow"}</definedName>
    <definedName name="wrn.Cash._.Flow." hidden="1">{#N/A,#N/A,FALSE,"Layout Cash Flow"}</definedName>
    <definedName name="wrn.Consol._.adjusts." localSheetId="30" hidden="1">{"adjPL1",#N/A,FALSE,"adj";"adjPL2",#N/A,FALSE,"adj";"adjPL2a",#N/A,FALSE,"adj";"adjPL2b",#N/A,FALSE,"adj";"adjPL3",#N/A,FALSE,"adj";"adjPL4",#N/A,FALSE,"adj";"adjPL5",#N/A,FALSE,"adj";"adjBS2",#N/A,FALSE,"adj";"adjBS3",#N/A,FALSE,"adj";"adjCF1",#N/A,FALSE,"adj";"adjCF4",#N/A,FALSE,"adj"}</definedName>
    <definedName name="wrn.Consol._.adjusts." localSheetId="29" hidden="1">{"adjPL1",#N/A,FALSE,"adj";"adjPL2",#N/A,FALSE,"adj";"adjPL2a",#N/A,FALSE,"adj";"adjPL2b",#N/A,FALSE,"adj";"adjPL3",#N/A,FALSE,"adj";"adjPL4",#N/A,FALSE,"adj";"adjPL5",#N/A,FALSE,"adj";"adjBS2",#N/A,FALSE,"adj";"adjBS3",#N/A,FALSE,"adj";"adjCF1",#N/A,FALSE,"adj";"adjCF4",#N/A,FALSE,"adj"}</definedName>
    <definedName name="wrn.Consol._.adjusts." localSheetId="4" hidden="1">{"adjPL1",#N/A,FALSE,"adj";"adjPL2",#N/A,FALSE,"adj";"adjPL2a",#N/A,FALSE,"adj";"adjPL2b",#N/A,FALSE,"adj";"adjPL3",#N/A,FALSE,"adj";"adjPL4",#N/A,FALSE,"adj";"adjPL5",#N/A,FALSE,"adj";"adjBS2",#N/A,FALSE,"adj";"adjBS3",#N/A,FALSE,"adj";"adjCF1",#N/A,FALSE,"adj";"adjCF4",#N/A,FALSE,"adj"}</definedName>
    <definedName name="wrn.Consol._.adjusts." localSheetId="6" hidden="1">{"adjPL1",#N/A,FALSE,"adj";"adjPL2",#N/A,FALSE,"adj";"adjPL2a",#N/A,FALSE,"adj";"adjPL2b",#N/A,FALSE,"adj";"adjPL3",#N/A,FALSE,"adj";"adjPL4",#N/A,FALSE,"adj";"adjPL5",#N/A,FALSE,"adj";"adjBS2",#N/A,FALSE,"adj";"adjBS3",#N/A,FALSE,"adj";"adjCF1",#N/A,FALSE,"adj";"adjCF4",#N/A,FALSE,"adj"}</definedName>
    <definedName name="wrn.Consol._.adjusts." localSheetId="7" hidden="1">{"adjPL1",#N/A,FALSE,"adj";"adjPL2",#N/A,FALSE,"adj";"adjPL2a",#N/A,FALSE,"adj";"adjPL2b",#N/A,FALSE,"adj";"adjPL3",#N/A,FALSE,"adj";"adjPL4",#N/A,FALSE,"adj";"adjPL5",#N/A,FALSE,"adj";"adjBS2",#N/A,FALSE,"adj";"adjBS3",#N/A,FALSE,"adj";"adjCF1",#N/A,FALSE,"adj";"adjCF4",#N/A,FALSE,"adj"}</definedName>
    <definedName name="wrn.Consol._.adjusts." localSheetId="8" hidden="1">{"adjPL1",#N/A,FALSE,"adj";"adjPL2",#N/A,FALSE,"adj";"adjPL2a",#N/A,FALSE,"adj";"adjPL2b",#N/A,FALSE,"adj";"adjPL3",#N/A,FALSE,"adj";"adjPL4",#N/A,FALSE,"adj";"adjPL5",#N/A,FALSE,"adj";"adjBS2",#N/A,FALSE,"adj";"adjBS3",#N/A,FALSE,"adj";"adjCF1",#N/A,FALSE,"adj";"adjCF4",#N/A,FALSE,"adj"}</definedName>
    <definedName name="wrn.Consol._.adjusts." localSheetId="15" hidden="1">{"adjPL1",#N/A,FALSE,"adj";"adjPL2",#N/A,FALSE,"adj";"adjPL2a",#N/A,FALSE,"adj";"adjPL2b",#N/A,FALSE,"adj";"adjPL3",#N/A,FALSE,"adj";"adjPL4",#N/A,FALSE,"adj";"adjPL5",#N/A,FALSE,"adj";"adjBS2",#N/A,FALSE,"adj";"adjBS3",#N/A,FALSE,"adj";"adjCF1",#N/A,FALSE,"adj";"adjCF4",#N/A,FALSE,"adj"}</definedName>
    <definedName name="wrn.Consol._.adjusts." localSheetId="34" hidden="1">{"adjPL1",#N/A,FALSE,"adj";"adjPL2",#N/A,FALSE,"adj";"adjPL2a",#N/A,FALSE,"adj";"adjPL2b",#N/A,FALSE,"adj";"adjPL3",#N/A,FALSE,"adj";"adjPL4",#N/A,FALSE,"adj";"adjPL5",#N/A,FALSE,"adj";"adjBS2",#N/A,FALSE,"adj";"adjBS3",#N/A,FALSE,"adj";"adjCF1",#N/A,FALSE,"adj";"adjCF4",#N/A,FALSE,"adj"}</definedName>
    <definedName name="wrn.Consol._.adjusts." localSheetId="33" hidden="1">{"adjPL1",#N/A,FALSE,"adj";"adjPL2",#N/A,FALSE,"adj";"adjPL2a",#N/A,FALSE,"adj";"adjPL2b",#N/A,FALSE,"adj";"adjPL3",#N/A,FALSE,"adj";"adjPL4",#N/A,FALSE,"adj";"adjPL5",#N/A,FALSE,"adj";"adjBS2",#N/A,FALSE,"adj";"adjBS3",#N/A,FALSE,"adj";"adjCF1",#N/A,FALSE,"adj";"adjCF4",#N/A,FALSE,"adj"}</definedName>
    <definedName name="wrn.Consol._.adjusts." localSheetId="14" hidden="1">{"adjPL1",#N/A,FALSE,"adj";"adjPL2",#N/A,FALSE,"adj";"adjPL2a",#N/A,FALSE,"adj";"adjPL2b",#N/A,FALSE,"adj";"adjPL3",#N/A,FALSE,"adj";"adjPL4",#N/A,FALSE,"adj";"adjPL5",#N/A,FALSE,"adj";"adjBS2",#N/A,FALSE,"adj";"adjBS3",#N/A,FALSE,"adj";"adjCF1",#N/A,FALSE,"adj";"adjCF4",#N/A,FALSE,"adj"}</definedName>
    <definedName name="wrn.Consol._.adjusts." localSheetId="12" hidden="1">{"adjPL1",#N/A,FALSE,"adj";"adjPL2",#N/A,FALSE,"adj";"adjPL2a",#N/A,FALSE,"adj";"adjPL2b",#N/A,FALSE,"adj";"adjPL3",#N/A,FALSE,"adj";"adjPL4",#N/A,FALSE,"adj";"adjPL5",#N/A,FALSE,"adj";"adjBS2",#N/A,FALSE,"adj";"adjBS3",#N/A,FALSE,"adj";"adjCF1",#N/A,FALSE,"adj";"adjCF4",#N/A,FALSE,"adj"}</definedName>
    <definedName name="wrn.Consol._.adjusts." localSheetId="3" hidden="1">{"adjPL1",#N/A,FALSE,"adj";"adjPL2",#N/A,FALSE,"adj";"adjPL2a",#N/A,FALSE,"adj";"adjPL2b",#N/A,FALSE,"adj";"adjPL3",#N/A,FALSE,"adj";"adjPL4",#N/A,FALSE,"adj";"adjPL5",#N/A,FALSE,"adj";"adjBS2",#N/A,FALSE,"adj";"adjBS3",#N/A,FALSE,"adj";"adjCF1",#N/A,FALSE,"adj";"adjCF4",#N/A,FALSE,"adj"}</definedName>
    <definedName name="wrn.Consol._.adjusts." hidden="1">{"adjPL1",#N/A,FALSE,"adj";"adjPL2",#N/A,FALSE,"adj";"adjPL2a",#N/A,FALSE,"adj";"adjPL2b",#N/A,FALSE,"adj";"adjPL3",#N/A,FALSE,"adj";"adjPL4",#N/A,FALSE,"adj";"adjPL5",#N/A,FALSE,"adj";"adjBS2",#N/A,FALSE,"adj";"adjBS3",#N/A,FALSE,"adj";"adjCF1",#N/A,FALSE,"adj";"adjCF4",#N/A,FALSE,"adj"}</definedName>
    <definedName name="wrn.Consolidated._.Schedules." localSheetId="30"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29"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4"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6"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7"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8"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15"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34"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33"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14"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12"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localSheetId="3"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ed._.Schedules." hidden="1">{"Title",#N/A,FALSE,"Title";"PL.1",#N/A,FALSE,"con";"PL.2a",#N/A,FALSE,"con";"PL.2",#N/A,FALSE,"con";"PL.2b",#N/A,FALSE,"con";"PL.2c",#N/A,FALSE,"con";"PL.2d",#N/A,FALSE,"con";"PL.3",#N/A,FALSE,"con";"PL.4",#N/A,FALSE,"con";"PL.5",#N/A,FALSE,"con";"PL.1.mth",#N/A,FALSE,"con";"PL.2a.mth",#N/A,FALSE,"con";"PL.2.mth",#N/A,FALSE,"con";"PL.2b.mth",#N/A,FALSE,"con";"PL.2c.mth",#N/A,FALSE,"con";"PL.2d.mth",#N/A,FALSE,"con";"PL.3.mth",#N/A,FALSE,"con";"PL.4.mth",#N/A,FALSE,"con";"PL.5.mth",#N/A,FALSE,"con";"PL.1.cum",#N/A,FALSE,"con";"PL.2a.cum",#N/A,FALSE,"con";"PL.2.cum",#N/A,FALSE,"con";"PL.2b.cum",#N/A,FALSE,"con";"PL.2c.cum",#N/A,FALSE,"con";"PL.2d.cum",#N/A,FALSE,"con";"PL.3.cum",#N/A,FALSE,"con";"PL.4.cum",#N/A,FALSE,"con";"PL.5.cum",#N/A,FALSE,"con";"BS.1",#N/A,FALSE,"con";"BS.2",#N/A,FALSE,"con";"BS.3",#N/A,FALSE,"con";"CF.1",#N/A,FALSE,"con";"CF.2",#N/A,FALSE,"con"}</definedName>
    <definedName name="wrn.Consolidation._.Adjustments." localSheetId="30"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29"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4"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6"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7"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8"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15"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34"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33"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14"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12"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localSheetId="3"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onsolidation._.Adjustments." hidden="1">{"xPL.1",#N/A,FALSE,"adj";"xPL.2a",#N/A,FALSE,"adj";"xPL.2",#N/A,FALSE,"adj";"xPL.3",#N/A,FALSE,"adj";"xPL.4",#N/A,FALSE,"adj";"xPL.1.mth",#N/A,FALSE,"adj";"xPL.5",#N/A,FALSE,"adj";"xBS.1",#N/A,FALSE,"adj";"xBS.2",#N/A,FALSE,"adj";"xBS.3",#N/A,FALSE,"adj";"xCF.1",#N/A,FALSE,"adj";"xCF.2",#N/A,FALSE,"adj";"xPL.2a.mth",#N/A,FALSE,"adj";"xPL.2.mth",#N/A,FALSE,"adj";"xPL.2b.mth",#N/A,FALSE,"adj";"xPL.3.mth",#N/A,FALSE,"adj";"xPL.4.mth",#N/A,FALSE,"adj";"xPL.2.cum",#N/A,FALSE,"adj";"xPL.5.mth",#N/A,FALSE,"adj";"xPL.1.cum",#N/A,FALSE,"adj";"xPL.2.cum",#N/A,FALSE,"adj";"xPL.2a.cum",#N/A,FALSE,"adj";"xPL.2b.cum",#N/A,FALSE,"adj";"xPL.3.cum",#N/A,FALSE,"adj";"xPL.4.cum",#N/A,FALSE,"adj";"xPL.5.cum",#N/A,FALSE,"adj"}</definedName>
    <definedName name="wrn.CumAndAdj." localSheetId="30"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29"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4"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6"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7"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8"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15"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34"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33"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14"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12"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localSheetId="3"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CumAndAdj." hidden="1">{"PL1",#N/A,FALSE,"cum";"PL2a",#N/A,FALSE,"cum";"PL2",#N/A,FALSE,"cum";"PL2b",#N/A,FALSE,"cum";"PL3",#N/A,FALSE,"cum";"PL4",#N/A,FALSE,"cum";"PL5",#N/A,FALSE,"cum";"cumBS2",#N/A,FALSE,"cum";"cumBS3",#N/A,FALSE,"cum";"cumCF",#N/A,FALSE,"cum";"cumFA",#N/A,FALSE,"cum";"adjPL1",#N/A,FALSE,"adj";"adjPL2a",#N/A,FALSE,"adj";"adjPL2",#N/A,FALSE,"adj";"adjPL2b",#N/A,FALSE,"adj";"adjPL3",#N/A,FALSE,"adj";"adjPL4",#N/A,FALSE,"adj";"adjPL5",#N/A,FALSE,"adj";"adjBS2",#N/A,FALSE,"adj";"adjBS3",#N/A,FALSE,"adj";"adjCF1",#N/A,FALSE,"adj";"adjCF4",#N/A,FALSE,"adj"}</definedName>
    <definedName name="wrn.Finanzbedarfsrechnung." localSheetId="35" hidden="1">{#N/A,#N/A,FALSE,"Finanzbedarfsrechnung"}</definedName>
    <definedName name="wrn.Finanzbedarfsrechnung." localSheetId="15" hidden="1">{#N/A,#N/A,FALSE,"Finanzbedarfsrechnung"}</definedName>
    <definedName name="wrn.Finanzbedarfsrechnung." hidden="1">{#N/A,#N/A,FALSE,"Finanzbedarfsrechnung"}</definedName>
    <definedName name="wrn.Förster." localSheetId="35" hidden="1">{"GuVGmbH",#N/A,FALSE,"ratios";"BilanzGmbH",#N/A,FALSE,"ratios";"BilanzKG",#N/A,FALSE,"ratios";"GuVKG",#N/A,FALSE,"ratios"}</definedName>
    <definedName name="wrn.Förster." localSheetId="15" hidden="1">{"GuVGmbH",#N/A,FALSE,"ratios";"BilanzGmbH",#N/A,FALSE,"ratios";"BilanzKG",#N/A,FALSE,"ratios";"GuVKG",#N/A,FALSE,"ratios"}</definedName>
    <definedName name="wrn.Förster." hidden="1">{"GuVGmbH",#N/A,FALSE,"ratios";"BilanzGmbH",#N/A,FALSE,"ratios";"BilanzKG",#N/A,FALSE,"ratios";"GuVKG",#N/A,FALSE,"ratios"}</definedName>
    <definedName name="wrn.GuV." localSheetId="35" hidden="1">{#N/A,#N/A,FALSE,"Layout GuV"}</definedName>
    <definedName name="wrn.GuV." localSheetId="15" hidden="1">{#N/A,#N/A,FALSE,"Layout GuV"}</definedName>
    <definedName name="wrn.GuV." hidden="1">{#N/A,#N/A,FALSE,"Layout GuV"}</definedName>
    <definedName name="wrn.Komplettausdruck." localSheetId="35" hidden="1">{#N/A,#N/A,FALSE,"Layout Aktiva";#N/A,#N/A,FALSE,"Layout Passiva";#N/A,#N/A,FALSE,"Layout GuV";#N/A,#N/A,FALSE,"Layout Cash Flow";#N/A,#N/A,FALSE,"Mittelherkunft";#N/A,#N/A,FALSE,"Mittelverwendung";#N/A,#N/A,FALSE,"Finanzbedarfsrechnung"}</definedName>
    <definedName name="wrn.Komplettausdruck." localSheetId="15" hidden="1">{#N/A,#N/A,FALSE,"Layout Aktiva";#N/A,#N/A,FALSE,"Layout Passiva";#N/A,#N/A,FALSE,"Layout GuV";#N/A,#N/A,FALSE,"Layout Cash Flow";#N/A,#N/A,FALSE,"Mittelherkunft";#N/A,#N/A,FALSE,"Mittelverwendung";#N/A,#N/A,FALSE,"Finanzbedarfsrechnung"}</definedName>
    <definedName name="wrn.Komplettausdruck." hidden="1">{#N/A,#N/A,FALSE,"Layout Aktiva";#N/A,#N/A,FALSE,"Layout Passiva";#N/A,#N/A,FALSE,"Layout GuV";#N/A,#N/A,FALSE,"Layout Cash Flow";#N/A,#N/A,FALSE,"Mittelherkunft";#N/A,#N/A,FALSE,"Mittelverwendung";#N/A,#N/A,FALSE,"Finanzbedarfsrechnung"}</definedName>
    <definedName name="wrn.PHASE._.Financials."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rn.PHASE._.Financials."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rn.PHASE._.Financials."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wrn.Planung_Ebeling."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rn.Planung_Ebeling."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rn.Planung_Ebeling."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rn.Review._.Schedules." localSheetId="30"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29"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4"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6"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7"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8"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15"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34"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33"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14"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12"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localSheetId="3"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Review._.Schedules." hidden="1">{"title",#N/A,FALSE,"Title";"OPL1",#N/A,FALSE,"PL";"OPL1(r)",#N/A,FALSE,"PL";"OPL1(r2)",#N/A,FALSE,"PL";"OPL1(bud)",#N/A,FALSE,"PL";"OpAnal",#N/A,FALSE,"Op";"OPL2a",#N/A,FALSE,"PL";"OPL2",#N/A,FALSE,"PL";"OPL2b",#N/A,FALSE,"PL";"OPL2c",#N/A,FALSE,"PL";"OPL2d",#N/A,FALSE,"PL";"PL_Pd_Act_vs_Bud",#N/A,FALSE,"mth";"Pl_Pd_Act_vs_Fcst",#N/A,FALSE,"mth";"PL_Cum_Act_vs_Bud",#N/A,FALSE,"cum";"PL-Cum_Act_vs_Fcst",#N/A,FALSE,"cum";"Seg01",#N/A,FALSE,"PL";"Seg02",#N/A,FALSE,"PL";"seg01(mth)",#N/A,FALSE,"PL";"seg02(mth)",#N/A,FALSE,"PL";"BS2",#N/A,FALSE,"BS";"BS4",#N/A,FALSE,"BS";"CF1(a)",#N/A,FALSE,"CF";"CF2",#N/A,FALSE,"CF";"CF3",#N/A,FALSE,"CF"}</definedName>
    <definedName name="wrn1.Bewegungsbilanz" localSheetId="35" hidden="1">{#N/A,#N/A,FALSE,"Mittelherkunft";#N/A,#N/A,FALSE,"Mittelverwendung"}</definedName>
    <definedName name="wrn1.Bewegungsbilanz" localSheetId="15" hidden="1">{#N/A,#N/A,FALSE,"Mittelherkunft";#N/A,#N/A,FALSE,"Mittelverwendung"}</definedName>
    <definedName name="wrn1.Bewegungsbilanz" hidden="1">{#N/A,#N/A,FALSE,"Mittelherkunft";#N/A,#N/A,FALSE,"Mittelverwendung"}</definedName>
    <definedName name="wrwrwrwr" localSheetId="3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rwrwrwr" localSheetId="1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rwrwrwr"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wwefwefwfe" localSheetId="3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wefwefwfe" localSheetId="15"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wwefwefwfe" hidden="1">{"Deckbl",#N/A,FALSE,"Deckblatt";"Eckzahlen",#N/A,FALSE,"Eckzahlen";"Bilanz",#N/A,FALSE,"Bilanz";"GuV",#N/A,FALSE,"GUV";"GuvScha_Wa",#N/A,FALSE,"GuvScha+Wa";"guvgi",#N/A,FALSE,"GuvGI";"guvdd",#N/A,FALSE,"GuvDD";#N/A,#N/A,FALSE,"Guv3D";"guvwaren",#N/A,FALSE,"GuvWaren";"guvbestückung",#N/A,FALSE,"GuvBestück";"guvprojek",#N/A,FALSE,"GuvProjek";"guvesr",#N/A,FALSE,"GuvESR";"investalt.",#N/A,FALSE,"Invest alt.";"aventw",#N/A,FALSE,"AV-Entw.";"personal",#N/A,FALSE,"Persaufw";"personal2",#N/A,FALSE,"Persaufw";"pmgerüst",#N/A,FALSE,"Preis-Mengen-Gerüst";"cflow1",#N/A,FALSE,"CashFlow";"cflow2",#N/A,FALSE,"CashFlow";"cflow3",#N/A,FALSE,"CashFlow";"FCF",#N/A,FALSE,"Unternehmensbewertung DCF";"WACC",#N/A,FALSE,"Unternehmensbewertung DCF";"Wert",#N/A,FALSE,"Unternehmensbewertung DCF"}</definedName>
    <definedName name="xxx" localSheetId="35" hidden="1">{#N/A,#N/A,FALSE,"Mittelherkunft";#N/A,#N/A,FALSE,"Mittelverwendung"}</definedName>
    <definedName name="xxx" localSheetId="15" hidden="1">{#N/A,#N/A,FALSE,"Mittelherkunft";#N/A,#N/A,FALSE,"Mittelverwendung"}</definedName>
    <definedName name="xxx" hidden="1">{#N/A,#N/A,FALSE,"Mittelherkunft";#N/A,#N/A,FALSE,"Mittelverwendung"}</definedName>
    <definedName name="xy" localSheetId="35" hidden="1">{#N/A,#N/A,FALSE,"Mittelherkunft";#N/A,#N/A,FALSE,"Mittelverwendung"}</definedName>
    <definedName name="xy" localSheetId="15" hidden="1">{#N/A,#N/A,FALSE,"Mittelherkunft";#N/A,#N/A,FALSE,"Mittelverwendung"}</definedName>
    <definedName name="xy" hidden="1">{#N/A,#N/A,FALSE,"Mittelherkunft";#N/A,#N/A,FALSE,"Mittelverwendung"}</definedName>
    <definedName name="YN_Verbinder">#REF!</definedName>
    <definedName name="Z_5409D0F0_F11A_42D8_A3F2_0C8F2218C9AA_.wvu.PrintArea" localSheetId="28" hidden="1">'NA 2009'!$B$2:$I$51</definedName>
    <definedName name="Z_5409D0F0_F11A_42D8_A3F2_0C8F2218C9AA_.wvu.PrintArea" localSheetId="27" hidden="1">'NA 2010'!$B$2:$I$51</definedName>
    <definedName name="Z_5409D0F0_F11A_42D8_A3F2_0C8F2218C9AA_.wvu.PrintArea" localSheetId="26" hidden="1">'NA 2011'!$B$2:$I$51</definedName>
    <definedName name="Z_5409D0F0_F11A_42D8_A3F2_0C8F2218C9AA_.wvu.PrintArea" localSheetId="25" hidden="1">'NA 2012'!$B$2:$I$51</definedName>
    <definedName name="Z_5409D0F0_F11A_42D8_A3F2_0C8F2218C9AA_.wvu.Rows" localSheetId="29" hidden="1">'BS-Net assets'!#REF!</definedName>
    <definedName name="Z_72CFCE6C_A78C_4B11_954A_51A626CE9890_.wvu.PrintArea" localSheetId="4" hidden="1">#REF!</definedName>
    <definedName name="Z_72CFCE6C_A78C_4B11_954A_51A626CE9890_.wvu.PrintArea" localSheetId="15" hidden="1">#REF!</definedName>
    <definedName name="Z_72CFCE6C_A78C_4B11_954A_51A626CE9890_.wvu.PrintArea" localSheetId="21" hidden="1">#REF!</definedName>
    <definedName name="Z_72CFCE6C_A78C_4B11_954A_51A626CE9890_.wvu.PrintArea" hidden="1">#REF!</definedName>
    <definedName name="zPack" localSheetId="30"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29"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4"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6"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7"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8"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15"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34"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33"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14"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12"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localSheetId="3"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Pack" hidden="1">{"Sch00",#N/A,FALSE,"1";"Contents",#N/A,FALSE,"1";"Sch01",#N/A,FALSE,"2";"Sch02",#N/A,FALSE,"2";"Sch03",#N/A,FALSE,"2";"Sch04",#N/A,FALSE,"2";"Sch05",#N/A,FALSE,"2";"Sch06",#N/A,FALSE,"2";"Sch07",#N/A,FALSE,"3";"Sch08",#N/A,FALSE,"3";"Sch09",#N/A,FALSE,"3";"Sch10",#N/A,FALSE,"3";"Sch11",#N/A,FALSE,"3";"Sch12",#N/A,FALSE,"3";"Sch13",#N/A,FALSE,"3";"Sch14a",#N/A,FALSE,"3";"Sch14b",#N/A,FALSE,"3";"Sch15a",#N/A,FALSE,"3";"Sch15b",#N/A,FALSE,"3";"Sch16",#N/A,FALSE,"3";"Sch17",#N/A,FALSE,"2";"Sch18",#N/A,FALSE,"3";"Sch19",#N/A,FALSE,"2";"Sch20",#N/A,FALSE,"2";"Sch21",#N/A,FALSE,"2";"Sch22",#N/A,FALSE,"3";"Sch23",#N/A,FALSE,"3";"Sch24",#N/A,FALSE,"3";"Sch25",#N/A,FALSE,"3";"Sch26",#N/A,FALSE,"2";"Sch27",#N/A,FALSE,"3";"Sch28",#N/A,FALSE,"3";"Sch29",#N/A,FALSE,"3";"Sch30",#N/A,FALSE,"3"}</definedName>
    <definedName name="ztax" localSheetId="30"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29"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4"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6"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7"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8"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15"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34"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33"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14"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12"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localSheetId="3"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tax" hidden="1">{"Tax01a",#N/A,FALSE,"4";"Tax01b",#N/A,FALSE,"4";"Tax02",#N/A,FALSE,"4";"Tax03",#N/A,FALSE,"4";"Tax04",#N/A,FALSE,"4";"Tax05",#N/A,FALSE,"4";"Tax06",#N/A,FALSE,"4";"Tax07",#N/A,FALSE,"4";"Tax08",#N/A,FALSE,"4";"Tax09",#N/A,FALSE,"4";"Tax10",#N/A,FALSE,"4";"Tax11",#N/A,FALSE,"4";"Tax12",#N/A,FALSE,"4";"Tax13",#N/A,FALSE,"4";"Tax14",#N/A,FALSE,"4";"Tax15",#N/A,FALSE,"4";"Tax16",#N/A,FALSE,"4";"Tax17",#N/A,FALSE,"4";"Tax18",#N/A,FALSE,"4"}</definedName>
    <definedName name="zulizlizil" localSheetId="3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zulizlizil" localSheetId="15"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zulizlizil" hidden="1">{"Ebit GuV",#N/A,FALSE,"EBIT";"Finanzbedarf1",#N/A,FALSE,"Finanzbedarf";"GuV",#N/A,FALSE,"1.GUV";"GuV Hist. 2",#N/A,FALSE,"1.GUV";"GuV Plan3",#N/A,FALSE,"1.GUV";"Bilanz Aktiva Hist",#N/A,FALSE,"2.Bilanz ";"Bilanz Passiva Hist",#N/A,FALSE,"2.Bilanz ";"Bilanz Aktiva Plan",#N/A,FALSE,"2.Bilanz ";"Bilanz Passiva Plan",#N/A,FALSE,"2.Bilanz ";"Personal Hist",#N/A,FALSE,"1.1.2. Personal";"Personal Plan",#N/A,FALSE,"1.1.2. Personal";"Umschalter AV",#N/A,FALSE,"2.2.Umschalter Anlagevermögen";"AV 93 95",#N/A,FALSE,"2.2.1.Anlagevermögen (Hist.)";"AV Plan 97 98",#N/A,FALSE,"2.2.2.AV Plan";"AV 95 97",#N/A,FALSE,"2.2.1.Anlagevermögen (Hist.)";"AV Plan 98 00",#N/A,FALSE,"2.2.2.AV Plan";"AV Plan 00 01",#N/A,FALSE,"2.2.2.AV Plan"}</definedName>
    <definedName name="zulzulzul" localSheetId="3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zulzulzul" localSheetId="15"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zulzulzul" hidden="1">{"WACC",#N/A,FALSE,"Bewertung D&amp;Co";"DCF",#N/A,FALSE,"Bewertung D&amp;Co";"Wert",#N/A,FALSE,"Bewertung D&amp;Co";"Investitionen",#N/A,FALSE,"Cash D&amp;Co";"EBIT",#N/A,FALSE,"Cash D&amp;Co";"Cash Flow",#N/A,FALSE,"Cash D&amp;Co";"FCF",#N/A,FALSE,"Cash D&amp;Co";"EBIT Multiplier",#N/A,FALSE,"EBIT-Multiplier";"Branchen Beta",#N/A,FALSE,"Branchen-Beta";"Dax Rendite",#N/A,FALSE,"DAX-Rendite";"Bu Rendite",#N/A,FALSE,"Bu-Anl-Rendite"}</definedName>
    <definedName name="其他资产（开办费除外）明细表">#REF!</definedName>
    <definedName name="试算平衡表期间：2005年第2期__">#REF!</definedName>
    <definedName name="试算平衡表期间：2005年第5期__">#REF!</definedName>
  </definedNames>
  <calcPr calcId="152511"/>
  <customWorkbookViews>
    <customWorkbookView name="KPMG - Personal View" guid="{5409D0F0-F11A-42D8-A3F2-0C8F2218C9AA}" mergeInterval="0" personalView="1" maximized="1" xWindow="1" yWindow="1" windowWidth="1362" windowHeight="482" activeSheetId="8"/>
  </customWorkbookViews>
</workbook>
</file>

<file path=xl/calcChain.xml><?xml version="1.0" encoding="utf-8"?>
<calcChain xmlns="http://schemas.openxmlformats.org/spreadsheetml/2006/main">
  <c r="E24" i="46" l="1"/>
  <c r="E23" i="46"/>
  <c r="D23" i="46"/>
  <c r="C23" i="46"/>
  <c r="C25" i="46" s="1"/>
  <c r="E22" i="46"/>
  <c r="E21" i="46"/>
  <c r="E20" i="46"/>
  <c r="E19" i="46"/>
  <c r="E18" i="46"/>
  <c r="E17" i="46"/>
  <c r="E15" i="46"/>
  <c r="D15" i="46"/>
  <c r="C15" i="46"/>
  <c r="E14" i="46"/>
  <c r="E13" i="46"/>
  <c r="E12" i="46"/>
  <c r="E11" i="46"/>
  <c r="E10" i="46"/>
  <c r="D8" i="46"/>
  <c r="E8" i="46" s="1"/>
  <c r="C8" i="46"/>
  <c r="E7" i="46"/>
  <c r="E6" i="46"/>
  <c r="E51" i="59"/>
  <c r="D51" i="59"/>
  <c r="C51" i="59"/>
  <c r="E50" i="59"/>
  <c r="D50" i="59"/>
  <c r="C50" i="59"/>
  <c r="B46" i="59"/>
  <c r="E45" i="59"/>
  <c r="E46" i="59" s="1"/>
  <c r="D45" i="59"/>
  <c r="D46" i="59" s="1"/>
  <c r="C45" i="59"/>
  <c r="C46" i="59" s="1"/>
  <c r="D44" i="59"/>
  <c r="C44" i="59"/>
  <c r="E43" i="59"/>
  <c r="E44" i="59" s="1"/>
  <c r="D43" i="59"/>
  <c r="C43" i="59"/>
  <c r="E41" i="59"/>
  <c r="D41" i="59"/>
  <c r="C41" i="59"/>
  <c r="E37" i="59"/>
  <c r="D37" i="59"/>
  <c r="C37" i="59"/>
  <c r="E28" i="59"/>
  <c r="D28" i="59"/>
  <c r="C28" i="59"/>
  <c r="C29" i="59" s="1"/>
  <c r="E27" i="59"/>
  <c r="D27" i="59"/>
  <c r="D29" i="59" s="1"/>
  <c r="C27" i="59"/>
  <c r="C14" i="59"/>
  <c r="E12" i="59"/>
  <c r="E14" i="59" s="1"/>
  <c r="D12" i="59"/>
  <c r="D14" i="59" s="1"/>
  <c r="D16" i="59" s="1"/>
  <c r="C12" i="59"/>
  <c r="D6" i="61"/>
  <c r="C6" i="61"/>
  <c r="B6" i="61"/>
  <c r="D5" i="61"/>
  <c r="B60" i="48"/>
  <c r="J57" i="48"/>
  <c r="F57" i="48" s="1"/>
  <c r="C57" i="48"/>
  <c r="B57" i="48"/>
  <c r="J56" i="48"/>
  <c r="F56" i="48" s="1"/>
  <c r="B56" i="48"/>
  <c r="J55" i="48"/>
  <c r="F55" i="48" s="1"/>
  <c r="B55" i="48"/>
  <c r="J54" i="48"/>
  <c r="J58" i="48" s="1"/>
  <c r="B54" i="48"/>
  <c r="B58" i="48" s="1"/>
  <c r="J51" i="48"/>
  <c r="F51" i="48" s="1"/>
  <c r="C51" i="48"/>
  <c r="B51" i="48"/>
  <c r="B52" i="48" s="1"/>
  <c r="C50" i="48"/>
  <c r="C52" i="48" s="1"/>
  <c r="B50" i="48"/>
  <c r="O45" i="48"/>
  <c r="L44" i="48"/>
  <c r="M44" i="48" s="1"/>
  <c r="G44" i="48"/>
  <c r="F44" i="48"/>
  <c r="Q42" i="48"/>
  <c r="P42" i="48"/>
  <c r="P45" i="48" s="1"/>
  <c r="O42" i="48"/>
  <c r="N42" i="48"/>
  <c r="N45" i="48" s="1"/>
  <c r="K42" i="48"/>
  <c r="J42" i="48"/>
  <c r="I42" i="48"/>
  <c r="I45" i="48" s="1"/>
  <c r="H42" i="48"/>
  <c r="H45" i="48" s="1"/>
  <c r="E42" i="48"/>
  <c r="D42" i="48"/>
  <c r="D45" i="48" s="1"/>
  <c r="C42" i="48"/>
  <c r="B42" i="48"/>
  <c r="B45" i="48" s="1"/>
  <c r="F41" i="48"/>
  <c r="G41" i="48" s="1"/>
  <c r="L41" i="48" s="1"/>
  <c r="M41" i="48" s="1"/>
  <c r="R41" i="48" s="1"/>
  <c r="F40" i="48"/>
  <c r="G40" i="48" s="1"/>
  <c r="L40" i="48" s="1"/>
  <c r="M40" i="48" s="1"/>
  <c r="R40" i="48" s="1"/>
  <c r="L39" i="48"/>
  <c r="M39" i="48" s="1"/>
  <c r="R39" i="48" s="1"/>
  <c r="G39" i="48"/>
  <c r="F39" i="48"/>
  <c r="F38" i="48"/>
  <c r="G38" i="48" s="1"/>
  <c r="Q36" i="48"/>
  <c r="P36" i="48"/>
  <c r="O36" i="48"/>
  <c r="N36" i="48"/>
  <c r="K36" i="48"/>
  <c r="K45" i="48" s="1"/>
  <c r="J36" i="48"/>
  <c r="J45" i="48" s="1"/>
  <c r="I36" i="48"/>
  <c r="H36" i="48"/>
  <c r="E36" i="48"/>
  <c r="D36" i="48"/>
  <c r="C36" i="48"/>
  <c r="C45" i="48" s="1"/>
  <c r="B36" i="48"/>
  <c r="F35" i="48"/>
  <c r="G35" i="48" s="1"/>
  <c r="L35" i="48" s="1"/>
  <c r="M35" i="48" s="1"/>
  <c r="R35" i="48" s="1"/>
  <c r="L34" i="48"/>
  <c r="G34" i="48"/>
  <c r="F34" i="48"/>
  <c r="O31" i="48"/>
  <c r="K31" i="48"/>
  <c r="C31" i="48"/>
  <c r="G30" i="48"/>
  <c r="F30" i="48"/>
  <c r="M29" i="48"/>
  <c r="G29" i="48"/>
  <c r="Q28" i="48"/>
  <c r="O28" i="48"/>
  <c r="N28" i="48"/>
  <c r="K28" i="48"/>
  <c r="I28" i="48"/>
  <c r="H28" i="48"/>
  <c r="H31" i="48" s="1"/>
  <c r="D28" i="48"/>
  <c r="D31" i="48" s="1"/>
  <c r="C28" i="48"/>
  <c r="B28" i="48"/>
  <c r="B31" i="48" s="1"/>
  <c r="L27" i="48"/>
  <c r="G27" i="48"/>
  <c r="F27" i="48"/>
  <c r="F26" i="48"/>
  <c r="F25" i="48"/>
  <c r="F24" i="48"/>
  <c r="M23" i="48"/>
  <c r="G23" i="48"/>
  <c r="Q22" i="48"/>
  <c r="Q31" i="48" s="1"/>
  <c r="O22" i="48"/>
  <c r="N22" i="48"/>
  <c r="K22" i="48"/>
  <c r="I22" i="48"/>
  <c r="H22" i="48"/>
  <c r="D22" i="48"/>
  <c r="C22" i="48"/>
  <c r="B22" i="48"/>
  <c r="G21" i="48"/>
  <c r="F21" i="48"/>
  <c r="F20" i="48"/>
  <c r="Q16" i="48"/>
  <c r="P16" i="48"/>
  <c r="O16" i="48"/>
  <c r="N16" i="48"/>
  <c r="K16" i="48"/>
  <c r="J16" i="48"/>
  <c r="I16" i="48"/>
  <c r="H16" i="48"/>
  <c r="E16" i="48"/>
  <c r="D16" i="48"/>
  <c r="C16" i="48"/>
  <c r="B16" i="48"/>
  <c r="J60" i="48" s="1"/>
  <c r="Q15" i="48"/>
  <c r="P15" i="48"/>
  <c r="O15" i="48"/>
  <c r="N15" i="48"/>
  <c r="M15" i="48"/>
  <c r="K15" i="48"/>
  <c r="J15" i="48"/>
  <c r="I15" i="48"/>
  <c r="H15" i="48"/>
  <c r="G15" i="48"/>
  <c r="E15" i="48"/>
  <c r="D15" i="48"/>
  <c r="C15" i="48"/>
  <c r="B15" i="48"/>
  <c r="Q13" i="48"/>
  <c r="P13" i="48"/>
  <c r="O13" i="48"/>
  <c r="N13" i="48"/>
  <c r="K13" i="48"/>
  <c r="J13" i="48"/>
  <c r="I13" i="48"/>
  <c r="H13" i="48"/>
  <c r="H14" i="48" s="1"/>
  <c r="H17" i="48" s="1"/>
  <c r="E13" i="48"/>
  <c r="D13" i="48"/>
  <c r="C13" i="48"/>
  <c r="B13" i="48"/>
  <c r="F13" i="48" s="1"/>
  <c r="K57" i="48" s="1"/>
  <c r="O57" i="48" s="1"/>
  <c r="Q12" i="48"/>
  <c r="P12" i="48"/>
  <c r="O12" i="48"/>
  <c r="N12" i="48"/>
  <c r="K12" i="48"/>
  <c r="J12" i="48"/>
  <c r="I12" i="48"/>
  <c r="H12" i="48"/>
  <c r="E12" i="48"/>
  <c r="D12" i="48"/>
  <c r="C12" i="48"/>
  <c r="B12" i="48"/>
  <c r="Q11" i="48"/>
  <c r="P11" i="48"/>
  <c r="O11" i="48"/>
  <c r="N11" i="48"/>
  <c r="N14" i="48" s="1"/>
  <c r="K11" i="48"/>
  <c r="K14" i="48" s="1"/>
  <c r="J11" i="48"/>
  <c r="I11" i="48"/>
  <c r="H11" i="48"/>
  <c r="E11" i="48"/>
  <c r="D11" i="48"/>
  <c r="C11" i="48"/>
  <c r="B11" i="48"/>
  <c r="F11" i="48" s="1"/>
  <c r="K55" i="48" s="1"/>
  <c r="Q10" i="48"/>
  <c r="Q14" i="48" s="1"/>
  <c r="P10" i="48"/>
  <c r="O10" i="48"/>
  <c r="O14" i="48" s="1"/>
  <c r="N10" i="48"/>
  <c r="K10" i="48"/>
  <c r="J10" i="48"/>
  <c r="I10" i="48"/>
  <c r="I14" i="48" s="1"/>
  <c r="H10" i="48"/>
  <c r="E10" i="48"/>
  <c r="D10" i="48"/>
  <c r="D14" i="48" s="1"/>
  <c r="C10" i="48"/>
  <c r="B10" i="48"/>
  <c r="B14" i="48" s="1"/>
  <c r="Q9" i="48"/>
  <c r="P9" i="48"/>
  <c r="O9" i="48"/>
  <c r="N9" i="48"/>
  <c r="M9" i="48"/>
  <c r="K9" i="48"/>
  <c r="J9" i="48"/>
  <c r="I9" i="48"/>
  <c r="H9" i="48"/>
  <c r="G9" i="48"/>
  <c r="E9" i="48"/>
  <c r="D9" i="48"/>
  <c r="C9" i="48"/>
  <c r="B9" i="48"/>
  <c r="I8" i="48"/>
  <c r="Q7" i="48"/>
  <c r="P7" i="48"/>
  <c r="O7" i="48"/>
  <c r="O8" i="48" s="1"/>
  <c r="N7" i="48"/>
  <c r="K7" i="48"/>
  <c r="J7" i="48"/>
  <c r="I7" i="48"/>
  <c r="H7" i="48"/>
  <c r="E7" i="48"/>
  <c r="D7" i="48"/>
  <c r="C7" i="48"/>
  <c r="C8" i="48" s="1"/>
  <c r="B7" i="48"/>
  <c r="Q6" i="48"/>
  <c r="P6" i="48"/>
  <c r="O6" i="48"/>
  <c r="N6" i="48"/>
  <c r="N8" i="48" s="1"/>
  <c r="K6" i="48"/>
  <c r="J6" i="48"/>
  <c r="I6" i="48"/>
  <c r="H6" i="48"/>
  <c r="H8" i="48" s="1"/>
  <c r="E6" i="48"/>
  <c r="D6" i="48"/>
  <c r="D8" i="48" s="1"/>
  <c r="C6" i="48"/>
  <c r="B6" i="48"/>
  <c r="K34" i="54"/>
  <c r="L34" i="54" s="1"/>
  <c r="L33" i="54"/>
  <c r="D18" i="54"/>
  <c r="D19" i="54" s="1"/>
  <c r="E17" i="54"/>
  <c r="D17" i="54"/>
  <c r="E16" i="54"/>
  <c r="D16" i="54"/>
  <c r="C16" i="54"/>
  <c r="D14" i="54"/>
  <c r="E13" i="54"/>
  <c r="E14" i="54" s="1"/>
  <c r="D13" i="54"/>
  <c r="C13" i="54"/>
  <c r="C14" i="54" s="1"/>
  <c r="E7" i="54"/>
  <c r="E18" i="54" s="1"/>
  <c r="E19" i="54" s="1"/>
  <c r="D7" i="54"/>
  <c r="C7" i="54"/>
  <c r="C18" i="54" s="1"/>
  <c r="C19" i="54" s="1"/>
  <c r="D29" i="53"/>
  <c r="D28" i="53"/>
  <c r="C28" i="53"/>
  <c r="B28" i="53"/>
  <c r="D27" i="53"/>
  <c r="B27" i="53"/>
  <c r="B29" i="53" s="1"/>
  <c r="D19" i="53"/>
  <c r="C19" i="53"/>
  <c r="C8" i="53" s="1"/>
  <c r="B19" i="53"/>
  <c r="D12" i="53"/>
  <c r="B12" i="53"/>
  <c r="D8" i="53"/>
  <c r="B8" i="53"/>
  <c r="F59" i="44"/>
  <c r="F62" i="44" s="1"/>
  <c r="F67" i="44" s="1"/>
  <c r="E59" i="44"/>
  <c r="E62" i="44" s="1"/>
  <c r="E67" i="44" s="1"/>
  <c r="D59" i="44"/>
  <c r="C59" i="44"/>
  <c r="F52" i="44"/>
  <c r="E52" i="44"/>
  <c r="D52" i="44"/>
  <c r="C52" i="44"/>
  <c r="F48" i="44"/>
  <c r="D48" i="44"/>
  <c r="D62" i="44" s="1"/>
  <c r="D67" i="44" s="1"/>
  <c r="B48" i="44"/>
  <c r="F43" i="44"/>
  <c r="E43" i="44"/>
  <c r="E48" i="44" s="1"/>
  <c r="D43" i="44"/>
  <c r="C43" i="44"/>
  <c r="C48" i="44" s="1"/>
  <c r="E35" i="44"/>
  <c r="F32" i="44"/>
  <c r="E32" i="44"/>
  <c r="D32" i="44"/>
  <c r="C32" i="44"/>
  <c r="C35" i="44" s="1"/>
  <c r="F27" i="44"/>
  <c r="E27" i="44"/>
  <c r="D27" i="44"/>
  <c r="C27" i="44"/>
  <c r="B27" i="44"/>
  <c r="E20" i="44"/>
  <c r="F19" i="44"/>
  <c r="F20" i="44" s="1"/>
  <c r="E19" i="44"/>
  <c r="D19" i="44"/>
  <c r="D20" i="44" s="1"/>
  <c r="C19" i="44"/>
  <c r="C20" i="44" s="1"/>
  <c r="B19" i="44"/>
  <c r="F15" i="44"/>
  <c r="E15" i="44"/>
  <c r="D15" i="44"/>
  <c r="C15" i="44"/>
  <c r="B15" i="44"/>
  <c r="F9" i="44"/>
  <c r="E9" i="44"/>
  <c r="D9" i="44"/>
  <c r="C9" i="44"/>
  <c r="B9" i="44"/>
  <c r="C47" i="19"/>
  <c r="C45" i="19"/>
  <c r="C44" i="19"/>
  <c r="C37" i="19"/>
  <c r="C34" i="19"/>
  <c r="C30" i="19"/>
  <c r="C29" i="19"/>
  <c r="C28" i="19"/>
  <c r="C26" i="19"/>
  <c r="C25" i="19"/>
  <c r="C23" i="19"/>
  <c r="C12" i="19"/>
  <c r="I50" i="8"/>
  <c r="C51" i="19" s="1"/>
  <c r="I49" i="8"/>
  <c r="F49" i="8"/>
  <c r="D49" i="8"/>
  <c r="C49" i="8"/>
  <c r="H48" i="8"/>
  <c r="H49" i="8" s="1"/>
  <c r="F47" i="8"/>
  <c r="E46" i="8"/>
  <c r="E45" i="8"/>
  <c r="E49" i="8" s="1"/>
  <c r="G44" i="8"/>
  <c r="G49" i="8" s="1"/>
  <c r="I42" i="8"/>
  <c r="G42" i="8"/>
  <c r="G51" i="8" s="1"/>
  <c r="E42" i="8"/>
  <c r="D42" i="8"/>
  <c r="D51" i="8" s="1"/>
  <c r="C42" i="8"/>
  <c r="C51" i="8" s="1"/>
  <c r="C41" i="8"/>
  <c r="H40" i="8"/>
  <c r="F36" i="8"/>
  <c r="G35" i="8"/>
  <c r="C40" i="19" s="1"/>
  <c r="G33" i="8"/>
  <c r="F33" i="8"/>
  <c r="C33" i="8"/>
  <c r="F32" i="8"/>
  <c r="C33" i="19" s="1"/>
  <c r="H31" i="8"/>
  <c r="E30" i="8"/>
  <c r="I27" i="8"/>
  <c r="I33" i="8" s="1"/>
  <c r="H27" i="8"/>
  <c r="H33" i="8" s="1"/>
  <c r="G27" i="8"/>
  <c r="F27" i="8"/>
  <c r="D27" i="8"/>
  <c r="D33" i="8" s="1"/>
  <c r="C27" i="8"/>
  <c r="E26" i="8"/>
  <c r="E25" i="8"/>
  <c r="E24" i="8"/>
  <c r="E27" i="8" s="1"/>
  <c r="E33" i="8" s="1"/>
  <c r="E23" i="8"/>
  <c r="H20" i="8"/>
  <c r="H37" i="8" s="1"/>
  <c r="C20" i="8"/>
  <c r="C37" i="8" s="1"/>
  <c r="C52" i="8" s="1"/>
  <c r="C53" i="8" s="1"/>
  <c r="I19" i="8"/>
  <c r="H19" i="8"/>
  <c r="G19" i="8"/>
  <c r="G20" i="8" s="1"/>
  <c r="G37" i="8" s="1"/>
  <c r="G52" i="8" s="1"/>
  <c r="D31" i="16" s="1"/>
  <c r="F19" i="8"/>
  <c r="E19" i="8"/>
  <c r="D18" i="8"/>
  <c r="C18" i="19" s="1"/>
  <c r="D17" i="8"/>
  <c r="D19" i="8" s="1"/>
  <c r="D20" i="8" s="1"/>
  <c r="D37" i="8" s="1"/>
  <c r="D52" i="8" s="1"/>
  <c r="I15" i="8"/>
  <c r="H15" i="8"/>
  <c r="G15" i="8"/>
  <c r="F15" i="8"/>
  <c r="E15" i="8"/>
  <c r="C15" i="8"/>
  <c r="D14" i="8"/>
  <c r="C14" i="19" s="1"/>
  <c r="D13" i="8"/>
  <c r="C13" i="19" s="1"/>
  <c r="D12" i="8"/>
  <c r="D15" i="8" s="1"/>
  <c r="D11" i="8"/>
  <c r="C11" i="19" s="1"/>
  <c r="I9" i="8"/>
  <c r="H9" i="8"/>
  <c r="G9" i="8"/>
  <c r="F9" i="8"/>
  <c r="E9" i="8"/>
  <c r="E20" i="8" s="1"/>
  <c r="E37" i="8" s="1"/>
  <c r="C9" i="8"/>
  <c r="D8" i="8"/>
  <c r="C8" i="19" s="1"/>
  <c r="D7" i="8"/>
  <c r="D9" i="8" s="1"/>
  <c r="I50" i="9"/>
  <c r="D51" i="19" s="1"/>
  <c r="I49" i="9"/>
  <c r="F49" i="9"/>
  <c r="D49" i="9"/>
  <c r="C49" i="9"/>
  <c r="H48" i="9"/>
  <c r="F47" i="9"/>
  <c r="D37" i="19" s="1"/>
  <c r="E46" i="9"/>
  <c r="D30" i="19" s="1"/>
  <c r="E45" i="9"/>
  <c r="D29" i="19" s="1"/>
  <c r="G44" i="9"/>
  <c r="I42" i="9"/>
  <c r="I51" i="9" s="1"/>
  <c r="G42" i="9"/>
  <c r="E42" i="9"/>
  <c r="D42" i="9"/>
  <c r="D51" i="9" s="1"/>
  <c r="C41" i="9"/>
  <c r="C42" i="9" s="1"/>
  <c r="C51" i="9" s="1"/>
  <c r="H40" i="9"/>
  <c r="D45" i="19" s="1"/>
  <c r="F36" i="9"/>
  <c r="D34" i="19" s="1"/>
  <c r="G35" i="9"/>
  <c r="D40" i="19" s="1"/>
  <c r="F33" i="9"/>
  <c r="F32" i="9"/>
  <c r="D33" i="19" s="1"/>
  <c r="H31" i="9"/>
  <c r="D44" i="19" s="1"/>
  <c r="E30" i="9"/>
  <c r="D28" i="19" s="1"/>
  <c r="I27" i="9"/>
  <c r="I33" i="9" s="1"/>
  <c r="H27" i="9"/>
  <c r="H33" i="9" s="1"/>
  <c r="G27" i="9"/>
  <c r="G33" i="9" s="1"/>
  <c r="F27" i="9"/>
  <c r="D27" i="9"/>
  <c r="D33" i="9" s="1"/>
  <c r="C27" i="9"/>
  <c r="C33" i="9" s="1"/>
  <c r="E26" i="9"/>
  <c r="D26" i="19" s="1"/>
  <c r="E25" i="9"/>
  <c r="D25" i="19" s="1"/>
  <c r="E24" i="9"/>
  <c r="D24" i="19" s="1"/>
  <c r="E23" i="9"/>
  <c r="D23" i="19" s="1"/>
  <c r="I19" i="9"/>
  <c r="H19" i="9"/>
  <c r="H20" i="9" s="1"/>
  <c r="H37" i="9" s="1"/>
  <c r="G19" i="9"/>
  <c r="F19" i="9"/>
  <c r="E19" i="9"/>
  <c r="C19" i="9"/>
  <c r="D18" i="9"/>
  <c r="D17" i="9"/>
  <c r="D17" i="19" s="1"/>
  <c r="I15" i="9"/>
  <c r="I20" i="9" s="1"/>
  <c r="I37" i="9" s="1"/>
  <c r="I52" i="9" s="1"/>
  <c r="H15" i="9"/>
  <c r="G15" i="9"/>
  <c r="G20" i="9" s="1"/>
  <c r="G37" i="9" s="1"/>
  <c r="F15" i="9"/>
  <c r="E15" i="9"/>
  <c r="E20" i="9" s="1"/>
  <c r="C15" i="9"/>
  <c r="C20" i="9" s="1"/>
  <c r="C37" i="9" s="1"/>
  <c r="C52" i="9" s="1"/>
  <c r="D14" i="9"/>
  <c r="D14" i="19" s="1"/>
  <c r="D13" i="9"/>
  <c r="D13" i="19" s="1"/>
  <c r="D12" i="9"/>
  <c r="D12" i="19" s="1"/>
  <c r="D11" i="9"/>
  <c r="I9" i="9"/>
  <c r="H9" i="9"/>
  <c r="G9" i="9"/>
  <c r="F9" i="9"/>
  <c r="E9" i="9"/>
  <c r="C9" i="9"/>
  <c r="D8" i="9"/>
  <c r="D7" i="9"/>
  <c r="D7" i="19" s="1"/>
  <c r="I50" i="10"/>
  <c r="E51" i="19" s="1"/>
  <c r="I49" i="10"/>
  <c r="G49" i="10"/>
  <c r="G51" i="10" s="1"/>
  <c r="D49" i="10"/>
  <c r="C49" i="10"/>
  <c r="H48" i="10"/>
  <c r="E47" i="19" s="1"/>
  <c r="F47" i="10"/>
  <c r="E37" i="19" s="1"/>
  <c r="E46" i="10"/>
  <c r="E30" i="19" s="1"/>
  <c r="E45" i="10"/>
  <c r="G44" i="10"/>
  <c r="E41" i="19" s="1"/>
  <c r="I42" i="10"/>
  <c r="I51" i="10" s="1"/>
  <c r="G42" i="10"/>
  <c r="E42" i="10"/>
  <c r="D42" i="10"/>
  <c r="D51" i="10" s="1"/>
  <c r="C42" i="10"/>
  <c r="C51" i="10" s="1"/>
  <c r="C41" i="10"/>
  <c r="H40" i="10"/>
  <c r="F36" i="10"/>
  <c r="E34" i="19" s="1"/>
  <c r="G35" i="10"/>
  <c r="E40" i="19" s="1"/>
  <c r="E42" i="19" s="1"/>
  <c r="G33" i="10"/>
  <c r="C33" i="10"/>
  <c r="F32" i="10"/>
  <c r="E33" i="19" s="1"/>
  <c r="H31" i="10"/>
  <c r="E44" i="19" s="1"/>
  <c r="E48" i="19" s="1"/>
  <c r="E30" i="10"/>
  <c r="E28" i="19" s="1"/>
  <c r="I27" i="10"/>
  <c r="I33" i="10" s="1"/>
  <c r="H27" i="10"/>
  <c r="H33" i="10" s="1"/>
  <c r="G27" i="10"/>
  <c r="F27" i="10"/>
  <c r="F33" i="10" s="1"/>
  <c r="D27" i="10"/>
  <c r="D33" i="10" s="1"/>
  <c r="C27" i="10"/>
  <c r="E26" i="10"/>
  <c r="E26" i="19" s="1"/>
  <c r="E25" i="10"/>
  <c r="E25" i="19" s="1"/>
  <c r="E24" i="10"/>
  <c r="E24" i="19" s="1"/>
  <c r="E23" i="10"/>
  <c r="E23" i="19" s="1"/>
  <c r="I19" i="10"/>
  <c r="I20" i="10" s="1"/>
  <c r="I37" i="10" s="1"/>
  <c r="I52" i="10" s="1"/>
  <c r="H19" i="10"/>
  <c r="G19" i="10"/>
  <c r="F19" i="10"/>
  <c r="E19" i="10"/>
  <c r="E20" i="10" s="1"/>
  <c r="C19" i="10"/>
  <c r="D18" i="10"/>
  <c r="E18" i="19" s="1"/>
  <c r="D17" i="10"/>
  <c r="E17" i="19" s="1"/>
  <c r="E19" i="19" s="1"/>
  <c r="I15" i="10"/>
  <c r="H15" i="10"/>
  <c r="H20" i="10" s="1"/>
  <c r="H37" i="10" s="1"/>
  <c r="G15" i="10"/>
  <c r="F15" i="10"/>
  <c r="F20" i="10" s="1"/>
  <c r="F37" i="10" s="1"/>
  <c r="E15" i="10"/>
  <c r="C15" i="10"/>
  <c r="D14" i="10"/>
  <c r="E14" i="19" s="1"/>
  <c r="D13" i="10"/>
  <c r="E13" i="19" s="1"/>
  <c r="D12" i="10"/>
  <c r="E12" i="19" s="1"/>
  <c r="D11" i="10"/>
  <c r="E11" i="19" s="1"/>
  <c r="I9" i="10"/>
  <c r="H9" i="10"/>
  <c r="G9" i="10"/>
  <c r="F9" i="10"/>
  <c r="E9" i="10"/>
  <c r="C9" i="10"/>
  <c r="D8" i="10"/>
  <c r="E8" i="19" s="1"/>
  <c r="D7" i="10"/>
  <c r="E7" i="19" s="1"/>
  <c r="E9" i="19" s="1"/>
  <c r="I50" i="11"/>
  <c r="F51" i="19" s="1"/>
  <c r="I49" i="11"/>
  <c r="H49" i="11"/>
  <c r="F49" i="11"/>
  <c r="D49" i="11"/>
  <c r="C49" i="11"/>
  <c r="H48" i="11"/>
  <c r="F47" i="19" s="1"/>
  <c r="F47" i="11"/>
  <c r="F37" i="19" s="1"/>
  <c r="E46" i="11"/>
  <c r="F30" i="19" s="1"/>
  <c r="E45" i="11"/>
  <c r="F29" i="19" s="1"/>
  <c r="G44" i="11"/>
  <c r="F41" i="19" s="1"/>
  <c r="I42" i="11"/>
  <c r="I51" i="11" s="1"/>
  <c r="G42" i="11"/>
  <c r="E42" i="11"/>
  <c r="D42" i="11"/>
  <c r="D51" i="11" s="1"/>
  <c r="C41" i="11"/>
  <c r="C42" i="11" s="1"/>
  <c r="C51" i="11" s="1"/>
  <c r="H40" i="11"/>
  <c r="F45" i="19" s="1"/>
  <c r="F36" i="11"/>
  <c r="F34" i="19" s="1"/>
  <c r="G35" i="11"/>
  <c r="F40" i="19" s="1"/>
  <c r="F42" i="19" s="1"/>
  <c r="F32" i="11"/>
  <c r="F33" i="19" s="1"/>
  <c r="H31" i="11"/>
  <c r="F44" i="19" s="1"/>
  <c r="E30" i="11"/>
  <c r="F28" i="19" s="1"/>
  <c r="I27" i="11"/>
  <c r="I33" i="11" s="1"/>
  <c r="H27" i="11"/>
  <c r="H33" i="11" s="1"/>
  <c r="G27" i="11"/>
  <c r="G33" i="11" s="1"/>
  <c r="F27" i="11"/>
  <c r="F33" i="11" s="1"/>
  <c r="D27" i="11"/>
  <c r="D33" i="11" s="1"/>
  <c r="C27" i="11"/>
  <c r="C33" i="11" s="1"/>
  <c r="E26" i="11"/>
  <c r="F26" i="19" s="1"/>
  <c r="E25" i="11"/>
  <c r="F25" i="19" s="1"/>
  <c r="E24" i="11"/>
  <c r="F24" i="19" s="1"/>
  <c r="E23" i="11"/>
  <c r="F23" i="19" s="1"/>
  <c r="I20" i="11"/>
  <c r="I37" i="11" s="1"/>
  <c r="I52" i="11" s="1"/>
  <c r="E6" i="36" s="1"/>
  <c r="E20" i="11"/>
  <c r="C20" i="11"/>
  <c r="C37" i="11" s="1"/>
  <c r="C52" i="11" s="1"/>
  <c r="C53" i="11" s="1"/>
  <c r="I19" i="11"/>
  <c r="H19" i="11"/>
  <c r="G19" i="11"/>
  <c r="F19" i="11"/>
  <c r="F20" i="11" s="1"/>
  <c r="E19" i="11"/>
  <c r="C19" i="11"/>
  <c r="D18" i="11"/>
  <c r="F18" i="19" s="1"/>
  <c r="D17" i="11"/>
  <c r="F17" i="19" s="1"/>
  <c r="I15" i="11"/>
  <c r="H15" i="11"/>
  <c r="G15" i="11"/>
  <c r="G20" i="11" s="1"/>
  <c r="G37" i="11" s="1"/>
  <c r="F15" i="11"/>
  <c r="E15" i="11"/>
  <c r="C15" i="11"/>
  <c r="D14" i="11"/>
  <c r="F14" i="19" s="1"/>
  <c r="D13" i="11"/>
  <c r="F13" i="19" s="1"/>
  <c r="D12" i="11"/>
  <c r="F12" i="19" s="1"/>
  <c r="D11" i="11"/>
  <c r="I9" i="11"/>
  <c r="H9" i="11"/>
  <c r="G9" i="11"/>
  <c r="F9" i="11"/>
  <c r="E9" i="11"/>
  <c r="C9" i="11"/>
  <c r="D8" i="11"/>
  <c r="F8" i="19" s="1"/>
  <c r="D7" i="11"/>
  <c r="F7" i="19" s="1"/>
  <c r="I11" i="55"/>
  <c r="H11" i="55"/>
  <c r="AU18" i="65"/>
  <c r="AM18" i="65"/>
  <c r="AE18" i="65"/>
  <c r="W18" i="65"/>
  <c r="O18" i="65"/>
  <c r="I18" i="65"/>
  <c r="BA11" i="65"/>
  <c r="BA18" i="65" s="1"/>
  <c r="AZ11" i="65"/>
  <c r="AY11" i="65"/>
  <c r="AY17" i="65" s="1"/>
  <c r="AY19" i="65" s="1"/>
  <c r="AX11" i="65"/>
  <c r="AW11" i="65"/>
  <c r="AV11" i="65"/>
  <c r="AU11" i="65"/>
  <c r="AU17" i="65" s="1"/>
  <c r="AT11" i="65"/>
  <c r="AS11" i="65"/>
  <c r="AS18" i="65" s="1"/>
  <c r="AR11" i="65"/>
  <c r="AQ11" i="65"/>
  <c r="AQ17" i="65" s="1"/>
  <c r="AQ19" i="65" s="1"/>
  <c r="AP11" i="65"/>
  <c r="AO11" i="65"/>
  <c r="AN11" i="65"/>
  <c r="AM11" i="65"/>
  <c r="AM17" i="65" s="1"/>
  <c r="AL11" i="65"/>
  <c r="AK11" i="65"/>
  <c r="AK18" i="65" s="1"/>
  <c r="AJ11" i="65"/>
  <c r="AI11" i="65"/>
  <c r="AI17" i="65" s="1"/>
  <c r="AI19" i="65" s="1"/>
  <c r="AH11" i="65"/>
  <c r="AG11" i="65"/>
  <c r="AF11" i="65"/>
  <c r="AE11" i="65"/>
  <c r="AE17" i="65" s="1"/>
  <c r="AD11" i="65"/>
  <c r="AC11" i="65"/>
  <c r="AC18" i="65" s="1"/>
  <c r="AB11" i="65"/>
  <c r="AA11" i="65"/>
  <c r="AA17" i="65" s="1"/>
  <c r="AA19" i="65" s="1"/>
  <c r="Z11" i="65"/>
  <c r="Y11" i="65"/>
  <c r="X11" i="65"/>
  <c r="W11" i="65"/>
  <c r="W17" i="65" s="1"/>
  <c r="V11" i="65"/>
  <c r="U11" i="65"/>
  <c r="U18" i="65" s="1"/>
  <c r="T11" i="65"/>
  <c r="S11" i="65"/>
  <c r="S17" i="65" s="1"/>
  <c r="S19" i="65" s="1"/>
  <c r="R11" i="65"/>
  <c r="Q11" i="65"/>
  <c r="P11" i="65"/>
  <c r="O11" i="65"/>
  <c r="O17" i="65" s="1"/>
  <c r="N11" i="65"/>
  <c r="M11" i="65"/>
  <c r="M18" i="65" s="1"/>
  <c r="L11" i="65"/>
  <c r="K11" i="65"/>
  <c r="K17" i="65" s="1"/>
  <c r="K19" i="65" s="1"/>
  <c r="J11" i="65"/>
  <c r="I11" i="65"/>
  <c r="H11" i="65"/>
  <c r="G11" i="65"/>
  <c r="G17" i="65" s="1"/>
  <c r="F11" i="65"/>
  <c r="E11" i="65"/>
  <c r="D11" i="65"/>
  <c r="C11" i="65"/>
  <c r="C18" i="65" s="1"/>
  <c r="B11" i="65"/>
  <c r="G39" i="16"/>
  <c r="F39" i="16"/>
  <c r="E39" i="16"/>
  <c r="D39" i="16"/>
  <c r="G15" i="16"/>
  <c r="F15" i="16"/>
  <c r="E15" i="16"/>
  <c r="D15" i="16"/>
  <c r="G14" i="16"/>
  <c r="F14" i="16"/>
  <c r="E14" i="16"/>
  <c r="D14" i="16"/>
  <c r="G13" i="16"/>
  <c r="E13" i="16"/>
  <c r="D13" i="16"/>
  <c r="G12" i="16"/>
  <c r="F12" i="16"/>
  <c r="D12" i="16"/>
  <c r="G11" i="16"/>
  <c r="F11" i="16"/>
  <c r="E11" i="16"/>
  <c r="D11" i="16"/>
  <c r="G8" i="16"/>
  <c r="F8" i="16"/>
  <c r="G37" i="16" s="1"/>
  <c r="G38" i="16" s="1"/>
  <c r="G7" i="16"/>
  <c r="G9" i="16" s="1"/>
  <c r="F7" i="16"/>
  <c r="F9" i="16" s="1"/>
  <c r="E7" i="16"/>
  <c r="D7" i="16"/>
  <c r="M7" i="49"/>
  <c r="M15" i="49" s="1"/>
  <c r="L7" i="49"/>
  <c r="L15" i="49" s="1"/>
  <c r="K7" i="49"/>
  <c r="K15" i="49" s="1"/>
  <c r="J7" i="49"/>
  <c r="J15" i="49" s="1"/>
  <c r="I7" i="49"/>
  <c r="I15" i="49" s="1"/>
  <c r="H7" i="49"/>
  <c r="H15" i="49" s="1"/>
  <c r="G7" i="49"/>
  <c r="G15" i="49" s="1"/>
  <c r="F7" i="49"/>
  <c r="F15" i="49" s="1"/>
  <c r="E7" i="49"/>
  <c r="E15" i="49" s="1"/>
  <c r="D7" i="49"/>
  <c r="D15" i="49" s="1"/>
  <c r="C7" i="49"/>
  <c r="C15" i="49" s="1"/>
  <c r="B7" i="49"/>
  <c r="B15" i="49" s="1"/>
  <c r="M3" i="49"/>
  <c r="L3" i="49"/>
  <c r="K3" i="49"/>
  <c r="J3" i="49"/>
  <c r="I3" i="49"/>
  <c r="H3" i="49"/>
  <c r="G3" i="49"/>
  <c r="F3" i="49"/>
  <c r="E3" i="49"/>
  <c r="D3" i="49"/>
  <c r="C3" i="49"/>
  <c r="B3" i="49"/>
  <c r="C12" i="56"/>
  <c r="C11" i="56"/>
  <c r="B11" i="56"/>
  <c r="C7" i="56"/>
  <c r="B7" i="56"/>
  <c r="B12" i="56" s="1"/>
  <c r="D26" i="7"/>
  <c r="F20" i="7"/>
  <c r="E20" i="7"/>
  <c r="D20" i="7"/>
  <c r="D18" i="57" s="1"/>
  <c r="C20" i="7"/>
  <c r="F19" i="7"/>
  <c r="E19" i="7"/>
  <c r="D19" i="7"/>
  <c r="D17" i="57" s="1"/>
  <c r="C19" i="7"/>
  <c r="F18" i="7"/>
  <c r="E18" i="7"/>
  <c r="D18" i="7"/>
  <c r="D16" i="57" s="1"/>
  <c r="C18" i="7"/>
  <c r="F14" i="7"/>
  <c r="F26" i="7" s="1"/>
  <c r="E14" i="7"/>
  <c r="E26" i="7" s="1"/>
  <c r="D14" i="7"/>
  <c r="C14" i="7"/>
  <c r="C26" i="7" s="1"/>
  <c r="F13" i="7"/>
  <c r="F25" i="7" s="1"/>
  <c r="E13" i="7"/>
  <c r="E25" i="7" s="1"/>
  <c r="D13" i="7"/>
  <c r="D25" i="7" s="1"/>
  <c r="C13" i="7"/>
  <c r="C25" i="7" s="1"/>
  <c r="F11" i="7"/>
  <c r="D11" i="7"/>
  <c r="C11" i="7"/>
  <c r="F9" i="7"/>
  <c r="E9" i="7"/>
  <c r="D9" i="7"/>
  <c r="C9" i="7"/>
  <c r="F8" i="7"/>
  <c r="E8" i="7"/>
  <c r="D8" i="7"/>
  <c r="C8" i="7"/>
  <c r="F7" i="7"/>
  <c r="E7" i="7"/>
  <c r="D7" i="7"/>
  <c r="D10" i="7" s="1"/>
  <c r="F6" i="7"/>
  <c r="F10" i="7" s="1"/>
  <c r="E6" i="7"/>
  <c r="E10" i="7" s="1"/>
  <c r="D6" i="7"/>
  <c r="C6" i="7"/>
  <c r="A18" i="82"/>
  <c r="A20" i="82" s="1"/>
  <c r="A21" i="82" s="1"/>
  <c r="A22" i="82" s="1"/>
  <c r="A23" i="82" s="1"/>
  <c r="A25" i="82" s="1"/>
  <c r="A26" i="82" s="1"/>
  <c r="A27" i="82" s="1"/>
  <c r="A28" i="82" s="1"/>
  <c r="A29" i="82" s="1"/>
  <c r="A30" i="82" s="1"/>
  <c r="A31" i="82" s="1"/>
  <c r="A32" i="82" s="1"/>
  <c r="A33" i="82" s="1"/>
  <c r="A34" i="82" s="1"/>
  <c r="A35" i="82" s="1"/>
  <c r="A37" i="82" s="1"/>
  <c r="A38" i="82" s="1"/>
  <c r="A39" i="82" s="1"/>
  <c r="A40" i="82" s="1"/>
  <c r="A42" i="82" s="1"/>
  <c r="A43" i="82" s="1"/>
  <c r="A44" i="82" s="1"/>
  <c r="A16" i="82"/>
  <c r="A17" i="82" s="1"/>
  <c r="G29" i="14"/>
  <c r="F29" i="14"/>
  <c r="E29" i="14"/>
  <c r="D29" i="14"/>
  <c r="G28" i="14"/>
  <c r="F28" i="14"/>
  <c r="E28" i="14"/>
  <c r="D28" i="14"/>
  <c r="G27" i="14"/>
  <c r="F27" i="14"/>
  <c r="E27" i="14"/>
  <c r="D27" i="14"/>
  <c r="G24" i="14"/>
  <c r="F24" i="14"/>
  <c r="E24" i="14"/>
  <c r="D24" i="14"/>
  <c r="G17" i="14"/>
  <c r="H41" i="11" s="1"/>
  <c r="F46" i="19" s="1"/>
  <c r="F17" i="14"/>
  <c r="H41" i="10" s="1"/>
  <c r="E46" i="19" s="1"/>
  <c r="E17" i="14"/>
  <c r="H41" i="9" s="1"/>
  <c r="D17" i="14"/>
  <c r="H41" i="8" s="1"/>
  <c r="C46" i="19" s="1"/>
  <c r="F16" i="14"/>
  <c r="F41" i="10" s="1"/>
  <c r="G13" i="14"/>
  <c r="G16" i="14" s="1"/>
  <c r="F41" i="11" s="1"/>
  <c r="F13" i="14"/>
  <c r="E14" i="57" s="1"/>
  <c r="E15" i="57" s="1"/>
  <c r="E29" i="57" s="1"/>
  <c r="E13" i="14"/>
  <c r="E16" i="14" s="1"/>
  <c r="F41" i="9" s="1"/>
  <c r="D13" i="14"/>
  <c r="D16" i="14" s="1"/>
  <c r="F41" i="8" s="1"/>
  <c r="E32" i="57"/>
  <c r="E25" i="57"/>
  <c r="F18" i="57"/>
  <c r="F32" i="57" s="1"/>
  <c r="E18" i="57"/>
  <c r="C18" i="57"/>
  <c r="C32" i="57" s="1"/>
  <c r="F17" i="57"/>
  <c r="F31" i="57" s="1"/>
  <c r="E17" i="57"/>
  <c r="C17" i="57"/>
  <c r="C31" i="57" s="1"/>
  <c r="F16" i="57"/>
  <c r="F30" i="57" s="1"/>
  <c r="E16" i="57"/>
  <c r="E30" i="57" s="1"/>
  <c r="C16" i="57"/>
  <c r="C30" i="57" s="1"/>
  <c r="G14" i="57"/>
  <c r="F14" i="57"/>
  <c r="D14" i="57"/>
  <c r="C14" i="57"/>
  <c r="B14" i="57"/>
  <c r="G13" i="57"/>
  <c r="F13" i="57"/>
  <c r="E13" i="57"/>
  <c r="D13" i="57"/>
  <c r="C13" i="57"/>
  <c r="B13" i="57"/>
  <c r="G12" i="57"/>
  <c r="F12" i="57"/>
  <c r="E12" i="57"/>
  <c r="D12" i="57"/>
  <c r="C12" i="57"/>
  <c r="B12" i="57"/>
  <c r="G11" i="57"/>
  <c r="F11" i="57"/>
  <c r="E11" i="57"/>
  <c r="D11" i="57"/>
  <c r="C11" i="57"/>
  <c r="B11" i="57"/>
  <c r="G10" i="57"/>
  <c r="F10" i="57"/>
  <c r="E10" i="57"/>
  <c r="D10" i="57"/>
  <c r="C10" i="57"/>
  <c r="B10" i="57"/>
  <c r="G9" i="57"/>
  <c r="F9" i="57"/>
  <c r="E9" i="57"/>
  <c r="D9" i="57"/>
  <c r="C9" i="57"/>
  <c r="B9" i="57"/>
  <c r="G8" i="57"/>
  <c r="F8" i="57"/>
  <c r="E8" i="57"/>
  <c r="D8" i="57"/>
  <c r="C8" i="57"/>
  <c r="B8" i="57"/>
  <c r="G7" i="57"/>
  <c r="F7" i="57"/>
  <c r="E7" i="57"/>
  <c r="D7" i="57"/>
  <c r="D15" i="57" s="1"/>
  <c r="D29" i="57" s="1"/>
  <c r="C7" i="57"/>
  <c r="C15" i="57" s="1"/>
  <c r="C29" i="57" s="1"/>
  <c r="B7" i="57"/>
  <c r="G23" i="58"/>
  <c r="F23" i="58"/>
  <c r="E23" i="58"/>
  <c r="D23" i="58"/>
  <c r="G22" i="58"/>
  <c r="F22" i="58"/>
  <c r="E22" i="58"/>
  <c r="D22" i="58"/>
  <c r="D21" i="58"/>
  <c r="G19" i="58"/>
  <c r="F19" i="58"/>
  <c r="E19" i="58"/>
  <c r="D19" i="58"/>
  <c r="G13" i="58"/>
  <c r="G21" i="58" s="1"/>
  <c r="F13" i="58"/>
  <c r="F21" i="58" s="1"/>
  <c r="E13" i="58"/>
  <c r="E21" i="58" s="1"/>
  <c r="D13" i="58"/>
  <c r="D28" i="77"/>
  <c r="E27" i="77"/>
  <c r="D27" i="77"/>
  <c r="C27" i="77"/>
  <c r="C28" i="77" s="1"/>
  <c r="E21" i="77"/>
  <c r="D21" i="77"/>
  <c r="C21" i="77"/>
  <c r="E14" i="77"/>
  <c r="E28" i="77" s="1"/>
  <c r="D14" i="77"/>
  <c r="C14" i="77"/>
  <c r="E39" i="32"/>
  <c r="C35" i="32"/>
  <c r="I34" i="32"/>
  <c r="H34" i="32"/>
  <c r="G34" i="32"/>
  <c r="I33" i="32"/>
  <c r="H33" i="32"/>
  <c r="G33" i="32"/>
  <c r="I32" i="32"/>
  <c r="H32" i="32"/>
  <c r="G32" i="32"/>
  <c r="I31" i="32"/>
  <c r="H31" i="32"/>
  <c r="G31" i="32"/>
  <c r="I30" i="32"/>
  <c r="H30" i="32"/>
  <c r="G30" i="32"/>
  <c r="F22" i="32"/>
  <c r="J18" i="32"/>
  <c r="I18" i="32"/>
  <c r="H18" i="32"/>
  <c r="G18" i="32"/>
  <c r="J16" i="32"/>
  <c r="I16" i="32"/>
  <c r="H16" i="32"/>
  <c r="G16" i="32"/>
  <c r="J15" i="32"/>
  <c r="I15" i="32"/>
  <c r="H15" i="32"/>
  <c r="G15" i="32"/>
  <c r="J14" i="32"/>
  <c r="I14" i="32"/>
  <c r="H14" i="32"/>
  <c r="G14" i="32"/>
  <c r="J13" i="32"/>
  <c r="I13" i="32"/>
  <c r="H13" i="32"/>
  <c r="G13" i="32"/>
  <c r="J11" i="32"/>
  <c r="I11" i="32"/>
  <c r="H11" i="32"/>
  <c r="G11" i="32"/>
  <c r="I10" i="32"/>
  <c r="F10" i="32"/>
  <c r="F12" i="32" s="1"/>
  <c r="E10" i="32"/>
  <c r="E12" i="32" s="1"/>
  <c r="C10" i="32"/>
  <c r="C12" i="32" s="1"/>
  <c r="I9" i="32"/>
  <c r="H9" i="32"/>
  <c r="G9" i="32"/>
  <c r="F8" i="32"/>
  <c r="J8" i="32" s="1"/>
  <c r="E8" i="32"/>
  <c r="I8" i="32" s="1"/>
  <c r="D8" i="32"/>
  <c r="H8" i="32" s="1"/>
  <c r="J7" i="32"/>
  <c r="J6" i="32"/>
  <c r="J5" i="32"/>
  <c r="B35" i="36"/>
  <c r="B34" i="36"/>
  <c r="G33" i="36"/>
  <c r="B31" i="36"/>
  <c r="B30" i="36"/>
  <c r="K28" i="36"/>
  <c r="B28" i="36"/>
  <c r="K25" i="36"/>
  <c r="K24" i="36"/>
  <c r="H24" i="36"/>
  <c r="B24" i="36" s="1"/>
  <c r="B23" i="36"/>
  <c r="B20" i="36"/>
  <c r="O19" i="36"/>
  <c r="B19" i="36"/>
  <c r="B18" i="36"/>
  <c r="B17" i="36"/>
  <c r="B21" i="36" s="1"/>
  <c r="J16" i="36"/>
  <c r="J11" i="36"/>
  <c r="K10" i="36"/>
  <c r="B10" i="36"/>
  <c r="K9" i="36"/>
  <c r="B9" i="36" s="1"/>
  <c r="F7" i="36"/>
  <c r="F25" i="36" s="1"/>
  <c r="K6" i="36"/>
  <c r="I6" i="36"/>
  <c r="F6" i="36"/>
  <c r="I5" i="36"/>
  <c r="I7" i="36" s="1"/>
  <c r="F5" i="36"/>
  <c r="E5" i="36" s="1"/>
  <c r="E7" i="36" s="1"/>
  <c r="B35" i="37"/>
  <c r="B34" i="37"/>
  <c r="G33" i="37"/>
  <c r="B31" i="37"/>
  <c r="B30" i="37"/>
  <c r="D28" i="39" s="1"/>
  <c r="L28" i="37"/>
  <c r="B28" i="37"/>
  <c r="L25" i="37"/>
  <c r="L24" i="37"/>
  <c r="B24" i="37" s="1"/>
  <c r="B23" i="37"/>
  <c r="B20" i="37"/>
  <c r="B19" i="37"/>
  <c r="D17" i="39" s="1"/>
  <c r="J17" i="39" s="1"/>
  <c r="L18" i="37"/>
  <c r="B18" i="37" s="1"/>
  <c r="B17" i="37"/>
  <c r="L16" i="37"/>
  <c r="J16" i="37" s="1"/>
  <c r="B16" i="37" s="1"/>
  <c r="B10" i="37"/>
  <c r="F7" i="37"/>
  <c r="I6" i="37"/>
  <c r="F6" i="37"/>
  <c r="E6" i="37" s="1"/>
  <c r="I5" i="37"/>
  <c r="I7" i="37" s="1"/>
  <c r="F5" i="37"/>
  <c r="B35" i="38"/>
  <c r="B34" i="38"/>
  <c r="G33" i="38"/>
  <c r="B31" i="38"/>
  <c r="B30" i="38"/>
  <c r="C28" i="39" s="1"/>
  <c r="L28" i="38"/>
  <c r="B28" i="38"/>
  <c r="L25" i="38"/>
  <c r="B24" i="38"/>
  <c r="L23" i="38"/>
  <c r="B23" i="38"/>
  <c r="B20" i="38"/>
  <c r="B19" i="38"/>
  <c r="L18" i="38"/>
  <c r="B18" i="38" s="1"/>
  <c r="B17" i="38"/>
  <c r="L16" i="38"/>
  <c r="L10" i="38"/>
  <c r="B10" i="38"/>
  <c r="I7" i="38"/>
  <c r="I6" i="38"/>
  <c r="F6" i="38"/>
  <c r="L5" i="38"/>
  <c r="J5" i="38"/>
  <c r="I5" i="38"/>
  <c r="G5" i="38"/>
  <c r="F5" i="38"/>
  <c r="J32" i="50"/>
  <c r="I32" i="50"/>
  <c r="E32" i="50"/>
  <c r="B28" i="50"/>
  <c r="Q27" i="50"/>
  <c r="B27" i="50"/>
  <c r="Q26" i="50"/>
  <c r="Q28" i="50" s="1"/>
  <c r="B26" i="50"/>
  <c r="B25" i="50"/>
  <c r="B29" i="50" s="1"/>
  <c r="B22" i="50"/>
  <c r="B21" i="50"/>
  <c r="I20" i="50"/>
  <c r="B20" i="50" s="1"/>
  <c r="F20" i="50"/>
  <c r="F32" i="50" s="1"/>
  <c r="B17" i="50"/>
  <c r="K16" i="50"/>
  <c r="B16" i="50"/>
  <c r="B15" i="50"/>
  <c r="H11" i="50"/>
  <c r="H32" i="50" s="1"/>
  <c r="B11" i="50"/>
  <c r="E10" i="50"/>
  <c r="B10" i="50" s="1"/>
  <c r="D9" i="50"/>
  <c r="D32" i="50" s="1"/>
  <c r="B9" i="50"/>
  <c r="C8" i="50"/>
  <c r="C32" i="50" s="1"/>
  <c r="B7" i="50"/>
  <c r="B6" i="50"/>
  <c r="F21" i="62"/>
  <c r="E21" i="62"/>
  <c r="D21" i="62"/>
  <c r="F20" i="62"/>
  <c r="E20" i="62"/>
  <c r="E22" i="62" s="1"/>
  <c r="E15" i="62" s="1"/>
  <c r="F19" i="62"/>
  <c r="F16" i="62"/>
  <c r="E16" i="62"/>
  <c r="D16" i="62"/>
  <c r="E8" i="62"/>
  <c r="E13" i="62" s="1"/>
  <c r="F6" i="62"/>
  <c r="F8" i="62" s="1"/>
  <c r="F13" i="62" s="1"/>
  <c r="E6" i="62"/>
  <c r="D6" i="62"/>
  <c r="D8" i="62" s="1"/>
  <c r="D13" i="62" s="1"/>
  <c r="I74" i="39"/>
  <c r="H74" i="39"/>
  <c r="H73" i="39"/>
  <c r="H71" i="39"/>
  <c r="H70" i="39"/>
  <c r="H69" i="39"/>
  <c r="H68" i="39"/>
  <c r="J67" i="39"/>
  <c r="H67" i="39"/>
  <c r="H66" i="39"/>
  <c r="H65" i="39"/>
  <c r="K64" i="39"/>
  <c r="J64" i="39"/>
  <c r="I64" i="39"/>
  <c r="B61" i="39"/>
  <c r="B60" i="39"/>
  <c r="B59" i="39"/>
  <c r="B58" i="39"/>
  <c r="B57" i="39"/>
  <c r="D56" i="39"/>
  <c r="B56" i="39"/>
  <c r="B55" i="39"/>
  <c r="B54" i="39"/>
  <c r="B53" i="39"/>
  <c r="E52" i="39"/>
  <c r="D52" i="39"/>
  <c r="C52" i="39"/>
  <c r="E35" i="39"/>
  <c r="C35" i="39"/>
  <c r="E33" i="39"/>
  <c r="D33" i="39"/>
  <c r="D35" i="39" s="1"/>
  <c r="C33" i="39"/>
  <c r="E32" i="39"/>
  <c r="D32" i="39"/>
  <c r="C32" i="39"/>
  <c r="E29" i="39"/>
  <c r="D29" i="39"/>
  <c r="C29" i="39"/>
  <c r="E28" i="39"/>
  <c r="E26" i="39"/>
  <c r="D26" i="39"/>
  <c r="C26" i="39"/>
  <c r="E22" i="39"/>
  <c r="D22" i="39"/>
  <c r="C22" i="39"/>
  <c r="E21" i="39"/>
  <c r="D21" i="39"/>
  <c r="C21" i="39"/>
  <c r="J18" i="39"/>
  <c r="E18" i="39"/>
  <c r="K18" i="39" s="1"/>
  <c r="D18" i="39"/>
  <c r="C18" i="39"/>
  <c r="I18" i="39" s="1"/>
  <c r="E17" i="39"/>
  <c r="K17" i="39" s="1"/>
  <c r="C17" i="39"/>
  <c r="I17" i="39" s="1"/>
  <c r="J16" i="39"/>
  <c r="E16" i="39"/>
  <c r="K16" i="39" s="1"/>
  <c r="D16" i="39"/>
  <c r="J74" i="39" s="1"/>
  <c r="C16" i="39"/>
  <c r="I16" i="39" s="1"/>
  <c r="J15" i="39"/>
  <c r="E15" i="39"/>
  <c r="K73" i="39" s="1"/>
  <c r="D15" i="39"/>
  <c r="J73" i="39" s="1"/>
  <c r="C15" i="39"/>
  <c r="I15" i="39" s="1"/>
  <c r="J7" i="39"/>
  <c r="E7" i="39"/>
  <c r="K67" i="39" s="1"/>
  <c r="D7" i="39"/>
  <c r="C7" i="39"/>
  <c r="I67" i="39" s="1"/>
  <c r="E6" i="39"/>
  <c r="K66" i="39" s="1"/>
  <c r="E19" i="57" l="1"/>
  <c r="E21" i="32"/>
  <c r="E17" i="32"/>
  <c r="I12" i="32"/>
  <c r="E17" i="62"/>
  <c r="D12" i="7"/>
  <c r="D15" i="7" s="1"/>
  <c r="D24" i="7"/>
  <c r="I73" i="39"/>
  <c r="E36" i="19"/>
  <c r="F42" i="10"/>
  <c r="C53" i="9"/>
  <c r="L6" i="38"/>
  <c r="L7" i="38" s="1"/>
  <c r="L5" i="37"/>
  <c r="K6" i="39"/>
  <c r="I7" i="39"/>
  <c r="K15" i="39"/>
  <c r="D19" i="39"/>
  <c r="C56" i="39"/>
  <c r="B13" i="50"/>
  <c r="B18" i="50"/>
  <c r="F7" i="38"/>
  <c r="B21" i="38"/>
  <c r="F33" i="36"/>
  <c r="C21" i="32"/>
  <c r="C17" i="32"/>
  <c r="E23" i="57"/>
  <c r="D36" i="19"/>
  <c r="F42" i="9"/>
  <c r="F51" i="9" s="1"/>
  <c r="E5" i="37"/>
  <c r="E7" i="37" s="1"/>
  <c r="E6" i="38"/>
  <c r="C36" i="19"/>
  <c r="F42" i="8"/>
  <c r="F51" i="8" s="1"/>
  <c r="E19" i="39"/>
  <c r="K74" i="39"/>
  <c r="I25" i="38"/>
  <c r="I33" i="38" s="1"/>
  <c r="I25" i="37"/>
  <c r="I33" i="37"/>
  <c r="B21" i="37"/>
  <c r="I25" i="36"/>
  <c r="I33" i="36" s="1"/>
  <c r="E13" i="36"/>
  <c r="B13" i="36" s="1"/>
  <c r="E10" i="39" s="1"/>
  <c r="D10" i="32"/>
  <c r="G8" i="32"/>
  <c r="E22" i="32"/>
  <c r="H10" i="32"/>
  <c r="F15" i="57"/>
  <c r="F29" i="57" s="1"/>
  <c r="E24" i="57"/>
  <c r="E31" i="57"/>
  <c r="D46" i="19"/>
  <c r="H42" i="9"/>
  <c r="E24" i="7"/>
  <c r="G16" i="16"/>
  <c r="I19" i="65"/>
  <c r="AO19" i="65"/>
  <c r="C19" i="39"/>
  <c r="F25" i="37"/>
  <c r="B25" i="37" s="1"/>
  <c r="D23" i="39" s="1"/>
  <c r="K7" i="39"/>
  <c r="E55" i="39"/>
  <c r="E56" i="39"/>
  <c r="F22" i="62"/>
  <c r="F15" i="62" s="1"/>
  <c r="F17" i="62" s="1"/>
  <c r="K34" i="50"/>
  <c r="F21" i="32"/>
  <c r="F17" i="32"/>
  <c r="F36" i="19"/>
  <c r="F42" i="11"/>
  <c r="F51" i="11" s="1"/>
  <c r="F24" i="7"/>
  <c r="F12" i="7"/>
  <c r="F15" i="7" s="1"/>
  <c r="D30" i="57"/>
  <c r="D23" i="57"/>
  <c r="D31" i="57"/>
  <c r="D24" i="57"/>
  <c r="D19" i="57"/>
  <c r="D32" i="57"/>
  <c r="D25" i="57"/>
  <c r="B8" i="50"/>
  <c r="K32" i="50"/>
  <c r="C19" i="57"/>
  <c r="C23" i="57"/>
  <c r="C24" i="57"/>
  <c r="C25" i="57"/>
  <c r="C14" i="49"/>
  <c r="C16" i="49" s="1"/>
  <c r="G14" i="49"/>
  <c r="G16" i="49" s="1"/>
  <c r="K14" i="49"/>
  <c r="K16" i="49" s="1"/>
  <c r="H19" i="65"/>
  <c r="P19" i="65"/>
  <c r="P18" i="65"/>
  <c r="T19" i="65"/>
  <c r="T18" i="65"/>
  <c r="X19" i="65"/>
  <c r="X18" i="65"/>
  <c r="AB18" i="65"/>
  <c r="AF19" i="65"/>
  <c r="AF18" i="65"/>
  <c r="AJ19" i="65"/>
  <c r="AJ18" i="65"/>
  <c r="AN19" i="65"/>
  <c r="AN18" i="65"/>
  <c r="AR18" i="65"/>
  <c r="AV19" i="65"/>
  <c r="AV18" i="65"/>
  <c r="AZ19" i="65"/>
  <c r="AZ18" i="65"/>
  <c r="D17" i="65"/>
  <c r="D19" i="65" s="1"/>
  <c r="H17" i="65"/>
  <c r="L17" i="65"/>
  <c r="L19" i="65" s="1"/>
  <c r="P17" i="65"/>
  <c r="T17" i="65"/>
  <c r="X17" i="65"/>
  <c r="AB17" i="65"/>
  <c r="AB19" i="65" s="1"/>
  <c r="AF17" i="65"/>
  <c r="AJ17" i="65"/>
  <c r="AN17" i="65"/>
  <c r="AR17" i="65"/>
  <c r="AR19" i="65" s="1"/>
  <c r="AV17" i="65"/>
  <c r="AZ17" i="65"/>
  <c r="D18" i="65"/>
  <c r="F37" i="11"/>
  <c r="F52" i="11" s="1"/>
  <c r="D6" i="36" s="1"/>
  <c r="D8" i="19"/>
  <c r="D9" i="9"/>
  <c r="D35" i="44"/>
  <c r="D37" i="44" s="1"/>
  <c r="D14" i="49"/>
  <c r="D16" i="49" s="1"/>
  <c r="H14" i="49"/>
  <c r="H16" i="49" s="1"/>
  <c r="L14" i="49"/>
  <c r="L16" i="49" s="1"/>
  <c r="E17" i="65"/>
  <c r="E19" i="65" s="1"/>
  <c r="I17" i="65"/>
  <c r="M17" i="65"/>
  <c r="M19" i="65" s="1"/>
  <c r="Q17" i="65"/>
  <c r="Q19" i="65" s="1"/>
  <c r="U17" i="65"/>
  <c r="U19" i="65" s="1"/>
  <c r="Y17" i="65"/>
  <c r="Y19" i="65" s="1"/>
  <c r="AC17" i="65"/>
  <c r="AG17" i="65"/>
  <c r="AG19" i="65" s="1"/>
  <c r="AK17" i="65"/>
  <c r="AK19" i="65" s="1"/>
  <c r="AO17" i="65"/>
  <c r="AS17" i="65"/>
  <c r="AS19" i="65" s="1"/>
  <c r="AW17" i="65"/>
  <c r="AW19" i="65" s="1"/>
  <c r="BA17" i="65"/>
  <c r="BA19" i="65" s="1"/>
  <c r="E18" i="65"/>
  <c r="K18" i="65"/>
  <c r="Q18" i="65"/>
  <c r="Y18" i="65"/>
  <c r="AG18" i="65"/>
  <c r="AO18" i="65"/>
  <c r="AW18" i="65"/>
  <c r="AC19" i="65"/>
  <c r="F11" i="19"/>
  <c r="F15" i="19" s="1"/>
  <c r="D15" i="11"/>
  <c r="H42" i="11"/>
  <c r="H51" i="11" s="1"/>
  <c r="E27" i="10"/>
  <c r="E33" i="10" s="1"/>
  <c r="E37" i="10" s="1"/>
  <c r="E52" i="10" s="1"/>
  <c r="F20" i="9"/>
  <c r="F37" i="9" s="1"/>
  <c r="F52" i="9" s="1"/>
  <c r="D41" i="19"/>
  <c r="E8" i="16" s="1"/>
  <c r="G49" i="9"/>
  <c r="D47" i="19"/>
  <c r="E12" i="16" s="1"/>
  <c r="H49" i="9"/>
  <c r="C17" i="19"/>
  <c r="C19" i="19" s="1"/>
  <c r="E14" i="49"/>
  <c r="E16" i="49" s="1"/>
  <c r="I14" i="49"/>
  <c r="I16" i="49" s="1"/>
  <c r="M14" i="49"/>
  <c r="M16" i="49" s="1"/>
  <c r="B19" i="65"/>
  <c r="F18" i="65"/>
  <c r="J18" i="65"/>
  <c r="N18" i="65"/>
  <c r="R18" i="65"/>
  <c r="V18" i="65"/>
  <c r="Z18" i="65"/>
  <c r="AD18" i="65"/>
  <c r="AH18" i="65"/>
  <c r="AL18" i="65"/>
  <c r="AP18" i="65"/>
  <c r="AT18" i="65"/>
  <c r="AX18" i="65"/>
  <c r="B17" i="65"/>
  <c r="F17" i="65"/>
  <c r="F19" i="65" s="1"/>
  <c r="J17" i="65"/>
  <c r="J19" i="65" s="1"/>
  <c r="N17" i="65"/>
  <c r="N19" i="65" s="1"/>
  <c r="R17" i="65"/>
  <c r="R19" i="65" s="1"/>
  <c r="V17" i="65"/>
  <c r="V19" i="65" s="1"/>
  <c r="Z17" i="65"/>
  <c r="Z19" i="65" s="1"/>
  <c r="AD17" i="65"/>
  <c r="AD19" i="65" s="1"/>
  <c r="AH17" i="65"/>
  <c r="AH19" i="65" s="1"/>
  <c r="AL17" i="65"/>
  <c r="AL19" i="65" s="1"/>
  <c r="AP17" i="65"/>
  <c r="AP19" i="65" s="1"/>
  <c r="AT17" i="65"/>
  <c r="AT19" i="65" s="1"/>
  <c r="AX17" i="65"/>
  <c r="AX19" i="65" s="1"/>
  <c r="B18" i="65"/>
  <c r="G18" i="65"/>
  <c r="L18" i="65"/>
  <c r="S18" i="65"/>
  <c r="AA18" i="65"/>
  <c r="AI18" i="65"/>
  <c r="AQ18" i="65"/>
  <c r="AY18" i="65"/>
  <c r="G19" i="65"/>
  <c r="O19" i="65"/>
  <c r="W19" i="65"/>
  <c r="AE19" i="65"/>
  <c r="AM19" i="65"/>
  <c r="AU19" i="65"/>
  <c r="D19" i="11"/>
  <c r="D20" i="11" s="1"/>
  <c r="D37" i="11" s="1"/>
  <c r="D52" i="11" s="1"/>
  <c r="J6" i="36" s="1"/>
  <c r="H20" i="11"/>
  <c r="H37" i="11" s="1"/>
  <c r="H52" i="11" s="1"/>
  <c r="G20" i="10"/>
  <c r="G37" i="10" s="1"/>
  <c r="G52" i="10" s="1"/>
  <c r="E45" i="19"/>
  <c r="F13" i="16" s="1"/>
  <c r="F16" i="16" s="1"/>
  <c r="H42" i="10"/>
  <c r="H51" i="10" s="1"/>
  <c r="H52" i="10" s="1"/>
  <c r="E51" i="10"/>
  <c r="E29" i="19"/>
  <c r="E11" i="7" s="1"/>
  <c r="E12" i="7" s="1"/>
  <c r="E15" i="7" s="1"/>
  <c r="E49" i="10"/>
  <c r="D18" i="19"/>
  <c r="D19" i="19" s="1"/>
  <c r="D19" i="9"/>
  <c r="D48" i="19"/>
  <c r="C15" i="19"/>
  <c r="J10" i="32"/>
  <c r="F19" i="57"/>
  <c r="F23" i="57"/>
  <c r="F24" i="57"/>
  <c r="F25" i="57"/>
  <c r="B14" i="49"/>
  <c r="B16" i="49" s="1"/>
  <c r="F14" i="49"/>
  <c r="F16" i="49" s="1"/>
  <c r="J14" i="49"/>
  <c r="J16" i="49" s="1"/>
  <c r="C17" i="65"/>
  <c r="C19" i="65" s="1"/>
  <c r="H18" i="65"/>
  <c r="D9" i="11"/>
  <c r="D15" i="10"/>
  <c r="C20" i="10"/>
  <c r="C37" i="10" s="1"/>
  <c r="C52" i="10" s="1"/>
  <c r="D11" i="19"/>
  <c r="D15" i="19" s="1"/>
  <c r="D15" i="9"/>
  <c r="G51" i="9"/>
  <c r="G52" i="9" s="1"/>
  <c r="F20" i="8"/>
  <c r="F37" i="8" s="1"/>
  <c r="F52" i="8" s="1"/>
  <c r="D5" i="38" s="1"/>
  <c r="C7" i="19"/>
  <c r="C9" i="19" s="1"/>
  <c r="F9" i="19"/>
  <c r="F20" i="19" s="1"/>
  <c r="F19" i="19"/>
  <c r="F27" i="19"/>
  <c r="F31" i="19" s="1"/>
  <c r="F48" i="19"/>
  <c r="E49" i="11"/>
  <c r="E51" i="11" s="1"/>
  <c r="D9" i="10"/>
  <c r="D19" i="10"/>
  <c r="H49" i="10"/>
  <c r="E27" i="9"/>
  <c r="E33" i="9" s="1"/>
  <c r="E37" i="9" s="1"/>
  <c r="C24" i="19"/>
  <c r="C12" i="53"/>
  <c r="C27" i="53"/>
  <c r="C29" i="53" s="1"/>
  <c r="B17" i="48"/>
  <c r="L21" i="48"/>
  <c r="G7" i="48"/>
  <c r="L7" i="48" s="1"/>
  <c r="L51" i="48" s="1"/>
  <c r="G57" i="48"/>
  <c r="F49" i="19"/>
  <c r="E20" i="19"/>
  <c r="E27" i="19"/>
  <c r="H42" i="8"/>
  <c r="H51" i="8" s="1"/>
  <c r="H52" i="8" s="1"/>
  <c r="I51" i="8"/>
  <c r="N17" i="48"/>
  <c r="C16" i="59"/>
  <c r="C17" i="59"/>
  <c r="E27" i="11"/>
  <c r="E33" i="11" s="1"/>
  <c r="E37" i="11" s="1"/>
  <c r="E52" i="11" s="1"/>
  <c r="C6" i="36" s="1"/>
  <c r="G49" i="11"/>
  <c r="G51" i="11" s="1"/>
  <c r="G52" i="11" s="1"/>
  <c r="E15" i="19"/>
  <c r="E58" i="19"/>
  <c r="E49" i="19"/>
  <c r="F49" i="10"/>
  <c r="D9" i="19"/>
  <c r="D27" i="19"/>
  <c r="D31" i="19" s="1"/>
  <c r="E49" i="9"/>
  <c r="E51" i="9" s="1"/>
  <c r="I20" i="8"/>
  <c r="I37" i="8" s="1"/>
  <c r="I52" i="8" s="1"/>
  <c r="E5" i="38" s="1"/>
  <c r="E51" i="8"/>
  <c r="E52" i="8" s="1"/>
  <c r="C5" i="38" s="1"/>
  <c r="C41" i="19"/>
  <c r="C37" i="44"/>
  <c r="E37" i="44"/>
  <c r="D17" i="48"/>
  <c r="L36" i="48"/>
  <c r="M34" i="48"/>
  <c r="F7" i="48"/>
  <c r="K51" i="48" s="1"/>
  <c r="G25" i="48"/>
  <c r="C55" i="48"/>
  <c r="O55" i="48" s="1"/>
  <c r="G42" i="48"/>
  <c r="G45" i="48" s="1"/>
  <c r="L38" i="48"/>
  <c r="F35" i="44"/>
  <c r="F37" i="44" s="1"/>
  <c r="C62" i="44"/>
  <c r="C67" i="44" s="1"/>
  <c r="B8" i="48"/>
  <c r="J50" i="48"/>
  <c r="F6" i="48"/>
  <c r="K8" i="48"/>
  <c r="F12" i="48"/>
  <c r="K56" i="48" s="1"/>
  <c r="I17" i="48"/>
  <c r="L30" i="48"/>
  <c r="G16" i="48"/>
  <c r="F42" i="48"/>
  <c r="R44" i="48"/>
  <c r="B61" i="48"/>
  <c r="C14" i="48"/>
  <c r="C17" i="48" s="1"/>
  <c r="F28" i="48"/>
  <c r="F31" i="48" s="1"/>
  <c r="G24" i="48"/>
  <c r="C54" i="48"/>
  <c r="G26" i="48"/>
  <c r="C56" i="48"/>
  <c r="D57" i="48"/>
  <c r="M27" i="48"/>
  <c r="G36" i="48"/>
  <c r="F36" i="48"/>
  <c r="Q45" i="48"/>
  <c r="E16" i="59"/>
  <c r="E17" i="59"/>
  <c r="N60" i="48"/>
  <c r="F60" i="48"/>
  <c r="K17" i="48"/>
  <c r="O17" i="48"/>
  <c r="N51" i="48"/>
  <c r="N54" i="48"/>
  <c r="N55" i="48"/>
  <c r="N56" i="48"/>
  <c r="C60" i="48"/>
  <c r="D17" i="59"/>
  <c r="E29" i="59"/>
  <c r="N58" i="48"/>
  <c r="F58" i="48"/>
  <c r="D25" i="46"/>
  <c r="E25" i="46" s="1"/>
  <c r="Q8" i="48"/>
  <c r="Q17" i="48" s="1"/>
  <c r="F22" i="48"/>
  <c r="G20" i="48"/>
  <c r="G13" i="48"/>
  <c r="L13" i="48" s="1"/>
  <c r="L57" i="48" s="1"/>
  <c r="I31" i="48"/>
  <c r="N31" i="48"/>
  <c r="E45" i="48"/>
  <c r="F54" i="48"/>
  <c r="F10" i="48"/>
  <c r="F16" i="48"/>
  <c r="G31" i="16" l="1"/>
  <c r="G34" i="16" s="1"/>
  <c r="G6" i="36"/>
  <c r="F58" i="19"/>
  <c r="E52" i="9"/>
  <c r="E27" i="7"/>
  <c r="E22" i="7"/>
  <c r="C5" i="36"/>
  <c r="C7" i="36" s="1"/>
  <c r="C6" i="37"/>
  <c r="G6" i="38"/>
  <c r="G7" i="38" s="1"/>
  <c r="G29" i="38" s="1"/>
  <c r="B29" i="38" s="1"/>
  <c r="G5" i="37"/>
  <c r="G7" i="37" s="1"/>
  <c r="G29" i="37" s="1"/>
  <c r="B29" i="37" s="1"/>
  <c r="E31" i="16"/>
  <c r="D32" i="16"/>
  <c r="H5" i="38"/>
  <c r="H6" i="37"/>
  <c r="F32" i="16"/>
  <c r="F35" i="16" s="1"/>
  <c r="H5" i="36"/>
  <c r="K54" i="48"/>
  <c r="F14" i="48"/>
  <c r="K50" i="48"/>
  <c r="F8" i="48"/>
  <c r="R34" i="48"/>
  <c r="R36" i="48" s="1"/>
  <c r="M36" i="48"/>
  <c r="F37" i="16"/>
  <c r="F38" i="16" s="1"/>
  <c r="D20" i="62"/>
  <c r="D22" i="62" s="1"/>
  <c r="D15" i="62" s="1"/>
  <c r="D17" i="62" s="1"/>
  <c r="I19" i="39"/>
  <c r="K70" i="39"/>
  <c r="E59" i="39"/>
  <c r="K10" i="39"/>
  <c r="C17" i="7"/>
  <c r="C21" i="7" s="1"/>
  <c r="C22" i="57"/>
  <c r="P57" i="48"/>
  <c r="H57" i="48"/>
  <c r="L26" i="48"/>
  <c r="G12" i="48"/>
  <c r="L12" i="48" s="1"/>
  <c r="L56" i="48" s="1"/>
  <c r="F45" i="48"/>
  <c r="J52" i="48"/>
  <c r="F50" i="48"/>
  <c r="L42" i="48"/>
  <c r="L45" i="48" s="1"/>
  <c r="M38" i="48"/>
  <c r="L25" i="48"/>
  <c r="G11" i="48"/>
  <c r="L11" i="48" s="1"/>
  <c r="L55" i="48" s="1"/>
  <c r="D8" i="16"/>
  <c r="C42" i="19"/>
  <c r="D38" i="19"/>
  <c r="D57" i="19" s="1"/>
  <c r="D56" i="19"/>
  <c r="E59" i="19"/>
  <c r="F59" i="19"/>
  <c r="D51" i="48"/>
  <c r="P51" i="48" s="1"/>
  <c r="M21" i="48"/>
  <c r="C20" i="19"/>
  <c r="F19" i="32"/>
  <c r="G25" i="16"/>
  <c r="I17" i="32"/>
  <c r="E33" i="36"/>
  <c r="E33" i="37"/>
  <c r="E13" i="37"/>
  <c r="B13" i="37" s="1"/>
  <c r="D10" i="39" s="1"/>
  <c r="D25" i="16"/>
  <c r="C23" i="32"/>
  <c r="C19" i="32"/>
  <c r="G6" i="48"/>
  <c r="G22" i="48"/>
  <c r="L20" i="48"/>
  <c r="G55" i="48"/>
  <c r="D20" i="10"/>
  <c r="D37" i="10" s="1"/>
  <c r="D52" i="10" s="1"/>
  <c r="F38" i="19"/>
  <c r="F57" i="19" s="1"/>
  <c r="F56" i="19"/>
  <c r="F31" i="16"/>
  <c r="F34" i="16" s="1"/>
  <c r="G5" i="36"/>
  <c r="G7" i="36" s="1"/>
  <c r="G29" i="36" s="1"/>
  <c r="B29" i="36" s="1"/>
  <c r="G6" i="37"/>
  <c r="D42" i="19"/>
  <c r="K19" i="39"/>
  <c r="F25" i="38"/>
  <c r="B25" i="38" s="1"/>
  <c r="C23" i="39" s="1"/>
  <c r="J19" i="39"/>
  <c r="F51" i="10"/>
  <c r="F52" i="10" s="1"/>
  <c r="B25" i="36"/>
  <c r="E23" i="39" s="1"/>
  <c r="F52" i="19"/>
  <c r="F55" i="19" s="1"/>
  <c r="F30" i="7"/>
  <c r="F27" i="7"/>
  <c r="C61" i="48"/>
  <c r="R27" i="48"/>
  <c r="E57" i="48" s="1"/>
  <c r="M13" i="48"/>
  <c r="R13" i="48" s="1"/>
  <c r="M57" i="48" s="1"/>
  <c r="C58" i="48"/>
  <c r="L16" i="48"/>
  <c r="O56" i="48"/>
  <c r="G56" i="48"/>
  <c r="F17" i="48"/>
  <c r="K60" i="48"/>
  <c r="G28" i="48"/>
  <c r="G31" i="48" s="1"/>
  <c r="G10" i="48"/>
  <c r="L24" i="48"/>
  <c r="M30" i="48"/>
  <c r="D60" i="48"/>
  <c r="O51" i="48"/>
  <c r="G51" i="48"/>
  <c r="E7" i="38"/>
  <c r="D20" i="19"/>
  <c r="E31" i="19"/>
  <c r="C27" i="19"/>
  <c r="C31" i="19" s="1"/>
  <c r="C7" i="7"/>
  <c r="C10" i="7" s="1"/>
  <c r="C53" i="10"/>
  <c r="K5" i="36"/>
  <c r="K7" i="36" s="1"/>
  <c r="K33" i="36" s="1"/>
  <c r="L6" i="37"/>
  <c r="D20" i="9"/>
  <c r="D37" i="9" s="1"/>
  <c r="D52" i="9" s="1"/>
  <c r="H6" i="36"/>
  <c r="G32" i="16"/>
  <c r="G35" i="16" s="1"/>
  <c r="D6" i="38"/>
  <c r="D7" i="38" s="1"/>
  <c r="D5" i="37"/>
  <c r="F22" i="57"/>
  <c r="F17" i="7"/>
  <c r="F21" i="7" s="1"/>
  <c r="F22" i="7" s="1"/>
  <c r="F31" i="7" s="1"/>
  <c r="F33" i="37"/>
  <c r="H51" i="9"/>
  <c r="H52" i="9" s="1"/>
  <c r="D12" i="32"/>
  <c r="D22" i="32"/>
  <c r="G10" i="32"/>
  <c r="D22" i="57"/>
  <c r="D17" i="7"/>
  <c r="D21" i="7" s="1"/>
  <c r="D22" i="7" s="1"/>
  <c r="D31" i="7" s="1"/>
  <c r="B19" i="50"/>
  <c r="B23" i="50" s="1"/>
  <c r="B30" i="50" s="1"/>
  <c r="B32" i="50" s="1"/>
  <c r="G30" i="50" s="1"/>
  <c r="G32" i="50" s="1"/>
  <c r="L7" i="37"/>
  <c r="L33" i="37" s="1"/>
  <c r="E9" i="16"/>
  <c r="E17" i="7"/>
  <c r="E21" i="7" s="1"/>
  <c r="E22" i="57"/>
  <c r="D27" i="7"/>
  <c r="D30" i="7"/>
  <c r="F25" i="16"/>
  <c r="L9" i="37"/>
  <c r="B9" i="37" s="1"/>
  <c r="E19" i="32"/>
  <c r="D12" i="38" l="1"/>
  <c r="B12" i="38" s="1"/>
  <c r="C9" i="39" s="1"/>
  <c r="C56" i="19"/>
  <c r="C38" i="19"/>
  <c r="C57" i="19" s="1"/>
  <c r="M16" i="48"/>
  <c r="R30" i="48"/>
  <c r="G27" i="16"/>
  <c r="G26" i="16"/>
  <c r="D56" i="48"/>
  <c r="M26" i="48"/>
  <c r="K58" i="48"/>
  <c r="O54" i="48"/>
  <c r="G54" i="48"/>
  <c r="F27" i="16"/>
  <c r="F26" i="16"/>
  <c r="E38" i="19"/>
  <c r="E56" i="19"/>
  <c r="O60" i="48"/>
  <c r="G60" i="48"/>
  <c r="L60" i="48"/>
  <c r="D6" i="37"/>
  <c r="D7" i="37" s="1"/>
  <c r="D5" i="36"/>
  <c r="D7" i="36" s="1"/>
  <c r="F33" i="38"/>
  <c r="D50" i="48"/>
  <c r="D52" i="48" s="1"/>
  <c r="M20" i="48"/>
  <c r="L22" i="48"/>
  <c r="D55" i="48"/>
  <c r="M25" i="48"/>
  <c r="F52" i="48"/>
  <c r="N52" i="48"/>
  <c r="J61" i="48"/>
  <c r="H51" i="48"/>
  <c r="H7" i="36"/>
  <c r="C27" i="39"/>
  <c r="C30" i="39" s="1"/>
  <c r="B32" i="38"/>
  <c r="R21" i="48"/>
  <c r="E51" i="48" s="1"/>
  <c r="M7" i="48"/>
  <c r="R7" i="48" s="1"/>
  <c r="M51" i="48" s="1"/>
  <c r="D27" i="39"/>
  <c r="D30" i="39" s="1"/>
  <c r="B32" i="37"/>
  <c r="D21" i="32"/>
  <c r="D17" i="32"/>
  <c r="G12" i="32"/>
  <c r="J12" i="32"/>
  <c r="H12" i="32"/>
  <c r="M24" i="48"/>
  <c r="D54" i="48"/>
  <c r="D58" i="48" s="1"/>
  <c r="D61" i="48" s="1"/>
  <c r="L28" i="48"/>
  <c r="L31" i="48" s="1"/>
  <c r="E27" i="39"/>
  <c r="E30" i="39" s="1"/>
  <c r="B32" i="36"/>
  <c r="D27" i="16"/>
  <c r="F29" i="32"/>
  <c r="I19" i="32"/>
  <c r="F23" i="32"/>
  <c r="C58" i="19"/>
  <c r="C49" i="19"/>
  <c r="C59" i="19" s="1"/>
  <c r="R38" i="48"/>
  <c r="R42" i="48" s="1"/>
  <c r="R45" i="48" s="1"/>
  <c r="M42" i="48"/>
  <c r="M45" i="48" s="1"/>
  <c r="K52" i="48"/>
  <c r="O50" i="48"/>
  <c r="G50" i="48"/>
  <c r="E30" i="7"/>
  <c r="I57" i="48"/>
  <c r="Q57" i="48"/>
  <c r="D49" i="19"/>
  <c r="D59" i="19" s="1"/>
  <c r="D58" i="19"/>
  <c r="P55" i="48"/>
  <c r="H55" i="48"/>
  <c r="E31" i="7"/>
  <c r="E23" i="32"/>
  <c r="E29" i="32"/>
  <c r="D6" i="39"/>
  <c r="E16" i="16"/>
  <c r="E32" i="16"/>
  <c r="E35" i="16" s="1"/>
  <c r="H6" i="38"/>
  <c r="H7" i="38" s="1"/>
  <c r="H5" i="37"/>
  <c r="H7" i="37" s="1"/>
  <c r="J5" i="37"/>
  <c r="J6" i="38"/>
  <c r="J7" i="38" s="1"/>
  <c r="J33" i="38" s="1"/>
  <c r="C24" i="7"/>
  <c r="C12" i="7"/>
  <c r="C15" i="7" s="1"/>
  <c r="E33" i="38"/>
  <c r="E13" i="38"/>
  <c r="B13" i="38" s="1"/>
  <c r="C10" i="39" s="1"/>
  <c r="G14" i="48"/>
  <c r="G17" i="48" s="1"/>
  <c r="L10" i="48"/>
  <c r="J6" i="37"/>
  <c r="J5" i="36"/>
  <c r="J7" i="36" s="1"/>
  <c r="J33" i="36" s="1"/>
  <c r="G8" i="48"/>
  <c r="L6" i="48"/>
  <c r="J70" i="39"/>
  <c r="D59" i="39"/>
  <c r="J10" i="39"/>
  <c r="E37" i="16"/>
  <c r="E38" i="16" s="1"/>
  <c r="D9" i="16"/>
  <c r="P56" i="48"/>
  <c r="H56" i="48"/>
  <c r="E34" i="16"/>
  <c r="C11" i="36"/>
  <c r="B11" i="36" s="1"/>
  <c r="C6" i="38"/>
  <c r="C7" i="38" s="1"/>
  <c r="C5" i="37"/>
  <c r="C7" i="37" s="1"/>
  <c r="D12" i="37" l="1"/>
  <c r="B12" i="37" s="1"/>
  <c r="D9" i="39" s="1"/>
  <c r="H14" i="38"/>
  <c r="B14" i="38" s="1"/>
  <c r="C11" i="39" s="1"/>
  <c r="H14" i="36"/>
  <c r="B14" i="36" s="1"/>
  <c r="E11" i="39" s="1"/>
  <c r="M22" i="48"/>
  <c r="M6" i="48"/>
  <c r="R20" i="48"/>
  <c r="G58" i="48"/>
  <c r="O58" i="48"/>
  <c r="C33" i="38"/>
  <c r="C11" i="38"/>
  <c r="B11" i="38" s="1"/>
  <c r="C8" i="39" s="1"/>
  <c r="C52" i="19"/>
  <c r="C55" i="19" s="1"/>
  <c r="L50" i="48"/>
  <c r="L8" i="48"/>
  <c r="L14" i="48"/>
  <c r="L54" i="48"/>
  <c r="C30" i="7"/>
  <c r="C27" i="7"/>
  <c r="C22" i="7"/>
  <c r="C31" i="7" s="1"/>
  <c r="E35" i="32"/>
  <c r="R24" i="48"/>
  <c r="M10" i="48"/>
  <c r="M28" i="48"/>
  <c r="M31" i="48" s="1"/>
  <c r="M11" i="48"/>
  <c r="R11" i="48" s="1"/>
  <c r="M55" i="48" s="1"/>
  <c r="R25" i="48"/>
  <c r="E55" i="48" s="1"/>
  <c r="P60" i="48"/>
  <c r="H60" i="48"/>
  <c r="K61" i="48"/>
  <c r="M12" i="48"/>
  <c r="R12" i="48" s="1"/>
  <c r="M56" i="48" s="1"/>
  <c r="R26" i="48"/>
  <c r="E56" i="48" s="1"/>
  <c r="E60" i="48"/>
  <c r="C11" i="37"/>
  <c r="B11" i="37" s="1"/>
  <c r="C33" i="37"/>
  <c r="J7" i="37"/>
  <c r="J33" i="37" s="1"/>
  <c r="H33" i="37"/>
  <c r="H14" i="37"/>
  <c r="B14" i="37" s="1"/>
  <c r="D11" i="39" s="1"/>
  <c r="F35" i="32"/>
  <c r="I35" i="32" s="1"/>
  <c r="I29" i="32"/>
  <c r="N61" i="48"/>
  <c r="F61" i="48"/>
  <c r="I69" i="39"/>
  <c r="C58" i="39"/>
  <c r="I9" i="39"/>
  <c r="E8" i="39"/>
  <c r="C33" i="36"/>
  <c r="D26" i="16"/>
  <c r="D16" i="16"/>
  <c r="D35" i="16" s="1"/>
  <c r="D34" i="16"/>
  <c r="D37" i="16" s="1"/>
  <c r="I10" i="39"/>
  <c r="I70" i="39"/>
  <c r="C59" i="39"/>
  <c r="J66" i="39"/>
  <c r="D55" i="39"/>
  <c r="J6" i="39"/>
  <c r="O52" i="48"/>
  <c r="G52" i="48"/>
  <c r="D52" i="19"/>
  <c r="D55" i="19" s="1"/>
  <c r="D19" i="32"/>
  <c r="E25" i="16"/>
  <c r="G17" i="32"/>
  <c r="L9" i="38"/>
  <c r="H17" i="32"/>
  <c r="J17" i="32"/>
  <c r="Q51" i="48"/>
  <c r="I51" i="48"/>
  <c r="D12" i="36"/>
  <c r="B12" i="36" s="1"/>
  <c r="E9" i="39" s="1"/>
  <c r="E57" i="19"/>
  <c r="E52" i="19"/>
  <c r="E55" i="19" s="1"/>
  <c r="R16" i="48"/>
  <c r="D33" i="38"/>
  <c r="M8" i="48" l="1"/>
  <c r="R6" i="48"/>
  <c r="I71" i="39"/>
  <c r="C60" i="39"/>
  <c r="I11" i="39"/>
  <c r="Q55" i="48"/>
  <c r="I55" i="48"/>
  <c r="H50" i="48"/>
  <c r="P50" i="48"/>
  <c r="L52" i="48"/>
  <c r="H33" i="38"/>
  <c r="O61" i="48"/>
  <c r="G61" i="48"/>
  <c r="K69" i="39"/>
  <c r="E58" i="39"/>
  <c r="K9" i="39"/>
  <c r="E27" i="16"/>
  <c r="E26" i="16"/>
  <c r="B15" i="36"/>
  <c r="B22" i="36" s="1"/>
  <c r="B26" i="36" s="1"/>
  <c r="B33" i="36" s="1"/>
  <c r="B39" i="36" s="1"/>
  <c r="L58" i="48"/>
  <c r="P54" i="48"/>
  <c r="H54" i="48"/>
  <c r="K71" i="39"/>
  <c r="E60" i="39"/>
  <c r="K11" i="39"/>
  <c r="D58" i="39"/>
  <c r="J9" i="39"/>
  <c r="J69" i="39"/>
  <c r="B9" i="38"/>
  <c r="L33" i="38"/>
  <c r="E54" i="48"/>
  <c r="E58" i="48" s="1"/>
  <c r="E61" i="48" s="1"/>
  <c r="R28" i="48"/>
  <c r="M60" i="48"/>
  <c r="D33" i="36"/>
  <c r="D29" i="32"/>
  <c r="D23" i="32"/>
  <c r="G19" i="32"/>
  <c r="J19" i="32"/>
  <c r="H19" i="32"/>
  <c r="K68" i="39"/>
  <c r="E57" i="39"/>
  <c r="K8" i="39"/>
  <c r="E12" i="39"/>
  <c r="D60" i="39"/>
  <c r="J71" i="39"/>
  <c r="J11" i="39"/>
  <c r="D8" i="39"/>
  <c r="B15" i="37"/>
  <c r="B22" i="37" s="1"/>
  <c r="B26" i="37" s="1"/>
  <c r="B33" i="37" s="1"/>
  <c r="Q56" i="48"/>
  <c r="I56" i="48"/>
  <c r="R10" i="48"/>
  <c r="M14" i="48"/>
  <c r="M17" i="48" s="1"/>
  <c r="L17" i="48"/>
  <c r="I8" i="39"/>
  <c r="I68" i="39"/>
  <c r="C57" i="39"/>
  <c r="E50" i="48"/>
  <c r="E52" i="48" s="1"/>
  <c r="R22" i="48"/>
  <c r="H33" i="36"/>
  <c r="D33" i="37"/>
  <c r="P52" i="48" l="1"/>
  <c r="H52" i="48"/>
  <c r="I60" i="48"/>
  <c r="Q60" i="48"/>
  <c r="B15" i="38"/>
  <c r="B22" i="38" s="1"/>
  <c r="B26" i="38" s="1"/>
  <c r="B33" i="38" s="1"/>
  <c r="C6" i="39"/>
  <c r="M54" i="48"/>
  <c r="R14" i="48"/>
  <c r="E61" i="39"/>
  <c r="K72" i="39"/>
  <c r="E13" i="39"/>
  <c r="K13" i="39" s="1"/>
  <c r="K12" i="39"/>
  <c r="E20" i="39"/>
  <c r="D35" i="32"/>
  <c r="G29" i="32"/>
  <c r="H29" i="32"/>
  <c r="R31" i="48"/>
  <c r="P58" i="48"/>
  <c r="H58" i="48"/>
  <c r="L61" i="48"/>
  <c r="R8" i="48"/>
  <c r="M50" i="48"/>
  <c r="J68" i="39"/>
  <c r="D57" i="39"/>
  <c r="J8" i="39"/>
  <c r="D12" i="39"/>
  <c r="Q54" i="48" l="1"/>
  <c r="I54" i="48"/>
  <c r="M58" i="48"/>
  <c r="D13" i="39"/>
  <c r="J13" i="39" s="1"/>
  <c r="J12" i="39"/>
  <c r="D61" i="39"/>
  <c r="J72" i="39"/>
  <c r="D20" i="39"/>
  <c r="M52" i="48"/>
  <c r="Q50" i="48"/>
  <c r="I50" i="48"/>
  <c r="G35" i="32"/>
  <c r="H35" i="32"/>
  <c r="I6" i="39"/>
  <c r="C12" i="39"/>
  <c r="I66" i="39"/>
  <c r="C55" i="39"/>
  <c r="E24" i="39"/>
  <c r="E31" i="39" s="1"/>
  <c r="K20" i="39"/>
  <c r="K75" i="39"/>
  <c r="P61" i="48"/>
  <c r="H61" i="48"/>
  <c r="R17" i="48"/>
  <c r="I12" i="39" l="1"/>
  <c r="C13" i="39"/>
  <c r="I13" i="39" s="1"/>
  <c r="I72" i="39"/>
  <c r="C61" i="39"/>
  <c r="C20" i="39"/>
  <c r="Q58" i="48"/>
  <c r="I58" i="48"/>
  <c r="M61" i="48"/>
  <c r="D24" i="39"/>
  <c r="D31" i="39" s="1"/>
  <c r="J20" i="39"/>
  <c r="J75" i="39"/>
  <c r="Q52" i="48"/>
  <c r="I52" i="48"/>
  <c r="I61" i="48" l="1"/>
  <c r="Q61" i="48"/>
  <c r="I75" i="39"/>
  <c r="C24" i="39"/>
  <c r="C31" i="39" s="1"/>
  <c r="I20" i="39"/>
</calcChain>
</file>

<file path=xl/comments1.xml><?xml version="1.0" encoding="utf-8"?>
<comments xmlns="http://schemas.openxmlformats.org/spreadsheetml/2006/main">
  <authors>
    <author>ms</author>
  </authors>
  <commentList>
    <comment ref="G27" authorId="0" shapeId="0">
      <text>
        <r>
          <rPr>
            <sz val="9"/>
            <color indexed="81"/>
            <rFont val="Tahoma"/>
            <family val="2"/>
          </rPr>
          <t xml:space="preserve">Whether a financial debt/EBITDA ratio (dynamic leverage) must be considered critical depends on multiple criteria (company size, industry sector and business model, historic performance track record, etc.), but if in doubt (generally any ratio &gt; 3-3.5 talk to KPMG debt advisory. </t>
        </r>
      </text>
    </comment>
    <comment ref="G38" authorId="0" shapeId="0">
      <text>
        <r>
          <rPr>
            <sz val="9"/>
            <color indexed="81"/>
            <rFont val="Tahoma"/>
            <family val="2"/>
          </rPr>
          <t>For 2012 the indicative (calculated) interest rate matches the bank loan interest rate of 7,62% surprisingly welll.
Calculations for 2010 and 2011, however, would trigger further analysis and/or discussion with mgmt (what are we missing?)</t>
        </r>
      </text>
    </comment>
  </commentList>
</comments>
</file>

<file path=xl/sharedStrings.xml><?xml version="1.0" encoding="utf-8"?>
<sst xmlns="http://schemas.openxmlformats.org/spreadsheetml/2006/main" count="1511" uniqueCount="805">
  <si>
    <t>€'000</t>
  </si>
  <si>
    <t>FY12</t>
  </si>
  <si>
    <t>Infra-
structure</t>
  </si>
  <si>
    <t>Trade working capital</t>
  </si>
  <si>
    <t>Extended working capital</t>
  </si>
  <si>
    <t>Net financial debt</t>
  </si>
  <si>
    <t>Other debt items</t>
  </si>
  <si>
    <t>Other</t>
  </si>
  <si>
    <t>Assets</t>
  </si>
  <si>
    <t>A. Fixed Assets</t>
  </si>
  <si>
    <t>I Intangible assets</t>
  </si>
  <si>
    <t>1. Internally developed industrial property rights and similar rights and assets</t>
  </si>
  <si>
    <t>2. Acquired software and licences</t>
  </si>
  <si>
    <t>II Tangible assets</t>
  </si>
  <si>
    <t>1. Land and buildings</t>
  </si>
  <si>
    <t>2. Technical equipment and machinery</t>
  </si>
  <si>
    <t>3. Operating and office equipment</t>
  </si>
  <si>
    <t>4. Prepayments made and assets under construction</t>
  </si>
  <si>
    <t>III Financial assets</t>
  </si>
  <si>
    <t>1. Shares in affiliated companies</t>
  </si>
  <si>
    <t>2. Investments</t>
  </si>
  <si>
    <t>B. Current assets</t>
  </si>
  <si>
    <t>I Inventories</t>
  </si>
  <si>
    <t>1. Raw materials and supplies</t>
  </si>
  <si>
    <t>2. Work in progress</t>
  </si>
  <si>
    <t>3. Finished goods</t>
  </si>
  <si>
    <t>4. Advance payments to suppliers</t>
  </si>
  <si>
    <t>II Receivables and other assets</t>
  </si>
  <si>
    <t>C. Deferred expenses</t>
  </si>
  <si>
    <t>Outstanding invoices</t>
  </si>
  <si>
    <t>Warranties</t>
  </si>
  <si>
    <t>Holidays and overtime</t>
  </si>
  <si>
    <t>Severancy pay</t>
  </si>
  <si>
    <t>Commission payments</t>
  </si>
  <si>
    <t>Assembly and travel costs</t>
  </si>
  <si>
    <t>Consultancy and audit fees</t>
  </si>
  <si>
    <t>Freight out</t>
  </si>
  <si>
    <t>Other provisions</t>
  </si>
  <si>
    <t>Check</t>
  </si>
  <si>
    <t>Intangible assets</t>
  </si>
  <si>
    <t>Commercial proprietary rights and similar values and rights created internally</t>
  </si>
  <si>
    <t>Intangible assets derived from acquisitions</t>
  </si>
  <si>
    <t>Tangible assets</t>
  </si>
  <si>
    <t>Land and buildings</t>
  </si>
  <si>
    <t>Technical equipment and machinery</t>
  </si>
  <si>
    <t>Other equipment, factory and office equipment</t>
  </si>
  <si>
    <t>Payments in advance and construction in progress</t>
  </si>
  <si>
    <t>Financial assets</t>
  </si>
  <si>
    <t>Shares in affiliated companies</t>
  </si>
  <si>
    <t>Investments</t>
  </si>
  <si>
    <t>Working capital</t>
  </si>
  <si>
    <t>Inventories</t>
  </si>
  <si>
    <t>Raw materials and supplies</t>
  </si>
  <si>
    <t>Work in progress</t>
  </si>
  <si>
    <t>Finished goods</t>
  </si>
  <si>
    <t>Advance payments to suppliers</t>
  </si>
  <si>
    <t>Trade receivables</t>
  </si>
  <si>
    <t>Other assets</t>
  </si>
  <si>
    <t>Trade payables</t>
  </si>
  <si>
    <t>Customer advances</t>
  </si>
  <si>
    <t>Deferred expenses</t>
  </si>
  <si>
    <t>Other liabilities</t>
  </si>
  <si>
    <t>Net debt</t>
  </si>
  <si>
    <t>Cash on hand and bank balances</t>
  </si>
  <si>
    <t>Amounts owed to credit institutions</t>
  </si>
  <si>
    <t>Liabilities to affiliated companies</t>
  </si>
  <si>
    <t>Receivables from affiliated companies</t>
  </si>
  <si>
    <t>Deferred tax liabilities</t>
  </si>
  <si>
    <t>Sales</t>
  </si>
  <si>
    <t>FY09</t>
  </si>
  <si>
    <t>FY10</t>
  </si>
  <si>
    <t>FY11</t>
  </si>
  <si>
    <t>Left</t>
  </si>
  <si>
    <t>Top</t>
  </si>
  <si>
    <t>Right</t>
  </si>
  <si>
    <t>Bottom</t>
  </si>
  <si>
    <t>Ref</t>
  </si>
  <si>
    <t>$B$2:$F$15</t>
  </si>
  <si>
    <t>Tax accruals</t>
  </si>
  <si>
    <t>As per source</t>
  </si>
  <si>
    <t>Difference</t>
  </si>
  <si>
    <t>$B$19:$F$25</t>
  </si>
  <si>
    <t>Liabilities</t>
  </si>
  <si>
    <t>$B$2:$F$31</t>
  </si>
  <si>
    <t>$B$33:$F$45</t>
  </si>
  <si>
    <t>Infrastructure</t>
  </si>
  <si>
    <t>Others</t>
  </si>
  <si>
    <t>$B$2:$F$69</t>
  </si>
  <si>
    <t>$B$59:$F$60</t>
  </si>
  <si>
    <t>A. Accruals</t>
  </si>
  <si>
    <t>B. Accounts payable</t>
  </si>
  <si>
    <t>C. Deferred tax liabilities</t>
  </si>
  <si>
    <t>Net assets</t>
  </si>
  <si>
    <t>Net assets bucket - FY12</t>
  </si>
  <si>
    <t>ExtWC</t>
  </si>
  <si>
    <t>OthND</t>
  </si>
  <si>
    <t>Net assets bucket - FY10</t>
  </si>
  <si>
    <t>Net assets bucket - FY09</t>
  </si>
  <si>
    <t>Net assets bucket - FY11</t>
  </si>
  <si>
    <t>Summary net assets</t>
  </si>
  <si>
    <t>Total net debt</t>
  </si>
  <si>
    <t>Net assets as per bucket</t>
  </si>
  <si>
    <t>Trade working capital as per bucket</t>
  </si>
  <si>
    <t>Extended working capital as per bucket</t>
  </si>
  <si>
    <t>Net financial debt as per bucket</t>
  </si>
  <si>
    <t>Total net debt as per bucket</t>
  </si>
  <si>
    <t>1</t>
  </si>
  <si>
    <t>[   ]</t>
  </si>
  <si>
    <t>n/a</t>
  </si>
  <si>
    <t>[1,643]</t>
  </si>
  <si>
    <t>[0]</t>
  </si>
  <si>
    <t>Other items for consideration</t>
  </si>
  <si>
    <t>8</t>
  </si>
  <si>
    <t>9</t>
  </si>
  <si>
    <t>10</t>
  </si>
  <si>
    <t>Total output</t>
  </si>
  <si>
    <t>Cost of materials</t>
  </si>
  <si>
    <t>Operating cash flow</t>
  </si>
  <si>
    <t>EBITDA</t>
  </si>
  <si>
    <t>Summary income statements</t>
  </si>
  <si>
    <t>YOY
FY09-FY10</t>
  </si>
  <si>
    <t>YOY
FY10-FY11</t>
  </si>
  <si>
    <t>YOY
FY11-FY12</t>
  </si>
  <si>
    <t>Increase in work in process</t>
  </si>
  <si>
    <t>n.a.</t>
  </si>
  <si>
    <t>Gross profit</t>
  </si>
  <si>
    <t>Personnel expenses</t>
  </si>
  <si>
    <t>Other operating expenses</t>
  </si>
  <si>
    <t>Other operating income</t>
  </si>
  <si>
    <t>Own work capitalised</t>
  </si>
  <si>
    <t>Amortization and depreciation</t>
  </si>
  <si>
    <t>EBIT</t>
  </si>
  <si>
    <t>KPIs (as a % of total output)</t>
  </si>
  <si>
    <t>Gross margin</t>
  </si>
  <si>
    <t>EBITDA margin</t>
  </si>
  <si>
    <t>Income statement</t>
  </si>
  <si>
    <t>Income from participating interests</t>
  </si>
  <si>
    <t>Net Interest</t>
  </si>
  <si>
    <t>Extraordinary result</t>
  </si>
  <si>
    <t>Income taxes</t>
  </si>
  <si>
    <t>Other taxes</t>
  </si>
  <si>
    <t>Net Income</t>
  </si>
  <si>
    <t>Tax provisions</t>
  </si>
  <si>
    <t>Net receivables from affiliated companies</t>
  </si>
  <si>
    <t>Trade</t>
  </si>
  <si>
    <t>Marine</t>
  </si>
  <si>
    <t>Stationary installations</t>
  </si>
  <si>
    <t>Operating costs (Personnel and Other)</t>
  </si>
  <si>
    <t>Litigation risk (estimate)</t>
  </si>
  <si>
    <t>Debt-like items</t>
  </si>
  <si>
    <t xml:space="preserve">Fixed </t>
  </si>
  <si>
    <t>exended</t>
  </si>
  <si>
    <t>sundry</t>
  </si>
  <si>
    <t>def.tax</t>
  </si>
  <si>
    <t>Financial</t>
  </si>
  <si>
    <t>extendend</t>
  </si>
  <si>
    <t>Tax</t>
  </si>
  <si>
    <t>Equity</t>
  </si>
  <si>
    <t>delta</t>
  </si>
  <si>
    <t>operating cash flow</t>
  </si>
  <si>
    <t>Δ Trade Working Capital</t>
  </si>
  <si>
    <t>operating CF (bef. interest and tax)</t>
  </si>
  <si>
    <t>Investing cash flow</t>
  </si>
  <si>
    <t>Capex</t>
  </si>
  <si>
    <t>Abschreibung</t>
  </si>
  <si>
    <t>[Acqusitions &amp; Disposals]</t>
  </si>
  <si>
    <t>CF from Investing activity</t>
  </si>
  <si>
    <t>Δ at equity
 investments</t>
  </si>
  <si>
    <t xml:space="preserve">Free CF </t>
  </si>
  <si>
    <t>Financing cash flow</t>
  </si>
  <si>
    <t>outflow from repayments</t>
  </si>
  <si>
    <t>CF from Financing activity</t>
  </si>
  <si>
    <t>Total cash flow</t>
  </si>
  <si>
    <t>+ opening cash</t>
  </si>
  <si>
    <t>= ending cash</t>
  </si>
  <si>
    <t xml:space="preserve">reconciliation other comprehensive income ("OCI") </t>
  </si>
  <si>
    <t>nil</t>
  </si>
  <si>
    <t>def. tax</t>
  </si>
  <si>
    <t>hedging, 
pensions</t>
  </si>
  <si>
    <t>"OCI"</t>
  </si>
  <si>
    <t>Proceeds from disposal</t>
  </si>
  <si>
    <t>Cash from exceptional items</t>
  </si>
  <si>
    <t>Net tax paid</t>
  </si>
  <si>
    <t>Net interst paid</t>
  </si>
  <si>
    <t>Proceeds from borrowings</t>
  </si>
  <si>
    <t>Δ Ext. Working Capital</t>
  </si>
  <si>
    <t>Δ Debt like items (on BS)</t>
  </si>
  <si>
    <t>Net assets ratio</t>
  </si>
  <si>
    <t>Other balance sheet items</t>
  </si>
  <si>
    <t>Thereof</t>
  </si>
  <si>
    <t>Working capital items in:</t>
  </si>
  <si>
    <t>Inventories net of advances received</t>
  </si>
  <si>
    <t>TWC days (to output)</t>
  </si>
  <si>
    <t>DPO (to cost of materials)</t>
  </si>
  <si>
    <t>DSO (to sales)</t>
  </si>
  <si>
    <t>DIO (to output)</t>
  </si>
  <si>
    <t>KPIs (illustrative only)</t>
  </si>
  <si>
    <t>Accrued interest</t>
  </si>
  <si>
    <t xml:space="preserve">Δ Other </t>
  </si>
  <si>
    <t>CASH</t>
  </si>
  <si>
    <t>Working Capital</t>
  </si>
  <si>
    <t>FLOW</t>
  </si>
  <si>
    <t>extended</t>
  </si>
  <si>
    <t>"Other"</t>
  </si>
  <si>
    <t>lat. Steuer</t>
  </si>
  <si>
    <t>financial</t>
  </si>
  <si>
    <t>debt-like</t>
  </si>
  <si>
    <t>other items</t>
  </si>
  <si>
    <t>Infra-</t>
  </si>
  <si>
    <t>structure</t>
  </si>
  <si>
    <t>13. Extraordinary income</t>
  </si>
  <si>
    <t>14. Extraordinary expenses</t>
  </si>
  <si>
    <t>closure of subsidiaries</t>
  </si>
  <si>
    <t>depreciation</t>
  </si>
  <si>
    <t>restructuring</t>
  </si>
  <si>
    <t>transfer TFA to inventory</t>
  </si>
  <si>
    <t>Cash Flow summary</t>
  </si>
  <si>
    <t>Operating Cash Flow summary</t>
  </si>
  <si>
    <t>Δ Other items</t>
  </si>
  <si>
    <t>Dividends received</t>
  </si>
  <si>
    <t>Non-cash (gains)/losses</t>
  </si>
  <si>
    <r>
      <t>Free CF</t>
    </r>
    <r>
      <rPr>
        <sz val="8"/>
        <rFont val="Arial"/>
        <family val="2"/>
      </rPr>
      <t xml:space="preserve"> (bef. tax and exceptional items)</t>
    </r>
  </si>
  <si>
    <r>
      <t>operating CF</t>
    </r>
    <r>
      <rPr>
        <sz val="8"/>
        <rFont val="Arial"/>
        <family val="2"/>
      </rPr>
      <t xml:space="preserve"> (bef. interest and tax)</t>
    </r>
  </si>
  <si>
    <r>
      <t>Free CF</t>
    </r>
    <r>
      <rPr>
        <sz val="8"/>
        <rFont val="Arial"/>
        <family val="2"/>
      </rPr>
      <t xml:space="preserve"> (bef. interest, tax, exceptionals)</t>
    </r>
  </si>
  <si>
    <t>Balance Sheet</t>
  </si>
  <si>
    <t>1. Commercial proprietary rights and similar values and rights created internally</t>
  </si>
  <si>
    <t>2. Intangible assets derived from acquisitions</t>
  </si>
  <si>
    <t>3. Other equipment, factory and office equipment</t>
  </si>
  <si>
    <t>4. Payments in advance and construction in progress</t>
  </si>
  <si>
    <t>1. Trade receivables</t>
  </si>
  <si>
    <t>2. Receivables from affiliated companies</t>
  </si>
  <si>
    <t>3. Other assets</t>
  </si>
  <si>
    <t>Ill. Own shares</t>
  </si>
  <si>
    <t>IV. Cash on hand and bank balances</t>
  </si>
  <si>
    <t>Passiva</t>
  </si>
  <si>
    <t>A. Shareholders equity</t>
  </si>
  <si>
    <t>I. Subscribed capital</t>
  </si>
  <si>
    <t>less nominal value of own shares</t>
  </si>
  <si>
    <t>Issued shares</t>
  </si>
  <si>
    <t>II. Capital reserves</t>
  </si>
  <si>
    <t>III. Reserve for own shares</t>
  </si>
  <si>
    <t>IV. Retained earnings</t>
  </si>
  <si>
    <t>V. Net income for the year</t>
  </si>
  <si>
    <t>C. Accounts payable</t>
  </si>
  <si>
    <t>1. Amounts owed to credit institutions</t>
  </si>
  <si>
    <t>2. Customer advances</t>
  </si>
  <si>
    <t>3. Trade payables</t>
  </si>
  <si>
    <t>4. Other liabilities</t>
  </si>
  <si>
    <t>5. Liabilities to affiliated companies</t>
  </si>
  <si>
    <t>D. Deferred tax liabilities</t>
  </si>
  <si>
    <t>Check:</t>
  </si>
  <si>
    <t>Variance</t>
  </si>
  <si>
    <t>B. Provisions</t>
  </si>
  <si>
    <t>1. Tax provisions</t>
  </si>
  <si>
    <t>2. Other provisions</t>
  </si>
  <si>
    <t xml:space="preserve">Acquisition </t>
  </si>
  <si>
    <t xml:space="preserve"> costs</t>
  </si>
  <si>
    <t>Land &amp; Buildings</t>
  </si>
  <si>
    <t>Test facility</t>
  </si>
  <si>
    <t>Paint Shop</t>
  </si>
  <si>
    <t>Machinery</t>
  </si>
  <si>
    <t>Technical equipment</t>
  </si>
  <si>
    <t>Transformer station</t>
  </si>
  <si>
    <t>Office equipment</t>
  </si>
  <si>
    <t>Fixtures and Furnishing</t>
  </si>
  <si>
    <t>Tools</t>
  </si>
  <si>
    <t>Vehicles</t>
  </si>
  <si>
    <t>IT hardware</t>
  </si>
  <si>
    <t>Plants under construction</t>
  </si>
  <si>
    <t>Total</t>
  </si>
  <si>
    <t>Land</t>
  </si>
  <si>
    <t>Fixed asset movement schedule</t>
  </si>
  <si>
    <t>Acquisition costs</t>
  </si>
  <si>
    <t>Additions</t>
  </si>
  <si>
    <t>Disposals</t>
  </si>
  <si>
    <t>Reclassifications</t>
  </si>
  <si>
    <t>I. Intangible assets</t>
  </si>
  <si>
    <t>II. Tangible assets</t>
  </si>
  <si>
    <t>III. Financial assets</t>
  </si>
  <si>
    <t>Write-up</t>
  </si>
  <si>
    <t>Residual book value</t>
  </si>
  <si>
    <t>1. Capitalised development</t>
  </si>
  <si>
    <t>3. Office and other equipment</t>
  </si>
  <si>
    <t>4. Construction In progress</t>
  </si>
  <si>
    <t xml:space="preserve">2. Software and other </t>
  </si>
  <si>
    <t>Net Book value</t>
  </si>
  <si>
    <t>Depreciation</t>
  </si>
  <si>
    <t>Buildings</t>
  </si>
  <si>
    <t>Office and ther equipment</t>
  </si>
  <si>
    <t>Low value items</t>
  </si>
  <si>
    <t>Net Book Value</t>
  </si>
  <si>
    <t>Cumulative Depreciation</t>
  </si>
  <si>
    <t>NBV/Cost</t>
  </si>
  <si>
    <t>Breakdown tangible fixed assets</t>
  </si>
  <si>
    <t>value</t>
  </si>
  <si>
    <t>Book</t>
  </si>
  <si>
    <t>cost</t>
  </si>
  <si>
    <t>NBV /</t>
  </si>
  <si>
    <t>Headroom analysis</t>
  </si>
  <si>
    <t>£m</t>
  </si>
  <si>
    <t>Cash (positive)/overdraft</t>
  </si>
  <si>
    <t>Short-term debt</t>
  </si>
  <si>
    <t>Long term debt</t>
  </si>
  <si>
    <t>Total debt</t>
  </si>
  <si>
    <t>Line of credit</t>
  </si>
  <si>
    <t>Graph data:</t>
  </si>
  <si>
    <t>Debt in excess of limit</t>
  </si>
  <si>
    <t>Available line of credit</t>
  </si>
  <si>
    <t>(net of cash acquired)</t>
  </si>
  <si>
    <t xml:space="preserve">Price </t>
  </si>
  <si>
    <t>Interest paid (net)</t>
  </si>
  <si>
    <t>goodwill</t>
  </si>
  <si>
    <t>fixed assets</t>
  </si>
  <si>
    <t>debt like</t>
  </si>
  <si>
    <t>fin debt</t>
  </si>
  <si>
    <t>Exceptional items</t>
  </si>
  <si>
    <t>ext. WC</t>
  </si>
  <si>
    <t>TWC</t>
  </si>
  <si>
    <t>Bsp. Acquisition</t>
  </si>
  <si>
    <t>Δ debt like items (on BS)</t>
  </si>
  <si>
    <t>Δ ext. Working Capital</t>
  </si>
  <si>
    <t>Non-cash EBITDA items</t>
  </si>
  <si>
    <t>Delta</t>
  </si>
  <si>
    <t>Tangible fixed assets movements</t>
  </si>
  <si>
    <t>€m</t>
  </si>
  <si>
    <t>Opening balance</t>
  </si>
  <si>
    <t>Translation differences</t>
  </si>
  <si>
    <t>Acquisitions</t>
  </si>
  <si>
    <t>Additions (Capex)</t>
  </si>
  <si>
    <t>Other differences</t>
  </si>
  <si>
    <t>-</t>
  </si>
  <si>
    <t>Ending Balance</t>
  </si>
  <si>
    <t>Plant and machinery</t>
  </si>
  <si>
    <t>Other equipment</t>
  </si>
  <si>
    <t>Payments on account</t>
  </si>
  <si>
    <t>Capex versus depreciation</t>
  </si>
  <si>
    <t>Maintenance</t>
  </si>
  <si>
    <t>Capital Expenditure</t>
  </si>
  <si>
    <t>Capitalised Development costs</t>
  </si>
  <si>
    <t>Software licences</t>
  </si>
  <si>
    <t>Other tangible assets</t>
  </si>
  <si>
    <t>New Site</t>
  </si>
  <si>
    <t>Maintenance expenses</t>
  </si>
  <si>
    <t>Land &amp; Building - new site</t>
  </si>
  <si>
    <t>Key investments - new site</t>
  </si>
  <si>
    <t>thereof</t>
  </si>
  <si>
    <t>Software and tangible assets</t>
  </si>
  <si>
    <t>Software and TFA as % of depreciation</t>
  </si>
  <si>
    <t>Security deposit (credit lines)</t>
  </si>
  <si>
    <t>6</t>
  </si>
  <si>
    <t>Bank bonds</t>
  </si>
  <si>
    <t>7</t>
  </si>
  <si>
    <t>Cash collateral on prepayment bonds</t>
  </si>
  <si>
    <t>Rental and lease commitments</t>
  </si>
  <si>
    <t>11</t>
  </si>
  <si>
    <t>Own guarantees for subsidiary</t>
  </si>
  <si>
    <t>Debt to EBITDA ratio</t>
  </si>
  <si>
    <r>
      <t xml:space="preserve">Total net debt </t>
    </r>
    <r>
      <rPr>
        <sz val="8"/>
        <color rgb="FF000000"/>
        <rFont val="Arial"/>
        <family val="2"/>
      </rPr>
      <t>(as per bucket approach)</t>
    </r>
  </si>
  <si>
    <t>Summary of loan contracts as at 31 December 2012</t>
  </si>
  <si>
    <t>Type</t>
  </si>
  <si>
    <t>Inception</t>
  </si>
  <si>
    <t xml:space="preserve">Nominal </t>
  </si>
  <si>
    <t xml:space="preserve">Amount </t>
  </si>
  <si>
    <t>Repayment</t>
  </si>
  <si>
    <t>€000</t>
  </si>
  <si>
    <t>Bank</t>
  </si>
  <si>
    <t>Purpose</t>
  </si>
  <si>
    <t>date</t>
  </si>
  <si>
    <t>Maturity</t>
  </si>
  <si>
    <t>Interest rate</t>
  </si>
  <si>
    <t>Value</t>
  </si>
  <si>
    <t>at 31 Dec 2012</t>
  </si>
  <si>
    <t>term</t>
  </si>
  <si>
    <t>Collateral</t>
  </si>
  <si>
    <t>Covenants</t>
  </si>
  <si>
    <t>Pledge of €250,000</t>
  </si>
  <si>
    <t xml:space="preserve">Capex loan - IT </t>
  </si>
  <si>
    <t>Monthly</t>
  </si>
  <si>
    <t xml:space="preserve">Capex loan -  building and machinery </t>
  </si>
  <si>
    <t>Quarterly</t>
  </si>
  <si>
    <t xml:space="preserve">Capex Loan </t>
  </si>
  <si>
    <t>EURIBOR +200 bps</t>
  </si>
  <si>
    <t xml:space="preserve">bullet repayment </t>
  </si>
  <si>
    <t>Current fixed deposits up to an amount of €250 thousand</t>
  </si>
  <si>
    <t>General credit line</t>
  </si>
  <si>
    <t>Project funding (incl. bank bonds)</t>
  </si>
  <si>
    <t>Project related securities (engines, generators), 
20% cash collateral on advance payment bonds</t>
  </si>
  <si>
    <t>Property mortgage</t>
  </si>
  <si>
    <t>Jan</t>
  </si>
  <si>
    <t>Feb</t>
  </si>
  <si>
    <t>Mar</t>
  </si>
  <si>
    <t>Apr</t>
  </si>
  <si>
    <t>May</t>
  </si>
  <si>
    <t>Jun</t>
  </si>
  <si>
    <t>Jul</t>
  </si>
  <si>
    <t>Aug</t>
  </si>
  <si>
    <t>Sep</t>
  </si>
  <si>
    <t>Oct</t>
  </si>
  <si>
    <t>Nov</t>
  </si>
  <si>
    <t>Dec</t>
  </si>
  <si>
    <t>Summary of net debt</t>
  </si>
  <si>
    <t xml:space="preserve">Cash </t>
  </si>
  <si>
    <t>Bank loan</t>
  </si>
  <si>
    <t>other (e.g. shareholder loan)</t>
  </si>
  <si>
    <t>average bank loans</t>
  </si>
  <si>
    <t>interest expense</t>
  </si>
  <si>
    <t>indicative interest rate</t>
  </si>
  <si>
    <t>sqm</t>
  </si>
  <si>
    <t>Production space</t>
  </si>
  <si>
    <t>Office space</t>
  </si>
  <si>
    <t>Total area of the site</t>
  </si>
  <si>
    <t>utilised</t>
  </si>
  <si>
    <t>available</t>
  </si>
  <si>
    <t>Other working capital items</t>
  </si>
  <si>
    <t>Other working capital</t>
  </si>
  <si>
    <t>as % of sales (für Plausi Check)</t>
  </si>
  <si>
    <t>Other / rounding</t>
  </si>
  <si>
    <t>Accrued Interest</t>
  </si>
  <si>
    <t>Other provisions and other balance sheet items</t>
  </si>
  <si>
    <t xml:space="preserve">Other </t>
  </si>
  <si>
    <t>cash</t>
  </si>
  <si>
    <t>less cash</t>
  </si>
  <si>
    <t>Actual</t>
  </si>
  <si>
    <t>Overspending/ (shortfall) vs. Budget</t>
  </si>
  <si>
    <t>MAE</t>
  </si>
  <si>
    <t>Actual in % of budget</t>
  </si>
  <si>
    <t>Germany</t>
  </si>
  <si>
    <t>Eastern Europe</t>
  </si>
  <si>
    <t>Northern Europe</t>
  </si>
  <si>
    <t>West Europe (ex. Germany)</t>
  </si>
  <si>
    <t>USA</t>
  </si>
  <si>
    <t>China</t>
  </si>
  <si>
    <t>Capex production entities</t>
  </si>
  <si>
    <t>Capex sales entities</t>
  </si>
  <si>
    <t>Total capex</t>
  </si>
  <si>
    <t>KPIs</t>
  </si>
  <si>
    <t>in % of depreciation</t>
  </si>
  <si>
    <t>Capex by asset category</t>
  </si>
  <si>
    <t>Other Capex</t>
  </si>
  <si>
    <t>Capex plants</t>
  </si>
  <si>
    <t>Capex budgeting accuracy</t>
  </si>
  <si>
    <t>Production sites</t>
  </si>
  <si>
    <t>Capex by site</t>
  </si>
  <si>
    <t>Daten-Input</t>
  </si>
  <si>
    <t xml:space="preserve">Budget </t>
  </si>
  <si>
    <t>in % of Budget</t>
  </si>
  <si>
    <t>Cash definition for cash flow purposes</t>
  </si>
  <si>
    <t xml:space="preserve">Bank overdraft and similar </t>
  </si>
  <si>
    <t>Short term time deposits</t>
  </si>
  <si>
    <t>Kasse/Bank</t>
  </si>
  <si>
    <t>Kontokorrent-Kredite</t>
  </si>
  <si>
    <t>Netto Liquidität</t>
  </si>
  <si>
    <t>Net liquidity</t>
  </si>
  <si>
    <t>Kurzfristige Festgeldanlagen (u.ä.)</t>
  </si>
  <si>
    <t>Trapped cash</t>
  </si>
  <si>
    <t>Barhinterlegungen u.ä.</t>
  </si>
  <si>
    <t>Net liquidity (wide definition)</t>
  </si>
  <si>
    <t>E-DRS 28</t>
  </si>
  <si>
    <t>DRS-2</t>
  </si>
  <si>
    <t>Zinsabgrenzung (kurzfristig)</t>
  </si>
  <si>
    <t>Weite RES Definition</t>
  </si>
  <si>
    <t>verfügbare Liquidität</t>
  </si>
  <si>
    <t>"Headroom"</t>
  </si>
  <si>
    <t>Available credit lines (excl. loans)</t>
  </si>
  <si>
    <t>Credit line</t>
  </si>
  <si>
    <t>= available credit lines (excl. loans)</t>
  </si>
  <si>
    <t>Bestehende Kreditlinien</t>
  </si>
  <si>
    <t>Bankgarantien</t>
  </si>
  <si>
    <t>abzgl. Kontokorrent in Bankverbindlichkeiten</t>
  </si>
  <si>
    <t>Bankverbindlichkeiten</t>
  </si>
  <si>
    <t>Bank liabilities</t>
  </si>
  <si>
    <t>Outflow from repayments</t>
  </si>
  <si>
    <t>Dividends paid, etc.</t>
  </si>
  <si>
    <t>Credit Line</t>
  </si>
  <si>
    <t>Guarantees</t>
  </si>
  <si>
    <t>Credit line - Cash available</t>
  </si>
  <si>
    <t>Available Credit Line</t>
  </si>
  <si>
    <t>KW1</t>
  </si>
  <si>
    <t>KW2</t>
  </si>
  <si>
    <t>KW3</t>
  </si>
  <si>
    <t>KW4</t>
  </si>
  <si>
    <t>KW5</t>
  </si>
  <si>
    <t>KW6</t>
  </si>
  <si>
    <t>KW7</t>
  </si>
  <si>
    <t>KW8</t>
  </si>
  <si>
    <t>KW9</t>
  </si>
  <si>
    <t>KW10</t>
  </si>
  <si>
    <t>KW11</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</si>
  <si>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</si>
  <si>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</si>
  <si>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</si>
  <si>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</si>
  <si>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</si>
  <si>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</si>
  <si>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</si>
  <si>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</si>
  <si>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</si>
  <si>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</si>
  <si>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</si>
  <si>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</si>
  <si>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</si>
  <si>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</si>
  <si>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</si>
  <si>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</si>
  <si>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</si>
  <si>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</si>
  <si>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</si>
  <si>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</si>
  <si>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</si>
  <si>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</si>
  <si>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</si>
  <si>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</si>
  <si>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</si>
  <si>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</si>
  <si>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</si>
  <si>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</si>
  <si>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</si>
  <si>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</si>
  <si>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</si>
  <si>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KW43</t>
  </si>
  <si>
    <t>KW44</t>
  </si>
  <si>
    <t>KW45</t>
  </si>
  <si>
    <t>KW46</t>
  </si>
  <si>
    <t>KW47</t>
  </si>
  <si>
    <t>KW48</t>
  </si>
  <si>
    <t>KW49</t>
  </si>
  <si>
    <t>KW50</t>
  </si>
  <si>
    <t>KW51</t>
  </si>
  <si>
    <t>KW52</t>
  </si>
  <si>
    <t>Headroom available</t>
  </si>
  <si>
    <t>Company site - Utilised and unutilsed space</t>
  </si>
  <si>
    <t>Capex in % of depr.</t>
  </si>
  <si>
    <t xml:space="preserve">Financial debt </t>
  </si>
  <si>
    <t>(Total) net debt</t>
  </si>
  <si>
    <t>CAGR</t>
  </si>
  <si>
    <t>Bank loans</t>
  </si>
  <si>
    <t>Debt/EBITDA ratio</t>
  </si>
  <si>
    <t>Debt incl. bank bonds/EBITDA</t>
  </si>
  <si>
    <t>Graph data</t>
  </si>
  <si>
    <t>Production volume</t>
  </si>
  <si>
    <t>Indicative utilisation</t>
  </si>
  <si>
    <t>Production capacity</t>
  </si>
  <si>
    <t>$B$3:$F$28</t>
  </si>
  <si>
    <t xml:space="preserve">ABC Group - Consolidated cash flow </t>
  </si>
  <si>
    <t>Cash flow from operating activities</t>
  </si>
  <si>
    <t xml:space="preserve">Net income </t>
  </si>
  <si>
    <t>Amortisation / Depreciation</t>
  </si>
  <si>
    <t>Change in provisions</t>
  </si>
  <si>
    <t>Change in other receivables</t>
  </si>
  <si>
    <t>Change in other liabilities</t>
  </si>
  <si>
    <t>Cash flow from investing activities</t>
  </si>
  <si>
    <t>Income from disposal of fixed assets</t>
  </si>
  <si>
    <t>Capital expenditure</t>
  </si>
  <si>
    <t>Expenses from intercompany investments</t>
  </si>
  <si>
    <t>Cash paid for financial receivables</t>
  </si>
  <si>
    <t>Cash flow from financing activities</t>
  </si>
  <si>
    <t>Dividends paid to parent company</t>
  </si>
  <si>
    <t>Dividends paid to minority interests</t>
  </si>
  <si>
    <t>Change in financial liabilities</t>
  </si>
  <si>
    <t>Cash and cash equivalents, opening balance</t>
  </si>
  <si>
    <r>
      <t>Change in working capital</t>
    </r>
    <r>
      <rPr>
        <vertAlign val="superscript"/>
        <sz val="8"/>
        <rFont val="Arial"/>
        <family val="2"/>
      </rPr>
      <t>(a)</t>
    </r>
  </si>
  <si>
    <t>$B$3:$E$30</t>
  </si>
  <si>
    <r>
      <t>Cash and cash equivalents, closing balance</t>
    </r>
    <r>
      <rPr>
        <b/>
        <vertAlign val="superscript"/>
        <sz val="8"/>
        <color rgb="FF000000"/>
        <rFont val="Arial"/>
        <family val="2"/>
      </rPr>
      <t>(b)</t>
    </r>
  </si>
  <si>
    <t>pro</t>
  </si>
  <si>
    <t>contra</t>
  </si>
  <si>
    <t>On balance sheet items</t>
  </si>
  <si>
    <t>Factoring</t>
  </si>
  <si>
    <t>Capex Creditors</t>
  </si>
  <si>
    <t>Leasing</t>
  </si>
  <si>
    <t>in %</t>
  </si>
  <si>
    <t>Bank A</t>
  </si>
  <si>
    <t>Bank B</t>
  </si>
  <si>
    <t>Bank C</t>
  </si>
  <si>
    <t>$B$3:$P$18</t>
  </si>
  <si>
    <t>Dec 11</t>
  </si>
  <si>
    <t>Dec 12</t>
  </si>
  <si>
    <r>
      <t xml:space="preserve">Operating CF </t>
    </r>
    <r>
      <rPr>
        <vertAlign val="superscript"/>
        <sz val="8"/>
        <rFont val="Arial"/>
        <family val="2"/>
      </rPr>
      <t>*)</t>
    </r>
  </si>
  <si>
    <r>
      <t>Free CF</t>
    </r>
    <r>
      <rPr>
        <sz val="8"/>
        <rFont val="Arial"/>
        <family val="2"/>
      </rPr>
      <t xml:space="preserve"> </t>
    </r>
    <r>
      <rPr>
        <vertAlign val="superscript"/>
        <sz val="8"/>
        <rFont val="Arial"/>
        <family val="2"/>
      </rPr>
      <t>*)</t>
    </r>
  </si>
  <si>
    <t xml:space="preserve">Equity / total assets: minimum  25% </t>
  </si>
  <si>
    <t>Bank A (refinanced by  Bank B)</t>
  </si>
  <si>
    <t>Bank A (refinanced by Bank C)</t>
  </si>
  <si>
    <t>in % of total revenue</t>
  </si>
  <si>
    <t>Pension liabilities</t>
  </si>
  <si>
    <t>Income tax liabilities</t>
  </si>
  <si>
    <t>Other  "debt like items"</t>
  </si>
  <si>
    <t>Total debt like items</t>
  </si>
  <si>
    <t>CW1</t>
  </si>
  <si>
    <t>CW2</t>
  </si>
  <si>
    <t>CW3</t>
  </si>
  <si>
    <t>CW4</t>
  </si>
  <si>
    <t>CW5</t>
  </si>
  <si>
    <t>CW6</t>
  </si>
  <si>
    <t>CW7</t>
  </si>
  <si>
    <t>CW8</t>
  </si>
  <si>
    <t>CW9</t>
  </si>
  <si>
    <t>CW10</t>
  </si>
  <si>
    <t>CW11</t>
  </si>
  <si>
    <t>CW12</t>
  </si>
  <si>
    <t>CW13</t>
  </si>
  <si>
    <t>CW14</t>
  </si>
  <si>
    <t>CW15</t>
  </si>
  <si>
    <t>CW16</t>
  </si>
  <si>
    <t>CW17</t>
  </si>
  <si>
    <t>CW18</t>
  </si>
  <si>
    <t>CW19</t>
  </si>
  <si>
    <t>CW20</t>
  </si>
  <si>
    <t>CW21</t>
  </si>
  <si>
    <t>CW22</t>
  </si>
  <si>
    <t>CW23</t>
  </si>
  <si>
    <t>CW24</t>
  </si>
  <si>
    <t>CW25</t>
  </si>
  <si>
    <t>CW26</t>
  </si>
  <si>
    <t>CW27</t>
  </si>
  <si>
    <t>CW28</t>
  </si>
  <si>
    <t>CW29</t>
  </si>
  <si>
    <t>CW30</t>
  </si>
  <si>
    <t>CW31</t>
  </si>
  <si>
    <t>CW32</t>
  </si>
  <si>
    <t>CW33</t>
  </si>
  <si>
    <t>CW34</t>
  </si>
  <si>
    <t>CW35</t>
  </si>
  <si>
    <t>CW36</t>
  </si>
  <si>
    <t>CW37</t>
  </si>
  <si>
    <t>CW38</t>
  </si>
  <si>
    <t>CW39</t>
  </si>
  <si>
    <t>CW40</t>
  </si>
  <si>
    <t>CW41</t>
  </si>
  <si>
    <t>CW42</t>
  </si>
  <si>
    <t>CW43</t>
  </si>
  <si>
    <t>CW44</t>
  </si>
  <si>
    <t>CW45</t>
  </si>
  <si>
    <t>CW46</t>
  </si>
  <si>
    <t>CW47</t>
  </si>
  <si>
    <t>CW48</t>
  </si>
  <si>
    <t>CW49</t>
  </si>
  <si>
    <t>CW50</t>
  </si>
  <si>
    <t>CW51</t>
  </si>
  <si>
    <t>CW52</t>
  </si>
  <si>
    <t>ABC GmbH - bank borrowings overview per [date]</t>
  </si>
  <si>
    <t>entity</t>
  </si>
  <si>
    <t>bank</t>
  </si>
  <si>
    <t>type</t>
  </si>
  <si>
    <t>initial loan amount</t>
  </si>
  <si>
    <t>tot. credit line/ limit</t>
  </si>
  <si>
    <t>entire term</t>
  </si>
  <si>
    <t>interest p.a.</t>
  </si>
  <si>
    <t>amortisation
p.a.</t>
  </si>
  <si>
    <t>loan balance
as at [date]</t>
  </si>
  <si>
    <t>available headroom</t>
  </si>
  <si>
    <t>credit balance</t>
  </si>
  <si>
    <t>Net-liquidity</t>
  </si>
  <si>
    <t>Available Liquidity</t>
  </si>
  <si>
    <t>collateral / securities</t>
  </si>
  <si>
    <t>working capital facility</t>
  </si>
  <si>
    <t>Senior loan</t>
  </si>
  <si>
    <t>Factoring line</t>
  </si>
  <si>
    <t>Entity A</t>
  </si>
  <si>
    <t>Entity B</t>
  </si>
  <si>
    <t>Group</t>
  </si>
  <si>
    <t>Extended working capital ("ExtWC")</t>
  </si>
  <si>
    <t>Other debt items ("OthND")</t>
  </si>
  <si>
    <t>Other items</t>
  </si>
  <si>
    <t>Additional elements that can be included in cash definition</t>
  </si>
  <si>
    <t>Extended 'headroom' analysis in Restructuring situations</t>
  </si>
  <si>
    <t>Less overdrafts in bank liabilities (already deducted in liquidity analysis above)</t>
  </si>
  <si>
    <t>Bank loans/ liabilities drawn</t>
  </si>
  <si>
    <t>Accrued Interest (current)</t>
  </si>
  <si>
    <t>Calculation of available credit lines (excl. loans)</t>
  </si>
  <si>
    <t>Net tax paid (RES)</t>
  </si>
  <si>
    <r>
      <t>operating CF</t>
    </r>
    <r>
      <rPr>
        <sz val="8"/>
        <rFont val="Arial"/>
        <family val="2"/>
      </rPr>
      <t xml:space="preserve"> (</t>
    </r>
    <r>
      <rPr>
        <i/>
        <sz val="8"/>
        <rFont val="Arial"/>
        <family val="2"/>
      </rPr>
      <t>Cash generated from operating activities</t>
    </r>
    <r>
      <rPr>
        <sz val="8"/>
        <rFont val="Arial"/>
        <family val="2"/>
      </rPr>
      <t>)</t>
    </r>
  </si>
  <si>
    <t>Free CF (bef. interest, tax and div recieved)</t>
  </si>
  <si>
    <t>Net income (P&amp;L)</t>
  </si>
  <si>
    <t>Dividends and other compre-hensive incom</t>
  </si>
  <si>
    <t>Other BS items</t>
  </si>
  <si>
    <t>assets</t>
  </si>
  <si>
    <t>Cash Flow Matrix</t>
  </si>
  <si>
    <t>tax liab.</t>
  </si>
  <si>
    <t>[…..]</t>
  </si>
  <si>
    <t>[…]</t>
  </si>
  <si>
    <t>Cash Conversion Rate</t>
  </si>
  <si>
    <t>Dividend paid</t>
  </si>
  <si>
    <t>Dividends paid / capital increase</t>
  </si>
  <si>
    <t>Reciprocal unfulfilled legal transaction =&gt; generally unrecognised pending contracts</t>
  </si>
  <si>
    <t>Usually not recognised (unless the contracted prices are higher than current market prices; if so, coverage via a provision for anticipated losses).</t>
  </si>
  <si>
    <t>Order commitments</t>
  </si>
  <si>
    <t>The purpose of future investments is the future generation of profits. As a result, consideration of relevant financial liabilities in net debt or purchase price would not be justifiable.</t>
  </si>
  <si>
    <t xml:space="preserve">Corresponds to the idea of a "Capex Adjustment" in a purchase price mechanism: if the seller freezes Capex budgets until closing (spending freeze), cash and, therefore, purchase price may increase in favour of the seller. A Capex adjustment defines the minimum amount of Capex spent until closing, based on the investment budget. </t>
  </si>
  <si>
    <t>Order commitments from investment projects</t>
  </si>
  <si>
    <t>Leasing transactions may qualify as an operating lease or as a finance lease. Only finance leases require a simultaneous entry of an asset and a liability in the balance sheet of the lessee. This liability is usually considered in net debt. For the operating lease, however, the (financial) liability will not be recognised as liabilities. Leasing instalments that are to be paid reduce net income.</t>
  </si>
  <si>
    <t>No adjustment for debt, since operational leasing expenses are recognised in EBITDA. Note: If "pro-forma leasing liabilities" are applied for operating leases, corresponding leasing expenses should be identified in the P&amp;L (below EBITDA).</t>
  </si>
  <si>
    <t>If operating leasing is implemented specifically to lower the balance sheet total (e.g. sale &amp; lease back), a net debt under pro-forma consideration of this lease could be created as a finance lease for comparative purposes. Always check whether part of the operational leasing expenses have been accounted for in the financial result; if so, a corresponding debt should be recognised from the leasing transaction.</t>
  </si>
  <si>
    <t>Other financial liabilities (off balance sheet)</t>
  </si>
  <si>
    <t>Soft issue; negotiable</t>
  </si>
  <si>
    <t xml:space="preserve">Bank guarantees are practically "never" drawn, meaning that cash outflow is not likely going forward. </t>
  </si>
  <si>
    <t xml:space="preserve">a) Bank guarantees burden financing with banks same way as loans, therefore 100% debt
b) If security deposits are paid in cash, this reduces cash and is therefore also 100% net debt
</t>
  </si>
  <si>
    <t>Bank guarantees in favour of the target</t>
  </si>
  <si>
    <t xml:space="preserve">Are frequently granted in connection with investments by Federal and State governments and may be granted independently of or tied to certain conditions (e.g. continuation of business operations at a certain location, maintain specific employee numbers, etc.). Grants and subsidies are often linked to change of control clauses. </t>
  </si>
  <si>
    <t>See comments to the left</t>
  </si>
  <si>
    <t>Allocation depends on the extent to which the grants and subsidies are linked to resolutory conditions and if these are actually likely to occur (probability of occurrence). Analysis required for the individual case.</t>
  </si>
  <si>
    <t>Repayment risk from public grants and subsidies (Federal and State governments)</t>
  </si>
  <si>
    <t>For individual items a provision should only be made if the probability of occurrence is greater than 50% (more likely than not). In the absence of probabilities of occurrence and quantification, these items can be covered in the purchase agreement as guarantees or indemnity obligations from the seller.</t>
  </si>
  <si>
    <t>Application improbable</t>
  </si>
  <si>
    <t>This is a potential debt item, which should be considered within the scope of purchase price negotiations (assessment with expected value =&gt; analogy business combinations in compliance with IFRS 3).</t>
  </si>
  <si>
    <t>Risks from litigation (Probability of occurrence&lt;50%)</t>
  </si>
  <si>
    <t>Predominantly for related parties, but also to support key suppliers or customers. In the absence of probabilities of occurrence and quantification, these items can be covered in the puchase agreement as guarantees or indemnity obligations from the seller.</t>
  </si>
  <si>
    <t>This is a potential debt position, which should be considered within the scope of purchase price negotiations (when necessary with expected value).</t>
  </si>
  <si>
    <t>Guarantees to third parties</t>
  </si>
  <si>
    <t>Off balance sheet items: Contingent liabilities</t>
  </si>
  <si>
    <r>
      <t xml:space="preserve">In plant construction or project business, projects are frequently finally settled when </t>
    </r>
    <r>
      <rPr>
        <u/>
        <sz val="8"/>
        <color rgb="FF000000"/>
        <rFont val="Arial"/>
        <family val="2"/>
      </rPr>
      <t>key</t>
    </r>
    <r>
      <rPr>
        <sz val="8"/>
        <color rgb="FF000000"/>
        <rFont val="Arial"/>
        <family val="2"/>
      </rPr>
      <t xml:space="preserve"> opportunities and risks have been transferred to the customer. This may mean that revenues were realised, but subsequent costs still occur (for instance for documentation creation or initial maintenance after commissioning of the plant). These should be deferred.</t>
    </r>
  </si>
  <si>
    <t>Similar to advances received, such provisions are generally associated with business activities.</t>
  </si>
  <si>
    <t>Subsequent works lead to cash outflows after closing. This shall be viewed as a debt-like item, particularly, if the total order value has already been paid by the customer.</t>
  </si>
  <si>
    <t>Provisions for follow-up costs (outstanding costs)</t>
  </si>
  <si>
    <t xml:space="preserve">Guarantee provisions should protect against the risk of future reworking, replacements, reductions or compensation due to non-performance as a result of legal or contractual terms of warranty. Guarantee provisions may be made as single provisions for individual guarantee cases, which have become known up to the day of the financial statement, or as fixed provisions. </t>
  </si>
  <si>
    <t>A certain level of guarantee and warranty provisions is part of normal business operations (particularly fixed generated share).</t>
  </si>
  <si>
    <t>Case-by-case circumstances, which exceed a normal level, can qualify as net debt.</t>
  </si>
  <si>
    <t>Guarantee and warranty provisions</t>
  </si>
  <si>
    <t>A certain degree of litigation is a part of normal business activities. Analysis of the legal basis for the individual case.</t>
  </si>
  <si>
    <t>For large-scale cases beyond the scope of the business activities, allocation as net debt can be considered. Analysis of the legal basis for the individual case.</t>
  </si>
  <si>
    <t>Legal disputes and the associated legal and advisory costs</t>
  </si>
  <si>
    <t xml:space="preserve">Usually costs for closing down business divisions, severance pay for employees, etc. If the business planning is already based on the restructured business, the restructuring expenses should typically be carried by the seller and allocated as net debt. </t>
  </si>
  <si>
    <t>For regularly occurring restructuring (e.g. in large consolidated groups) allocation to WC may be an option.</t>
  </si>
  <si>
    <t>Typically net debt for large one-off amounts.</t>
  </si>
  <si>
    <t>Restructuring costs</t>
  </si>
  <si>
    <t>Expenses linked to the transaction.</t>
  </si>
  <si>
    <t>Not applicable</t>
  </si>
  <si>
    <t>Indisputable debt</t>
  </si>
  <si>
    <t>Transaction costs</t>
  </si>
  <si>
    <t>Downstream costs from a purchase price adjustment of an earlier company acquisition.</t>
  </si>
  <si>
    <t>Provision from earn-out clauses and external purchase price instalments</t>
  </si>
  <si>
    <t>In the typical block model, entitled employees work full-time at reduced income during the savings or accumulation phase and do not work is done in the release phase at continued payment of the reduced income. In comparison, work time and income are reduced during the entire partial retirement phase for the so-called uniform distribution model.</t>
  </si>
  <si>
    <t>As long as the partial retirement provision is predominantly short-term in nature, such provisions may be argued to affect ongoing personnel costs and normal business activities.</t>
  </si>
  <si>
    <t>Generally designated as net debt (long-term character and analogous to the pensions arguments).</t>
  </si>
  <si>
    <t>Partial Retirement</t>
  </si>
  <si>
    <t>On the one hand, it is essential to ensure that these are considered regardless of their accounting treatment– even if an accounting obligation may not exist under the Introductory Act to the German Commercial Code/EGHGB (so-called old obligations). On the other hand, it is questionable whether the amounts of the obligations are sufficiently allocated.</t>
  </si>
  <si>
    <t>The majority of negotiating partners may accept a deduction of these liabilities as (financial) debt. As in the case of liabilities to banks, this is ultimately a long-term credit (from employee to employer) until retirement.</t>
  </si>
  <si>
    <t>Pensions (incl. Reinsurance)</t>
  </si>
  <si>
    <t>Generally designated as net debt; if applicable evaluation critical under resolutory conditions.</t>
  </si>
  <si>
    <t>Character of personnel costs, which are a part of normal business activities.</t>
  </si>
  <si>
    <t xml:space="preserve"> Long-term debt item, not accrued within the scope of normal short-term business activities. 
</t>
  </si>
  <si>
    <t>Anniversaries</t>
  </si>
  <si>
    <t xml:space="preserve">Claims arising from bonuses shall be granted based on previous business operating activities.
</t>
  </si>
  <si>
    <t xml:space="preserve">Employee bonuses: Debt to the extent the amount surpasses the "normal" level or special/exceptional payments lacking a causal link to normal business activities. </t>
  </si>
  <si>
    <t>Bonuses</t>
  </si>
  <si>
    <t>Holiday entitlement within the scope of normal business activities.</t>
  </si>
  <si>
    <t>Debt, provided the balance exceeds the "normal level" (e.g. accrual of provisions due to order situation; exceptional cases).</t>
  </si>
  <si>
    <t>Holidays</t>
  </si>
  <si>
    <t>On balance sheet items: Provisions</t>
  </si>
  <si>
    <t>Individual large-scale Capex measures may result in high level of trade payables, particularly in the case of cyclical investment activities. Such trade payebles strictly speaking may not be considered as "working capital" (associated with investment activity and not business activity). It is important to eliminate such effects from the average or "target" working capital, as it is irrelevant whether Capex creditors are specifically defined as debt or not (also for SPA purposes).</t>
  </si>
  <si>
    <t xml:space="preserve">Conditions underlying recourse factoring are similar to capital leasing: despite the sale of receivables, these must be accounted for by the original creditor due to the provisions of the German Commercial Code (HGB). Simultaneously, a corresponding financial liability exists toward the buyer of the receivables. 
Conditions underlying non-recourse factoring differ. The seller reduces the net financial debt by selling the receivables to a third party. A liability does not arise. Therefore, additional external financing of working capital is not necessary. Ignoring such a financial model, i.e. no deduction of a financial liability, disregards the actually higher working capital levels required in the normal course of business operations. Further, financing costs are recorded below operational result.
</t>
  </si>
  <si>
    <t>Applies to income prior to the effective date, provided it represents sales revenues/turnover after the effective date.</t>
  </si>
  <si>
    <t>Recurring amounts within the scope of normal business activities usually have WC character.</t>
  </si>
  <si>
    <t>Deferred income reflects an outstanding performance obligation (performance has not yet been rendered) and therefore represents a debt position.</t>
  </si>
  <si>
    <t>Deferred income</t>
  </si>
  <si>
    <t>Advanced payments received represent an adjustment item to reserves (approach frequently taken in Balance Sheet analysis) and reflect normal business activities. A consideration as a net working capital item should, therefore, be preferred.</t>
  </si>
  <si>
    <t>Advance payments received have debt character, as funds have been collected although the corresponding performance obligation has yet to be rendered.</t>
  </si>
  <si>
    <t>Advances received</t>
  </si>
  <si>
    <t>On balance sheet items: Working Capital related issues</t>
  </si>
  <si>
    <t xml:space="preserve">An asset item for deferred taxes will be accrued if the actual tax burden is temporarily higher than expected considering the level of profit according to the German Commercial Code (HGB) or IFRS financial statement. This effect is reversed going forward. </t>
  </si>
  <si>
    <t xml:space="preserve">To be considered within the scope of net debt. Important: impairment testing and transfer of tax losses carried forward. </t>
  </si>
  <si>
    <t>Deferred tax assets</t>
  </si>
  <si>
    <t>A debt item for deferred taxes will be accrued if the actual tax expenditure is temporarily lower than expected considering the level of profit according to the German Commercial Code (HGB) or IFRS . This effect is reversed in the future. In practice, the reversal means that going forward taxes paid are relatively high though profits as per Group financial statements of that year are significantly lower than the basis for the tax assessment.</t>
  </si>
  <si>
    <t>An investor will not be willing to bear this (known) future (additional) tax burden, which will not result in corresponding distributable profits going forward. Considering deferred tax liabilities as a net debt item results in a economically fair compensation within the scope of the purchase price adjustments.</t>
  </si>
  <si>
    <t>Applies to all types of taxes except VAT (=WC).</t>
  </si>
  <si>
    <t>Seller may try to qualify a "normal level" of tax liabilities as WC.</t>
  </si>
  <si>
    <t>Tax assets and liabilities (prepayment/provisions) shall be allocated to the seller.</t>
  </si>
  <si>
    <t>Tax assets and liabilities (prepayment/provision)</t>
  </si>
  <si>
    <t>On balance sheet items: Taxes</t>
  </si>
  <si>
    <t>Fees in connection with the early repayment and termination of credit agreements.
Under certain circumstances not accounted for on the balance sheet, as usually not relevant on the effective date considering "going concern" premises.</t>
  </si>
  <si>
    <t xml:space="preserve">Principally qualifies as debt, negotiatiable item. </t>
  </si>
  <si>
    <r>
      <t xml:space="preserve">Prepayment penalties
Credit agreements for refinancing </t>
    </r>
    <r>
      <rPr>
        <sz val="8"/>
        <color rgb="FF000000"/>
        <rFont val="Arial"/>
        <family val="2"/>
      </rPr>
      <t>(debt breakage cost)</t>
    </r>
  </si>
  <si>
    <t>Insofar as e.g. capital transfer controls – trapped/restricted cash – (for example China) restrict the transfer.
In certain cases (e.g. retail businesses) an allocation of an average (change) cash reserve to working capital can be argued.</t>
  </si>
  <si>
    <t>Standard financial debt (rarely disputed)</t>
  </si>
  <si>
    <t>Liquid assets/Cash balance</t>
  </si>
  <si>
    <r>
      <t xml:space="preserve">Hedge accounting differentiates between fair value hedges and cash flow hedges. Use caution not to double count in hedging relationships: either set fair value as net debt and plan with non-hedged rates, </t>
    </r>
    <r>
      <rPr>
        <u/>
        <sz val="8"/>
        <color rgb="FF000000"/>
        <rFont val="Arial"/>
        <family val="2"/>
      </rPr>
      <t>or</t>
    </r>
    <r>
      <rPr>
        <sz val="8"/>
        <color rgb="FF000000"/>
        <rFont val="Arial"/>
        <family val="2"/>
      </rPr>
      <t xml:space="preserve"> do recognize as debt and plan using hedged rates. </t>
    </r>
  </si>
  <si>
    <t>Derivative hedging of future purchasing and selling transactions represents operational hedging tools. Particularly, if PL business plan is based on hedged rates (prices/interest), considering the fair value as a debt like item is not appropriate. Derivatives on commodities/ FX (if applicable) serve as a hedge for current business operations.</t>
  </si>
  <si>
    <t>Derivatives with negative market value are debt items and shall be considered financial debt.</t>
  </si>
  <si>
    <r>
      <rPr>
        <b/>
        <sz val="8"/>
        <color rgb="FF000000"/>
        <rFont val="Arial"/>
        <family val="2"/>
      </rPr>
      <t>Derivatives</t>
    </r>
    <r>
      <rPr>
        <sz val="8"/>
        <color rgb="FF000000"/>
        <rFont val="Arial"/>
        <family val="2"/>
      </rPr>
      <t xml:space="preserve">
- Commodities
- FX = Foreign Exchange
- Interest</t>
    </r>
  </si>
  <si>
    <t>Relevant if interest, for example, is only settled every 12 or 6 months; If necessary, recorded as "other liability" in the Balance Sheet.</t>
  </si>
  <si>
    <t xml:space="preserve">Deferred interest </t>
  </si>
  <si>
    <t>Generally, a liability is recognized in accordance with a profit appropriation resolution; if applicable, recognition in the actual reporting period (e.g. PLTA (profit and loss transfer agreement) in place for the Group, partnerships). If not distributed, profits create an increase in bank account funds until closing. Such accumulated profits benefit the seller if a debt free/cash free mechanism is used to determine the purchase price.
In case of a PLTA, it is important that a PLTA liability be factored in to the net debt scheme of the respective reporting period (upon preparation of the financial statement).  Please note: If the necessary cash is considered in net debt upon closing, a corresponding liability shall be deducted.</t>
  </si>
  <si>
    <t>Liabilities
Profit transfers/Dividend payments</t>
  </si>
  <si>
    <t>Cash pooling can be implemented in corporate groups to optimise the net exposure towards banks and the corresponding interest costs. The respective participating companies often record the resulting balances within “other receivables/liabilities“.</t>
  </si>
  <si>
    <t>Cash pooling</t>
  </si>
  <si>
    <t>Other credit-like liabilities</t>
  </si>
  <si>
    <t>Loans</t>
  </si>
  <si>
    <t>Explanation/Reference</t>
  </si>
  <si>
    <t>Items</t>
  </si>
  <si>
    <t>No.</t>
  </si>
  <si>
    <t>Arguments for designation as net debt/financial liability</t>
  </si>
  <si>
    <t>The differentiation of net financial liabilities (net debt) from those liabilities, which are part of working capital often proves to be a critical factor within the scope of contract negotiations for business transactions: A total purchase price (entity value), which is e.g. the result of multiplicator times EBIT, is often negotiated in the first step. The transition from total purchase price to equity purchase price (equity value) is done by deducting net debt from the entity value. Up for regular dispute is which items qualify as net debt and, therefore, represents the position to be deducted.</t>
  </si>
  <si>
    <t xml:space="preserve">Differentiation of Financial Liabilities: Net Debt vs. Net Working Capital </t>
  </si>
  <si>
    <t>Check to interest expense (very simplified)!!!</t>
  </si>
  <si>
    <t>Typical 'Cash and cash equivalents' definition for cash flow analysis purposes</t>
  </si>
  <si>
    <t>Δ Balance sheet</t>
  </si>
  <si>
    <t>Δ other balance sheet items</t>
  </si>
  <si>
    <t>20X0</t>
  </si>
  <si>
    <t>20X1</t>
  </si>
  <si>
    <t>20X2</t>
  </si>
  <si>
    <t>20X9</t>
  </si>
  <si>
    <t>FY10-FY12</t>
  </si>
  <si>
    <t>1H11</t>
  </si>
  <si>
    <t>Cash Flow workings - FY12</t>
  </si>
  <si>
    <t>Cash Flow workings - FY10</t>
  </si>
  <si>
    <t>Cash Flow workings - FY11</t>
  </si>
  <si>
    <t xml:space="preserve">Reconciliation other comprehensive income ("OCI") </t>
  </si>
</sst>
</file>

<file path=xl/styles.xml><?xml version="1.0" encoding="utf-8"?>
<styleSheet xmlns="http://schemas.openxmlformats.org/spreadsheetml/2006/main" xmlns:mc="http://schemas.openxmlformats.org/markup-compatibility/2006" xmlns:x14ac="http://schemas.microsoft.com/office/spreadsheetml/2009/9/ac" mc:Ignorable="x14ac">
  <numFmts count="150">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164" formatCode="#,##0\ &quot;€&quot;;\-#,##0\ &quot;€&quot;"/>
    <numFmt numFmtId="165" formatCode="#,##0\ &quot;€&quot;;[Red]\-#,##0\ &quot;€&quot;"/>
    <numFmt numFmtId="166" formatCode="_-* #,##0\ _€_-;\-* #,##0\ _€_-;_-* &quot;-&quot;\ _€_-;_-@_-"/>
    <numFmt numFmtId="167" formatCode="_-* #,##0.00\ &quot;€&quot;_-;\-* #,##0.00\ &quot;€&quot;_-;_-* &quot;-&quot;??\ &quot;€&quot;_-;_-@_-"/>
    <numFmt numFmtId="168" formatCode="_-* #,##0.00\ _€_-;\-* #,##0.00\ _€_-;_-* &quot;-&quot;??\ _€_-;_-@_-"/>
    <numFmt numFmtId="169" formatCode="&quot;£&quot;#,##0;\-&quot;£&quot;#,##0"/>
    <numFmt numFmtId="170" formatCode="&quot;£&quot;#,##0.00;\-&quot;£&quot;#,##0.00"/>
    <numFmt numFmtId="171" formatCode="_-* #,##0_-;\-* #,##0_-;_-* &quot;-&quot;_-;_-@_-"/>
    <numFmt numFmtId="172" formatCode="_-* #,##0.00_-;\-* #,##0.00_-;_-* &quot;-&quot;??_-;_-@_-"/>
    <numFmt numFmtId="173" formatCode="#,##0;\(#,##0\);\-_);@"/>
    <numFmt numFmtId="174" formatCode="[$-809]mmm\ \'yy;@"/>
    <numFmt numFmtId="175" formatCode="#,##0.000;\(#,##0.000\);\-_);@"/>
    <numFmt numFmtId="176" formatCode="0.0%"/>
    <numFmt numFmtId="177" formatCode="[$€-2]\ #,##0;[Red]\-[$€-2]\ #,##0"/>
    <numFmt numFmtId="178" formatCode="#,##0_);\(#,##0\);\-_);@"/>
    <numFmt numFmtId="179" formatCode="[$-409]mmm\-yy;@"/>
    <numFmt numFmtId="180" formatCode="#,##0.0;\(#,##0.0\);\-;@"/>
    <numFmt numFmtId="181" formatCode="#,##0.0;\-#,##0.0;\-;@"/>
    <numFmt numFmtId="182" formatCode="#,##0;\(#,##0\);\-;@"/>
    <numFmt numFmtId="183" formatCode="_(* #,##0.0_);_(* \(#,##0.0\);_(* &quot;-&quot;??_);_(@_)"/>
    <numFmt numFmtId="184" formatCode="#,##0.0_);\(#,##0.0\)"/>
    <numFmt numFmtId="185" formatCode="#,##0.0;\(#,##0.0\);\-_);@"/>
    <numFmt numFmtId="186" formatCode="#,##0;\-#,##0;\-;@"/>
    <numFmt numFmtId="187" formatCode="#,##0.0%_);\(#,##0.0\)%;\-_);@"/>
    <numFmt numFmtId="188" formatCode="#,##0.00%_);\(#,##0.00\)%;\-_);@"/>
    <numFmt numFmtId="189" formatCode="#,##0.0_);\(#,##0.0\);\-"/>
    <numFmt numFmtId="190" formatCode="_-* #,##0.00\ _D_M_-;\-* #,##0.00\ _D_M_-;_-* &quot;-&quot;??\ _D_M_-;_-@_-"/>
    <numFmt numFmtId="191" formatCode="_(* #,##0.0_);_(* \(#,##0.0\);_(* &quot; - &quot;_);_(@_)"/>
    <numFmt numFmtId="192" formatCode="#,##0;\(#,##0\);&quot;-&quot;"/>
    <numFmt numFmtId="193" formatCode="General_)"/>
    <numFmt numFmtId="194" formatCode="#,##0,"/>
    <numFmt numFmtId="195" formatCode="#,##0;\(#,##0\)"/>
    <numFmt numFmtId="196" formatCode="_-* #,##0.00\ _E_U_R_-;\-* #,##0.00\ _E_U_R_-;_-* &quot;-&quot;??\ _E_U_R_-;_-@_-"/>
    <numFmt numFmtId="197" formatCode="_-* #,##0\ _E_U_R_-;\-* #,##0\ _E_U_R_-;_-* &quot;-&quot;\ _E_U_R_-;_-@_-"/>
    <numFmt numFmtId="198" formatCode="_-* #,##0.00\ &quot;EUR&quot;_-;\-* #,##0.00\ &quot;EUR&quot;_-;_-* &quot;-&quot;??\ &quot;EUR&quot;_-;_-@_-"/>
    <numFmt numFmtId="199" formatCode="_-* #,##0\ &quot;EUR&quot;_-;\-* #,##0\ &quot;EUR&quot;_-;_-* &quot;-&quot;\ &quot;EUR&quot;_-;_-@_-"/>
    <numFmt numFmtId="200" formatCode="#,##0.00_ ;[Red]\-#,##0.00;\-"/>
    <numFmt numFmtId="201" formatCode="#,##0.00_ ;[Red]\-#,##0.00;\-\ "/>
    <numFmt numFmtId="202" formatCode="&quot;$&quot;#,##0.000_);[Red]\(&quot;$&quot;#,##0.000\)"/>
    <numFmt numFmtId="203" formatCode="_ * #,##0_ ;_ * \-#,##0_ ;_ * &quot;-&quot;_ ;_ @_ "/>
    <numFmt numFmtId="204" formatCode="\+\ #,##0.0;\-\ #,##0.0"/>
    <numFmt numFmtId="205" formatCode="#,##0.00;\-#,##0.00;&quot;  -  &quot;"/>
    <numFmt numFmtId="206" formatCode="#,##0.00\ ;[Red]\-#,##0.00;\-\ "/>
    <numFmt numFmtId="207" formatCode="_ &quot;Fr.&quot;\ * #,##0.00_ ;_ &quot;Fr.&quot;\ * \-#,##0.00_ ;_ &quot;Fr.&quot;\ * &quot;-&quot;??_ ;_ @_ "/>
    <numFmt numFmtId="208" formatCode="\+\ #,##0;\-\ #,##0"/>
    <numFmt numFmtId="209" formatCode="#,##0.000;\-#,##0.000;&quot;  -  &quot;"/>
    <numFmt numFmtId="210" formatCode="#,##0.00_ ;[Red]\-#,##0.00\ "/>
    <numFmt numFmtId="211" formatCode="#,##0.00;[=0]&quot;-&quot;;#,##0.00"/>
    <numFmt numFmtId="212" formatCode="0\ &quot;i&quot;"/>
    <numFmt numFmtId="213" formatCode="0&quot;I&quot;"/>
    <numFmt numFmtId="214" formatCode="#,##0.000"/>
    <numFmt numFmtId="215" formatCode="0%\ ;[Red]\[0%\]"/>
    <numFmt numFmtId="216" formatCode="0.0%\ ;[Red]\(0.0%\)"/>
    <numFmt numFmtId="217" formatCode="#,##0.0\ ;[Red]\(#,##0.0\)"/>
    <numFmt numFmtId="218" formatCode="#,##0.00\ ;[Red]\(#,##0.0\)"/>
    <numFmt numFmtId="219" formatCode="&quot;L.&quot;\ #,##0;\-&quot;L.&quot;\ #,##0"/>
    <numFmt numFmtId="220" formatCode="0.000%"/>
    <numFmt numFmtId="221" formatCode="&quot;L.&quot;\ #,##0;[Red]\-&quot;L.&quot;\ #,##0"/>
    <numFmt numFmtId="222" formatCode="#,##0.00\ &quot;Kč&quot;;[Red]\-#,##0.00\ &quot;Kč&quot;"/>
    <numFmt numFmtId="223" formatCode="#,##0.0"/>
    <numFmt numFmtId="224" formatCode="#,##0\ ;[Red]\(#,##0\)"/>
    <numFmt numFmtId="225" formatCode="#,###;\(#,###\);&quot;--&quot;"/>
    <numFmt numFmtId="226" formatCode="#,##0.000_);[Red]\(#,##0.000\)"/>
    <numFmt numFmtId="227" formatCode="#??/??"/>
    <numFmt numFmtId="228" formatCode="#,##0.0_);[Red]\(#,##0.0\)"/>
    <numFmt numFmtId="229" formatCode="0\ 00\ 000\ 000"/>
    <numFmt numFmtId="230" formatCode="_-* #,##0.00\ &quot;zł&quot;_-;\-* #,##0.00\ &quot;zł&quot;_-;_-* &quot;-&quot;??\ &quot;zł&quot;_-;_-@_-"/>
    <numFmt numFmtId="231" formatCode="0.00_);\(0.00\);0.00"/>
    <numFmt numFmtId="232" formatCode="0.0_)"/>
    <numFmt numFmtId="233" formatCode="#,##0.000;\(#,##0.000\)"/>
    <numFmt numFmtId="234" formatCode="#,##0.00;\(#,##0.00\)"/>
    <numFmt numFmtId="235" formatCode="_-* #,##0_-;\-* #,##0_-;_-* &quot;-&quot;??_-;_-@_-"/>
    <numFmt numFmtId="236" formatCode="_-* #,##0.0_-;\-* #,##0.0_-;_-* &quot;-&quot;?_-;_-@_-"/>
    <numFmt numFmtId="237" formatCode="dd/\ mmmm\ yyyy"/>
    <numFmt numFmtId="238" formatCode="#,##0.0;\-#,##0.0"/>
    <numFmt numFmtId="239" formatCode="#,##0.0;\(#,##0.0\)"/>
    <numFmt numFmtId="240" formatCode="#,##0.0\x;\(#,##0.0\x\)"/>
    <numFmt numFmtId="241" formatCode="0.0%;\(0.0%\)"/>
    <numFmt numFmtId="242" formatCode="#,##0.0%;\(#,##0.0\)%"/>
    <numFmt numFmtId="243" formatCode="_-* #,##0\ _z_?_-;\-* #,##0\ _z_?_-;_-* &quot;-&quot;\ _z_?_-;_-@_-"/>
    <numFmt numFmtId="244" formatCode="0\ &quot;%&quot;"/>
    <numFmt numFmtId="245" formatCode="0.0E+00"/>
    <numFmt numFmtId="246" formatCode="_-* #,##0.000\ _D_M_-;\-* #,##0.000\ _D_M_-;_-* &quot;-&quot;??\ _D_M_-;_-@_-"/>
    <numFmt numFmtId="247" formatCode="#,##0;[Red]\(#,##0\)"/>
    <numFmt numFmtId="248" formatCode="0.0"/>
    <numFmt numFmtId="249" formatCode="mm"/>
    <numFmt numFmtId="250" formatCode="\«#,##0;_(* #,##0;_(* &quot;-&quot;??_);_(@_)"/>
    <numFmt numFmtId="251" formatCode="0.00000"/>
    <numFmt numFmtId="252" formatCode="0.0000000"/>
    <numFmt numFmtId="253" formatCode="mmm"/>
    <numFmt numFmtId="254" formatCode="yyyy"/>
    <numFmt numFmtId="255" formatCode="_-* #,##0\ _P_t_s_-;\-* #,##0\ _P_t_s_-;_-* &quot;-&quot;\ _P_t_s_-;_-@_-"/>
    <numFmt numFmtId="256" formatCode="_-* #,##0.00\ _P_t_s_-;\-* #,##0.00\ _P_t_s_-;_-* &quot;-&quot;??\ _P_t_s_-;_-@_-"/>
    <numFmt numFmtId="257" formatCode="_-* #,##0\ &quot;Pts&quot;_-;\-* #,##0\ &quot;Pts&quot;_-;_-* &quot;-&quot;\ &quot;Pts&quot;_-;_-@_-"/>
    <numFmt numFmtId="258" formatCode="_-* #,##0.00\ &quot;Pts&quot;_-;\-* #,##0.00\ &quot;Pts&quot;_-;_-* &quot;-&quot;??\ &quot;Pts&quot;_-;_-@_-"/>
    <numFmt numFmtId="259" formatCode="0.0\x;\(0.0\x\)"/>
    <numFmt numFmtId="260" formatCode="0.00\x"/>
    <numFmt numFmtId="261" formatCode="#,##0.0\x_);\(#,##0.0\x\)"/>
    <numFmt numFmtId="262" formatCode="&quot;Ł&quot;#,##0.00_);\(&quot;Ł&quot;#,##0.00\)"/>
    <numFmt numFmtId="263" formatCode="_ * #,##0.00_ ;_ * \-#,##0.00_ ;_ * &quot;-&quot;??_ ;_ @_ "/>
    <numFmt numFmtId="264" formatCode="_-* #,##0.0_-;\-* #,##0.0_-;_-* &quot;-&quot;??_-;_-@_-"/>
    <numFmt numFmtId="265" formatCode="#,##0_ ;[Red]\-#,##0\ "/>
    <numFmt numFmtId="266" formatCode="0.0000"/>
    <numFmt numFmtId="267" formatCode="0.00\%;\-0.00\%;0.00\%"/>
    <numFmt numFmtId="268" formatCode="#,##0\ %;\-#,##0\ %"/>
    <numFmt numFmtId="269" formatCode="#,##0.0\ %;\-#,##0.0\ %"/>
    <numFmt numFmtId="270" formatCode="#,##0.00\ %;\-#,##0.00\ %"/>
    <numFmt numFmtId="271" formatCode="&quot;kr&quot;\ #,##0_);[Red]\(&quot;kr&quot;\ #,##0\)"/>
    <numFmt numFmtId="272" formatCode="#.0"/>
    <numFmt numFmtId="273" formatCode="#,##0.00;[Red]\(#,##0.00\)"/>
    <numFmt numFmtId="274" formatCode="##0.00000"/>
    <numFmt numFmtId="275" formatCode="#,##0.00\ "/>
    <numFmt numFmtId="276" formatCode="&quot;   &quot;"/>
    <numFmt numFmtId="277" formatCode="&quot;$&quot;#.#"/>
    <numFmt numFmtId="278" formatCode="0.0000%"/>
    <numFmt numFmtId="279" formatCode="&quot;kr&quot;\ #,##0.00_);[Red]\(&quot;kr&quot;\ #,##0.00\)"/>
    <numFmt numFmtId="280" formatCode="dd/mmm/yy"/>
    <numFmt numFmtId="281" formatCode=";;;"/>
    <numFmt numFmtId="282" formatCode="yyyy/mm/dd\ h:mm"/>
    <numFmt numFmtId="283" formatCode="#,###"/>
    <numFmt numFmtId="284" formatCode="&quot;DM&quot;\ 0.0\b\n"/>
    <numFmt numFmtId="285" formatCode="d/m/yy"/>
    <numFmt numFmtId="286" formatCode="#,##0.0\ &quot;DM&quot;;\-#,##0.0\ &quot;DM&quot;"/>
    <numFmt numFmtId="287" formatCode="#,##0&quot; Std.&quot;"/>
    <numFmt numFmtId="288" formatCode="_-* #,##0\ &quot;zł&quot;_-;\-* #,##0\ &quot;zł&quot;_-;_-* &quot;-&quot;\ &quot;zł&quot;_-;_-@_-"/>
    <numFmt numFmtId="289" formatCode="&quot;Year end &quot;d\ mmm"/>
    <numFmt numFmtId="290" formatCode="#,##0.0_);\(#,##0.0\);\-_);@"/>
    <numFmt numFmtId="291" formatCode="\Ç\ \´\´\´\ \»\»"/>
    <numFmt numFmtId="292" formatCode="_-* #,##0\ &quot;F&quot;_-;\-* #,##0\ &quot;F&quot;_-;_-* &quot;-&quot;\ &quot;F&quot;_-;_-@_-"/>
    <numFmt numFmtId="293" formatCode="_-* #,##0.00\ &quot;F&quot;_-;\-* #,##0.00\ &quot;F&quot;_-;_-* &quot;-&quot;??\ &quot;F&quot;_-;_-@_-"/>
    <numFmt numFmtId="294" formatCode="#,##0,;[Red]\-#,##0,"/>
    <numFmt numFmtId="295" formatCode="#,##0.00,;\-#,##0.00,"/>
    <numFmt numFmtId="296" formatCode="&quot;\&quot;#,##0;[Red]&quot;\&quot;&quot;\&quot;\-#,##0"/>
    <numFmt numFmtId="297" formatCode="&quot;\&quot;#,##0.00;[Red]&quot;\&quot;&quot;\&quot;&quot;\&quot;&quot;\&quot;&quot;\&quot;&quot;\&quot;\-#,##0.00"/>
    <numFmt numFmtId="298" formatCode="&quot;\&quot;#,##0.00;[Red]&quot;\&quot;\-#,##0.00"/>
    <numFmt numFmtId="299" formatCode="&quot;\&quot;#,##0;[Red]&quot;\&quot;\-#,##0"/>
    <numFmt numFmtId="300" formatCode="_-&quot;$&quot;* #,##0_-;\-&quot;$&quot;* #,##0_-;_-&quot;$&quot;* &quot;-&quot;_-;_-@_-"/>
    <numFmt numFmtId="301" formatCode="_-&quot;$&quot;* #,##0.00_-;\-&quot;$&quot;* #,##0.00_-;_-&quot;$&quot;* &quot;-&quot;??_-;_-@_-"/>
    <numFmt numFmtId="302" formatCode="d\ mmm\ yyyy"/>
    <numFmt numFmtId="303" formatCode="mmm\ yy;@"/>
    <numFmt numFmtId="304" formatCode="0.0%;\(0.0\)%;\-&quot; &quot;"/>
    <numFmt numFmtId="305" formatCode="0%;\(0\)%;\-&quot; &quot;"/>
    <numFmt numFmtId="306" formatCode="#,##0.0_);\(#,##0.0\);\-_)"/>
    <numFmt numFmtId="307" formatCode="#,##0_);\(#,##0\);\-_)"/>
  </numFmts>
  <fonts count="510">
    <font>
      <sz val="11"/>
      <color theme="1"/>
      <name val="Arial"/>
      <family val="2"/>
      <scheme val="minor"/>
    </font>
    <font>
      <sz val="11"/>
      <color theme="1"/>
      <name val="Arial"/>
      <family val="2"/>
      <scheme val="minor"/>
    </font>
    <font>
      <b/>
      <sz val="11"/>
      <color theme="1"/>
      <name val="Arial"/>
      <family val="2"/>
      <scheme val="minor"/>
    </font>
    <font>
      <b/>
      <sz val="8"/>
      <color rgb="FFFFFFFF"/>
      <name val="Arial"/>
      <family val="2"/>
    </font>
    <font>
      <b/>
      <sz val="8"/>
      <color rgb="FF000000"/>
      <name val="Arial"/>
      <family val="2"/>
    </font>
    <font>
      <b/>
      <sz val="8"/>
      <color rgb="FF00338D"/>
      <name val="Arial"/>
      <family val="2"/>
    </font>
    <font>
      <sz val="8"/>
      <name val="Arial"/>
      <family val="2"/>
    </font>
    <font>
      <i/>
      <sz val="8"/>
      <color rgb="FF00338D"/>
      <name val="Arial"/>
      <family val="2"/>
    </font>
    <font>
      <b/>
      <sz val="8"/>
      <name val="Arial"/>
      <family val="2"/>
    </font>
    <font>
      <sz val="8"/>
      <color rgb="FF000000"/>
      <name val="Arial"/>
      <family val="2"/>
    </font>
    <font>
      <sz val="10"/>
      <name val="Arial"/>
      <family val="2"/>
    </font>
    <font>
      <sz val="10"/>
      <name val="Times New Roman"/>
      <family val="1"/>
    </font>
    <font>
      <sz val="10"/>
      <color indexed="8"/>
      <name val="MS Sans Serif"/>
      <family val="2"/>
    </font>
    <font>
      <sz val="8"/>
      <name val="Times New Roman"/>
      <family val="1"/>
    </font>
    <font>
      <sz val="9"/>
      <color indexed="8"/>
      <name val="Arial"/>
      <family val="2"/>
    </font>
    <font>
      <b/>
      <sz val="10"/>
      <name val="Arial"/>
      <family val="2"/>
    </font>
    <font>
      <u/>
      <sz val="6"/>
      <color indexed="8"/>
      <name val="MS Sans Serif"/>
      <family val="2"/>
    </font>
    <font>
      <sz val="9"/>
      <name val="ARIAL"/>
      <family val="2"/>
    </font>
    <font>
      <sz val="12"/>
      <name val="Times New Roman"/>
      <family val="1"/>
    </font>
    <font>
      <sz val="12"/>
      <color indexed="12"/>
      <name val="Times New Roman"/>
      <family val="1"/>
    </font>
    <font>
      <sz val="10"/>
      <name val="Book Antiqua"/>
      <family val="1"/>
    </font>
    <font>
      <sz val="10"/>
      <name val="Courier"/>
      <family val="3"/>
    </font>
    <font>
      <sz val="9"/>
      <name val="Helv"/>
    </font>
    <font>
      <sz val="12"/>
      <name val="???"/>
      <family val="1"/>
      <charset val="129"/>
    </font>
    <font>
      <sz val="10"/>
      <name val="???"/>
      <family val="3"/>
      <charset val="129"/>
    </font>
    <font>
      <sz val="10"/>
      <name val="Helv"/>
    </font>
    <font>
      <sz val="10"/>
      <name val="Geneva"/>
      <family val="2"/>
    </font>
    <font>
      <sz val="10"/>
      <name val="Arial"/>
      <family val="2"/>
      <charset val="204"/>
    </font>
    <font>
      <b/>
      <sz val="10"/>
      <color indexed="9"/>
      <name val="Arial"/>
      <family val="2"/>
    </font>
    <font>
      <sz val="10"/>
      <color indexed="8"/>
      <name val="Arial"/>
      <family val="2"/>
    </font>
    <font>
      <sz val="10"/>
      <name val="Helv"/>
      <family val="2"/>
    </font>
    <font>
      <sz val="8"/>
      <name val="Arial Tur"/>
      <charset val="162"/>
    </font>
    <font>
      <sz val="12"/>
      <name val="DTMLetterRegular"/>
    </font>
    <font>
      <sz val="10"/>
      <name val="Helv"/>
      <charset val="204"/>
    </font>
    <font>
      <sz val="9"/>
      <name val="Arial MT"/>
      <family val="2"/>
    </font>
    <font>
      <i/>
      <sz val="10"/>
      <name val="Arial"/>
      <family val="2"/>
    </font>
    <font>
      <b/>
      <i/>
      <sz val="10"/>
      <name val="Arial"/>
      <family val="2"/>
    </font>
    <font>
      <b/>
      <i/>
      <sz val="9"/>
      <name val="Arial"/>
      <family val="2"/>
    </font>
    <font>
      <b/>
      <sz val="9"/>
      <name val="Arial"/>
      <family val="2"/>
    </font>
    <font>
      <sz val="11"/>
      <color indexed="9"/>
      <name val="Calibri"/>
      <family val="2"/>
    </font>
    <font>
      <sz val="11"/>
      <name val="Arial"/>
      <family val="2"/>
    </font>
    <font>
      <i/>
      <sz val="10"/>
      <color indexed="30"/>
      <name val="Arial"/>
      <family val="2"/>
    </font>
    <font>
      <sz val="10"/>
      <name val="Arial Cyr"/>
      <family val="2"/>
      <charset val="204"/>
    </font>
    <font>
      <sz val="10"/>
      <name val="Arial Narrow"/>
      <family val="2"/>
    </font>
    <font>
      <b/>
      <sz val="10"/>
      <color indexed="10"/>
      <name val="Arial Narrow"/>
      <family val="2"/>
    </font>
    <font>
      <b/>
      <sz val="10"/>
      <name val="Arial Narrow"/>
      <family val="2"/>
    </font>
    <font>
      <sz val="8"/>
      <name val="Arial Narrow"/>
      <family val="2"/>
    </font>
    <font>
      <i/>
      <sz val="8"/>
      <name val="Arial Narrow"/>
      <family val="2"/>
    </font>
    <font>
      <b/>
      <sz val="22"/>
      <color indexed="18"/>
      <name val="Arial"/>
      <family val="2"/>
    </font>
    <font>
      <sz val="10"/>
      <color indexed="12"/>
      <name val="Times New Roman"/>
      <family val="1"/>
    </font>
    <font>
      <sz val="10"/>
      <name val="Helv"/>
      <charset val="238"/>
    </font>
    <font>
      <sz val="10"/>
      <name val="Geneva"/>
      <family val="2"/>
    </font>
    <font>
      <b/>
      <sz val="10"/>
      <color indexed="18"/>
      <name val="Times New Roman"/>
      <family val="1"/>
    </font>
    <font>
      <b/>
      <sz val="14"/>
      <color indexed="18"/>
      <name val="Arial"/>
      <family val="2"/>
    </font>
    <font>
      <b/>
      <sz val="10"/>
      <color indexed="18"/>
      <name val="Arial"/>
      <family val="2"/>
    </font>
    <font>
      <b/>
      <u val="singleAccounting"/>
      <sz val="10"/>
      <color indexed="18"/>
      <name val="Arial"/>
      <family val="2"/>
    </font>
    <font>
      <u val="singleAccounting"/>
      <vertAlign val="subscript"/>
      <sz val="10"/>
      <name val="Times New Roman"/>
      <family val="1"/>
    </font>
    <font>
      <i/>
      <sz val="9"/>
      <name val="Times New Roman"/>
      <family val="1"/>
    </font>
    <font>
      <sz val="10"/>
      <name val="Arial CE"/>
      <charset val="238"/>
    </font>
    <font>
      <sz val="10"/>
      <name val="Palatino"/>
      <family val="1"/>
    </font>
    <font>
      <b/>
      <sz val="11"/>
      <name val="Book Antiqua"/>
      <family val="1"/>
    </font>
    <font>
      <u/>
      <sz val="10"/>
      <name val="Arial"/>
      <family val="2"/>
    </font>
    <font>
      <sz val="8"/>
      <name val="Tms Rmn"/>
    </font>
    <font>
      <sz val="9"/>
      <name val="Courier"/>
      <family val="3"/>
    </font>
    <font>
      <sz val="10"/>
      <name val="Arial Greek"/>
      <charset val="161"/>
    </font>
    <font>
      <sz val="9"/>
      <name val="Courier New"/>
      <family val="3"/>
    </font>
    <font>
      <sz val="10"/>
      <name val="MS Sans Serif"/>
      <family val="2"/>
    </font>
    <font>
      <b/>
      <u/>
      <sz val="9"/>
      <color indexed="10"/>
      <name val="Times New Roman"/>
      <family val="1"/>
    </font>
    <font>
      <b/>
      <sz val="9"/>
      <color indexed="18"/>
      <name val="Times New Roman"/>
      <family val="1"/>
    </font>
    <font>
      <sz val="11"/>
      <color indexed="8"/>
      <name val="Calibri"/>
      <family val="2"/>
    </font>
    <font>
      <sz val="8"/>
      <color theme="1"/>
      <name val="Helvetica"/>
      <family val="2"/>
    </font>
    <font>
      <sz val="10"/>
      <color theme="1"/>
      <name val="Trebuchet MS"/>
      <family val="2"/>
    </font>
    <font>
      <sz val="11"/>
      <color indexed="8"/>
      <name val="宋体"/>
      <charset val="134"/>
    </font>
    <font>
      <sz val="12"/>
      <color indexed="8"/>
      <name val="新細明體"/>
      <family val="1"/>
      <charset val="136"/>
    </font>
    <font>
      <b/>
      <sz val="12"/>
      <name val="Arial"/>
      <family val="2"/>
    </font>
    <font>
      <sz val="10"/>
      <color theme="0"/>
      <name val="Trebuchet MS"/>
      <family val="2"/>
    </font>
    <font>
      <sz val="8"/>
      <color theme="0"/>
      <name val="Helvetica"/>
      <family val="2"/>
    </font>
    <font>
      <sz val="11"/>
      <color indexed="9"/>
      <name val="宋体"/>
      <charset val="134"/>
    </font>
    <font>
      <sz val="12"/>
      <color indexed="9"/>
      <name val="新細明體"/>
      <family val="1"/>
      <charset val="136"/>
    </font>
    <font>
      <sz val="8"/>
      <name val="MS Sans Serif"/>
      <family val="2"/>
    </font>
    <font>
      <sz val="8"/>
      <name val="Helv"/>
      <charset val="204"/>
    </font>
    <font>
      <sz val="9"/>
      <name val="Times New Roman"/>
      <family val="1"/>
    </font>
    <font>
      <sz val="8"/>
      <color indexed="12"/>
      <name val="Arial"/>
      <family val="2"/>
    </font>
    <font>
      <i/>
      <sz val="8"/>
      <color indexed="16"/>
      <name val="Arial"/>
      <family val="2"/>
    </font>
    <font>
      <i/>
      <sz val="8"/>
      <color indexed="54"/>
      <name val="Arial"/>
      <family val="2"/>
    </font>
    <font>
      <i/>
      <sz val="9"/>
      <color indexed="16"/>
      <name val="Arial"/>
      <family val="2"/>
    </font>
    <font>
      <b/>
      <sz val="11"/>
      <name val="Arial"/>
      <family val="2"/>
    </font>
    <font>
      <sz val="11"/>
      <name val="Times New Roman"/>
      <family val="1"/>
    </font>
    <font>
      <b/>
      <sz val="10"/>
      <name val="Times New Roman"/>
      <family val="1"/>
    </font>
    <font>
      <sz val="12"/>
      <name val="¹UAAA¼"/>
      <family val="3"/>
      <charset val="129"/>
    </font>
    <font>
      <sz val="8"/>
      <name val="Times"/>
      <family val="1"/>
    </font>
    <font>
      <sz val="9"/>
      <name val="AGaramond"/>
    </font>
    <font>
      <b/>
      <sz val="10"/>
      <color indexed="39"/>
      <name val="Arial"/>
      <family val="2"/>
    </font>
    <font>
      <sz val="10"/>
      <name val="Garamond"/>
      <family val="1"/>
    </font>
    <font>
      <b/>
      <sz val="14"/>
      <name val="Arial (WT)"/>
      <charset val="162"/>
    </font>
    <font>
      <sz val="12"/>
      <name val="Arial"/>
      <family val="2"/>
    </font>
    <font>
      <b/>
      <sz val="6"/>
      <name val="Arial"/>
      <family val="2"/>
    </font>
    <font>
      <sz val="10"/>
      <name val="Univers 55"/>
    </font>
    <font>
      <sz val="8"/>
      <color indexed="12"/>
      <name val="Helv"/>
    </font>
    <font>
      <sz val="8"/>
      <name val="Helvetica"/>
      <family val="2"/>
    </font>
    <font>
      <b/>
      <sz val="12"/>
      <name val="Times New Roman"/>
      <family val="1"/>
    </font>
    <font>
      <sz val="11"/>
      <color indexed="10"/>
      <name val="Calibri"/>
      <family val="2"/>
    </font>
    <font>
      <sz val="12"/>
      <color indexed="8"/>
      <name val="Times New Roman"/>
      <family val="1"/>
    </font>
    <font>
      <sz val="10"/>
      <color indexed="9"/>
      <name val="Gill Sans MT"/>
      <family val="2"/>
    </font>
    <font>
      <b/>
      <sz val="10"/>
      <color indexed="9"/>
      <name val="Gill Sans MT"/>
      <family val="2"/>
    </font>
    <font>
      <sz val="12"/>
      <color indexed="12"/>
      <name val="Arial"/>
      <family val="2"/>
    </font>
    <font>
      <sz val="10"/>
      <color indexed="54"/>
      <name val="Arial Narrow"/>
      <family val="2"/>
    </font>
    <font>
      <sz val="10"/>
      <color rgb="FF9C0006"/>
      <name val="Trebuchet MS"/>
      <family val="2"/>
    </font>
    <font>
      <sz val="8"/>
      <color rgb="FF9C0006"/>
      <name val="Helvetica"/>
      <family val="2"/>
    </font>
    <font>
      <b/>
      <sz val="12"/>
      <color indexed="13"/>
      <name val="Arial"/>
      <family val="2"/>
    </font>
    <font>
      <sz val="8"/>
      <color indexed="13"/>
      <name val="Arial"/>
      <family val="2"/>
    </font>
    <font>
      <b/>
      <sz val="8"/>
      <color indexed="9"/>
      <name val="Arial"/>
      <family val="2"/>
    </font>
    <font>
      <b/>
      <sz val="8"/>
      <color indexed="9"/>
      <name val="Helvetica"/>
      <family val="2"/>
    </font>
    <font>
      <b/>
      <sz val="19"/>
      <color indexed="9"/>
      <name val="Arial"/>
      <family val="2"/>
    </font>
    <font>
      <sz val="14"/>
      <name val="TimesNewRomanPS"/>
    </font>
    <font>
      <sz val="11"/>
      <color indexed="12"/>
      <name val="Times New Roman"/>
      <family val="1"/>
    </font>
    <font>
      <u/>
      <sz val="10"/>
      <color indexed="36"/>
      <name val="Arial"/>
      <family val="2"/>
    </font>
    <font>
      <sz val="10"/>
      <color indexed="8"/>
      <name val="Book Antiqua"/>
      <family val="1"/>
    </font>
    <font>
      <strike/>
      <sz val="8"/>
      <name val="Arial"/>
      <family val="2"/>
    </font>
    <font>
      <sz val="8"/>
      <color indexed="8"/>
      <name val="Arial"/>
      <family val="2"/>
    </font>
    <font>
      <sz val="10"/>
      <color indexed="9"/>
      <name val="Arial"/>
      <family val="2"/>
    </font>
    <font>
      <b/>
      <sz val="10"/>
      <color indexed="12"/>
      <name val="Arial Narrow"/>
      <family val="2"/>
    </font>
    <font>
      <sz val="10"/>
      <color indexed="8"/>
      <name val="Arial Narrow"/>
      <family val="2"/>
    </font>
    <font>
      <sz val="10"/>
      <color indexed="12"/>
      <name val="Book Antiqua"/>
      <family val="1"/>
    </font>
    <font>
      <b/>
      <sz val="12"/>
      <color indexed="63"/>
      <name val="Arial"/>
      <family val="2"/>
    </font>
    <font>
      <sz val="12"/>
      <name val="Times"/>
      <family val="1"/>
    </font>
    <font>
      <b/>
      <sz val="8"/>
      <color indexed="8"/>
      <name val="Arial"/>
      <family val="2"/>
    </font>
    <font>
      <sz val="10"/>
      <name val="BakerSignet BT"/>
      <family val="2"/>
    </font>
    <font>
      <b/>
      <sz val="10"/>
      <name val="MS Sans Serif"/>
      <family val="2"/>
    </font>
    <font>
      <sz val="10"/>
      <name val="Univers 47 CondensedLight"/>
    </font>
    <font>
      <b/>
      <sz val="9"/>
      <color indexed="24"/>
      <name val="Arial"/>
      <family val="2"/>
    </font>
    <font>
      <u val="singleAccounting"/>
      <sz val="10"/>
      <name val="Arial"/>
      <family val="2"/>
    </font>
    <font>
      <b/>
      <sz val="10"/>
      <color indexed="8"/>
      <name val="Times New Roman"/>
      <family val="1"/>
    </font>
    <font>
      <sz val="14"/>
      <name val="Cordia New"/>
      <family val="2"/>
    </font>
    <font>
      <b/>
      <sz val="11"/>
      <color indexed="52"/>
      <name val="Calibri"/>
      <family val="2"/>
    </font>
    <font>
      <b/>
      <sz val="10"/>
      <color rgb="FFFA7D00"/>
      <name val="Trebuchet MS"/>
      <family val="2"/>
    </font>
    <font>
      <b/>
      <sz val="8"/>
      <color rgb="FFFA7D00"/>
      <name val="Helvetica"/>
      <family val="2"/>
    </font>
    <font>
      <sz val="8"/>
      <color indexed="8"/>
      <name val="Times New Roman"/>
      <family val="1"/>
    </font>
    <font>
      <sz val="11"/>
      <color indexed="52"/>
      <name val="Calibri"/>
      <family val="2"/>
    </font>
    <font>
      <b/>
      <sz val="10"/>
      <color theme="0"/>
      <name val="Trebuchet MS"/>
      <family val="2"/>
    </font>
    <font>
      <b/>
      <sz val="8"/>
      <color theme="0"/>
      <name val="Helvetica"/>
      <family val="2"/>
    </font>
    <font>
      <sz val="9"/>
      <color indexed="48"/>
      <name val="Arial"/>
      <family val="2"/>
    </font>
    <font>
      <sz val="9"/>
      <name val="Arial Narrow"/>
      <family val="2"/>
    </font>
    <font>
      <b/>
      <sz val="8"/>
      <color indexed="59"/>
      <name val="Univers 45 Light"/>
    </font>
    <font>
      <sz val="11"/>
      <color indexed="10"/>
      <name val="Wingdings"/>
      <charset val="2"/>
    </font>
    <font>
      <sz val="11"/>
      <color indexed="12"/>
      <name val="Arial"/>
      <family val="2"/>
    </font>
    <font>
      <sz val="11"/>
      <name val="Tms Rmn"/>
    </font>
    <font>
      <sz val="10"/>
      <color indexed="39"/>
      <name val="Century Schoolbook"/>
      <family val="1"/>
    </font>
    <font>
      <sz val="13"/>
      <name val="Tms Rmn"/>
    </font>
    <font>
      <b/>
      <sz val="8"/>
      <name val="Times New Roman"/>
      <family val="1"/>
    </font>
    <font>
      <sz val="9"/>
      <name val="AvantGarde Bk BT"/>
    </font>
    <font>
      <sz val="11"/>
      <name val="CG Omega"/>
      <family val="2"/>
    </font>
    <font>
      <sz val="11"/>
      <color theme="1"/>
      <name val="Tahoma"/>
      <family val="2"/>
    </font>
    <font>
      <sz val="11"/>
      <color theme="1"/>
      <name val="Arial"/>
      <family val="2"/>
    </font>
    <font>
      <sz val="10"/>
      <color indexed="0"/>
      <name val="MS Sans Serif"/>
      <family val="2"/>
    </font>
    <font>
      <sz val="12"/>
      <name val="Helv"/>
    </font>
    <font>
      <i/>
      <sz val="9"/>
      <name val="MS Sans Serif"/>
      <family val="2"/>
    </font>
    <font>
      <sz val="10"/>
      <color indexed="50"/>
      <name val="Arial"/>
      <family val="2"/>
    </font>
    <font>
      <sz val="10"/>
      <name val="MS Serif"/>
      <family val="1"/>
    </font>
    <font>
      <sz val="28"/>
      <color indexed="8"/>
      <name val="BakerSignet"/>
    </font>
    <font>
      <i/>
      <sz val="12"/>
      <name val="Arial Narrow"/>
      <family val="2"/>
    </font>
    <font>
      <sz val="11"/>
      <name val="Book Antiqua"/>
      <family val="1"/>
    </font>
    <font>
      <sz val="12"/>
      <color indexed="8"/>
      <name val="Book Antiqua"/>
      <family val="1"/>
    </font>
    <font>
      <sz val="11"/>
      <color indexed="12"/>
      <name val="Book Antiqua"/>
      <family val="1"/>
    </font>
    <font>
      <sz val="10"/>
      <color indexed="8"/>
      <name val="匠牥晩††††††††††"/>
    </font>
    <font>
      <sz val="10"/>
      <color indexed="12"/>
      <name val="Arial"/>
      <family val="2"/>
      <charset val="204"/>
    </font>
    <font>
      <sz val="8"/>
      <name val="Helv"/>
    </font>
    <font>
      <b/>
      <sz val="14"/>
      <color indexed="10"/>
      <name val="Times New Roman"/>
      <family val="1"/>
    </font>
    <font>
      <sz val="10"/>
      <name val="Antique Olive"/>
      <family val="2"/>
    </font>
    <font>
      <b/>
      <u/>
      <sz val="10"/>
      <name val="Times New Roman"/>
      <family val="1"/>
    </font>
    <font>
      <u/>
      <sz val="10"/>
      <name val="Times New Roman"/>
      <family val="1"/>
    </font>
    <font>
      <i/>
      <sz val="8"/>
      <name val="Times New Roman"/>
      <family val="1"/>
    </font>
    <font>
      <sz val="10"/>
      <color indexed="10"/>
      <name val="Arial"/>
      <family val="2"/>
    </font>
    <font>
      <sz val="10"/>
      <color indexed="12"/>
      <name val="Arial"/>
      <family val="2"/>
    </font>
    <font>
      <sz val="8"/>
      <name val="CG Times (E1)"/>
    </font>
    <font>
      <u val="doubleAccounting"/>
      <sz val="10"/>
      <name val="Arial"/>
      <family val="2"/>
    </font>
    <font>
      <sz val="10"/>
      <color indexed="16"/>
      <name val="MS Serif"/>
      <family val="1"/>
    </font>
    <font>
      <b/>
      <sz val="15"/>
      <name val="Times New Roman"/>
      <family val="1"/>
    </font>
    <font>
      <b/>
      <u/>
      <sz val="15"/>
      <name val="Times New Roman"/>
      <family val="1"/>
    </font>
    <font>
      <sz val="11"/>
      <color indexed="62"/>
      <name val="Calibri"/>
      <family val="2"/>
    </font>
    <font>
      <b/>
      <i/>
      <sz val="10"/>
      <name val="Times New Roman"/>
      <family val="1"/>
    </font>
    <font>
      <b/>
      <sz val="8"/>
      <name val="Helv"/>
    </font>
    <font>
      <sz val="9"/>
      <name val="Arial CE"/>
      <family val="2"/>
      <charset val="238"/>
    </font>
    <font>
      <sz val="10"/>
      <color indexed="20"/>
      <name val="Arial"/>
      <family val="2"/>
    </font>
    <font>
      <i/>
      <sz val="10"/>
      <color rgb="FF7F7F7F"/>
      <name val="Trebuchet MS"/>
      <family val="2"/>
    </font>
    <font>
      <sz val="9"/>
      <color indexed="12"/>
      <name val="Arial"/>
      <family val="2"/>
    </font>
    <font>
      <b/>
      <sz val="10"/>
      <color indexed="32"/>
      <name val="Arial Narrow"/>
      <family val="2"/>
    </font>
    <font>
      <sz val="14"/>
      <name val="Arial"/>
      <family val="2"/>
    </font>
    <font>
      <b/>
      <sz val="12"/>
      <color indexed="55"/>
      <name val="Arial"/>
      <family val="2"/>
    </font>
    <font>
      <b/>
      <sz val="14"/>
      <name val="Arial"/>
      <family val="2"/>
    </font>
    <font>
      <i/>
      <sz val="10"/>
      <color indexed="32"/>
      <name val="Arial Narrow"/>
      <family val="2"/>
    </font>
    <font>
      <b/>
      <sz val="12"/>
      <color indexed="8"/>
      <name val="Arial"/>
      <family val="2"/>
    </font>
    <font>
      <sz val="10"/>
      <color indexed="32"/>
      <name val="Arial Narrow"/>
      <family val="2"/>
    </font>
    <font>
      <b/>
      <sz val="16"/>
      <name val="Arial"/>
      <family val="2"/>
    </font>
    <font>
      <sz val="8"/>
      <color indexed="32"/>
      <name val="Arial Narrow"/>
      <family val="2"/>
    </font>
    <font>
      <sz val="14"/>
      <color indexed="32"/>
      <name val="Times New Roman"/>
      <family val="1"/>
    </font>
    <font>
      <sz val="1"/>
      <color indexed="16"/>
      <name val="Courier"/>
      <family val="3"/>
    </font>
    <font>
      <sz val="8"/>
      <color indexed="10"/>
      <name val="Arial"/>
      <family val="2"/>
    </font>
    <font>
      <b/>
      <sz val="11"/>
      <name val="Times New Roman"/>
      <family val="1"/>
    </font>
    <font>
      <b/>
      <sz val="13"/>
      <name val="Times New Roman"/>
      <family val="1"/>
    </font>
    <font>
      <sz val="7"/>
      <name val="Palatino"/>
      <family val="1"/>
    </font>
    <font>
      <sz val="10"/>
      <color indexed="0"/>
      <name val="Arial"/>
      <family val="2"/>
    </font>
    <font>
      <sz val="9"/>
      <name val="GillSans"/>
      <family val="2"/>
    </font>
    <font>
      <sz val="9"/>
      <name val="GillSans Light"/>
      <family val="2"/>
    </font>
    <font>
      <sz val="10"/>
      <color rgb="FF006100"/>
      <name val="Trebuchet MS"/>
      <family val="2"/>
    </font>
    <font>
      <b/>
      <sz val="10"/>
      <color indexed="17"/>
      <name val="Times New Roman"/>
      <family val="1"/>
    </font>
    <font>
      <sz val="8"/>
      <name val="Arial"/>
      <family val="2"/>
      <charset val="238"/>
    </font>
    <font>
      <sz val="11"/>
      <color indexed="23"/>
      <name val="Arial"/>
      <family val="2"/>
    </font>
    <font>
      <i/>
      <sz val="8"/>
      <color indexed="12"/>
      <name val="Arial"/>
      <family val="2"/>
    </font>
    <font>
      <sz val="10"/>
      <color indexed="12"/>
      <name val="Arial CE"/>
      <family val="2"/>
      <charset val="238"/>
    </font>
    <font>
      <sz val="12"/>
      <color indexed="9"/>
      <name val="Times New Roman"/>
      <family val="1"/>
    </font>
    <font>
      <sz val="8"/>
      <name val="Univers"/>
      <family val="2"/>
    </font>
    <font>
      <i/>
      <sz val="10"/>
      <name val="Times New Roman"/>
      <family val="1"/>
    </font>
    <font>
      <b/>
      <sz val="24"/>
      <name val="Arial"/>
      <family val="2"/>
    </font>
    <font>
      <b/>
      <sz val="12"/>
      <name val="Helv"/>
    </font>
    <font>
      <b/>
      <sz val="24"/>
      <color indexed="8"/>
      <name val="Times New Roman"/>
      <family val="1"/>
    </font>
    <font>
      <b/>
      <sz val="10"/>
      <color indexed="62"/>
      <name val="Arial"/>
      <family val="2"/>
    </font>
    <font>
      <b/>
      <sz val="15"/>
      <color theme="3"/>
      <name val="Trebuchet MS"/>
      <family val="2"/>
    </font>
    <font>
      <i/>
      <sz val="11"/>
      <name val="Arial"/>
      <family val="2"/>
    </font>
    <font>
      <b/>
      <sz val="13"/>
      <color theme="3"/>
      <name val="Trebuchet MS"/>
      <family val="2"/>
    </font>
    <font>
      <b/>
      <sz val="11"/>
      <color theme="3"/>
      <name val="Trebuchet MS"/>
      <family val="2"/>
    </font>
    <font>
      <b/>
      <sz val="1"/>
      <color indexed="16"/>
      <name val="Courier"/>
      <family val="3"/>
    </font>
    <font>
      <u/>
      <sz val="12"/>
      <name val="Geneva"/>
      <family val="2"/>
    </font>
    <font>
      <b/>
      <sz val="10"/>
      <name val="Helv"/>
    </font>
    <font>
      <b/>
      <i/>
      <sz val="22"/>
      <name val="Times New Roman"/>
      <family val="1"/>
    </font>
    <font>
      <b/>
      <sz val="8"/>
      <name val="MS Sans Serif"/>
      <family val="2"/>
    </font>
    <font>
      <sz val="7"/>
      <color indexed="8"/>
      <name val="Tms Rmn"/>
    </font>
    <font>
      <sz val="8"/>
      <name val="Geneva"/>
      <family val="2"/>
    </font>
    <font>
      <u/>
      <sz val="10"/>
      <color indexed="12"/>
      <name val="Arial"/>
      <family val="2"/>
    </font>
    <font>
      <u/>
      <sz val="11"/>
      <color indexed="12"/>
      <name val="Calibri"/>
      <family val="2"/>
    </font>
    <font>
      <u/>
      <sz val="10"/>
      <color indexed="14"/>
      <name val="MS Sans Serif"/>
      <family val="2"/>
    </font>
    <font>
      <sz val="7"/>
      <name val="Verdana"/>
      <family val="2"/>
    </font>
    <font>
      <shadow/>
      <sz val="8"/>
      <color indexed="12"/>
      <name val="Times New Roman"/>
      <family val="1"/>
    </font>
    <font>
      <sz val="10"/>
      <color indexed="18"/>
      <name val="Palatino"/>
      <family val="1"/>
    </font>
    <font>
      <sz val="10"/>
      <color rgb="FF3F3F76"/>
      <name val="Trebuchet MS"/>
      <family val="2"/>
    </font>
    <font>
      <sz val="10"/>
      <color indexed="14"/>
      <name val="Times New Roman"/>
      <family val="1"/>
    </font>
    <font>
      <sz val="10"/>
      <color indexed="18"/>
      <name val="Arial Narrow"/>
      <family val="2"/>
    </font>
    <font>
      <b/>
      <sz val="9"/>
      <color indexed="48"/>
      <name val="Arial"/>
      <family val="2"/>
    </font>
    <font>
      <b/>
      <sz val="9"/>
      <color indexed="12"/>
      <name val="Arial"/>
      <family val="2"/>
    </font>
    <font>
      <sz val="11"/>
      <color indexed="20"/>
      <name val="Calibri"/>
      <family val="2"/>
    </font>
    <font>
      <sz val="10"/>
      <color indexed="49"/>
      <name val="Arial"/>
      <family val="2"/>
    </font>
    <font>
      <i/>
      <sz val="10"/>
      <color indexed="8"/>
      <name val="Gill Sans MT"/>
      <family val="2"/>
    </font>
    <font>
      <sz val="6"/>
      <name val="Small Fonts"/>
      <family val="2"/>
    </font>
    <font>
      <sz val="10"/>
      <color indexed="17"/>
      <name val="Arial"/>
      <family val="2"/>
    </font>
    <font>
      <sz val="18"/>
      <name val="Times New Roman"/>
      <family val="1"/>
    </font>
    <font>
      <b/>
      <i/>
      <sz val="12"/>
      <name val="Times New Roman"/>
      <family val="1"/>
    </font>
    <font>
      <i/>
      <sz val="12"/>
      <name val="Times New Roman"/>
      <family val="1"/>
    </font>
    <font>
      <b/>
      <sz val="8"/>
      <color indexed="32"/>
      <name val="Univers 45 Light"/>
    </font>
    <font>
      <sz val="8"/>
      <name val="Univers 45 Light"/>
    </font>
    <font>
      <i/>
      <sz val="8"/>
      <name val="Univers 45 Light"/>
    </font>
    <font>
      <b/>
      <sz val="8"/>
      <color indexed="33"/>
      <name val="Univers 45 Light"/>
    </font>
    <font>
      <sz val="9"/>
      <color indexed="22"/>
      <name val="Arial"/>
      <family val="2"/>
    </font>
    <font>
      <sz val="9"/>
      <color indexed="23"/>
      <name val="Arial"/>
      <family val="2"/>
    </font>
    <font>
      <u/>
      <sz val="8.5"/>
      <color indexed="12"/>
      <name val="Arial"/>
      <family val="2"/>
    </font>
    <font>
      <sz val="10"/>
      <color rgb="FFFA7D00"/>
      <name val="Trebuchet MS"/>
      <family val="2"/>
    </font>
    <font>
      <sz val="10"/>
      <color indexed="14"/>
      <name val="Arial Narrow"/>
      <family val="2"/>
    </font>
    <font>
      <sz val="10"/>
      <name val="Univers (WN)"/>
    </font>
    <font>
      <sz val="10"/>
      <color indexed="22"/>
      <name val="Arial"/>
      <family val="2"/>
    </font>
    <font>
      <sz val="11"/>
      <color indexed="24"/>
      <name val="Arial"/>
      <family val="2"/>
    </font>
    <font>
      <sz val="10"/>
      <color indexed="24"/>
      <name val="Arial"/>
      <family val="2"/>
    </font>
    <font>
      <sz val="10"/>
      <color rgb="FF9C6500"/>
      <name val="Trebuchet MS"/>
      <family val="2"/>
    </font>
    <font>
      <sz val="11"/>
      <color indexed="60"/>
      <name val="Calibri"/>
      <family val="2"/>
    </font>
    <font>
      <sz val="8"/>
      <name val="Arial CE"/>
      <family val="2"/>
      <charset val="238"/>
    </font>
    <font>
      <sz val="7"/>
      <name val="Small Fonts"/>
      <family val="2"/>
    </font>
    <font>
      <sz val="10"/>
      <name val="Arial CE"/>
      <family val="2"/>
      <charset val="238"/>
    </font>
    <font>
      <sz val="8"/>
      <name val="Tahoma"/>
      <family val="2"/>
    </font>
    <font>
      <sz val="12"/>
      <name val="Arial MT"/>
    </font>
    <font>
      <sz val="10"/>
      <color theme="1"/>
      <name val="Arial"/>
      <family val="2"/>
    </font>
    <font>
      <sz val="8"/>
      <color theme="1"/>
      <name val="Arial"/>
      <family val="2"/>
    </font>
    <font>
      <sz val="10"/>
      <name val="Times New Roman CE"/>
      <charset val="238"/>
    </font>
    <font>
      <sz val="12"/>
      <name val="TimesET"/>
      <charset val="204"/>
    </font>
    <font>
      <sz val="10"/>
      <name val="Arial Cyr"/>
      <charset val="204"/>
    </font>
    <font>
      <b/>
      <sz val="10"/>
      <color rgb="FF3F3F3F"/>
      <name val="Trebuchet MS"/>
      <family val="2"/>
    </font>
    <font>
      <b/>
      <i/>
      <sz val="10"/>
      <color indexed="8"/>
      <name val="Arial"/>
      <family val="2"/>
    </font>
    <font>
      <b/>
      <sz val="10"/>
      <color indexed="17"/>
      <name val="Arial"/>
      <family val="2"/>
    </font>
    <font>
      <b/>
      <sz val="10"/>
      <color indexed="13"/>
      <name val="Arial"/>
      <family val="2"/>
    </font>
    <font>
      <b/>
      <sz val="26"/>
      <name val="Times New Roman"/>
      <family val="1"/>
    </font>
    <font>
      <b/>
      <sz val="18"/>
      <name val="Times New Roman"/>
      <family val="1"/>
    </font>
    <font>
      <sz val="12"/>
      <name val="SWISS"/>
    </font>
    <font>
      <sz val="22"/>
      <name val="UBSHeadline"/>
      <family val="1"/>
    </font>
    <font>
      <i/>
      <sz val="12"/>
      <color indexed="8"/>
      <name val="Times New Roman"/>
      <family val="1"/>
    </font>
    <font>
      <i/>
      <sz val="9"/>
      <name val="Book Antiqua"/>
      <family val="1"/>
    </font>
    <font>
      <sz val="10"/>
      <name val="Univers (E1)"/>
    </font>
    <font>
      <sz val="11"/>
      <color indexed="8"/>
      <name val="Arial"/>
      <family val="2"/>
    </font>
    <font>
      <sz val="1"/>
      <color indexed="8"/>
      <name val="Courier"/>
      <family val="3"/>
    </font>
    <font>
      <sz val="12"/>
      <name val="Book Antiqua"/>
      <family val="1"/>
    </font>
    <font>
      <b/>
      <sz val="11"/>
      <color indexed="63"/>
      <name val="Arial"/>
      <family val="2"/>
    </font>
    <font>
      <sz val="10"/>
      <color indexed="12"/>
      <name val="Arial Narrow"/>
      <family val="2"/>
    </font>
    <font>
      <sz val="11"/>
      <color indexed="17"/>
      <name val="Calibri"/>
      <family val="2"/>
    </font>
    <font>
      <b/>
      <sz val="11"/>
      <color indexed="63"/>
      <name val="Calibri"/>
      <family val="2"/>
    </font>
    <font>
      <i/>
      <sz val="11"/>
      <color indexed="23"/>
      <name val="Calibri"/>
      <family val="2"/>
    </font>
    <font>
      <sz val="12"/>
      <name val="SWISS"/>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2"/>
      <name val="宋体"/>
      <charset val="134"/>
    </font>
    <font>
      <u/>
      <sz val="12"/>
      <color indexed="12"/>
      <name val="宋体"/>
      <charset val="134"/>
    </font>
    <font>
      <sz val="8"/>
      <color rgb="FF000000"/>
      <name val="Times New Roman"/>
      <family val="1"/>
    </font>
    <font>
      <sz val="8"/>
      <color rgb="FFFF0000"/>
      <name val="Arial"/>
      <family val="2"/>
    </font>
    <font>
      <i/>
      <sz val="8"/>
      <color rgb="FF000000"/>
      <name val="Arial"/>
      <family val="2"/>
    </font>
    <font>
      <b/>
      <i/>
      <sz val="8"/>
      <color rgb="FF000000"/>
      <name val="Arial"/>
      <family val="2"/>
    </font>
    <font>
      <sz val="10"/>
      <color rgb="FF002060"/>
      <name val="Arial"/>
      <family val="2"/>
    </font>
    <font>
      <sz val="8"/>
      <color theme="1" tint="0.499984740745262"/>
      <name val="Arial"/>
      <family val="2"/>
    </font>
    <font>
      <i/>
      <sz val="11"/>
      <color theme="1"/>
      <name val="Arial"/>
      <family val="2"/>
      <scheme val="minor"/>
    </font>
    <font>
      <i/>
      <sz val="8"/>
      <name val="Arial"/>
      <family val="2"/>
    </font>
    <font>
      <sz val="10"/>
      <name val="Arial"/>
      <family val="2"/>
    </font>
    <font>
      <i/>
      <sz val="6"/>
      <color indexed="24"/>
      <name val="Arial"/>
      <family val="2"/>
    </font>
    <font>
      <i/>
      <sz val="6"/>
      <color indexed="30"/>
      <name val="Arial"/>
      <family val="2"/>
    </font>
    <font>
      <b/>
      <i/>
      <sz val="8"/>
      <name val="Arial"/>
      <family val="2"/>
    </font>
    <font>
      <i/>
      <sz val="11"/>
      <color theme="1"/>
      <name val="Calibri"/>
      <family val="2"/>
    </font>
    <font>
      <b/>
      <sz val="10"/>
      <color indexed="24"/>
      <name val="Arial"/>
      <family val="2"/>
    </font>
    <font>
      <i/>
      <sz val="8"/>
      <color indexed="23"/>
      <name val="Arial"/>
      <family val="2"/>
    </font>
    <font>
      <b/>
      <sz val="9"/>
      <color indexed="9"/>
      <name val="Arial"/>
      <family val="2"/>
    </font>
    <font>
      <sz val="9"/>
      <color indexed="81"/>
      <name val="Tahoma"/>
      <family val="2"/>
    </font>
    <font>
      <b/>
      <sz val="8"/>
      <color indexed="24"/>
      <name val="Arial"/>
      <family val="2"/>
    </font>
    <font>
      <b/>
      <sz val="11"/>
      <color indexed="24"/>
      <name val="Arial"/>
      <family val="2"/>
    </font>
    <font>
      <b/>
      <sz val="11"/>
      <color indexed="8"/>
      <name val="Calibri"/>
      <family val="2"/>
    </font>
    <font>
      <i/>
      <sz val="10"/>
      <name val="Arial Narrow"/>
      <family val="2"/>
    </font>
    <font>
      <u/>
      <sz val="10"/>
      <color indexed="18"/>
      <name val="Arial"/>
      <family val="2"/>
    </font>
    <font>
      <sz val="11"/>
      <name val="ＭＳ Ｐゴシック"/>
      <family val="3"/>
      <charset val="128"/>
    </font>
    <font>
      <b/>
      <i/>
      <sz val="12"/>
      <color indexed="8"/>
      <name val="Arial"/>
      <family val="2"/>
    </font>
    <font>
      <b/>
      <sz val="10"/>
      <color indexed="8"/>
      <name val="Arial"/>
      <family val="2"/>
    </font>
    <font>
      <b/>
      <sz val="9"/>
      <color indexed="56"/>
      <name val="Arial"/>
      <family val="2"/>
    </font>
    <font>
      <sz val="12"/>
      <color indexed="8"/>
      <name val="Arial"/>
      <family val="2"/>
    </font>
    <font>
      <b/>
      <sz val="9"/>
      <color indexed="8"/>
      <name val="Arial"/>
      <family val="2"/>
    </font>
    <font>
      <sz val="9"/>
      <color indexed="56"/>
      <name val="Arial"/>
      <family val="2"/>
    </font>
    <font>
      <b/>
      <i/>
      <sz val="12"/>
      <color indexed="32"/>
      <name val="Arial"/>
      <family val="2"/>
    </font>
    <font>
      <sz val="12"/>
      <color indexed="56"/>
      <name val="Arial"/>
      <family val="2"/>
    </font>
    <font>
      <b/>
      <i/>
      <sz val="12"/>
      <color indexed="56"/>
      <name val="Arial"/>
      <family val="2"/>
    </font>
    <font>
      <b/>
      <sz val="28"/>
      <color indexed="56"/>
      <name val="Arial"/>
      <family val="2"/>
    </font>
    <font>
      <sz val="12"/>
      <color indexed="14"/>
      <name val="Arial"/>
      <family val="2"/>
    </font>
    <font>
      <b/>
      <sz val="18"/>
      <color indexed="62"/>
      <name val="Cambria"/>
      <family val="2"/>
    </font>
    <font>
      <b/>
      <sz val="16"/>
      <color indexed="9"/>
      <name val="Arial"/>
      <family val="2"/>
    </font>
    <font>
      <b/>
      <sz val="14"/>
      <color indexed="32"/>
      <name val="Arial"/>
      <family val="2"/>
    </font>
    <font>
      <b/>
      <sz val="8"/>
      <color theme="1"/>
      <name val="Arial"/>
      <family val="2"/>
    </font>
    <font>
      <sz val="10"/>
      <color indexed="14"/>
      <name val="Baskerville MT"/>
    </font>
    <font>
      <sz val="10"/>
      <name val="Univers Condensed"/>
    </font>
    <font>
      <b/>
      <sz val="9"/>
      <name val="Tahoma"/>
      <family val="2"/>
    </font>
    <font>
      <sz val="9"/>
      <color indexed="8"/>
      <name val="Tahoma"/>
      <family val="2"/>
    </font>
    <font>
      <sz val="9"/>
      <name val="Tahoma"/>
      <family val="2"/>
    </font>
    <font>
      <sz val="8"/>
      <name val="Univers"/>
    </font>
    <font>
      <b/>
      <i/>
      <sz val="14"/>
      <name val="Arial"/>
      <family val="2"/>
    </font>
    <font>
      <sz val="13"/>
      <name val="Arial"/>
      <family val="2"/>
    </font>
    <font>
      <sz val="10"/>
      <color indexed="52"/>
      <name val="Arial"/>
      <family val="2"/>
    </font>
    <font>
      <sz val="8"/>
      <color indexed="8"/>
      <name val="Arial"/>
      <family val="2"/>
      <charset val="238"/>
    </font>
    <font>
      <sz val="15"/>
      <name val="Tms Rmn"/>
    </font>
    <font>
      <sz val="9"/>
      <color indexed="12"/>
      <name val="Univers 45"/>
      <family val="2"/>
    </font>
    <font>
      <sz val="10"/>
      <color indexed="16"/>
      <name val="Arial"/>
      <family val="2"/>
    </font>
    <font>
      <b/>
      <i/>
      <sz val="11"/>
      <color indexed="9"/>
      <name val="Times New Roman"/>
      <family val="1"/>
    </font>
    <font>
      <b/>
      <sz val="9"/>
      <name val="Arial MT"/>
    </font>
    <font>
      <sz val="7"/>
      <name val="Arial"/>
      <family val="2"/>
    </font>
    <font>
      <sz val="10"/>
      <name val="Courier10 BT"/>
      <family val="3"/>
    </font>
    <font>
      <b/>
      <sz val="10"/>
      <color indexed="12"/>
      <name val="Arial"/>
      <family val="2"/>
    </font>
    <font>
      <b/>
      <sz val="12"/>
      <color indexed="63"/>
      <name val="Arial Narrow"/>
      <family val="2"/>
    </font>
    <font>
      <b/>
      <u val="singleAccounting"/>
      <sz val="8"/>
      <color indexed="8"/>
      <name val="Arial"/>
      <family val="2"/>
    </font>
    <font>
      <sz val="9"/>
      <name val="Univers 47 CondensedLight"/>
      <family val="2"/>
    </font>
    <font>
      <b/>
      <i/>
      <strike/>
      <sz val="12"/>
      <color indexed="48"/>
      <name val="Arial"/>
      <family val="2"/>
    </font>
    <font>
      <b/>
      <sz val="10"/>
      <color indexed="58"/>
      <name val="Arial"/>
      <family val="2"/>
    </font>
    <font>
      <sz val="8"/>
      <color indexed="9"/>
      <name val="Arial"/>
      <family val="2"/>
    </font>
    <font>
      <b/>
      <sz val="10"/>
      <name val="Univers"/>
      <family val="2"/>
    </font>
    <font>
      <b/>
      <sz val="11"/>
      <name val="Univers"/>
      <family val="2"/>
    </font>
    <font>
      <b/>
      <sz val="12"/>
      <name val="Univers"/>
      <family val="2"/>
    </font>
    <font>
      <b/>
      <sz val="8"/>
      <name val="Univers"/>
      <family val="2"/>
    </font>
    <font>
      <b/>
      <sz val="9"/>
      <name val="Univers"/>
      <family val="2"/>
    </font>
    <font>
      <b/>
      <sz val="10"/>
      <color indexed="10"/>
      <name val="Arial"/>
      <family val="2"/>
    </font>
    <font>
      <b/>
      <i/>
      <sz val="8"/>
      <color indexed="12"/>
      <name val="HelveticaNeue Condensed"/>
    </font>
    <font>
      <sz val="10"/>
      <color indexed="47"/>
      <name val="Arial"/>
      <family val="2"/>
    </font>
    <font>
      <sz val="10"/>
      <name val="DKBRHelvetica"/>
      <family val="2"/>
    </font>
    <font>
      <sz val="8"/>
      <color indexed="47"/>
      <name val="Arial"/>
      <family val="2"/>
    </font>
    <font>
      <sz val="11"/>
      <name val="Arial CE"/>
      <charset val="238"/>
    </font>
    <font>
      <b/>
      <sz val="1"/>
      <color indexed="8"/>
      <name val="Courier"/>
      <family val="3"/>
    </font>
    <font>
      <i/>
      <strike/>
      <sz val="12"/>
      <color indexed="40"/>
      <name val="Arial"/>
      <family val="2"/>
    </font>
    <font>
      <b/>
      <sz val="9.5"/>
      <color indexed="10"/>
      <name val="Arial"/>
      <family val="2"/>
    </font>
    <font>
      <sz val="10"/>
      <color indexed="38"/>
      <name val="Arial"/>
      <family val="2"/>
    </font>
    <font>
      <sz val="9"/>
      <color indexed="10"/>
      <name val="Univers 45"/>
      <family val="2"/>
    </font>
    <font>
      <sz val="8"/>
      <color indexed="8"/>
      <name val="Arial Narrow"/>
      <family val="2"/>
    </font>
    <font>
      <b/>
      <sz val="8"/>
      <color indexed="8"/>
      <name val="Arial Narrow"/>
      <family val="2"/>
    </font>
    <font>
      <b/>
      <sz val="8"/>
      <color indexed="9"/>
      <name val="Arial Narrow"/>
      <family val="2"/>
    </font>
    <font>
      <b/>
      <i/>
      <u/>
      <sz val="10"/>
      <color indexed="9"/>
      <name val="Times New Roman"/>
      <family val="1"/>
    </font>
    <font>
      <i/>
      <sz val="8"/>
      <color indexed="9"/>
      <name val="Times New Roman"/>
      <family val="1"/>
    </font>
    <font>
      <sz val="10"/>
      <color indexed="17"/>
      <name val="Times New Roman"/>
      <family val="1"/>
    </font>
    <font>
      <sz val="8"/>
      <color indexed="12"/>
      <name val="Times New Roman"/>
      <family val="1"/>
    </font>
    <font>
      <b/>
      <sz val="12"/>
      <name val="Helvetica"/>
      <family val="2"/>
    </font>
    <font>
      <sz val="18"/>
      <name val="Helvetica-Black"/>
    </font>
    <font>
      <b/>
      <sz val="12"/>
      <name val="Tms Rmn"/>
    </font>
    <font>
      <b/>
      <sz val="14"/>
      <name val="Times New Roman"/>
      <family val="1"/>
    </font>
    <font>
      <sz val="14"/>
      <name val="Times New Roman"/>
      <family val="1"/>
    </font>
    <font>
      <i/>
      <sz val="10"/>
      <color indexed="18"/>
      <name val="Arial"/>
      <family val="2"/>
    </font>
    <font>
      <i/>
      <sz val="8"/>
      <color indexed="12"/>
      <name val="Helvetica"/>
      <family val="2"/>
    </font>
    <font>
      <sz val="9"/>
      <color indexed="39"/>
      <name val="Helv"/>
    </font>
    <font>
      <sz val="1"/>
      <color indexed="9"/>
      <name val="Symbol"/>
      <family val="1"/>
      <charset val="2"/>
    </font>
    <font>
      <sz val="8"/>
      <name val="Arial MT"/>
      <family val="2"/>
    </font>
    <font>
      <b/>
      <sz val="12"/>
      <name val="Arial Narrow"/>
      <family val="2"/>
    </font>
    <font>
      <b/>
      <sz val="11"/>
      <name val="Arial Narrow"/>
      <family val="2"/>
    </font>
    <font>
      <b/>
      <i/>
      <sz val="10"/>
      <color indexed="10"/>
      <name val="Arial"/>
      <family val="2"/>
    </font>
    <font>
      <sz val="10"/>
      <name val="GillSans Light"/>
      <family val="2"/>
    </font>
    <font>
      <sz val="8"/>
      <name val="Helv"/>
      <charset val="238"/>
    </font>
    <font>
      <sz val="10"/>
      <name val="Courier New"/>
      <family val="3"/>
    </font>
    <font>
      <b/>
      <sz val="10"/>
      <color indexed="18"/>
      <name val="Arial Narrow"/>
      <family val="2"/>
    </font>
    <font>
      <i/>
      <sz val="8"/>
      <color indexed="10"/>
      <name val="Arial"/>
      <family val="2"/>
    </font>
    <font>
      <b/>
      <u val="singleAccounting"/>
      <sz val="8"/>
      <color indexed="8"/>
      <name val="Verdana"/>
      <family val="2"/>
    </font>
    <font>
      <b/>
      <sz val="12"/>
      <color indexed="8"/>
      <name val="Verdana"/>
      <family val="2"/>
    </font>
    <font>
      <i/>
      <sz val="10"/>
      <name val="Helv"/>
    </font>
    <font>
      <i/>
      <strike/>
      <sz val="12"/>
      <color indexed="10"/>
      <name val="Arial"/>
      <family val="2"/>
    </font>
    <font>
      <i/>
      <sz val="9"/>
      <name val="Helv"/>
    </font>
    <font>
      <strike/>
      <sz val="12"/>
      <color indexed="46"/>
      <name val="Arial"/>
      <family val="2"/>
    </font>
    <font>
      <sz val="11"/>
      <color theme="1"/>
      <name val="Univers 45 Light"/>
      <family val="2"/>
    </font>
    <font>
      <sz val="12"/>
      <color indexed="17"/>
      <name val="Arial"/>
      <family val="2"/>
    </font>
    <font>
      <sz val="9"/>
      <color indexed="20"/>
      <name val="Helv"/>
    </font>
    <font>
      <sz val="9"/>
      <color indexed="36"/>
      <name val="Helv"/>
    </font>
    <font>
      <b/>
      <sz val="10"/>
      <color indexed="60"/>
      <name val="Arial Narrow"/>
      <family val="2"/>
    </font>
    <font>
      <b/>
      <sz val="10"/>
      <color indexed="8"/>
      <name val="MS Sans Serif"/>
      <family val="2"/>
    </font>
    <font>
      <b/>
      <sz val="10"/>
      <color indexed="18"/>
      <name val="MS Sans Serif"/>
      <family val="2"/>
    </font>
    <font>
      <b/>
      <sz val="8"/>
      <color indexed="9"/>
      <name val="Verdana"/>
      <family val="2"/>
    </font>
    <font>
      <sz val="10"/>
      <color indexed="17"/>
      <name val="MS Sans Serif"/>
      <family val="2"/>
    </font>
    <font>
      <sz val="10"/>
      <color indexed="18"/>
      <name val="MS Sans Serif"/>
      <family val="2"/>
    </font>
    <font>
      <strike/>
      <sz val="10"/>
      <name val="Arial"/>
      <family val="2"/>
    </font>
    <font>
      <b/>
      <u/>
      <sz val="8"/>
      <name val="Helv"/>
    </font>
    <font>
      <vertAlign val="subscript"/>
      <sz val="8"/>
      <color indexed="8"/>
      <name val="Arial"/>
      <family val="2"/>
    </font>
    <font>
      <b/>
      <sz val="10"/>
      <color indexed="8"/>
      <name val="Arial MT"/>
      <family val="2"/>
    </font>
    <font>
      <b/>
      <sz val="8"/>
      <color indexed="8"/>
      <name val="Arial MT"/>
      <family val="2"/>
    </font>
    <font>
      <b/>
      <sz val="9"/>
      <name val="Helv"/>
    </font>
    <font>
      <vertAlign val="superscript"/>
      <sz val="8"/>
      <color indexed="8"/>
      <name val="Arial"/>
      <family val="2"/>
    </font>
    <font>
      <sz val="10"/>
      <name val="Univers"/>
      <family val="2"/>
    </font>
    <font>
      <sz val="11"/>
      <name val="Univers"/>
      <family val="2"/>
    </font>
    <font>
      <sz val="12"/>
      <name val="Univers"/>
      <family val="2"/>
    </font>
    <font>
      <sz val="9"/>
      <name val="Univers"/>
      <family val="2"/>
    </font>
    <font>
      <sz val="8.5"/>
      <name val="Arial Narrow"/>
      <family val="2"/>
    </font>
    <font>
      <b/>
      <sz val="9"/>
      <name val="Palatino"/>
      <family val="1"/>
    </font>
    <font>
      <sz val="9"/>
      <color indexed="21"/>
      <name val="Helvetica-Black"/>
    </font>
    <font>
      <sz val="7"/>
      <name val="Times New Roman"/>
      <family val="1"/>
    </font>
    <font>
      <i/>
      <sz val="8"/>
      <color indexed="8"/>
      <name val="Arial"/>
      <family val="2"/>
    </font>
    <font>
      <b/>
      <sz val="13"/>
      <color indexed="8"/>
      <name val="Verdana"/>
      <family val="2"/>
    </font>
    <font>
      <b/>
      <i/>
      <sz val="24"/>
      <name val="Arial"/>
      <family val="2"/>
    </font>
    <font>
      <b/>
      <i/>
      <sz val="14"/>
      <color indexed="9"/>
      <name val="Helv"/>
    </font>
    <font>
      <sz val="9"/>
      <name val="Univers (W1)"/>
      <family val="2"/>
    </font>
    <font>
      <b/>
      <strike/>
      <sz val="10"/>
      <color indexed="9"/>
      <name val="Arial"/>
      <family val="2"/>
    </font>
    <font>
      <sz val="8"/>
      <color indexed="10"/>
      <name val="Arial Narrow"/>
      <family val="2"/>
      <charset val="238"/>
    </font>
    <font>
      <i/>
      <strike/>
      <sz val="12"/>
      <color indexed="48"/>
      <name val="Arial"/>
      <family val="2"/>
    </font>
    <font>
      <i/>
      <sz val="10"/>
      <color indexed="8"/>
      <name val="Arial"/>
      <family val="2"/>
    </font>
    <font>
      <b/>
      <u/>
      <sz val="10"/>
      <name val="Tms Rmn"/>
    </font>
    <font>
      <sz val="10"/>
      <name val="Arial"/>
      <family val="2"/>
    </font>
    <font>
      <sz val="11"/>
      <color rgb="FFFF0000"/>
      <name val="Arial"/>
      <family val="2"/>
      <scheme val="minor"/>
    </font>
    <font>
      <b/>
      <sz val="8"/>
      <color rgb="FFFF0000"/>
      <name val="Arial"/>
      <family val="2"/>
    </font>
    <font>
      <b/>
      <sz val="11"/>
      <color rgb="FFFF0000"/>
      <name val="Arial"/>
      <family val="2"/>
      <scheme val="minor"/>
    </font>
    <font>
      <sz val="8"/>
      <color theme="0" tint="-0.499984740745262"/>
      <name val="Arial"/>
      <family val="2"/>
    </font>
    <font>
      <sz val="11"/>
      <color theme="0" tint="-0.499984740745262"/>
      <name val="Arial"/>
      <family val="2"/>
      <scheme val="minor"/>
    </font>
    <font>
      <sz val="8"/>
      <color rgb="FFFFFFFF"/>
      <name val="Arial"/>
      <family val="2"/>
    </font>
    <font>
      <vertAlign val="superscript"/>
      <sz val="8"/>
      <name val="Arial"/>
      <family val="2"/>
    </font>
    <font>
      <b/>
      <vertAlign val="superscript"/>
      <sz val="8"/>
      <color rgb="FF000000"/>
      <name val="Arial"/>
      <family val="2"/>
    </font>
    <font>
      <b/>
      <u/>
      <sz val="8"/>
      <color rgb="FFFFFFFF"/>
      <name val="Arial"/>
      <family val="2"/>
    </font>
    <font>
      <u/>
      <sz val="8"/>
      <color rgb="FF000000"/>
      <name val="Arial"/>
      <family val="2"/>
    </font>
    <font>
      <sz val="11"/>
      <color indexed="8"/>
      <name val="Czcionka tekstu podstawowego"/>
      <family val="2"/>
      <charset val="238"/>
    </font>
    <font>
      <sz val="11"/>
      <color indexed="8"/>
      <name val="Calibri"/>
      <family val="2"/>
      <charset val="204"/>
    </font>
    <font>
      <sz val="11"/>
      <color indexed="9"/>
      <name val="Czcionka tekstu podstawowego"/>
      <family val="2"/>
      <charset val="238"/>
    </font>
    <font>
      <sz val="11"/>
      <color indexed="9"/>
      <name val="Calibri"/>
      <family val="2"/>
      <charset val="204"/>
    </font>
    <font>
      <b/>
      <sz val="11"/>
      <color indexed="12"/>
      <name val="Arial"/>
      <family val="2"/>
    </font>
    <font>
      <sz val="11"/>
      <color indexed="62"/>
      <name val="Czcionka tekstu podstawowego"/>
      <family val="2"/>
      <charset val="238"/>
    </font>
    <font>
      <b/>
      <sz val="11"/>
      <color indexed="63"/>
      <name val="Czcionka tekstu podstawowego"/>
      <family val="2"/>
      <charset val="238"/>
    </font>
    <font>
      <sz val="12"/>
      <name val="L Helvetica Light"/>
    </font>
    <font>
      <sz val="11"/>
      <color indexed="17"/>
      <name val="Czcionka tekstu podstawowego"/>
      <family val="2"/>
      <charset val="238"/>
    </font>
    <font>
      <sz val="11"/>
      <color indexed="52"/>
      <name val="Czcionka tekstu podstawowego"/>
      <family val="2"/>
      <charset val="238"/>
    </font>
    <font>
      <b/>
      <sz val="11"/>
      <color indexed="9"/>
      <name val="Czcionka tekstu podstawowego"/>
      <family val="2"/>
      <charset val="238"/>
    </font>
    <font>
      <sz val="12"/>
      <name val="VNI-Times"/>
    </font>
    <font>
      <b/>
      <sz val="15"/>
      <color indexed="56"/>
      <name val="Czcionka tekstu podstawowego"/>
      <family val="2"/>
      <charset val="238"/>
    </font>
    <font>
      <b/>
      <sz val="13"/>
      <color indexed="56"/>
      <name val="Czcionka tekstu podstawowego"/>
      <family val="2"/>
      <charset val="238"/>
    </font>
    <font>
      <b/>
      <sz val="11"/>
      <color indexed="56"/>
      <name val="Czcionka tekstu podstawowego"/>
      <family val="2"/>
      <charset val="238"/>
    </font>
    <font>
      <sz val="11"/>
      <color indexed="60"/>
      <name val="Czcionka tekstu podstawowego"/>
      <family val="2"/>
      <charset val="238"/>
    </font>
    <font>
      <b/>
      <sz val="11"/>
      <color indexed="52"/>
      <name val="Czcionka tekstu podstawowego"/>
      <family val="2"/>
      <charset val="238"/>
    </font>
    <font>
      <b/>
      <sz val="11"/>
      <color indexed="8"/>
      <name val="Czcionka tekstu podstawowego"/>
      <family val="2"/>
      <charset val="238"/>
    </font>
    <font>
      <sz val="10"/>
      <name val="NewsGoth Dm BT"/>
      <family val="2"/>
    </font>
    <font>
      <b/>
      <sz val="12"/>
      <name val="NewsGoth BT"/>
      <family val="2"/>
    </font>
    <font>
      <sz val="9"/>
      <name val="NewsGoth BT"/>
      <family val="2"/>
    </font>
    <font>
      <i/>
      <sz val="11"/>
      <color indexed="23"/>
      <name val="Czcionka tekstu podstawowego"/>
      <family val="2"/>
      <charset val="238"/>
    </font>
    <font>
      <sz val="11"/>
      <color indexed="10"/>
      <name val="Czcionka tekstu podstawowego"/>
      <family val="2"/>
      <charset val="238"/>
    </font>
    <font>
      <b/>
      <sz val="11"/>
      <name val="Helv"/>
    </font>
    <font>
      <b/>
      <sz val="12"/>
      <name val="L Helvetica Light"/>
    </font>
    <font>
      <b/>
      <sz val="18"/>
      <color indexed="56"/>
      <name val="Cambria"/>
      <family val="2"/>
      <charset val="238"/>
    </font>
    <font>
      <sz val="11"/>
      <color indexed="20"/>
      <name val="Czcionka tekstu podstawowego"/>
      <family val="2"/>
      <charset val="238"/>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4"/>
      <name val="뼻뮝"/>
      <family val="3"/>
      <charset val="129"/>
    </font>
    <font>
      <sz val="12"/>
      <name val="뼻뮝"/>
      <family val="1"/>
      <charset val="129"/>
    </font>
    <font>
      <sz val="12"/>
      <name val="바탕체"/>
      <family val="1"/>
      <charset val="129"/>
    </font>
    <font>
      <sz val="10"/>
      <name val="굴림체"/>
      <family val="3"/>
      <charset val="129"/>
    </font>
    <font>
      <sz val="12"/>
      <name val="新細明體"/>
      <family val="1"/>
      <charset val="136"/>
    </font>
    <font>
      <sz val="11"/>
      <name val="ＭＳ Ｐゴシック"/>
      <charset val="128"/>
    </font>
    <font>
      <b/>
      <sz val="9.6"/>
      <color rgb="FF002060"/>
      <name val="Arial"/>
      <family val="2"/>
    </font>
    <font>
      <sz val="8"/>
      <color theme="1"/>
      <name val="Arial"/>
      <family val="2"/>
      <scheme val="minor"/>
    </font>
    <font>
      <i/>
      <sz val="8"/>
      <color theme="1"/>
      <name val="Arial"/>
      <family val="2"/>
    </font>
    <font>
      <b/>
      <sz val="10"/>
      <color theme="1"/>
      <name val="Arial"/>
      <family val="2"/>
      <scheme val="minor"/>
    </font>
    <font>
      <sz val="8"/>
      <color rgb="FF878787"/>
      <name val="Arial"/>
      <family val="2"/>
    </font>
    <font>
      <b/>
      <sz val="8"/>
      <color rgb="FF878787"/>
      <name val="Arial"/>
      <family val="2"/>
    </font>
    <font>
      <sz val="8"/>
      <color theme="0"/>
      <name val="Arial"/>
      <family val="2"/>
    </font>
    <font>
      <b/>
      <sz val="8"/>
      <color theme="0"/>
      <name val="Arial"/>
      <family val="2"/>
    </font>
  </fonts>
  <fills count="1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09DAD"/>
        <bgColor indexed="64"/>
      </patternFill>
    </fill>
    <fill>
      <patternFill patternType="solid">
        <fgColor rgb="FFFFFFFF"/>
        <bgColor indexed="64"/>
      </patternFill>
    </fill>
    <fill>
      <patternFill patternType="solid">
        <fgColor indexed="9"/>
        <bgColor indexed="64"/>
      </patternFill>
    </fill>
    <fill>
      <patternFill patternType="solid">
        <fgColor theme="2"/>
        <bgColor indexed="64"/>
      </patternFill>
    </fill>
    <fill>
      <patternFill patternType="solid">
        <fgColor indexed="60"/>
        <bgColor indexed="64"/>
      </patternFill>
    </fill>
    <fill>
      <patternFill patternType="solid">
        <fgColor indexed="62"/>
        <bgColor indexed="64"/>
      </patternFill>
    </fill>
    <fill>
      <patternFill patternType="solid">
        <fgColor indexed="54"/>
        <bgColor indexed="64"/>
      </patternFill>
    </fill>
    <fill>
      <patternFill patternType="solid">
        <fgColor indexed="18"/>
        <bgColor indexed="64"/>
      </patternFill>
    </fill>
    <fill>
      <patternFill patternType="solid">
        <fgColor indexed="22"/>
        <bgColor indexed="64"/>
      </patternFill>
    </fill>
    <fill>
      <patternFill patternType="solid">
        <fgColor indexed="26"/>
        <bgColor indexed="64"/>
      </patternFill>
    </fill>
    <fill>
      <patternFill patternType="lightGray">
        <fgColor indexed="44"/>
      </patternFill>
    </fill>
    <fill>
      <patternFill patternType="solid">
        <fgColor indexed="43"/>
      </patternFill>
    </fill>
    <fill>
      <patternFill patternType="solid">
        <fgColor indexed="41"/>
        <bgColor indexed="64"/>
      </patternFill>
    </fill>
    <fill>
      <patternFill patternType="solid">
        <fgColor indexed="42"/>
        <bgColor indexed="64"/>
      </patternFill>
    </fill>
    <fill>
      <patternFill patternType="lightGray">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9"/>
        <bgColor indexed="64"/>
      </patternFill>
    </fill>
    <fill>
      <patternFill patternType="solid">
        <fgColor indexed="31"/>
        <bgColor indexed="64"/>
      </patternFill>
    </fill>
    <fill>
      <patternFill patternType="solid">
        <fgColor indexed="43"/>
        <bgColor indexed="64"/>
      </patternFill>
    </fill>
    <fill>
      <patternFill patternType="solid">
        <fgColor indexed="5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indexed="22"/>
        <bgColor indexed="36"/>
      </patternFill>
    </fill>
    <fill>
      <patternFill patternType="solid">
        <fgColor indexed="22"/>
      </patternFill>
    </fill>
    <fill>
      <patternFill patternType="solid">
        <fgColor theme="8" tint="0.59996337778862885"/>
        <bgColor indexed="64"/>
      </patternFill>
    </fill>
    <fill>
      <patternFill patternType="solid">
        <fgColor indexed="13"/>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theme="4"/>
        <bgColor indexed="64"/>
      </patternFill>
    </fill>
    <fill>
      <patternFill patternType="lightGray">
        <fgColor indexed="22"/>
        <bgColor indexed="22"/>
      </patternFill>
    </fill>
    <fill>
      <patternFill patternType="solid">
        <fgColor indexed="48"/>
        <bgColor indexed="64"/>
      </patternFill>
    </fill>
    <fill>
      <patternFill patternType="solid">
        <fgColor indexed="28"/>
        <bgColor indexed="64"/>
      </patternFill>
    </fill>
    <fill>
      <patternFill patternType="solid">
        <fgColor indexed="27"/>
        <bgColor indexed="64"/>
      </patternFill>
    </fill>
    <fill>
      <patternFill patternType="solid">
        <fgColor indexed="44"/>
        <bgColor indexed="64"/>
      </patternFill>
    </fill>
    <fill>
      <patternFill patternType="lightGray">
        <fgColor indexed="15"/>
      </patternFill>
    </fill>
    <fill>
      <patternFill patternType="mediumGray">
        <fgColor indexed="11"/>
      </patternFill>
    </fill>
    <fill>
      <patternFill patternType="mediumGray">
        <fgColor indexed="22"/>
      </patternFill>
    </fill>
    <fill>
      <patternFill patternType="solid">
        <fgColor indexed="26"/>
      </patternFill>
    </fill>
    <fill>
      <patternFill patternType="solid">
        <fgColor indexed="15"/>
        <bgColor indexed="64"/>
      </patternFill>
    </fill>
    <fill>
      <patternFill patternType="solid">
        <fgColor indexed="13"/>
        <bgColor indexed="64"/>
      </patternFill>
    </fill>
    <fill>
      <patternFill patternType="solid">
        <fgColor indexed="24"/>
        <bgColor indexed="64"/>
      </patternFill>
    </fill>
    <fill>
      <patternFill patternType="solid">
        <fgColor indexed="14"/>
        <bgColor indexed="64"/>
      </patternFill>
    </fill>
    <fill>
      <patternFill patternType="lightTrellis">
        <fgColor indexed="9"/>
        <bgColor indexed="9"/>
      </patternFill>
    </fill>
    <fill>
      <patternFill patternType="solid">
        <fgColor indexed="53"/>
        <bgColor indexed="64"/>
      </patternFill>
    </fill>
    <fill>
      <patternFill patternType="solid">
        <fgColor indexed="55"/>
      </patternFill>
    </fill>
    <fill>
      <patternFill patternType="solid">
        <fgColor indexed="35"/>
        <bgColor indexed="64"/>
      </patternFill>
    </fill>
    <fill>
      <patternFill patternType="solid">
        <fgColor indexed="23"/>
        <bgColor indexed="64"/>
      </patternFill>
    </fill>
    <fill>
      <patternFill patternType="solid">
        <fgColor indexed="16"/>
        <bgColor indexed="64"/>
      </patternFill>
    </fill>
    <fill>
      <patternFill patternType="gray125">
        <fgColor indexed="8"/>
      </patternFill>
    </fill>
    <fill>
      <patternFill patternType="lightGray"/>
    </fill>
    <fill>
      <patternFill patternType="solid">
        <fgColor indexed="49"/>
        <bgColor indexed="64"/>
      </patternFill>
    </fill>
    <fill>
      <patternFill patternType="solid">
        <fgColor indexed="59"/>
        <bgColor indexed="64"/>
      </patternFill>
    </fill>
    <fill>
      <patternFill patternType="solid">
        <fgColor indexed="21"/>
        <bgColor indexed="64"/>
      </patternFill>
    </fill>
    <fill>
      <patternFill patternType="solid">
        <fgColor indexed="11"/>
        <bgColor indexed="64"/>
      </patternFill>
    </fill>
    <fill>
      <patternFill patternType="solid">
        <fgColor indexed="45"/>
        <bgColor indexed="64"/>
      </patternFill>
    </fill>
    <fill>
      <patternFill patternType="solid">
        <fgColor indexed="30"/>
        <bgColor indexed="64"/>
      </patternFill>
    </fill>
    <fill>
      <patternFill patternType="solid">
        <fgColor indexed="21"/>
      </patternFill>
    </fill>
    <fill>
      <patternFill patternType="solid">
        <fgColor indexed="9"/>
      </patternFill>
    </fill>
    <fill>
      <patternFill patternType="solid">
        <fgColor indexed="17"/>
      </patternFill>
    </fill>
    <fill>
      <patternFill patternType="solid">
        <fgColor indexed="22"/>
        <bgColor indexed="8"/>
      </patternFill>
    </fill>
    <fill>
      <patternFill patternType="solid">
        <fgColor indexed="65"/>
        <bgColor indexed="8"/>
      </patternFill>
    </fill>
    <fill>
      <patternFill patternType="solid">
        <fgColor rgb="FFCCE3F4"/>
        <bgColor indexed="64"/>
      </patternFill>
    </fill>
    <fill>
      <patternFill patternType="solid">
        <fgColor theme="0"/>
        <bgColor indexed="64"/>
      </patternFill>
    </fill>
    <fill>
      <patternFill patternType="solid">
        <fgColor rgb="FFBFDEE4"/>
        <bgColor indexed="64"/>
      </patternFill>
    </fill>
    <fill>
      <patternFill patternType="solid">
        <fgColor rgb="FFE5F2F4"/>
        <bgColor indexed="64"/>
      </patternFill>
    </fill>
    <fill>
      <patternFill patternType="solid">
        <fgColor rgb="FFFFFF00"/>
        <bgColor indexed="64"/>
      </patternFill>
    </fill>
    <fill>
      <patternFill patternType="solid">
        <fgColor theme="0" tint="-4.9989318521683403E-2"/>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0"/>
        <bgColor indexed="64"/>
      </patternFill>
    </fill>
    <fill>
      <patternFill patternType="solid">
        <fgColor indexed="10"/>
        <bgColor indexed="64"/>
      </patternFill>
    </fill>
    <fill>
      <patternFill patternType="solid">
        <fgColor indexed="47"/>
        <bgColor indexed="64"/>
      </patternFill>
    </fill>
    <fill>
      <patternFill patternType="lightGray">
        <fgColor indexed="48"/>
        <bgColor indexed="44"/>
      </patternFill>
    </fill>
    <fill>
      <patternFill patternType="solid">
        <fgColor indexed="54"/>
      </patternFill>
    </fill>
    <fill>
      <patternFill patternType="solid">
        <fgColor indexed="40"/>
      </patternFill>
    </fill>
    <fill>
      <patternFill patternType="solid">
        <fgColor indexed="41"/>
      </patternFill>
    </fill>
    <fill>
      <patternFill patternType="solid">
        <fgColor indexed="46"/>
        <bgColor indexed="64"/>
      </patternFill>
    </fill>
    <fill>
      <patternFill patternType="solid">
        <fgColor indexed="22"/>
        <bgColor indexed="63"/>
      </patternFill>
    </fill>
    <fill>
      <patternFill patternType="solid">
        <fgColor indexed="23"/>
        <bgColor indexed="63"/>
      </patternFill>
    </fill>
    <fill>
      <patternFill patternType="solid">
        <fgColor indexed="9"/>
        <bgColor indexed="63"/>
      </patternFill>
    </fill>
    <fill>
      <patternFill patternType="solid">
        <fgColor indexed="15"/>
      </patternFill>
    </fill>
    <fill>
      <patternFill patternType="mediumGray">
        <fgColor indexed="9"/>
        <bgColor indexed="22"/>
      </patternFill>
    </fill>
    <fill>
      <patternFill patternType="solid">
        <fgColor indexed="14"/>
      </patternFill>
    </fill>
    <fill>
      <patternFill patternType="lightGray">
        <fgColor indexed="12"/>
      </patternFill>
    </fill>
    <fill>
      <patternFill patternType="mediumGray">
        <fgColor indexed="9"/>
        <bgColor indexed="13"/>
      </patternFill>
    </fill>
    <fill>
      <patternFill patternType="solid">
        <fgColor indexed="13"/>
        <bgColor indexed="22"/>
      </patternFill>
    </fill>
    <fill>
      <patternFill patternType="solid">
        <fgColor indexed="11"/>
        <bgColor indexed="22"/>
      </patternFill>
    </fill>
    <fill>
      <patternFill patternType="gray0625"/>
    </fill>
    <fill>
      <patternFill patternType="gray125">
        <fgColor indexed="10"/>
        <bgColor indexed="9"/>
      </patternFill>
    </fill>
    <fill>
      <patternFill patternType="solid">
        <fgColor indexed="23"/>
      </patternFill>
    </fill>
    <fill>
      <patternFill patternType="solid">
        <fgColor indexed="63"/>
        <bgColor indexed="64"/>
      </patternFill>
    </fill>
    <fill>
      <patternFill patternType="solid">
        <fgColor indexed="10"/>
        <bgColor indexed="22"/>
      </patternFill>
    </fill>
    <fill>
      <patternFill patternType="solid">
        <fgColor indexed="56"/>
        <bgColor indexed="64"/>
      </patternFill>
    </fill>
    <fill>
      <patternFill patternType="solid">
        <fgColor indexed="20"/>
      </patternFill>
    </fill>
    <fill>
      <patternFill patternType="solid">
        <fgColor indexed="18"/>
      </patternFill>
    </fill>
    <fill>
      <patternFill patternType="solid">
        <fgColor indexed="38"/>
        <bgColor indexed="17"/>
      </patternFill>
    </fill>
    <fill>
      <patternFill patternType="solid">
        <fgColor indexed="19"/>
      </patternFill>
    </fill>
    <fill>
      <patternFill patternType="solid">
        <fgColor rgb="FF00338D"/>
        <bgColor indexed="64"/>
      </patternFill>
    </fill>
    <fill>
      <patternFill patternType="solid">
        <fgColor rgb="FFEAAA00"/>
        <bgColor indexed="64"/>
      </patternFill>
    </fill>
    <fill>
      <patternFill patternType="solid">
        <fgColor rgb="FF0091DA"/>
        <bgColor indexed="64"/>
      </patternFill>
    </fill>
    <fill>
      <patternFill patternType="solid">
        <fgColor rgb="FF005EB8"/>
        <bgColor indexed="64"/>
      </patternFill>
    </fill>
    <fill>
      <patternFill patternType="solid">
        <fgColor rgb="FF6D2077"/>
        <bgColor indexed="64"/>
      </patternFill>
    </fill>
  </fills>
  <borders count="36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409DAD"/>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rgb="FF409DAD"/>
      </top>
      <bottom style="thin">
        <color rgb="FF409DAD"/>
      </bottom>
      <diagonal/>
    </border>
    <border>
      <left/>
      <right/>
      <top style="thin">
        <color rgb="FF409DAD"/>
      </top>
      <bottom style="thin">
        <color rgb="FF409DAD"/>
      </bottom>
      <diagonal/>
    </border>
    <border>
      <left/>
      <right style="thin">
        <color indexed="24"/>
      </right>
      <top style="thin">
        <color rgb="FF409DAD"/>
      </top>
      <bottom style="thin">
        <color rgb="FF409DAD"/>
      </bottom>
      <diagonal/>
    </border>
    <border>
      <left style="thin">
        <color indexed="24"/>
      </left>
      <right/>
      <top/>
      <bottom/>
      <diagonal/>
    </border>
    <border>
      <left/>
      <right style="thin">
        <color indexed="24"/>
      </right>
      <top/>
      <bottom/>
      <diagonal/>
    </border>
    <border>
      <left style="thin">
        <color indexed="24"/>
      </left>
      <right/>
      <top style="thin">
        <color rgb="FF409DAD"/>
      </top>
      <bottom/>
      <diagonal/>
    </border>
    <border>
      <left/>
      <right/>
      <top style="thin">
        <color rgb="FF409DAD"/>
      </top>
      <bottom/>
      <diagonal/>
    </border>
    <border>
      <left/>
      <right style="thin">
        <color indexed="24"/>
      </right>
      <top style="thin">
        <color rgb="FF409DAD"/>
      </top>
      <bottom/>
      <diagonal/>
    </border>
    <border>
      <left style="thin">
        <color indexed="24"/>
      </left>
      <right/>
      <top style="thin">
        <color rgb="FF409DAD"/>
      </top>
      <bottom style="medium">
        <color rgb="FF409DAD"/>
      </bottom>
      <diagonal/>
    </border>
    <border>
      <left/>
      <right/>
      <top style="thin">
        <color rgb="FF409DAD"/>
      </top>
      <bottom style="medium">
        <color rgb="FF409DAD"/>
      </bottom>
      <diagonal/>
    </border>
    <border>
      <left style="thin">
        <color indexed="24"/>
      </left>
      <right/>
      <top/>
      <bottom style="thin">
        <color rgb="FF409DAD"/>
      </bottom>
      <diagonal/>
    </border>
    <border>
      <left/>
      <right style="thin">
        <color indexed="24"/>
      </right>
      <top style="thin">
        <color rgb="FF409DAD"/>
      </top>
      <bottom style="medium">
        <color rgb="FF409DAD"/>
      </bottom>
      <diagonal/>
    </border>
    <border>
      <left style="thin">
        <color indexed="23"/>
      </left>
      <right style="thin">
        <color indexed="23"/>
      </right>
      <top style="thin">
        <color indexed="23"/>
      </top>
      <bottom style="thin">
        <color indexed="23"/>
      </bottom>
      <diagonal/>
    </border>
    <border>
      <left style="thick">
        <color indexed="9"/>
      </left>
      <right style="thick">
        <color indexed="9"/>
      </right>
      <top/>
      <bottom style="thick">
        <color indexed="9"/>
      </bottom>
      <diagonal/>
    </border>
    <border>
      <left style="thin">
        <color indexed="10"/>
      </left>
      <right/>
      <top style="thin">
        <color indexed="10"/>
      </top>
      <bottom style="thin">
        <color indexed="10"/>
      </bottom>
      <diagonal/>
    </border>
    <border>
      <left/>
      <right/>
      <top/>
      <bottom style="thin">
        <color indexed="10"/>
      </bottom>
      <diagonal/>
    </border>
    <border>
      <left style="thin">
        <color indexed="18"/>
      </left>
      <right style="thin">
        <color indexed="18"/>
      </right>
      <top style="thin">
        <color indexed="18"/>
      </top>
      <bottom style="thin">
        <color indexed="18"/>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thin">
        <color indexed="64"/>
      </left>
      <right style="thin">
        <color indexed="9"/>
      </right>
      <top style="thin">
        <color indexed="64"/>
      </top>
      <bottom style="thin">
        <color indexed="9"/>
      </bottom>
      <diagonal/>
    </border>
    <border>
      <left style="medium">
        <color indexed="64"/>
      </left>
      <right style="medium">
        <color indexed="64"/>
      </right>
      <top/>
      <bottom/>
      <diagonal/>
    </border>
    <border>
      <left/>
      <right/>
      <top style="thin">
        <color indexed="64"/>
      </top>
      <bottom/>
      <diagonal/>
    </border>
    <border>
      <left style="medium">
        <color indexed="64"/>
      </left>
      <right style="medium">
        <color indexed="64"/>
      </right>
      <top/>
      <bottom style="thick">
        <color indexed="37"/>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auto="1"/>
      </bottom>
      <diagonal/>
    </border>
    <border>
      <left style="thin">
        <color indexed="64"/>
      </left>
      <right/>
      <top/>
      <bottom style="thin">
        <color indexed="64"/>
      </bottom>
      <diagonal/>
    </border>
    <border>
      <left style="thin">
        <color indexed="64"/>
      </left>
      <right/>
      <top/>
      <bottom/>
      <diagonal/>
    </border>
    <border>
      <left style="hair">
        <color indexed="16"/>
      </left>
      <right style="hair">
        <color indexed="16"/>
      </right>
      <top style="hair">
        <color indexed="16"/>
      </top>
      <bottom style="hair">
        <color indexed="16"/>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theme="8"/>
      </left>
      <right style="thin">
        <color theme="8"/>
      </right>
      <top style="thin">
        <color theme="8"/>
      </top>
      <bottom style="thin">
        <color theme="8"/>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hair">
        <color indexed="64"/>
      </left>
      <right/>
      <top/>
      <bottom/>
      <diagonal/>
    </border>
    <border>
      <left style="thin">
        <color indexed="64"/>
      </left>
      <right style="dotted">
        <color indexed="22"/>
      </right>
      <top style="thin">
        <color indexed="64"/>
      </top>
      <bottom style="dotted">
        <color indexed="22"/>
      </bottom>
      <diagonal/>
    </border>
    <border>
      <left style="hair">
        <color indexed="17"/>
      </left>
      <right style="hair">
        <color indexed="17"/>
      </right>
      <top style="hair">
        <color indexed="17"/>
      </top>
      <bottom style="hair">
        <color indexed="17"/>
      </bottom>
      <diagonal/>
    </border>
    <border>
      <left style="thin">
        <color indexed="12"/>
      </left>
      <right/>
      <top/>
      <bottom/>
      <diagonal/>
    </border>
    <border>
      <left/>
      <right/>
      <top/>
      <bottom style="thick">
        <color indexed="63"/>
      </bottom>
      <diagonal/>
    </border>
    <border>
      <left/>
      <right/>
      <top/>
      <bottom style="medium">
        <color auto="1"/>
      </bottom>
      <diagonal/>
    </border>
    <border>
      <left/>
      <right/>
      <top/>
      <bottom style="thin">
        <color indexed="44"/>
      </bottom>
      <diagonal/>
    </border>
    <border>
      <left style="medium">
        <color indexed="8"/>
      </left>
      <right style="medium">
        <color indexed="8"/>
      </right>
      <top/>
      <bottom/>
      <diagonal/>
    </border>
    <border>
      <left style="medium">
        <color indexed="55"/>
      </left>
      <right style="medium">
        <color indexed="55"/>
      </right>
      <top style="medium">
        <color indexed="55"/>
      </top>
      <bottom style="medium">
        <color indexed="55"/>
      </bottom>
      <diagonal/>
    </border>
    <border>
      <left style="thin">
        <color indexed="55"/>
      </left>
      <right style="thin">
        <color indexed="55"/>
      </right>
      <top style="thin">
        <color indexed="55"/>
      </top>
      <bottom style="thin">
        <color indexed="55"/>
      </bottom>
      <diagonal/>
    </border>
    <border>
      <left/>
      <right/>
      <top/>
      <bottom style="medium">
        <color indexed="24"/>
      </bottom>
      <diagonal/>
    </border>
    <border>
      <left style="dashed">
        <color indexed="63"/>
      </left>
      <right style="dashed">
        <color indexed="63"/>
      </right>
      <top style="dashed">
        <color indexed="63"/>
      </top>
      <bottom style="dashed">
        <color indexed="63"/>
      </bottom>
      <diagonal/>
    </border>
    <border>
      <left style="hair">
        <color indexed="22"/>
      </left>
      <right style="hair">
        <color indexed="22"/>
      </right>
      <top style="hair">
        <color indexed="22"/>
      </top>
      <bottom style="hair">
        <color indexed="22"/>
      </bottom>
      <diagonal/>
    </border>
    <border>
      <left/>
      <right/>
      <top style="thin">
        <color indexed="64"/>
      </top>
      <bottom style="double">
        <color indexed="64"/>
      </bottom>
      <diagonal/>
    </border>
    <border>
      <left/>
      <right/>
      <top/>
      <bottom style="double">
        <color indexed="52"/>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8"/>
      </right>
      <top style="thin">
        <color indexed="8"/>
      </top>
      <bottom/>
      <diagonal/>
    </border>
    <border>
      <left style="thin">
        <color indexed="64"/>
      </left>
      <right style="thin">
        <color indexed="64"/>
      </right>
      <top style="thin">
        <color indexed="64"/>
      </top>
      <bottom style="dotted">
        <color indexed="64"/>
      </bottom>
      <diagonal/>
    </border>
    <border>
      <left style="hair">
        <color indexed="64"/>
      </left>
      <right style="hair">
        <color indexed="64"/>
      </right>
      <top style="hair">
        <color indexed="64"/>
      </top>
      <bottom/>
      <diagonal/>
    </border>
    <border>
      <left style="thick">
        <color indexed="50"/>
      </left>
      <right style="thick">
        <color indexed="50"/>
      </right>
      <top style="thick">
        <color indexed="50"/>
      </top>
      <bottom style="thick">
        <color indexed="50"/>
      </bottom>
      <diagonal/>
    </border>
    <border>
      <left/>
      <right/>
      <top/>
      <bottom style="dotted">
        <color indexed="64"/>
      </bottom>
      <diagonal/>
    </border>
    <border>
      <left/>
      <right/>
      <top style="medium">
        <color indexed="18"/>
      </top>
      <bottom/>
      <diagonal/>
    </border>
    <border>
      <left style="hair">
        <color indexed="64"/>
      </left>
      <right style="hair">
        <color indexed="64"/>
      </right>
      <top/>
      <bottom style="thin">
        <color indexed="64"/>
      </bottom>
      <diagonal/>
    </border>
    <border>
      <left/>
      <right style="hair">
        <color indexed="64"/>
      </right>
      <top style="hair">
        <color indexed="64"/>
      </top>
      <bottom style="thin">
        <color indexed="64"/>
      </bottom>
      <diagonal/>
    </border>
    <border>
      <left style="thick">
        <color indexed="9"/>
      </left>
      <right style="thick">
        <color indexed="9"/>
      </right>
      <top/>
      <bottom style="thin">
        <color indexed="64"/>
      </bottom>
      <diagonal/>
    </border>
    <border>
      <left style="medium">
        <color indexed="64"/>
      </left>
      <right style="thin">
        <color indexed="64"/>
      </right>
      <top/>
      <bottom/>
      <diagonal/>
    </border>
    <border>
      <left style="dashed">
        <color indexed="19"/>
      </left>
      <right style="dashed">
        <color indexed="19"/>
      </right>
      <top style="dashed">
        <color indexed="19"/>
      </top>
      <bottom style="dashed">
        <color indexed="19"/>
      </bottom>
      <diagonal/>
    </border>
    <border>
      <left/>
      <right/>
      <top style="thin">
        <color indexed="32"/>
      </top>
      <bottom style="thin">
        <color indexed="32"/>
      </bottom>
      <diagonal/>
    </border>
    <border>
      <left style="hair">
        <color indexed="64"/>
      </left>
      <right style="hair">
        <color indexed="64"/>
      </right>
      <top style="hair">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style="dotted">
        <color indexed="22"/>
      </left>
      <right style="dotted">
        <color indexed="22"/>
      </right>
      <top style="dotted">
        <color indexed="22"/>
      </top>
      <bottom style="dotted">
        <color indexed="22"/>
      </bottom>
      <diagonal/>
    </border>
    <border>
      <left style="thin">
        <color indexed="14"/>
      </left>
      <right style="thin">
        <color indexed="14"/>
      </right>
      <top style="thin">
        <color indexed="14"/>
      </top>
      <bottom style="thin">
        <color indexed="14"/>
      </bottom>
      <diagonal/>
    </border>
    <border>
      <left/>
      <right/>
      <top style="thin">
        <color indexed="63"/>
      </top>
      <bottom style="double">
        <color indexed="63"/>
      </bottom>
      <diagonal/>
    </border>
    <border>
      <left style="dashed">
        <color indexed="55"/>
      </left>
      <right style="dashed">
        <color indexed="55"/>
      </right>
      <top style="dashed">
        <color indexed="55"/>
      </top>
      <bottom style="dashed">
        <color indexed="55"/>
      </bottom>
      <diagonal/>
    </border>
    <border>
      <left/>
      <right/>
      <top/>
      <bottom style="thick">
        <color indexed="64"/>
      </bottom>
      <diagonal/>
    </border>
    <border>
      <left style="hair">
        <color indexed="8"/>
      </left>
      <right style="hair">
        <color indexed="8"/>
      </right>
      <top style="hair">
        <color indexed="8"/>
      </top>
      <bottom style="thin">
        <color indexed="8"/>
      </bottom>
      <diagonal/>
    </border>
    <border>
      <left style="thin">
        <color indexed="8"/>
      </left>
      <right style="thin">
        <color indexed="8"/>
      </right>
      <top/>
      <bottom/>
      <diagonal/>
    </border>
    <border>
      <left/>
      <right/>
      <top style="thick">
        <color indexed="18"/>
      </top>
      <bottom/>
      <diagonal/>
    </border>
    <border>
      <left/>
      <right/>
      <top style="thick">
        <color indexed="54"/>
      </top>
      <bottom/>
      <diagonal/>
    </border>
    <border>
      <left style="hair">
        <color indexed="12"/>
      </left>
      <right style="hair">
        <color indexed="12"/>
      </right>
      <top style="hair">
        <color indexed="12"/>
      </top>
      <bottom style="hair">
        <color indexed="12"/>
      </bottom>
      <diagonal/>
    </border>
    <border>
      <left style="dashed">
        <color indexed="28"/>
      </left>
      <right style="dashed">
        <color indexed="28"/>
      </right>
      <top style="dashed">
        <color indexed="28"/>
      </top>
      <bottom style="dashed">
        <color indexed="28"/>
      </bottom>
      <diagonal/>
    </border>
    <border>
      <left style="thin">
        <color indexed="10"/>
      </left>
      <right style="thin">
        <color indexed="10"/>
      </right>
      <top style="thin">
        <color indexed="10"/>
      </top>
      <bottom style="thin">
        <color indexed="10"/>
      </bottom>
      <diagonal/>
    </border>
    <border>
      <left style="hair">
        <color indexed="8"/>
      </left>
      <right style="hair">
        <color indexed="8"/>
      </right>
      <top style="hair">
        <color indexed="8"/>
      </top>
      <bottom style="hair">
        <color indexed="8"/>
      </bottom>
      <diagonal/>
    </border>
    <border>
      <left style="hair">
        <color indexed="14"/>
      </left>
      <right style="hair">
        <color indexed="14"/>
      </right>
      <top style="hair">
        <color indexed="14"/>
      </top>
      <bottom style="hair">
        <color indexed="14"/>
      </bottom>
      <diagonal/>
    </border>
    <border>
      <left style="thin">
        <color indexed="12"/>
      </left>
      <right style="thin">
        <color indexed="12"/>
      </right>
      <top style="thin">
        <color indexed="12"/>
      </top>
      <bottom style="thin">
        <color indexed="12"/>
      </bottom>
      <diagonal/>
    </border>
    <border>
      <left/>
      <right/>
      <top style="thin">
        <color indexed="12"/>
      </top>
      <bottom/>
      <diagonal/>
    </border>
    <border>
      <left style="thin">
        <color indexed="8"/>
      </left>
      <right style="thin">
        <color indexed="8"/>
      </right>
      <top style="thin">
        <color indexed="8"/>
      </top>
      <bottom style="thin">
        <color indexed="8"/>
      </bottom>
      <diagonal/>
    </border>
    <border>
      <left style="hair">
        <color indexed="10"/>
      </left>
      <right style="hair">
        <color indexed="10"/>
      </right>
      <top style="hair">
        <color indexed="10"/>
      </top>
      <bottom style="hair">
        <color indexed="10"/>
      </bottom>
      <diagonal/>
    </border>
    <border>
      <left style="dotted">
        <color indexed="10"/>
      </left>
      <right style="dotted">
        <color indexed="10"/>
      </right>
      <top style="dotted">
        <color indexed="10"/>
      </top>
      <bottom style="dotted">
        <color indexed="10"/>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style="thin">
        <color rgb="FF409DAD"/>
      </right>
      <top style="thin">
        <color indexed="24"/>
      </top>
      <bottom/>
      <diagonal/>
    </border>
    <border>
      <left/>
      <right style="thin">
        <color indexed="64"/>
      </right>
      <top style="thin">
        <color indexed="64"/>
      </top>
      <bottom/>
      <diagonal/>
    </border>
    <border>
      <left/>
      <right/>
      <top/>
      <bottom style="medium">
        <color rgb="FF409DAD"/>
      </bottom>
      <diagonal/>
    </border>
    <border>
      <left style="thin">
        <color indexed="24"/>
      </left>
      <right/>
      <top/>
      <bottom style="medium">
        <color rgb="FF409DAD"/>
      </bottom>
      <diagonal/>
    </border>
    <border>
      <left/>
      <right style="thin">
        <color indexed="24"/>
      </right>
      <top/>
      <bottom style="medium">
        <color rgb="FF409DAD"/>
      </bottom>
      <diagonal/>
    </border>
    <border>
      <left style="thin">
        <color indexed="24"/>
      </left>
      <right/>
      <top style="thin">
        <color rgb="FF409DAD"/>
      </top>
      <bottom style="thin">
        <color indexed="24"/>
      </bottom>
      <diagonal/>
    </border>
    <border>
      <left/>
      <right/>
      <top style="thin">
        <color rgb="FF409DAD"/>
      </top>
      <bottom style="thin">
        <color indexed="24"/>
      </bottom>
      <diagonal/>
    </border>
    <border>
      <left/>
      <right style="thin">
        <color indexed="24"/>
      </right>
      <top style="thin">
        <color rgb="FF409DAD"/>
      </top>
      <bottom style="thin">
        <color indexed="24"/>
      </bottom>
      <diagonal/>
    </border>
    <border>
      <left style="thin">
        <color indexed="24"/>
      </left>
      <right/>
      <top/>
      <bottom style="medium">
        <color indexed="24"/>
      </bottom>
      <diagonal/>
    </border>
    <border>
      <left/>
      <right style="thin">
        <color indexed="24"/>
      </right>
      <top/>
      <bottom style="medium">
        <color indexed="24"/>
      </bottom>
      <diagonal/>
    </border>
    <border>
      <left/>
      <right/>
      <top/>
      <bottom style="thin">
        <color rgb="FF409DAD"/>
      </bottom>
      <diagonal/>
    </border>
    <border>
      <left/>
      <right style="thin">
        <color indexed="24"/>
      </right>
      <top/>
      <bottom style="thin">
        <color rgb="FF409DAD"/>
      </bottom>
      <diagonal/>
    </border>
    <border>
      <left style="thin">
        <color indexed="24"/>
      </left>
      <right/>
      <top style="thin">
        <color rgb="FF409DAD"/>
      </top>
      <bottom style="medium">
        <color indexed="24"/>
      </bottom>
      <diagonal/>
    </border>
    <border>
      <left/>
      <right/>
      <top style="thin">
        <color rgb="FF409DAD"/>
      </top>
      <bottom style="medium">
        <color indexed="24"/>
      </bottom>
      <diagonal/>
    </border>
    <border>
      <left/>
      <right style="thin">
        <color indexed="24"/>
      </right>
      <top style="thin">
        <color rgb="FF409DAD"/>
      </top>
      <bottom style="medium">
        <color indexed="24"/>
      </bottom>
      <diagonal/>
    </border>
    <border>
      <left/>
      <right/>
      <top/>
      <bottom style="thin">
        <color indexed="24"/>
      </bottom>
      <diagonal/>
    </border>
    <border>
      <left style="thin">
        <color indexed="24"/>
      </left>
      <right/>
      <top/>
      <bottom style="thin">
        <color indexed="24"/>
      </bottom>
      <diagonal/>
    </border>
    <border>
      <left/>
      <right style="thin">
        <color indexed="24"/>
      </right>
      <top/>
      <bottom style="thin">
        <color indexed="24"/>
      </bottom>
      <diagonal/>
    </border>
    <border>
      <left style="thin">
        <color indexed="24"/>
      </left>
      <right/>
      <top style="thin">
        <color indexed="24"/>
      </top>
      <bottom/>
      <diagonal/>
    </border>
    <border>
      <left style="dotted">
        <color rgb="FF409DAD"/>
      </left>
      <right/>
      <top/>
      <bottom/>
      <diagonal/>
    </border>
    <border>
      <left style="dotted">
        <color rgb="FF409DAD"/>
      </left>
      <right/>
      <top style="thin">
        <color rgb="FF409DAD"/>
      </top>
      <bottom/>
      <diagonal/>
    </border>
    <border>
      <left style="dotted">
        <color rgb="FF409DAD"/>
      </left>
      <right/>
      <top/>
      <bottom style="medium">
        <color indexed="24"/>
      </bottom>
      <diagonal/>
    </border>
    <border>
      <left/>
      <right style="thin">
        <color indexed="24"/>
      </right>
      <top/>
      <bottom/>
      <diagonal/>
    </border>
    <border>
      <left style="dotted">
        <color rgb="FF409DAD"/>
      </left>
      <right/>
      <top/>
      <bottom style="thin">
        <color indexed="24"/>
      </bottom>
      <diagonal/>
    </border>
    <border>
      <left/>
      <right style="dotted">
        <color rgb="FF409DAD"/>
      </right>
      <top style="thin">
        <color rgb="FF409DAD"/>
      </top>
      <bottom/>
      <diagonal/>
    </border>
    <border>
      <left style="dotted">
        <color rgb="FF409DAD"/>
      </left>
      <right style="dotted">
        <color rgb="FF409DAD"/>
      </right>
      <top style="thin">
        <color rgb="FF409DAD"/>
      </top>
      <bottom/>
      <diagonal/>
    </border>
    <border>
      <left/>
      <right style="thin">
        <color rgb="FF409DAD"/>
      </right>
      <top style="thin">
        <color rgb="FF409DAD"/>
      </top>
      <bottom/>
      <diagonal/>
    </border>
    <border>
      <left style="thin">
        <color indexed="24"/>
      </left>
      <right style="thin">
        <color indexed="24"/>
      </right>
      <top style="thin">
        <color rgb="FF409DAD"/>
      </top>
      <bottom/>
      <diagonal/>
    </border>
    <border>
      <left style="thin">
        <color rgb="FF409DAD"/>
      </left>
      <right/>
      <top/>
      <bottom/>
      <diagonal/>
    </border>
    <border>
      <left style="thin">
        <color rgb="FF409DAD"/>
      </left>
      <right/>
      <top style="thin">
        <color rgb="FF409DAD"/>
      </top>
      <bottom/>
      <diagonal/>
    </border>
    <border>
      <left/>
      <right style="thin">
        <color rgb="FF409DAD"/>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rgb="FF409DAD"/>
      </left>
      <right/>
      <top style="thin">
        <color rgb="FF409DAD"/>
      </top>
      <bottom style="thin">
        <color rgb="FF409DAD"/>
      </bottom>
      <diagonal/>
    </border>
    <border>
      <left style="thin">
        <color rgb="FF409DAD"/>
      </left>
      <right/>
      <top style="thin">
        <color rgb="FF409DAD"/>
      </top>
      <bottom style="medium">
        <color rgb="FF409DAD"/>
      </bottom>
      <diagonal/>
    </border>
    <border>
      <left/>
      <right style="thin">
        <color rgb="FF409DAD"/>
      </right>
      <top style="thin">
        <color rgb="FF409DAD"/>
      </top>
      <bottom style="thin">
        <color rgb="FF409DAD"/>
      </bottom>
      <diagonal/>
    </border>
    <border>
      <left style="dotted">
        <color rgb="FF409DAD"/>
      </left>
      <right style="thin">
        <color indexed="24"/>
      </right>
      <top style="thin">
        <color rgb="FF409DAD"/>
      </top>
      <bottom/>
      <diagonal/>
    </border>
    <border>
      <left style="thin">
        <color indexed="24"/>
      </left>
      <right style="dotted">
        <color rgb="FF409DAD"/>
      </right>
      <top style="thin">
        <color rgb="FF409DAD"/>
      </top>
      <bottom/>
      <diagonal/>
    </border>
    <border>
      <left/>
      <right style="thin">
        <color indexed="64"/>
      </right>
      <top style="thin">
        <color indexed="64"/>
      </top>
      <bottom style="thin">
        <color indexed="64"/>
      </bottom>
      <diagonal/>
    </border>
    <border>
      <left style="thin">
        <color indexed="24"/>
      </left>
      <right/>
      <top style="thin">
        <color indexed="24"/>
      </top>
      <bottom style="thin">
        <color indexed="24"/>
      </bottom>
      <diagonal/>
    </border>
    <border>
      <left/>
      <right/>
      <top style="thin">
        <color indexed="24"/>
      </top>
      <bottom style="thin">
        <color indexed="24"/>
      </bottom>
      <diagonal/>
    </border>
    <border>
      <left style="thin">
        <color indexed="24"/>
      </left>
      <right/>
      <top style="thin">
        <color indexed="24"/>
      </top>
      <bottom style="medium">
        <color indexed="24"/>
      </bottom>
      <diagonal/>
    </border>
    <border>
      <left/>
      <right/>
      <top style="thin">
        <color indexed="24"/>
      </top>
      <bottom style="medium">
        <color indexed="24"/>
      </bottom>
      <diagonal/>
    </border>
    <border>
      <left/>
      <right style="thin">
        <color indexed="24"/>
      </right>
      <top style="thin">
        <color indexed="24"/>
      </top>
      <bottom style="medium">
        <color indexed="24"/>
      </bottom>
      <diagonal/>
    </border>
    <border>
      <left/>
      <right style="dashDotDot">
        <color rgb="FF409DAD"/>
      </right>
      <top style="thin">
        <color rgb="FF409DAD"/>
      </top>
      <bottom/>
      <diagonal/>
    </border>
    <border>
      <left/>
      <right style="dashDotDot">
        <color rgb="FF409DAD"/>
      </right>
      <top/>
      <bottom style="thin">
        <color rgb="FF409DAD"/>
      </bottom>
      <diagonal/>
    </border>
    <border>
      <left/>
      <right style="dashDotDot">
        <color rgb="FF409DAD"/>
      </right>
      <top/>
      <bottom/>
      <diagonal/>
    </border>
    <border>
      <left/>
      <right style="dashDotDot">
        <color rgb="FF409DAD"/>
      </right>
      <top style="thin">
        <color indexed="24"/>
      </top>
      <bottom style="medium">
        <color indexed="24"/>
      </bottom>
      <diagonal/>
    </border>
    <border>
      <left style="thin">
        <color indexed="48"/>
      </left>
      <right style="thin">
        <color indexed="48"/>
      </right>
      <top style="thin">
        <color indexed="48"/>
      </top>
      <bottom style="thin">
        <color indexed="48"/>
      </bottom>
      <diagonal/>
    </border>
    <border>
      <left/>
      <right/>
      <top style="thin">
        <color indexed="31"/>
      </top>
      <bottom style="thin">
        <color indexed="31"/>
      </bottom>
      <diagonal/>
    </border>
    <border>
      <left/>
      <right style="thin">
        <color indexed="8"/>
      </right>
      <top style="thin">
        <color indexed="64"/>
      </top>
      <bottom style="thin">
        <color indexed="64"/>
      </bottom>
      <diagonal/>
    </border>
    <border>
      <left/>
      <right/>
      <top/>
      <bottom style="hair">
        <color indexed="22"/>
      </bottom>
      <diagonal/>
    </border>
    <border>
      <left/>
      <right style="thin">
        <color indexed="8"/>
      </right>
      <top style="thin">
        <color indexed="20"/>
      </top>
      <bottom style="thin">
        <color indexed="20"/>
      </bottom>
      <diagonal/>
    </border>
    <border>
      <left/>
      <right/>
      <top style="thin">
        <color indexed="20"/>
      </top>
      <bottom style="thin">
        <color indexed="20"/>
      </bottom>
      <diagonal/>
    </border>
    <border>
      <left/>
      <right/>
      <top/>
      <bottom style="double">
        <color indexed="64"/>
      </bottom>
      <diagonal/>
    </border>
    <border>
      <left/>
      <right/>
      <top style="hair">
        <color indexed="64"/>
      </top>
      <bottom/>
      <diagonal/>
    </border>
    <border>
      <left/>
      <right/>
      <top/>
      <bottom style="hair">
        <color indexed="64"/>
      </bottom>
      <diagonal/>
    </border>
    <border>
      <left style="thin">
        <color indexed="64"/>
      </left>
      <right style="thin">
        <color indexed="9"/>
      </right>
      <top/>
      <bottom/>
      <diagonal/>
    </border>
    <border>
      <left/>
      <right/>
      <top style="thin">
        <color indexed="64"/>
      </top>
      <bottom style="thin">
        <color indexed="9"/>
      </bottom>
      <diagonal/>
    </border>
    <border>
      <left style="thin">
        <color indexed="23"/>
      </left>
      <right/>
      <top/>
      <bottom/>
      <diagonal/>
    </border>
    <border>
      <left/>
      <right/>
      <top style="thin">
        <color indexed="23"/>
      </top>
      <bottom/>
      <diagonal/>
    </border>
    <border>
      <left/>
      <right/>
      <top style="thin">
        <color indexed="60"/>
      </top>
      <bottom style="thin">
        <color indexed="60"/>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style="dotted">
        <color indexed="12"/>
      </left>
      <right style="dotted">
        <color indexed="12"/>
      </right>
      <top style="dotted">
        <color indexed="12"/>
      </top>
      <bottom style="dotted">
        <color indexed="12"/>
      </bottom>
      <diagonal/>
    </border>
    <border>
      <left/>
      <right/>
      <top/>
      <bottom style="medium">
        <color indexed="45"/>
      </bottom>
      <diagonal/>
    </border>
    <border>
      <left style="thin">
        <color indexed="17"/>
      </left>
      <right style="thin">
        <color indexed="17"/>
      </right>
      <top style="thin">
        <color indexed="17"/>
      </top>
      <bottom style="thin">
        <color indexed="17"/>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top/>
      <bottom style="thin">
        <color indexed="9"/>
      </bottom>
      <diagonal/>
    </border>
    <border>
      <left style="medium">
        <color indexed="64"/>
      </left>
      <right/>
      <top style="medium">
        <color indexed="64"/>
      </top>
      <bottom/>
      <diagonal/>
    </border>
    <border>
      <left/>
      <right/>
      <top/>
      <bottom style="thin">
        <color indexed="45"/>
      </bottom>
      <diagonal/>
    </border>
    <border>
      <left/>
      <right/>
      <top style="medium">
        <color indexed="45"/>
      </top>
      <bottom/>
      <diagonal/>
    </border>
    <border>
      <left/>
      <right/>
      <top/>
      <bottom style="double">
        <color indexed="45"/>
      </bottom>
      <diagonal/>
    </border>
    <border>
      <left/>
      <right/>
      <top/>
      <bottom style="medium">
        <color indexed="64"/>
      </bottom>
      <diagonal/>
    </border>
    <border>
      <left/>
      <right/>
      <top style="medium">
        <color indexed="23"/>
      </top>
      <bottom style="medium">
        <color indexed="23"/>
      </bottom>
      <diagonal/>
    </border>
    <border>
      <left/>
      <right/>
      <top style="thin">
        <color indexed="22"/>
      </top>
      <bottom style="thin">
        <color indexed="64"/>
      </bottom>
      <diagonal/>
    </border>
    <border>
      <left/>
      <right style="thin">
        <color indexed="8"/>
      </right>
      <top/>
      <bottom style="thin">
        <color indexed="22"/>
      </bottom>
      <diagonal/>
    </border>
    <border>
      <left style="thin">
        <color indexed="9"/>
      </left>
      <right style="thin">
        <color indexed="9"/>
      </right>
      <top/>
      <bottom style="thin">
        <color indexed="9"/>
      </bottom>
      <diagonal/>
    </border>
    <border>
      <left style="medium">
        <color indexed="64"/>
      </left>
      <right style="thin">
        <color indexed="64"/>
      </right>
      <top style="medium">
        <color indexed="64"/>
      </top>
      <bottom style="thin">
        <color indexed="64"/>
      </bottom>
      <diagonal/>
    </border>
    <border>
      <left/>
      <right/>
      <top style="thick">
        <color indexed="64"/>
      </top>
      <bottom/>
      <diagonal/>
    </border>
    <border>
      <left/>
      <right/>
      <top/>
      <bottom style="thick">
        <color indexed="18"/>
      </bottom>
      <diagonal/>
    </border>
    <border>
      <left style="medium">
        <color indexed="64"/>
      </left>
      <right style="medium">
        <color indexed="64"/>
      </right>
      <top/>
      <bottom style="medium">
        <color indexed="64"/>
      </bottom>
      <diagonal/>
    </border>
    <border>
      <left style="thin">
        <color indexed="9"/>
      </left>
      <right style="thin">
        <color indexed="9"/>
      </right>
      <top/>
      <bottom style="thin">
        <color indexed="18"/>
      </bottom>
      <diagonal/>
    </border>
    <border>
      <left/>
      <right/>
      <top style="thin">
        <color indexed="64"/>
      </top>
      <bottom style="dashed">
        <color indexed="64"/>
      </bottom>
      <diagonal/>
    </border>
    <border>
      <left/>
      <right/>
      <top style="medium">
        <color rgb="FF409DAD"/>
      </top>
      <bottom/>
      <diagonal/>
    </border>
    <border>
      <left/>
      <right style="dotted">
        <color indexed="24"/>
      </right>
      <top/>
      <bottom style="medium">
        <color indexed="24"/>
      </bottom>
      <diagonal/>
    </border>
    <border>
      <left/>
      <right style="dotted">
        <color indexed="24"/>
      </right>
      <top/>
      <bottom style="thin">
        <color rgb="FF409DAD"/>
      </bottom>
      <diagonal/>
    </border>
    <border>
      <left/>
      <right style="dotted">
        <color indexed="24"/>
      </right>
      <top style="thin">
        <color rgb="FF409DAD"/>
      </top>
      <bottom/>
      <diagonal/>
    </border>
    <border>
      <left/>
      <right style="dotted">
        <color indexed="24"/>
      </right>
      <top/>
      <bottom/>
      <diagonal/>
    </border>
    <border>
      <left/>
      <right style="thin">
        <color rgb="FF409DAD"/>
      </right>
      <top/>
      <bottom style="medium">
        <color indexed="24"/>
      </bottom>
      <diagonal/>
    </border>
    <border>
      <left style="dotted">
        <color indexed="24"/>
      </left>
      <right style="thin">
        <color indexed="24"/>
      </right>
      <top/>
      <bottom/>
      <diagonal/>
    </border>
    <border>
      <left style="thin">
        <color rgb="FF409DAD"/>
      </left>
      <right/>
      <top/>
      <bottom style="thin">
        <color rgb="FF409DAD"/>
      </bottom>
      <diagonal/>
    </border>
    <border>
      <left/>
      <right style="thin">
        <color rgb="FF409DAD"/>
      </right>
      <top/>
      <bottom style="thin">
        <color rgb="FF409DAD"/>
      </bottom>
      <diagonal/>
    </border>
    <border>
      <left/>
      <right/>
      <top style="thin">
        <color indexed="8"/>
      </top>
      <bottom/>
      <diagonal/>
    </border>
    <border>
      <left/>
      <right/>
      <top style="thin">
        <color indexed="62"/>
      </top>
      <bottom style="double">
        <color indexed="62"/>
      </bottom>
      <diagonal/>
    </border>
    <border>
      <left style="dashed">
        <color rgb="FF409DAD"/>
      </left>
      <right/>
      <top style="thin">
        <color rgb="FF409DAD"/>
      </top>
      <bottom style="thin">
        <color rgb="FF409DAD"/>
      </bottom>
      <diagonal/>
    </border>
    <border>
      <left/>
      <right style="dashed">
        <color rgb="FF409DAD"/>
      </right>
      <top style="thin">
        <color rgb="FF409DAD"/>
      </top>
      <bottom style="thin">
        <color rgb="FF409DAD"/>
      </bottom>
      <diagonal/>
    </border>
    <border>
      <left style="dashed">
        <color rgb="FF409DAD"/>
      </left>
      <right/>
      <top/>
      <bottom/>
      <diagonal/>
    </border>
    <border>
      <left/>
      <right style="dashed">
        <color rgb="FF409DAD"/>
      </right>
      <top/>
      <bottom/>
      <diagonal/>
    </border>
    <border>
      <left style="dashed">
        <color rgb="FF409DAD"/>
      </left>
      <right/>
      <top style="thin">
        <color rgb="FF409DAD"/>
      </top>
      <bottom/>
      <diagonal/>
    </border>
    <border>
      <left/>
      <right style="dashed">
        <color rgb="FF409DAD"/>
      </right>
      <top style="thin">
        <color rgb="FF409DAD"/>
      </top>
      <bottom/>
      <diagonal/>
    </border>
    <border>
      <left style="dashed">
        <color rgb="FF409DAD"/>
      </left>
      <right/>
      <top style="thin">
        <color rgb="FF409DAD"/>
      </top>
      <bottom style="medium">
        <color rgb="FF409DAD"/>
      </bottom>
      <diagonal/>
    </border>
    <border>
      <left/>
      <right style="dashed">
        <color rgb="FF409DAD"/>
      </right>
      <top style="thin">
        <color rgb="FF409DAD"/>
      </top>
      <bottom style="medium">
        <color rgb="FF409DAD"/>
      </bottom>
      <diagonal/>
    </border>
    <border>
      <left style="thin">
        <color rgb="FF409DAD"/>
      </left>
      <right/>
      <top style="thin">
        <color indexed="24"/>
      </top>
      <bottom style="thin">
        <color rgb="FF409DAD"/>
      </bottom>
      <diagonal/>
    </border>
    <border>
      <left/>
      <right/>
      <top style="thin">
        <color indexed="24"/>
      </top>
      <bottom style="thin">
        <color rgb="FF409DAD"/>
      </bottom>
      <diagonal/>
    </border>
    <border>
      <left/>
      <right style="thin">
        <color rgb="FF409DAD"/>
      </right>
      <top style="thin">
        <color indexed="24"/>
      </top>
      <bottom style="thin">
        <color rgb="FF409DAD"/>
      </bottom>
      <diagonal/>
    </border>
    <border>
      <left style="thin">
        <color rgb="FF00338D"/>
      </left>
      <right style="thin">
        <color rgb="FF00338D"/>
      </right>
      <top style="thin">
        <color rgb="FF00338D"/>
      </top>
      <bottom style="thin">
        <color rgb="FF00338D"/>
      </bottom>
      <diagonal/>
    </border>
    <border>
      <left/>
      <right style="thin">
        <color rgb="FF00338D"/>
      </right>
      <top style="thin">
        <color rgb="FF409DAD"/>
      </top>
      <bottom/>
      <diagonal/>
    </border>
    <border>
      <left/>
      <right style="thin">
        <color rgb="FF00338D"/>
      </right>
      <top/>
      <bottom style="thin">
        <color indexed="24"/>
      </bottom>
      <diagonal/>
    </border>
    <border>
      <left/>
      <right style="thin">
        <color rgb="FF00338D"/>
      </right>
      <top/>
      <bottom/>
      <diagonal/>
    </border>
    <border>
      <left style="thin">
        <color rgb="FF00338D"/>
      </left>
      <right/>
      <top style="thin">
        <color rgb="FF409DAD"/>
      </top>
      <bottom/>
      <diagonal/>
    </border>
    <border>
      <left style="thin">
        <color rgb="FF00338D"/>
      </left>
      <right/>
      <top/>
      <bottom style="thin">
        <color indexed="24"/>
      </bottom>
      <diagonal/>
    </border>
    <border>
      <left style="thin">
        <color rgb="FF00338D"/>
      </left>
      <right/>
      <top/>
      <bottom/>
      <diagonal/>
    </border>
    <border>
      <left style="thin">
        <color rgb="FF00338D"/>
      </left>
      <right/>
      <top/>
      <bottom style="thin">
        <color rgb="FF00338D"/>
      </bottom>
      <diagonal/>
    </border>
    <border>
      <left/>
      <right/>
      <top/>
      <bottom style="thin">
        <color rgb="FF00338D"/>
      </bottom>
      <diagonal/>
    </border>
    <border>
      <left/>
      <right style="thin">
        <color rgb="FF00338D"/>
      </right>
      <top/>
      <bottom style="thin">
        <color rgb="FF00338D"/>
      </bottom>
      <diagonal/>
    </border>
    <border>
      <left style="thin">
        <color rgb="FF00338D"/>
      </left>
      <right/>
      <top/>
      <bottom style="medium">
        <color indexed="24"/>
      </bottom>
      <diagonal/>
    </border>
    <border>
      <left/>
      <right style="thin">
        <color rgb="FF00338D"/>
      </right>
      <top/>
      <bottom style="medium">
        <color indexed="24"/>
      </bottom>
      <diagonal/>
    </border>
    <border>
      <left style="thin">
        <color rgb="FF00338D"/>
      </left>
      <right/>
      <top/>
      <bottom style="medium">
        <color rgb="FF00338D"/>
      </bottom>
      <diagonal/>
    </border>
    <border>
      <left/>
      <right/>
      <top/>
      <bottom style="medium">
        <color rgb="FF00338D"/>
      </bottom>
      <diagonal/>
    </border>
    <border>
      <left/>
      <right style="thin">
        <color rgb="FF00338D"/>
      </right>
      <top/>
      <bottom style="medium">
        <color rgb="FF00338D"/>
      </bottom>
      <diagonal/>
    </border>
    <border>
      <left style="thin">
        <color rgb="FF00338D"/>
      </left>
      <right/>
      <top style="thin">
        <color indexed="24"/>
      </top>
      <bottom/>
      <diagonal/>
    </border>
    <border>
      <left/>
      <right style="thin">
        <color rgb="FF00338D"/>
      </right>
      <top style="thin">
        <color indexed="24"/>
      </top>
      <bottom/>
      <diagonal/>
    </border>
    <border>
      <left style="thin">
        <color rgb="FF00338D"/>
      </left>
      <right/>
      <top style="thin">
        <color rgb="FF00338D"/>
      </top>
      <bottom style="medium">
        <color rgb="FF00338D"/>
      </bottom>
      <diagonal/>
    </border>
    <border>
      <left/>
      <right/>
      <top style="thin">
        <color rgb="FF00338D"/>
      </top>
      <bottom style="medium">
        <color rgb="FF00338D"/>
      </bottom>
      <diagonal/>
    </border>
    <border>
      <left/>
      <right style="thin">
        <color rgb="FF00338D"/>
      </right>
      <top style="thin">
        <color rgb="FF00338D"/>
      </top>
      <bottom style="medium">
        <color rgb="FF00338D"/>
      </bottom>
      <diagonal/>
    </border>
    <border>
      <left style="thin">
        <color rgb="FF00338D"/>
      </left>
      <right/>
      <top style="medium">
        <color rgb="FF00338D"/>
      </top>
      <bottom style="thin">
        <color rgb="FF00338D"/>
      </bottom>
      <diagonal/>
    </border>
    <border>
      <left/>
      <right/>
      <top style="medium">
        <color rgb="FF00338D"/>
      </top>
      <bottom style="thin">
        <color rgb="FF00338D"/>
      </bottom>
      <diagonal/>
    </border>
    <border>
      <left/>
      <right style="thin">
        <color rgb="FF00338D"/>
      </right>
      <top style="medium">
        <color rgb="FF00338D"/>
      </top>
      <bottom style="thin">
        <color rgb="FF00338D"/>
      </bottom>
      <diagonal/>
    </border>
    <border>
      <left style="thin">
        <color rgb="FF00338D"/>
      </left>
      <right/>
      <top style="thin">
        <color rgb="FF00338D"/>
      </top>
      <bottom/>
      <diagonal/>
    </border>
    <border>
      <left/>
      <right/>
      <top style="thin">
        <color rgb="FF00338D"/>
      </top>
      <bottom/>
      <diagonal/>
    </border>
    <border>
      <left/>
      <right style="thin">
        <color rgb="FF00338D"/>
      </right>
      <top style="thin">
        <color rgb="FF00338D"/>
      </top>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thin">
        <color indexed="24"/>
      </left>
      <right/>
      <top style="thin">
        <color rgb="FF00338D"/>
      </top>
      <bottom style="thin">
        <color rgb="FF00338D"/>
      </bottom>
      <diagonal/>
    </border>
    <border>
      <left style="thin">
        <color rgb="FFEAAA00"/>
      </left>
      <right style="thin">
        <color rgb="FFEAAA00"/>
      </right>
      <top style="thin">
        <color rgb="FF00338D"/>
      </top>
      <bottom/>
      <diagonal/>
    </border>
    <border>
      <left style="thin">
        <color rgb="FFEAAA00"/>
      </left>
      <right style="thin">
        <color rgb="FFEAAA00"/>
      </right>
      <top style="thin">
        <color rgb="FF00338D"/>
      </top>
      <bottom style="medium">
        <color rgb="FF00338D"/>
      </bottom>
      <diagonal/>
    </border>
    <border>
      <left style="thin">
        <color rgb="FFEAAA00"/>
      </left>
      <right style="thin">
        <color rgb="FFEAAA00"/>
      </right>
      <top/>
      <bottom style="thin">
        <color rgb="FF00338D"/>
      </bottom>
      <diagonal/>
    </border>
    <border>
      <left style="thin">
        <color rgb="FFEAAA00"/>
      </left>
      <right style="thin">
        <color rgb="FFEAAA00"/>
      </right>
      <top/>
      <bottom/>
      <diagonal/>
    </border>
    <border>
      <left style="thin">
        <color rgb="FFEAAA00"/>
      </left>
      <right style="thin">
        <color rgb="FFEAAA00"/>
      </right>
      <top style="thin">
        <color rgb="FF00338D"/>
      </top>
      <bottom style="thin">
        <color rgb="FF00338D"/>
      </bottom>
      <diagonal/>
    </border>
    <border>
      <left style="thin">
        <color rgb="FFEAAA00"/>
      </left>
      <right style="thin">
        <color rgb="FFEAAA00"/>
      </right>
      <top style="thin">
        <color indexed="24"/>
      </top>
      <bottom/>
      <diagonal/>
    </border>
    <border>
      <left style="thin">
        <color indexed="24"/>
      </left>
      <right/>
      <top/>
      <bottom style="thin">
        <color rgb="FF00338D"/>
      </bottom>
      <diagonal/>
    </border>
    <border>
      <left style="thin">
        <color indexed="24"/>
      </left>
      <right/>
      <top style="thin">
        <color rgb="FF00338D"/>
      </top>
      <bottom/>
      <diagonal/>
    </border>
    <border>
      <left style="thin">
        <color indexed="24"/>
      </left>
      <right/>
      <top style="thin">
        <color rgb="FF00338D"/>
      </top>
      <bottom style="medium">
        <color rgb="FF00338D"/>
      </bottom>
      <diagonal/>
    </border>
    <border>
      <left style="thin">
        <color indexed="24"/>
      </left>
      <right/>
      <top style="medium">
        <color rgb="FF00338D"/>
      </top>
      <bottom style="thin">
        <color rgb="FF00338D"/>
      </bottom>
      <diagonal/>
    </border>
    <border>
      <left/>
      <right style="thin">
        <color indexed="24"/>
      </right>
      <top/>
      <bottom style="thin">
        <color rgb="FF00338D"/>
      </bottom>
      <diagonal/>
    </border>
    <border>
      <left/>
      <right style="thin">
        <color indexed="24"/>
      </right>
      <top style="thin">
        <color rgb="FF00338D"/>
      </top>
      <bottom style="thin">
        <color rgb="FF00338D"/>
      </bottom>
      <diagonal/>
    </border>
    <border>
      <left/>
      <right style="thin">
        <color indexed="24"/>
      </right>
      <top style="thin">
        <color rgb="FF00338D"/>
      </top>
      <bottom/>
      <diagonal/>
    </border>
    <border>
      <left/>
      <right style="thin">
        <color indexed="24"/>
      </right>
      <top style="thin">
        <color rgb="FF00338D"/>
      </top>
      <bottom style="medium">
        <color rgb="FF00338D"/>
      </bottom>
      <diagonal/>
    </border>
    <border>
      <left/>
      <right style="thin">
        <color indexed="24"/>
      </right>
      <top style="medium">
        <color rgb="FF00338D"/>
      </top>
      <bottom style="thin">
        <color rgb="FF00338D"/>
      </bottom>
      <diagonal/>
    </border>
    <border>
      <left style="dashed">
        <color rgb="FF00338D"/>
      </left>
      <right style="thin">
        <color indexed="24"/>
      </right>
      <top/>
      <bottom style="thin">
        <color rgb="FF00338D"/>
      </bottom>
      <diagonal/>
    </border>
    <border>
      <left style="dashed">
        <color rgb="FF00338D"/>
      </left>
      <right style="thin">
        <color indexed="24"/>
      </right>
      <top/>
      <bottom/>
      <diagonal/>
    </border>
    <border>
      <left style="dashed">
        <color rgb="FF00338D"/>
      </left>
      <right style="thin">
        <color indexed="24"/>
      </right>
      <top style="thin">
        <color rgb="FF00338D"/>
      </top>
      <bottom style="thin">
        <color rgb="FF00338D"/>
      </bottom>
      <diagonal/>
    </border>
    <border>
      <left style="dashed">
        <color rgb="FF00338D"/>
      </left>
      <right style="thin">
        <color indexed="24"/>
      </right>
      <top style="thin">
        <color rgb="FF00338D"/>
      </top>
      <bottom/>
      <diagonal/>
    </border>
    <border>
      <left style="dashed">
        <color rgb="FF00338D"/>
      </left>
      <right style="thin">
        <color indexed="24"/>
      </right>
      <top style="thin">
        <color indexed="24"/>
      </top>
      <bottom/>
      <diagonal/>
    </border>
    <border>
      <left style="dashed">
        <color rgb="FF00338D"/>
      </left>
      <right style="thin">
        <color indexed="24"/>
      </right>
      <top style="thin">
        <color rgb="FF00338D"/>
      </top>
      <bottom style="medium">
        <color rgb="FF00338D"/>
      </bottom>
      <diagonal/>
    </border>
    <border>
      <left style="dashed">
        <color rgb="FF00338D"/>
      </left>
      <right style="thin">
        <color indexed="24"/>
      </right>
      <top style="medium">
        <color rgb="FF00338D"/>
      </top>
      <bottom style="thin">
        <color rgb="FF00338D"/>
      </bottom>
      <diagonal/>
    </border>
    <border>
      <left style="dashed">
        <color rgb="FF00338D"/>
      </left>
      <right/>
      <top/>
      <bottom style="thin">
        <color rgb="FF00338D"/>
      </bottom>
      <diagonal/>
    </border>
    <border>
      <left style="dashed">
        <color rgb="FF00338D"/>
      </left>
      <right/>
      <top/>
      <bottom/>
      <diagonal/>
    </border>
    <border>
      <left style="dashed">
        <color rgb="FF00338D"/>
      </left>
      <right/>
      <top style="thin">
        <color rgb="FF00338D"/>
      </top>
      <bottom style="thin">
        <color rgb="FF00338D"/>
      </bottom>
      <diagonal/>
    </border>
    <border>
      <left style="dashed">
        <color rgb="FF00338D"/>
      </left>
      <right/>
      <top style="thin">
        <color rgb="FF00338D"/>
      </top>
      <bottom/>
      <diagonal/>
    </border>
    <border>
      <left style="dashed">
        <color rgb="FF00338D"/>
      </left>
      <right/>
      <top style="thin">
        <color indexed="24"/>
      </top>
      <bottom/>
      <diagonal/>
    </border>
    <border>
      <left style="dashed">
        <color rgb="FF00338D"/>
      </left>
      <right/>
      <top style="thin">
        <color rgb="FF00338D"/>
      </top>
      <bottom style="medium">
        <color rgb="FF00338D"/>
      </bottom>
      <diagonal/>
    </border>
    <border>
      <left style="dashed">
        <color rgb="FF00338D"/>
      </left>
      <right/>
      <top style="medium">
        <color rgb="FF00338D"/>
      </top>
      <bottom style="thin">
        <color rgb="FF00338D"/>
      </bottom>
      <diagonal/>
    </border>
    <border>
      <left/>
      <right style="thin">
        <color indexed="24"/>
      </right>
      <top style="thin">
        <color indexed="24"/>
      </top>
      <bottom style="thin">
        <color indexed="24"/>
      </bottom>
      <diagonal/>
    </border>
    <border>
      <left style="thin">
        <color rgb="FF00338D"/>
      </left>
      <right/>
      <top style="thin">
        <color rgb="FF00338D"/>
      </top>
      <bottom style="medium">
        <color indexed="24"/>
      </bottom>
      <diagonal/>
    </border>
    <border>
      <left/>
      <right/>
      <top style="thin">
        <color rgb="FF00338D"/>
      </top>
      <bottom style="medium">
        <color indexed="24"/>
      </bottom>
      <diagonal/>
    </border>
    <border>
      <left/>
      <right style="thin">
        <color indexed="24"/>
      </right>
      <top style="thin">
        <color rgb="FF00338D"/>
      </top>
      <bottom style="medium">
        <color indexed="24"/>
      </bottom>
      <diagonal/>
    </border>
    <border>
      <left style="thin">
        <color rgb="FF00338D"/>
      </left>
      <right/>
      <top style="thin">
        <color rgb="FF00338D"/>
      </top>
      <bottom style="thin">
        <color indexed="24"/>
      </bottom>
      <diagonal/>
    </border>
    <border>
      <left/>
      <right/>
      <top style="thin">
        <color rgb="FF00338D"/>
      </top>
      <bottom style="thin">
        <color indexed="24"/>
      </bottom>
      <diagonal/>
    </border>
    <border>
      <left/>
      <right style="thin">
        <color indexed="24"/>
      </right>
      <top style="thin">
        <color rgb="FF00338D"/>
      </top>
      <bottom style="thin">
        <color indexed="24"/>
      </bottom>
      <diagonal/>
    </border>
    <border>
      <left style="thin">
        <color rgb="FF00338D"/>
      </left>
      <right style="thin">
        <color rgb="FF00338D"/>
      </right>
      <top/>
      <bottom style="thin">
        <color rgb="FF00338D"/>
      </bottom>
      <diagonal/>
    </border>
    <border>
      <left style="thin">
        <color rgb="FFEAAA00"/>
      </left>
      <right style="thin">
        <color rgb="FFEAAA00"/>
      </right>
      <top/>
      <bottom style="thin">
        <color indexed="24"/>
      </bottom>
      <diagonal/>
    </border>
    <border>
      <left style="thin">
        <color rgb="FF00338D"/>
      </left>
      <right style="thin">
        <color rgb="FF00338D"/>
      </right>
      <top style="thin">
        <color rgb="FF00338D"/>
      </top>
      <bottom/>
      <diagonal/>
    </border>
    <border>
      <left style="thin">
        <color rgb="FFEAAA00"/>
      </left>
      <right style="thin">
        <color rgb="FFEAAA00"/>
      </right>
      <top/>
      <bottom style="medium">
        <color indexed="24"/>
      </bottom>
      <diagonal/>
    </border>
    <border>
      <left style="thin">
        <color rgb="FFEAAA00"/>
      </left>
      <right/>
      <top style="thin">
        <color rgb="FF00338D"/>
      </top>
      <bottom/>
      <diagonal/>
    </border>
    <border>
      <left style="thin">
        <color rgb="FF00338D"/>
      </left>
      <right style="thin">
        <color rgb="FF00338D"/>
      </right>
      <top/>
      <bottom/>
      <diagonal/>
    </border>
    <border>
      <left style="thin">
        <color rgb="FF00338D"/>
      </left>
      <right style="thin">
        <color rgb="FF00338D"/>
      </right>
      <top/>
      <bottom style="thin">
        <color indexed="24"/>
      </bottom>
      <diagonal/>
    </border>
    <border>
      <left style="thin">
        <color rgb="FF00338D"/>
      </left>
      <right style="thin">
        <color rgb="FF00338D"/>
      </right>
      <top style="thin">
        <color indexed="24"/>
      </top>
      <bottom/>
      <diagonal/>
    </border>
    <border>
      <left style="thin">
        <color rgb="FF00338D"/>
      </left>
      <right style="thin">
        <color rgb="FF00338D"/>
      </right>
      <top/>
      <bottom style="medium">
        <color indexed="24"/>
      </bottom>
      <diagonal/>
    </border>
    <border>
      <left style="dashed">
        <color rgb="FF00338D"/>
      </left>
      <right style="dashed">
        <color rgb="FF00338D"/>
      </right>
      <top/>
      <bottom style="medium">
        <color indexed="24"/>
      </bottom>
      <diagonal/>
    </border>
    <border>
      <left style="dashed">
        <color rgb="FF00338D"/>
      </left>
      <right style="dashed">
        <color rgb="FF00338D"/>
      </right>
      <top/>
      <bottom style="thin">
        <color rgb="FF00338D"/>
      </bottom>
      <diagonal/>
    </border>
    <border>
      <left style="dashed">
        <color rgb="FF00338D"/>
      </left>
      <right style="dashed">
        <color rgb="FF00338D"/>
      </right>
      <top/>
      <bottom/>
      <diagonal/>
    </border>
    <border>
      <left style="dashed">
        <color rgb="FF00338D"/>
      </left>
      <right style="dashed">
        <color rgb="FF00338D"/>
      </right>
      <top/>
      <bottom style="thin">
        <color indexed="24"/>
      </bottom>
      <diagonal/>
    </border>
    <border>
      <left style="dashed">
        <color rgb="FF00338D"/>
      </left>
      <right style="dashed">
        <color rgb="FF00338D"/>
      </right>
      <top style="thin">
        <color indexed="24"/>
      </top>
      <bottom/>
      <diagonal/>
    </border>
    <border>
      <left style="dashed">
        <color rgb="FF00338D"/>
      </left>
      <right style="dashed">
        <color rgb="FF00338D"/>
      </right>
      <top style="thin">
        <color rgb="FF00338D"/>
      </top>
      <bottom style="thin">
        <color rgb="FF00338D"/>
      </bottom>
      <diagonal/>
    </border>
    <border>
      <left style="dashed">
        <color rgb="FF00338D"/>
      </left>
      <right style="thin">
        <color rgb="FF00338D"/>
      </right>
      <top/>
      <bottom style="medium">
        <color indexed="24"/>
      </bottom>
      <diagonal/>
    </border>
    <border>
      <left style="thin">
        <color rgb="FFEAAA00"/>
      </left>
      <right/>
      <top/>
      <bottom style="thin">
        <color rgb="FF00338D"/>
      </bottom>
      <diagonal/>
    </border>
    <border>
      <left style="thin">
        <color rgb="FFEAAA00"/>
      </left>
      <right/>
      <top/>
      <bottom/>
      <diagonal/>
    </border>
    <border>
      <left style="thin">
        <color rgb="FFEAAA00"/>
      </left>
      <right/>
      <top/>
      <bottom style="thin">
        <color indexed="24"/>
      </bottom>
      <diagonal/>
    </border>
    <border>
      <left style="thin">
        <color rgb="FFEAAA00"/>
      </left>
      <right/>
      <top style="thin">
        <color indexed="24"/>
      </top>
      <bottom/>
      <diagonal/>
    </border>
    <border>
      <left style="thin">
        <color rgb="FFEAAA00"/>
      </left>
      <right/>
      <top style="thin">
        <color rgb="FF00338D"/>
      </top>
      <bottom style="thin">
        <color rgb="FF00338D"/>
      </bottom>
      <diagonal/>
    </border>
    <border>
      <left style="thin">
        <color rgb="FFEAAA00"/>
      </left>
      <right/>
      <top/>
      <bottom style="medium">
        <color indexed="24"/>
      </bottom>
      <diagonal/>
    </border>
    <border>
      <left style="dashed">
        <color rgb="FF00338D"/>
      </left>
      <right style="thin">
        <color rgb="FF00338D"/>
      </right>
      <top/>
      <bottom style="thin">
        <color rgb="FF00338D"/>
      </bottom>
      <diagonal/>
    </border>
    <border>
      <left style="dashed">
        <color rgb="FF00338D"/>
      </left>
      <right style="thin">
        <color rgb="FF00338D"/>
      </right>
      <top/>
      <bottom/>
      <diagonal/>
    </border>
    <border>
      <left style="dashed">
        <color rgb="FF00338D"/>
      </left>
      <right style="thin">
        <color rgb="FF00338D"/>
      </right>
      <top/>
      <bottom style="thin">
        <color indexed="24"/>
      </bottom>
      <diagonal/>
    </border>
    <border>
      <left style="dashed">
        <color rgb="FF00338D"/>
      </left>
      <right style="thin">
        <color rgb="FF00338D"/>
      </right>
      <top style="thin">
        <color indexed="24"/>
      </top>
      <bottom/>
      <diagonal/>
    </border>
    <border>
      <left style="dashed">
        <color rgb="FF00338D"/>
      </left>
      <right style="thin">
        <color rgb="FF00338D"/>
      </right>
      <top style="thin">
        <color rgb="FF00338D"/>
      </top>
      <bottom style="thin">
        <color rgb="FF00338D"/>
      </bottom>
      <diagonal/>
    </border>
    <border>
      <left style="dotted">
        <color rgb="FF409DAD"/>
      </left>
      <right/>
      <top/>
      <bottom style="thin">
        <color rgb="FF00338D"/>
      </bottom>
      <diagonal/>
    </border>
    <border>
      <left style="dotted">
        <color rgb="FF409DAD"/>
      </left>
      <right/>
      <top style="thin">
        <color rgb="FF00338D"/>
      </top>
      <bottom/>
      <diagonal/>
    </border>
    <border>
      <left style="thin">
        <color rgb="FF6D2077"/>
      </left>
      <right style="thin">
        <color indexed="24"/>
      </right>
      <top style="thin">
        <color rgb="FF00338D"/>
      </top>
      <bottom/>
      <diagonal/>
    </border>
    <border>
      <left style="thin">
        <color rgb="FF6D2077"/>
      </left>
      <right style="thin">
        <color indexed="24"/>
      </right>
      <top/>
      <bottom style="thin">
        <color indexed="24"/>
      </bottom>
      <diagonal/>
    </border>
    <border>
      <left style="thin">
        <color rgb="FF6D2077"/>
      </left>
      <right style="thin">
        <color indexed="24"/>
      </right>
      <top/>
      <bottom/>
      <diagonal/>
    </border>
    <border>
      <left style="thin">
        <color rgb="FF6D2077"/>
      </left>
      <right style="thin">
        <color indexed="24"/>
      </right>
      <top/>
      <bottom style="thin">
        <color rgb="FF00338D"/>
      </bottom>
      <diagonal/>
    </border>
    <border>
      <left style="thin">
        <color rgb="FF6D2077"/>
      </left>
      <right style="thin">
        <color indexed="24"/>
      </right>
      <top/>
      <bottom style="medium">
        <color indexed="24"/>
      </bottom>
      <diagonal/>
    </border>
    <border>
      <left style="thin">
        <color indexed="24"/>
      </left>
      <right style="thin">
        <color indexed="24"/>
      </right>
      <top/>
      <bottom style="thin">
        <color indexed="24"/>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medium">
        <color indexed="24"/>
      </bottom>
      <diagonal/>
    </border>
    <border>
      <left style="dotted">
        <color rgb="FF00338D"/>
      </left>
      <right/>
      <top/>
      <bottom style="thin">
        <color indexed="24"/>
      </bottom>
      <diagonal/>
    </border>
    <border>
      <left style="dotted">
        <color rgb="FF00338D"/>
      </left>
      <right/>
      <top/>
      <bottom/>
      <diagonal/>
    </border>
    <border>
      <left style="dotted">
        <color rgb="FF00338D"/>
      </left>
      <right/>
      <top style="thin">
        <color indexed="24"/>
      </top>
      <bottom/>
      <diagonal/>
    </border>
    <border>
      <left style="dotted">
        <color rgb="FF00338D"/>
      </left>
      <right/>
      <top style="thin">
        <color indexed="24"/>
      </top>
      <bottom style="thin">
        <color indexed="24"/>
      </bottom>
      <diagonal/>
    </border>
    <border>
      <left style="dotted">
        <color rgb="FF00338D"/>
      </left>
      <right/>
      <top style="thin">
        <color indexed="24"/>
      </top>
      <bottom style="medium">
        <color indexed="24"/>
      </bottom>
      <diagonal/>
    </border>
    <border>
      <left style="thin">
        <color indexed="24"/>
      </left>
      <right style="dotted">
        <color rgb="FF00338D"/>
      </right>
      <top style="thin">
        <color indexed="24"/>
      </top>
      <bottom style="medium">
        <color indexed="24"/>
      </bottom>
      <diagonal/>
    </border>
    <border>
      <left style="thin">
        <color indexed="24"/>
      </left>
      <right style="dotted">
        <color rgb="FF00338D"/>
      </right>
      <top style="thin">
        <color indexed="24"/>
      </top>
      <bottom/>
      <diagonal/>
    </border>
    <border>
      <left style="thin">
        <color indexed="24"/>
      </left>
      <right style="dotted">
        <color rgb="FF00338D"/>
      </right>
      <top/>
      <bottom style="thin">
        <color indexed="24"/>
      </bottom>
      <diagonal/>
    </border>
    <border>
      <left style="thin">
        <color indexed="24"/>
      </left>
      <right style="dotted">
        <color rgb="FF00338D"/>
      </right>
      <top/>
      <bottom/>
      <diagonal/>
    </border>
    <border>
      <left style="thin">
        <color indexed="24"/>
      </left>
      <right style="dotted">
        <color rgb="FF00338D"/>
      </right>
      <top style="thin">
        <color indexed="24"/>
      </top>
      <bottom style="thin">
        <color indexed="24"/>
      </bottom>
      <diagonal/>
    </border>
    <border>
      <left style="thin">
        <color rgb="FF00338D"/>
      </left>
      <right style="thin">
        <color rgb="FF00338D"/>
      </right>
      <top style="thin">
        <color indexed="24"/>
      </top>
      <bottom style="thin">
        <color indexed="24"/>
      </bottom>
      <diagonal/>
    </border>
    <border>
      <left style="thin">
        <color rgb="FF00338D"/>
      </left>
      <right style="thin">
        <color rgb="FF00338D"/>
      </right>
      <top style="thin">
        <color indexed="24"/>
      </top>
      <bottom style="medium">
        <color indexed="24"/>
      </bottom>
      <diagonal/>
    </border>
    <border>
      <left style="thin">
        <color rgb="FF00338D"/>
      </left>
      <right/>
      <top style="thin">
        <color indexed="24"/>
      </top>
      <bottom style="thin">
        <color indexed="24"/>
      </bottom>
      <diagonal/>
    </border>
    <border>
      <left style="thin">
        <color rgb="FF00338D"/>
      </left>
      <right/>
      <top style="thin">
        <color indexed="24"/>
      </top>
      <bottom style="medium">
        <color indexed="24"/>
      </bottom>
      <diagonal/>
    </border>
    <border>
      <left/>
      <right style="thin">
        <color rgb="FF00338D"/>
      </right>
      <top style="thin">
        <color indexed="24"/>
      </top>
      <bottom style="thin">
        <color indexed="24"/>
      </bottom>
      <diagonal/>
    </border>
    <border>
      <left/>
      <right style="thin">
        <color rgb="FF00338D"/>
      </right>
      <top style="thin">
        <color indexed="24"/>
      </top>
      <bottom style="medium">
        <color indexed="24"/>
      </bottom>
      <diagonal/>
    </border>
    <border>
      <left style="dotted">
        <color rgb="FF00338D"/>
      </left>
      <right style="dotted">
        <color rgb="FF00338D"/>
      </right>
      <top/>
      <bottom style="thin">
        <color indexed="24"/>
      </bottom>
      <diagonal/>
    </border>
    <border>
      <left style="dotted">
        <color rgb="FF00338D"/>
      </left>
      <right style="dotted">
        <color rgb="FF00338D"/>
      </right>
      <top/>
      <bottom/>
      <diagonal/>
    </border>
    <border>
      <left style="dotted">
        <color rgb="FF00338D"/>
      </left>
      <right style="dotted">
        <color rgb="FF00338D"/>
      </right>
      <top style="thin">
        <color indexed="24"/>
      </top>
      <bottom/>
      <diagonal/>
    </border>
    <border>
      <left style="dotted">
        <color rgb="FF00338D"/>
      </left>
      <right style="dotted">
        <color rgb="FF00338D"/>
      </right>
      <top style="thin">
        <color indexed="24"/>
      </top>
      <bottom style="thin">
        <color indexed="24"/>
      </bottom>
      <diagonal/>
    </border>
    <border>
      <left style="dotted">
        <color rgb="FF00338D"/>
      </left>
      <right style="dotted">
        <color rgb="FF00338D"/>
      </right>
      <top style="thin">
        <color indexed="24"/>
      </top>
      <bottom style="medium">
        <color indexed="24"/>
      </bottom>
      <diagonal/>
    </border>
    <border>
      <left style="thin">
        <color rgb="FFEAAA00"/>
      </left>
      <right style="thin">
        <color rgb="FFEAAA00"/>
      </right>
      <top style="thin">
        <color indexed="24"/>
      </top>
      <bottom style="thin">
        <color indexed="24"/>
      </bottom>
      <diagonal/>
    </border>
    <border>
      <left style="thin">
        <color rgb="FFEAAA00"/>
      </left>
      <right style="thin">
        <color rgb="FFEAAA00"/>
      </right>
      <top style="thin">
        <color indexed="24"/>
      </top>
      <bottom style="medium">
        <color indexed="24"/>
      </bottom>
      <diagonal/>
    </border>
    <border>
      <left style="dotted">
        <color rgb="FF00338D"/>
      </left>
      <right style="dotted">
        <color rgb="FF00338D"/>
      </right>
      <top style="medium">
        <color indexed="24"/>
      </top>
      <bottom/>
      <diagonal/>
    </border>
    <border>
      <left style="dotted">
        <color theme="3"/>
      </left>
      <right style="thin">
        <color theme="3"/>
      </right>
      <top/>
      <bottom style="thin">
        <color indexed="24"/>
      </bottom>
      <diagonal/>
    </border>
    <border>
      <left style="dotted">
        <color theme="3"/>
      </left>
      <right style="thin">
        <color theme="3"/>
      </right>
      <top/>
      <bottom/>
      <diagonal/>
    </border>
    <border>
      <left style="dotted">
        <color theme="3"/>
      </left>
      <right style="thin">
        <color theme="3"/>
      </right>
      <top style="thin">
        <color indexed="24"/>
      </top>
      <bottom/>
      <diagonal/>
    </border>
    <border>
      <left style="dotted">
        <color rgb="FF00338D"/>
      </left>
      <right style="thin">
        <color rgb="FF00338D"/>
      </right>
      <top/>
      <bottom style="thin">
        <color indexed="24"/>
      </bottom>
      <diagonal/>
    </border>
    <border>
      <left style="dotted">
        <color rgb="FF00338D"/>
      </left>
      <right style="thin">
        <color rgb="FF00338D"/>
      </right>
      <top/>
      <bottom/>
      <diagonal/>
    </border>
    <border>
      <left style="dotted">
        <color rgb="FF00338D"/>
      </left>
      <right style="thin">
        <color rgb="FF00338D"/>
      </right>
      <top style="thin">
        <color indexed="24"/>
      </top>
      <bottom/>
      <diagonal/>
    </border>
    <border>
      <left style="thin">
        <color indexed="24"/>
      </left>
      <right style="thin">
        <color indexed="24"/>
      </right>
      <top/>
      <bottom/>
      <diagonal/>
    </border>
    <border>
      <left style="dotted">
        <color theme="3"/>
      </left>
      <right style="thin">
        <color theme="3"/>
      </right>
      <top style="thin">
        <color indexed="24"/>
      </top>
      <bottom style="thin">
        <color indexed="24"/>
      </bottom>
      <diagonal/>
    </border>
    <border>
      <left style="dotted">
        <color rgb="FF00338D"/>
      </left>
      <right style="thin">
        <color rgb="FF00338D"/>
      </right>
      <top style="thin">
        <color indexed="24"/>
      </top>
      <bottom style="thin">
        <color indexed="24"/>
      </bottom>
      <diagonal/>
    </border>
    <border>
      <left style="dotted">
        <color theme="3"/>
      </left>
      <right style="thin">
        <color theme="3"/>
      </right>
      <top style="thin">
        <color indexed="24"/>
      </top>
      <bottom style="medium">
        <color indexed="24"/>
      </bottom>
      <diagonal/>
    </border>
    <border>
      <left style="dotted">
        <color rgb="FF00338D"/>
      </left>
      <right style="thin">
        <color rgb="FF00338D"/>
      </right>
      <top style="thin">
        <color indexed="24"/>
      </top>
      <bottom style="medium">
        <color indexed="24"/>
      </bottom>
      <diagonal/>
    </border>
    <border>
      <left style="thin">
        <color indexed="24"/>
      </left>
      <right style="thin">
        <color indexed="24"/>
      </right>
      <top style="thin">
        <color rgb="FF00338D"/>
      </top>
      <bottom/>
      <diagonal/>
    </border>
    <border>
      <left style="thin">
        <color indexed="24"/>
      </left>
      <right style="thin">
        <color indexed="24"/>
      </right>
      <top/>
      <bottom style="medium">
        <color indexed="24"/>
      </bottom>
      <diagonal/>
    </border>
    <border>
      <left style="thin">
        <color rgb="FF00338D"/>
      </left>
      <right style="thin">
        <color indexed="24"/>
      </right>
      <top style="thin">
        <color rgb="FF00338D"/>
      </top>
      <bottom/>
      <diagonal/>
    </border>
    <border>
      <left style="thin">
        <color rgb="FF00338D"/>
      </left>
      <right style="thin">
        <color indexed="24"/>
      </right>
      <top/>
      <bottom style="thin">
        <color rgb="FF409DAD"/>
      </bottom>
      <diagonal/>
    </border>
    <border>
      <left style="thin">
        <color rgb="FF00338D"/>
      </left>
      <right style="thin">
        <color indexed="24"/>
      </right>
      <top/>
      <bottom/>
      <diagonal/>
    </border>
    <border>
      <left style="thin">
        <color rgb="FF00338D"/>
      </left>
      <right style="thin">
        <color indexed="24"/>
      </right>
      <top/>
      <bottom style="medium">
        <color indexed="24"/>
      </bottom>
      <diagonal/>
    </border>
    <border>
      <left style="thin">
        <color rgb="FF00338D"/>
      </left>
      <right style="thin">
        <color indexed="24"/>
      </right>
      <top/>
      <bottom style="thin">
        <color indexed="24"/>
      </bottom>
      <diagonal/>
    </border>
  </borders>
  <cellStyleXfs count="10450">
    <xf numFmtId="0" fontId="0" fillId="0" borderId="0"/>
    <xf numFmtId="0" fontId="10" fillId="0" borderId="0" applyNumberFormat="0" applyFill="0" applyBorder="0" applyAlignment="0" applyProtection="0"/>
    <xf numFmtId="0" fontId="10" fillId="0" borderId="0"/>
    <xf numFmtId="0" fontId="11" fillId="0" borderId="0" applyNumberFormat="0" applyFill="0" applyBorder="0" applyAlignment="0" applyProtection="0"/>
    <xf numFmtId="0" fontId="10" fillId="0" borderId="0"/>
    <xf numFmtId="0" fontId="10" fillId="0" borderId="0"/>
    <xf numFmtId="0" fontId="10" fillId="0" borderId="0"/>
    <xf numFmtId="0" fontId="12" fillId="0" borderId="0"/>
    <xf numFmtId="0" fontId="11" fillId="0" borderId="0"/>
    <xf numFmtId="0" fontId="13" fillId="35" borderId="0"/>
    <xf numFmtId="0" fontId="14" fillId="36" borderId="0" applyFill="0" applyBorder="0" applyProtection="0"/>
    <xf numFmtId="0" fontId="14" fillId="36" borderId="0" applyFill="0" applyBorder="0" applyProtection="0"/>
    <xf numFmtId="0" fontId="14" fillId="37" borderId="0"/>
    <xf numFmtId="0" fontId="14" fillId="36" borderId="0" applyFill="0" applyBorder="0" applyProtection="0"/>
    <xf numFmtId="0" fontId="14" fillId="37" borderId="0"/>
    <xf numFmtId="0" fontId="15" fillId="0" borderId="0"/>
    <xf numFmtId="0"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17" fillId="0" borderId="0"/>
    <xf numFmtId="0" fontId="17" fillId="0" borderId="0"/>
    <xf numFmtId="0" fontId="17" fillId="0" borderId="0"/>
    <xf numFmtId="0" fontId="17" fillId="0" borderId="0"/>
    <xf numFmtId="0" fontId="10" fillId="0" borderId="0"/>
    <xf numFmtId="0" fontId="14" fillId="36" borderId="0" applyFill="0" applyBorder="0" applyProtection="0"/>
    <xf numFmtId="0" fontId="14" fillId="36" borderId="0" applyFill="0" applyBorder="0" applyProtection="0"/>
    <xf numFmtId="0" fontId="14" fillId="37" borderId="0"/>
    <xf numFmtId="0" fontId="14" fillId="36" borderId="0" applyFill="0" applyBorder="0" applyProtection="0"/>
    <xf numFmtId="0" fontId="14" fillId="36" borderId="0" applyFill="0" applyBorder="0" applyProtection="0"/>
    <xf numFmtId="0" fontId="14" fillId="37"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applyBorder="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0" fontId="19" fillId="0" borderId="0"/>
    <xf numFmtId="9" fontId="18" fillId="0" borderId="0"/>
    <xf numFmtId="0" fontId="18" fillId="0" borderId="0"/>
    <xf numFmtId="10" fontId="18" fillId="0" borderId="0"/>
    <xf numFmtId="0" fontId="10" fillId="38" borderId="24" applyNumberFormat="0">
      <alignment horizontal="centerContinuous" vertical="center" wrapText="1"/>
    </xf>
    <xf numFmtId="0" fontId="10" fillId="39" borderId="24" applyNumberFormat="0">
      <alignment horizontal="left" vertical="center"/>
    </xf>
    <xf numFmtId="168" fontId="20" fillId="0" borderId="0" applyFont="0" applyFill="0" applyBorder="0" applyAlignment="0" applyProtection="0"/>
    <xf numFmtId="0" fontId="21" fillId="0" borderId="0">
      <alignment vertical="center"/>
    </xf>
    <xf numFmtId="0" fontId="22" fillId="0" borderId="0"/>
    <xf numFmtId="0" fontId="23" fillId="0" borderId="0" applyFont="0" applyFill="0" applyBorder="0" applyAlignment="0" applyProtection="0"/>
    <xf numFmtId="0" fontId="10" fillId="0" borderId="0" applyFont="0" applyFill="0" applyBorder="0" applyAlignment="0" applyProtection="0"/>
    <xf numFmtId="0" fontId="23" fillId="0" borderId="0" applyFont="0" applyFill="0" applyBorder="0" applyAlignment="0" applyProtection="0"/>
    <xf numFmtId="168" fontId="10" fillId="0" borderId="0" applyFont="0" applyFill="0" applyBorder="0" applyAlignment="0" applyProtection="0"/>
    <xf numFmtId="166" fontId="10" fillId="0" borderId="0" applyFont="0" applyFill="0" applyBorder="0" applyAlignment="0" applyProtection="0"/>
    <xf numFmtId="0" fontId="24" fillId="0" borderId="0"/>
    <xf numFmtId="0" fontId="10" fillId="0" borderId="0"/>
    <xf numFmtId="0" fontId="10" fillId="0" borderId="0" applyFont="0" applyFill="0" applyBorder="0" applyAlignment="0" applyProtection="0"/>
    <xf numFmtId="49" fontId="11" fillId="0" borderId="0" applyProtection="0">
      <alignment horizontal="left"/>
    </xf>
    <xf numFmtId="49" fontId="11" fillId="0" borderId="0" applyProtection="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horizontal="left" wrapText="1"/>
    </xf>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25" fillId="0" borderId="0"/>
    <xf numFmtId="0" fontId="10" fillId="0" borderId="0" applyFont="0" applyFill="0" applyBorder="0" applyAlignment="0" applyProtection="0"/>
    <xf numFmtId="0" fontId="10"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25" fillId="0" borderId="0"/>
    <xf numFmtId="0" fontId="2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6" fillId="0" borderId="0"/>
    <xf numFmtId="0" fontId="26" fillId="0" borderId="0"/>
    <xf numFmtId="0" fontId="12" fillId="0" borderId="0"/>
    <xf numFmtId="0" fontId="12" fillId="0" borderId="0"/>
    <xf numFmtId="0" fontId="10" fillId="0" borderId="0" applyNumberFormat="0" applyFill="0" applyBorder="0" applyAlignment="0" applyProtection="0"/>
    <xf numFmtId="0" fontId="10" fillId="0" borderId="0"/>
    <xf numFmtId="0" fontId="18" fillId="0" borderId="0"/>
    <xf numFmtId="0" fontId="12" fillId="0" borderId="0"/>
    <xf numFmtId="0" fontId="18" fillId="0" borderId="0"/>
    <xf numFmtId="0" fontId="10" fillId="0" borderId="0">
      <alignment horizontal="left" wrapText="1"/>
    </xf>
    <xf numFmtId="0" fontId="18" fillId="0" borderId="0"/>
    <xf numFmtId="0" fontId="18" fillId="0" borderId="0"/>
    <xf numFmtId="0" fontId="18" fillId="0" borderId="0"/>
    <xf numFmtId="0" fontId="18" fillId="0" borderId="0"/>
    <xf numFmtId="3" fontId="27" fillId="0" borderId="0">
      <alignment horizontal="center"/>
    </xf>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0" fillId="0" borderId="0"/>
    <xf numFmtId="0" fontId="12"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6"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25" fillId="0" borderId="0"/>
    <xf numFmtId="0" fontId="18" fillId="0" borderId="0"/>
    <xf numFmtId="0" fontId="28" fillId="40" borderId="25" applyNumberFormat="0">
      <alignment horizontal="center" vertical="center"/>
    </xf>
    <xf numFmtId="0" fontId="28" fillId="40" borderId="25" applyNumberFormat="0">
      <alignment horizontal="center" vertical="center"/>
    </xf>
    <xf numFmtId="0" fontId="29" fillId="0" borderId="0">
      <alignment vertical="top"/>
    </xf>
    <xf numFmtId="0" fontId="29" fillId="0" borderId="0">
      <alignment vertical="top"/>
    </xf>
    <xf numFmtId="0" fontId="29" fillId="0" borderId="0">
      <alignment vertical="top"/>
    </xf>
    <xf numFmtId="0" fontId="29" fillId="0" borderId="0">
      <alignment vertical="top"/>
    </xf>
    <xf numFmtId="0" fontId="29" fillId="0" borderId="0">
      <alignment vertical="top"/>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0" fillId="0" borderId="0"/>
    <xf numFmtId="0" fontId="10" fillId="0" borderId="0"/>
    <xf numFmtId="0" fontId="10" fillId="0" borderId="0"/>
    <xf numFmtId="0" fontId="10" fillId="0" borderId="0"/>
    <xf numFmtId="0" fontId="26"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Font="0" applyFill="0" applyBorder="0" applyAlignment="0" applyProtection="0"/>
    <xf numFmtId="0" fontId="25" fillId="0" borderId="0"/>
    <xf numFmtId="0" fontId="10" fillId="0" borderId="0"/>
    <xf numFmtId="0" fontId="25" fillId="0" borderId="0"/>
    <xf numFmtId="0" fontId="31"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2" fillId="0" borderId="0"/>
    <xf numFmtId="0" fontId="10" fillId="0" borderId="0" applyFont="0" applyFill="0" applyBorder="0" applyAlignment="0" applyProtection="0"/>
    <xf numFmtId="0" fontId="29" fillId="0" borderId="0">
      <alignment vertical="top"/>
    </xf>
    <xf numFmtId="0" fontId="18"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33" fillId="0" borderId="0"/>
    <xf numFmtId="0" fontId="30" fillId="0" borderId="0"/>
    <xf numFmtId="0" fontId="33" fillId="0" borderId="0"/>
    <xf numFmtId="0" fontId="30" fillId="0" borderId="0"/>
    <xf numFmtId="0" fontId="12" fillId="0" borderId="0"/>
    <xf numFmtId="0" fontId="26" fillId="0" borderId="0"/>
    <xf numFmtId="0" fontId="25" fillId="0" borderId="0"/>
    <xf numFmtId="0" fontId="10" fillId="0" borderId="0"/>
    <xf numFmtId="0" fontId="34" fillId="0" borderId="0"/>
    <xf numFmtId="0" fontId="10" fillId="0" borderId="0">
      <alignment horizontal="left" wrapText="1"/>
    </xf>
    <xf numFmtId="0" fontId="10" fillId="0" borderId="0"/>
    <xf numFmtId="0" fontId="10" fillId="41" borderId="0"/>
    <xf numFmtId="0" fontId="10" fillId="41" borderId="0"/>
    <xf numFmtId="0" fontId="15" fillId="41" borderId="0"/>
    <xf numFmtId="0" fontId="35" fillId="41" borderId="0"/>
    <xf numFmtId="0" fontId="36" fillId="41" borderId="0"/>
    <xf numFmtId="0" fontId="37" fillId="41" borderId="0"/>
    <xf numFmtId="0" fontId="38" fillId="41" borderId="0"/>
    <xf numFmtId="0" fontId="6" fillId="41"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39" fillId="0" borderId="0" applyFont="0" applyFill="0" applyBorder="0" applyAlignment="0" applyProtection="0"/>
    <xf numFmtId="0" fontId="10" fillId="0" borderId="0" applyFont="0" applyFill="0" applyBorder="0" applyAlignment="0" applyProtection="0"/>
    <xf numFmtId="0" fontId="4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8" fillId="0" borderId="0"/>
    <xf numFmtId="0" fontId="18" fillId="0" borderId="0"/>
    <xf numFmtId="0" fontId="12" fillId="0" borderId="0"/>
    <xf numFmtId="0" fontId="18" fillId="0" borderId="0"/>
    <xf numFmtId="0" fontId="21" fillId="0" borderId="0">
      <alignment vertical="center"/>
    </xf>
    <xf numFmtId="0" fontId="10" fillId="0" borderId="0"/>
    <xf numFmtId="0" fontId="10" fillId="0" borderId="0"/>
    <xf numFmtId="0" fontId="10" fillId="0" borderId="0" applyFont="0" applyFill="0" applyBorder="0" applyAlignment="0" applyProtection="0"/>
    <xf numFmtId="0" fontId="10" fillId="0" borderId="0"/>
    <xf numFmtId="0" fontId="26" fillId="0" borderId="0"/>
    <xf numFmtId="0" fontId="25" fillId="0" borderId="0"/>
    <xf numFmtId="0" fontId="25" fillId="0" borderId="0"/>
    <xf numFmtId="0" fontId="18" fillId="0" borderId="0"/>
    <xf numFmtId="0" fontId="18" fillId="0" borderId="0"/>
    <xf numFmtId="0" fontId="41" fillId="0" borderId="0" applyNumberFormat="0" applyFill="0" applyBorder="0" applyAlignment="0" applyProtection="0"/>
    <xf numFmtId="0" fontId="42" fillId="0" borderId="0"/>
    <xf numFmtId="0" fontId="12"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4" fontId="10" fillId="42"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166" fontId="43" fillId="0" borderId="0" applyNumberFormat="0" applyFill="0" applyBorder="0" applyProtection="0">
      <alignment vertical="center"/>
    </xf>
    <xf numFmtId="0" fontId="44" fillId="43" borderId="26" applyNumberFormat="0" applyFill="0" applyBorder="0">
      <alignment vertical="center"/>
    </xf>
    <xf numFmtId="0" fontId="45" fillId="0" borderId="27" applyNumberFormat="0" applyFill="0">
      <alignment horizontal="center" wrapText="1"/>
    </xf>
    <xf numFmtId="0" fontId="45" fillId="0" borderId="27" applyNumberFormat="0" applyFill="0">
      <alignment horizontal="centerContinuous" wrapText="1"/>
    </xf>
    <xf numFmtId="0" fontId="43" fillId="0" borderId="0" applyNumberFormat="0" applyFill="0" applyBorder="0" applyProtection="0">
      <alignment vertical="center"/>
    </xf>
    <xf numFmtId="0" fontId="46" fillId="0" borderId="0" applyNumberFormat="0" applyFill="0" applyBorder="0">
      <alignment vertical="center"/>
    </xf>
    <xf numFmtId="0" fontId="43" fillId="43" borderId="0" applyNumberFormat="0" applyBorder="0">
      <alignment vertical="center"/>
    </xf>
    <xf numFmtId="0" fontId="47" fillId="0" borderId="0" applyNumberFormat="0" applyFill="0" applyBorder="0">
      <alignment vertical="center"/>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 fillId="0" borderId="0" applyFont="0" applyFill="0" applyBorder="0" applyAlignment="0" applyProtection="0"/>
    <xf numFmtId="0" fontId="29" fillId="0" borderId="0">
      <alignment vertical="top"/>
    </xf>
    <xf numFmtId="0" fontId="10" fillId="0" borderId="0">
      <alignment horizontal="left" wrapText="1"/>
    </xf>
    <xf numFmtId="0" fontId="10" fillId="0" borderId="0">
      <alignment horizontal="left" wrapText="1"/>
    </xf>
    <xf numFmtId="0" fontId="10" fillId="0" borderId="0"/>
    <xf numFmtId="0" fontId="10" fillId="0" borderId="0" applyFont="0" applyFill="0" applyBorder="0" applyAlignment="0" applyProtection="0"/>
    <xf numFmtId="0" fontId="42" fillId="0" borderId="0"/>
    <xf numFmtId="0" fontId="10" fillId="0" borderId="0">
      <alignment horizontal="left" wrapText="1"/>
    </xf>
    <xf numFmtId="0" fontId="33" fillId="0" borderId="0"/>
    <xf numFmtId="0" fontId="10" fillId="0" borderId="0">
      <alignment horizontal="left" wrapText="1"/>
    </xf>
    <xf numFmtId="0" fontId="10" fillId="0" borderId="0">
      <alignment horizontal="left" wrapText="1"/>
    </xf>
    <xf numFmtId="0" fontId="10" fillId="0" borderId="0"/>
    <xf numFmtId="0" fontId="10" fillId="0" borderId="0"/>
    <xf numFmtId="0" fontId="10" fillId="0" borderId="0"/>
    <xf numFmtId="0" fontId="35" fillId="42" borderId="0"/>
    <xf numFmtId="0" fontId="48" fillId="0" borderId="0" applyNumberFormat="0" applyFill="0" applyBorder="0" applyAlignment="0" applyProtection="0"/>
    <xf numFmtId="0" fontId="10" fillId="44" borderId="0" applyNumberFormat="0" applyFont="0" applyAlignment="0" applyProtection="0"/>
    <xf numFmtId="0" fontId="49" fillId="45" borderId="28"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horizontal="left" wrapText="1"/>
    </xf>
    <xf numFmtId="0" fontId="10" fillId="0" borderId="0">
      <alignment horizontal="left" wrapText="1"/>
    </xf>
    <xf numFmtId="0" fontId="26" fillId="0" borderId="0"/>
    <xf numFmtId="0" fontId="26" fillId="0" borderId="0"/>
    <xf numFmtId="0" fontId="10" fillId="0" borderId="0"/>
    <xf numFmtId="0" fontId="26" fillId="0" borderId="0"/>
    <xf numFmtId="0" fontId="26" fillId="0" borderId="0"/>
    <xf numFmtId="0" fontId="10" fillId="0" borderId="0"/>
    <xf numFmtId="0" fontId="26" fillId="0" borderId="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8"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Protection="0">
      <alignment horizontal="right"/>
    </xf>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lignment horizontal="left" wrapText="1"/>
    </xf>
    <xf numFmtId="166" fontId="11" fillId="0" borderId="0" applyFont="0" applyFill="0" applyBorder="0" applyAlignment="0" applyProtection="0"/>
    <xf numFmtId="0" fontId="10" fillId="0" borderId="0" applyFont="0" applyFill="0" applyBorder="0" applyAlignment="0" applyProtection="0"/>
    <xf numFmtId="168" fontId="10" fillId="0" borderId="0" applyFont="0" applyFill="0" applyBorder="0" applyAlignment="0" applyProtection="0"/>
    <xf numFmtId="0" fontId="10" fillId="0" borderId="0">
      <alignment horizontal="left" wrapText="1"/>
    </xf>
    <xf numFmtId="0" fontId="10" fillId="0" borderId="0">
      <alignment horizontal="left" wrapText="1"/>
    </xf>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8"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8"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50" fillId="0" borderId="0"/>
    <xf numFmtId="0" fontId="25" fillId="0" borderId="0"/>
    <xf numFmtId="0" fontId="30" fillId="0" borderId="0"/>
    <xf numFmtId="0" fontId="30" fillId="0" borderId="0"/>
    <xf numFmtId="0" fontId="51"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lignment horizontal="left" wrapText="1"/>
    </xf>
    <xf numFmtId="0" fontId="10" fillId="0" borderId="0">
      <alignment horizontal="left" wrapText="1"/>
    </xf>
    <xf numFmtId="3" fontId="27" fillId="0" borderId="0">
      <alignment horizontal="center"/>
    </xf>
    <xf numFmtId="0" fontId="12" fillId="0" borderId="0"/>
    <xf numFmtId="0" fontId="30" fillId="0" borderId="0"/>
    <xf numFmtId="0" fontId="30" fillId="0" borderId="0"/>
    <xf numFmtId="0" fontId="10" fillId="41" borderId="0"/>
    <xf numFmtId="0" fontId="15" fillId="41" borderId="0"/>
    <xf numFmtId="0" fontId="35" fillId="41" borderId="0"/>
    <xf numFmtId="0" fontId="10" fillId="41" borderId="0"/>
    <xf numFmtId="0" fontId="37" fillId="41" borderId="0"/>
    <xf numFmtId="0" fontId="38" fillId="41" borderId="0"/>
    <xf numFmtId="0" fontId="6" fillId="41" borderId="0"/>
    <xf numFmtId="0" fontId="52" fillId="0" borderId="0" applyNumberFormat="0" applyFill="0" applyProtection="0"/>
    <xf numFmtId="0" fontId="50" fillId="0" borderId="0"/>
    <xf numFmtId="0" fontId="3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3" fillId="0" borderId="0" applyNumberFormat="0" applyFill="0" applyBorder="0" applyProtection="0">
      <alignment vertical="top"/>
    </xf>
    <xf numFmtId="0" fontId="10" fillId="0" borderId="0"/>
    <xf numFmtId="0" fontId="52" fillId="0" borderId="29" applyNumberFormat="0" applyFill="0" applyProtection="0">
      <alignment horizontal="centerContinuous"/>
    </xf>
    <xf numFmtId="0" fontId="14" fillId="0" borderId="30" applyNumberFormat="0" applyFill="0" applyAlignment="0" applyProtection="0"/>
    <xf numFmtId="0" fontId="54" fillId="0" borderId="31" applyNumberFormat="0" applyFill="0" applyProtection="0">
      <alignment horizontal="center"/>
    </xf>
    <xf numFmtId="0" fontId="54" fillId="0" borderId="0" applyNumberFormat="0" applyFill="0" applyBorder="0" applyProtection="0">
      <alignment horizontal="left"/>
    </xf>
    <xf numFmtId="0" fontId="55" fillId="0" borderId="0" applyNumberFormat="0" applyFill="0" applyBorder="0" applyProtection="0">
      <alignment horizontal="centerContinuous"/>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1" fillId="0" borderId="0" applyFill="0" applyBorder="0" applyProtection="0">
      <alignment horizontal="right"/>
    </xf>
    <xf numFmtId="0" fontId="11" fillId="0" borderId="0" applyFill="0" applyBorder="0" applyProtection="0">
      <alignment horizontal="right"/>
    </xf>
    <xf numFmtId="0" fontId="56" fillId="0" borderId="0" applyFill="0" applyBorder="0" applyProtection="0">
      <alignment horizontal="center"/>
    </xf>
    <xf numFmtId="0" fontId="56" fillId="0" borderId="0" applyFill="0" applyBorder="0" applyProtection="0">
      <alignment horizontal="center"/>
    </xf>
    <xf numFmtId="0" fontId="57" fillId="0" borderId="0" applyFill="0" applyBorder="0" applyProtection="0">
      <alignment horizontal="right"/>
    </xf>
    <xf numFmtId="0" fontId="11" fillId="0" borderId="0" applyFill="0" applyBorder="0" applyProtection="0">
      <alignment horizontal="right"/>
    </xf>
    <xf numFmtId="0" fontId="11" fillId="0" borderId="0" applyFill="0" applyBorder="0" applyProtection="0">
      <alignment horizontal="right"/>
    </xf>
    <xf numFmtId="0" fontId="14" fillId="36" borderId="0" applyFill="0" applyBorder="0" applyProtection="0"/>
    <xf numFmtId="0" fontId="14" fillId="36" borderId="0" applyFill="0" applyBorder="0" applyProtection="0"/>
    <xf numFmtId="0" fontId="14" fillId="37" borderId="0"/>
    <xf numFmtId="0" fontId="18" fillId="0" borderId="0" applyFont="0" applyFill="0" applyBorder="0" applyAlignment="0" applyProtection="0"/>
    <xf numFmtId="0" fontId="18" fillId="0" borderId="0" applyFont="0" applyFill="0" applyBorder="0" applyAlignment="0" applyProtection="0"/>
    <xf numFmtId="0" fontId="11" fillId="0" borderId="0"/>
    <xf numFmtId="0" fontId="14" fillId="36" borderId="0" applyFill="0" applyBorder="0" applyProtection="0"/>
    <xf numFmtId="0" fontId="14" fillId="37" borderId="0"/>
    <xf numFmtId="0" fontId="14" fillId="36" borderId="0" applyFill="0" applyBorder="0" applyProtection="0"/>
    <xf numFmtId="0" fontId="14" fillId="37" borderId="0"/>
    <xf numFmtId="9" fontId="10" fillId="46" borderId="0"/>
    <xf numFmtId="0" fontId="10" fillId="0" borderId="0"/>
    <xf numFmtId="0" fontId="10" fillId="0" borderId="0"/>
    <xf numFmtId="0" fontId="17" fillId="0" borderId="0"/>
    <xf numFmtId="0" fontId="58" fillId="0" borderId="0">
      <protection locked="0"/>
    </xf>
    <xf numFmtId="0" fontId="10" fillId="0" borderId="0"/>
    <xf numFmtId="0" fontId="10" fillId="0" borderId="0"/>
    <xf numFmtId="0" fontId="18" fillId="0" borderId="0"/>
    <xf numFmtId="0" fontId="18" fillId="0" borderId="0">
      <alignment horizontal="center"/>
    </xf>
    <xf numFmtId="0" fontId="18" fillId="0" borderId="0">
      <alignment horizontal="center"/>
    </xf>
    <xf numFmtId="0" fontId="18" fillId="0" borderId="0">
      <alignment horizontal="center"/>
    </xf>
    <xf numFmtId="0" fontId="18" fillId="0" borderId="0">
      <alignment horizontal="center"/>
    </xf>
    <xf numFmtId="2" fontId="22" fillId="0" borderId="0"/>
    <xf numFmtId="0" fontId="59" fillId="0" borderId="0">
      <alignment horizontal="center"/>
    </xf>
    <xf numFmtId="0" fontId="59" fillId="0" borderId="0">
      <alignment horizontal="center"/>
    </xf>
    <xf numFmtId="0" fontId="60" fillId="0" borderId="32" applyFont="0" applyFill="0" applyBorder="0" applyAlignment="0" applyProtection="0"/>
    <xf numFmtId="0" fontId="18" fillId="0" borderId="0"/>
    <xf numFmtId="1" fontId="61" fillId="0" borderId="0"/>
    <xf numFmtId="0" fontId="18" fillId="0" borderId="0"/>
    <xf numFmtId="1" fontId="62" fillId="0" borderId="0"/>
    <xf numFmtId="1" fontId="13" fillId="0" borderId="0"/>
    <xf numFmtId="1" fontId="63" fillId="0" borderId="0"/>
    <xf numFmtId="1" fontId="64" fillId="0" borderId="0"/>
    <xf numFmtId="1" fontId="64" fillId="0" borderId="0"/>
    <xf numFmtId="1" fontId="65" fillId="0" borderId="0"/>
    <xf numFmtId="1" fontId="61" fillId="0" borderId="0"/>
    <xf numFmtId="0" fontId="18" fillId="0" borderId="0"/>
    <xf numFmtId="0" fontId="18" fillId="0" borderId="0"/>
    <xf numFmtId="1" fontId="66" fillId="0" borderId="0"/>
    <xf numFmtId="0" fontId="18" fillId="0" borderId="0"/>
    <xf numFmtId="1" fontId="66" fillId="0" borderId="0"/>
    <xf numFmtId="0" fontId="10" fillId="0" borderId="0">
      <alignment horizontal="center"/>
    </xf>
    <xf numFmtId="0" fontId="10" fillId="0" borderId="0">
      <alignment horizontal="center"/>
    </xf>
    <xf numFmtId="0" fontId="18" fillId="0" borderId="0">
      <alignment horizontal="center"/>
    </xf>
    <xf numFmtId="0" fontId="10" fillId="0" borderId="0">
      <alignment horizontal="center"/>
    </xf>
    <xf numFmtId="0" fontId="58" fillId="0" borderId="0" applyFont="0" applyFill="0" applyBorder="0" applyAlignment="0" applyProtection="0"/>
    <xf numFmtId="0" fontId="58" fillId="0" borderId="0" applyFont="0" applyFill="0" applyBorder="0" applyAlignment="0" applyProtection="0"/>
    <xf numFmtId="0" fontId="6" fillId="0" borderId="0"/>
    <xf numFmtId="2" fontId="67" fillId="0" borderId="0" applyNumberFormat="0" applyFill="0" applyBorder="0" applyAlignment="0" applyProtection="0"/>
    <xf numFmtId="2" fontId="68" fillId="0" borderId="0" applyNumberFormat="0" applyFill="0" applyBorder="0" applyAlignment="0" applyProtection="0"/>
    <xf numFmtId="0" fontId="13" fillId="0" borderId="0"/>
    <xf numFmtId="0" fontId="66" fillId="47" borderId="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1"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69" fillId="4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1"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70" fillId="10" borderId="0" applyNumberFormat="0" applyBorder="0" applyAlignment="0" applyProtection="0"/>
    <xf numFmtId="0" fontId="1"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69" fillId="49"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1"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70" fillId="14" borderId="0" applyNumberFormat="0" applyBorder="0" applyAlignment="0" applyProtection="0"/>
    <xf numFmtId="0" fontId="1"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69"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1"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70" fillId="18" borderId="0" applyNumberFormat="0" applyBorder="0" applyAlignment="0" applyProtection="0"/>
    <xf numFmtId="0" fontId="1"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69" fillId="5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1"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70" fillId="22" borderId="0" applyNumberFormat="0" applyBorder="0" applyAlignment="0" applyProtection="0"/>
    <xf numFmtId="0" fontId="1"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69" fillId="5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1"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70" fillId="26" borderId="0" applyNumberFormat="0" applyBorder="0" applyAlignment="0" applyProtection="0"/>
    <xf numFmtId="0" fontId="1"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9" fillId="53"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1"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0" fillId="30" borderId="0" applyNumberFormat="0" applyBorder="0" applyAlignment="0" applyProtection="0"/>
    <xf numFmtId="0" fontId="72" fillId="48" borderId="0" applyNumberFormat="0" applyBorder="0" applyAlignment="0" applyProtection="0">
      <alignment vertical="center"/>
    </xf>
    <xf numFmtId="0" fontId="72" fillId="49" borderId="0" applyNumberFormat="0" applyBorder="0" applyAlignment="0" applyProtection="0">
      <alignment vertical="center"/>
    </xf>
    <xf numFmtId="0" fontId="72" fillId="50" borderId="0" applyNumberFormat="0" applyBorder="0" applyAlignment="0" applyProtection="0">
      <alignment vertical="center"/>
    </xf>
    <xf numFmtId="0" fontId="72" fillId="51" borderId="0" applyNumberFormat="0" applyBorder="0" applyAlignment="0" applyProtection="0">
      <alignment vertical="center"/>
    </xf>
    <xf numFmtId="0" fontId="72" fillId="52" borderId="0" applyNumberFormat="0" applyBorder="0" applyAlignment="0" applyProtection="0">
      <alignment vertical="center"/>
    </xf>
    <xf numFmtId="0" fontId="72" fillId="53" borderId="0" applyNumberFormat="0" applyBorder="0" applyAlignment="0" applyProtection="0">
      <alignment vertical="center"/>
    </xf>
    <xf numFmtId="0" fontId="73" fillId="48" borderId="0" applyNumberFormat="0" applyBorder="0" applyAlignment="0" applyProtection="0">
      <alignment vertical="center"/>
    </xf>
    <xf numFmtId="0" fontId="73" fillId="49" borderId="0" applyNumberFormat="0" applyBorder="0" applyAlignment="0" applyProtection="0">
      <alignment vertical="center"/>
    </xf>
    <xf numFmtId="0" fontId="73" fillId="50" borderId="0" applyNumberFormat="0" applyBorder="0" applyAlignment="0" applyProtection="0">
      <alignment vertical="center"/>
    </xf>
    <xf numFmtId="0" fontId="73" fillId="51" borderId="0" applyNumberFormat="0" applyBorder="0" applyAlignment="0" applyProtection="0">
      <alignment vertical="center"/>
    </xf>
    <xf numFmtId="0" fontId="73" fillId="52" borderId="0" applyNumberFormat="0" applyBorder="0" applyAlignment="0" applyProtection="0">
      <alignment vertical="center"/>
    </xf>
    <xf numFmtId="0" fontId="73" fillId="53" borderId="0" applyNumberFormat="0" applyBorder="0" applyAlignment="0" applyProtection="0">
      <alignment vertical="center"/>
    </xf>
    <xf numFmtId="0" fontId="10" fillId="0" borderId="0"/>
    <xf numFmtId="0" fontId="13" fillId="0" borderId="0"/>
    <xf numFmtId="40" fontId="13" fillId="0" borderId="0"/>
    <xf numFmtId="0" fontId="74" fillId="41" borderId="33" applyNumberFormat="0" applyFont="0" applyAlignment="0" applyProtection="0">
      <alignment horizontal="centerContinuous"/>
    </xf>
    <xf numFmtId="0" fontId="69" fillId="54"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1" borderId="0" applyNumberFormat="0" applyBorder="0" applyAlignment="0" applyProtection="0"/>
    <xf numFmtId="0" fontId="69" fillId="54" borderId="0" applyNumberFormat="0" applyBorder="0" applyAlignment="0" applyProtection="0"/>
    <xf numFmtId="0" fontId="69" fillId="57" borderId="0" applyNumberFormat="0" applyBorder="0" applyAlignment="0" applyProtection="0"/>
    <xf numFmtId="0" fontId="1"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69" fillId="5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1"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70" fillId="11" borderId="0" applyNumberFormat="0" applyBorder="0" applyAlignment="0" applyProtection="0"/>
    <xf numFmtId="0" fontId="1"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9" fillId="5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1"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1"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9" fillId="5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1"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70" fillId="19" borderId="0" applyNumberFormat="0" applyBorder="0" applyAlignment="0" applyProtection="0"/>
    <xf numFmtId="0" fontId="1"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69" fillId="5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1"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70" fillId="23" borderId="0" applyNumberFormat="0" applyBorder="0" applyAlignment="0" applyProtection="0"/>
    <xf numFmtId="0" fontId="1"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9" fillId="54"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1"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1"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9" fillId="5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1"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2" fillId="54" borderId="0" applyNumberFormat="0" applyBorder="0" applyAlignment="0" applyProtection="0">
      <alignment vertical="center"/>
    </xf>
    <xf numFmtId="0" fontId="72" fillId="55" borderId="0" applyNumberFormat="0" applyBorder="0" applyAlignment="0" applyProtection="0">
      <alignment vertical="center"/>
    </xf>
    <xf numFmtId="0" fontId="72" fillId="56" borderId="0" applyNumberFormat="0" applyBorder="0" applyAlignment="0" applyProtection="0">
      <alignment vertical="center"/>
    </xf>
    <xf numFmtId="0" fontId="72" fillId="51" borderId="0" applyNumberFormat="0" applyBorder="0" applyAlignment="0" applyProtection="0">
      <alignment vertical="center"/>
    </xf>
    <xf numFmtId="0" fontId="72" fillId="54" borderId="0" applyNumberFormat="0" applyBorder="0" applyAlignment="0" applyProtection="0">
      <alignment vertical="center"/>
    </xf>
    <xf numFmtId="0" fontId="72" fillId="57" borderId="0" applyNumberFormat="0" applyBorder="0" applyAlignment="0" applyProtection="0">
      <alignment vertical="center"/>
    </xf>
    <xf numFmtId="0" fontId="73" fillId="54" borderId="0" applyNumberFormat="0" applyBorder="0" applyAlignment="0" applyProtection="0">
      <alignment vertical="center"/>
    </xf>
    <xf numFmtId="0" fontId="73" fillId="55" borderId="0" applyNumberFormat="0" applyBorder="0" applyAlignment="0" applyProtection="0">
      <alignment vertical="center"/>
    </xf>
    <xf numFmtId="0" fontId="73" fillId="56" borderId="0" applyNumberFormat="0" applyBorder="0" applyAlignment="0" applyProtection="0">
      <alignment vertical="center"/>
    </xf>
    <xf numFmtId="0" fontId="73" fillId="51" borderId="0" applyNumberFormat="0" applyBorder="0" applyAlignment="0" applyProtection="0">
      <alignment vertical="center"/>
    </xf>
    <xf numFmtId="0" fontId="73" fillId="54" borderId="0" applyNumberFormat="0" applyBorder="0" applyAlignment="0" applyProtection="0">
      <alignment vertical="center"/>
    </xf>
    <xf numFmtId="0" fontId="73" fillId="57" borderId="0" applyNumberFormat="0" applyBorder="0" applyAlignment="0" applyProtection="0">
      <alignment vertical="center"/>
    </xf>
    <xf numFmtId="0" fontId="39" fillId="58"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61"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6" fillId="12" borderId="0" applyNumberFormat="0" applyBorder="0" applyAlignment="0" applyProtection="0"/>
    <xf numFmtId="0" fontId="76" fillId="12"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6" fillId="16" borderId="0" applyNumberFormat="0" applyBorder="0" applyAlignment="0" applyProtection="0"/>
    <xf numFmtId="0" fontId="76" fillId="16"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6" fillId="20" borderId="0" applyNumberFormat="0" applyBorder="0" applyAlignment="0" applyProtection="0"/>
    <xf numFmtId="0" fontId="76" fillId="20"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6" fillId="24" borderId="0" applyNumberFormat="0" applyBorder="0" applyAlignment="0" applyProtection="0"/>
    <xf numFmtId="0" fontId="76" fillId="24"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6" fillId="28" borderId="0" applyNumberFormat="0" applyBorder="0" applyAlignment="0" applyProtection="0"/>
    <xf numFmtId="0" fontId="76" fillId="28"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6" fillId="32" borderId="0" applyNumberFormat="0" applyBorder="0" applyAlignment="0" applyProtection="0"/>
    <xf numFmtId="0" fontId="76" fillId="32" borderId="0" applyNumberFormat="0" applyBorder="0" applyAlignment="0" applyProtection="0"/>
    <xf numFmtId="0" fontId="77" fillId="58" borderId="0" applyNumberFormat="0" applyBorder="0" applyAlignment="0" applyProtection="0">
      <alignment vertical="center"/>
    </xf>
    <xf numFmtId="0" fontId="77" fillId="55" borderId="0" applyNumberFormat="0" applyBorder="0" applyAlignment="0" applyProtection="0">
      <alignment vertical="center"/>
    </xf>
    <xf numFmtId="0" fontId="77" fillId="56" borderId="0" applyNumberFormat="0" applyBorder="0" applyAlignment="0" applyProtection="0">
      <alignment vertical="center"/>
    </xf>
    <xf numFmtId="0" fontId="77" fillId="59" borderId="0" applyNumberFormat="0" applyBorder="0" applyAlignment="0" applyProtection="0">
      <alignment vertical="center"/>
    </xf>
    <xf numFmtId="0" fontId="77" fillId="60" borderId="0" applyNumberFormat="0" applyBorder="0" applyAlignment="0" applyProtection="0">
      <alignment vertical="center"/>
    </xf>
    <xf numFmtId="0" fontId="77" fillId="61" borderId="0" applyNumberFormat="0" applyBorder="0" applyAlignment="0" applyProtection="0">
      <alignment vertical="center"/>
    </xf>
    <xf numFmtId="0" fontId="78" fillId="58" borderId="0" applyNumberFormat="0" applyBorder="0" applyAlignment="0" applyProtection="0">
      <alignment vertical="center"/>
    </xf>
    <xf numFmtId="0" fontId="78" fillId="55" borderId="0" applyNumberFormat="0" applyBorder="0" applyAlignment="0" applyProtection="0">
      <alignment vertical="center"/>
    </xf>
    <xf numFmtId="0" fontId="78" fillId="56" borderId="0" applyNumberFormat="0" applyBorder="0" applyAlignment="0" applyProtection="0">
      <alignment vertical="center"/>
    </xf>
    <xf numFmtId="0" fontId="78" fillId="59" borderId="0" applyNumberFormat="0" applyBorder="0" applyAlignment="0" applyProtection="0">
      <alignment vertical="center"/>
    </xf>
    <xf numFmtId="0" fontId="78" fillId="60" borderId="0" applyNumberFormat="0" applyBorder="0" applyAlignment="0" applyProtection="0">
      <alignment vertical="center"/>
    </xf>
    <xf numFmtId="0" fontId="78" fillId="61" borderId="0" applyNumberFormat="0" applyBorder="0" applyAlignment="0" applyProtection="0">
      <alignment vertical="center"/>
    </xf>
    <xf numFmtId="0" fontId="79" fillId="0" borderId="0"/>
    <xf numFmtId="0" fontId="80" fillId="0" borderId="0">
      <alignment horizontal="right"/>
    </xf>
    <xf numFmtId="0" fontId="40" fillId="41" borderId="0" applyFont="0" applyBorder="0"/>
    <xf numFmtId="0" fontId="40" fillId="41" borderId="0" applyFont="0" applyBorder="0"/>
    <xf numFmtId="0" fontId="81" fillId="40" borderId="0"/>
    <xf numFmtId="0" fontId="40" fillId="62" borderId="0" applyNumberFormat="0" applyFont="0" applyBorder="0" applyAlignment="0" applyProtection="0"/>
    <xf numFmtId="0" fontId="21" fillId="46" borderId="0" applyNumberFormat="0" applyFont="0" applyBorder="0" applyAlignment="0" applyProtection="0"/>
    <xf numFmtId="0" fontId="6" fillId="63" borderId="0" applyBorder="0"/>
    <xf numFmtId="0" fontId="6" fillId="63" borderId="0" applyBorder="0"/>
    <xf numFmtId="0" fontId="10" fillId="0" borderId="34" applyNumberFormat="0" applyBorder="0" applyAlignment="0" applyProtection="0"/>
    <xf numFmtId="0" fontId="82" fillId="0" borderId="0" applyBorder="0">
      <alignment horizontal="right"/>
    </xf>
    <xf numFmtId="0" fontId="6" fillId="0" borderId="34" applyBorder="0">
      <alignment horizontal="right"/>
    </xf>
    <xf numFmtId="0" fontId="83" fillId="0" borderId="0" applyBorder="0">
      <alignment horizontal="right"/>
    </xf>
    <xf numFmtId="0" fontId="84" fillId="0" borderId="34" applyBorder="0">
      <alignment horizontal="right"/>
    </xf>
    <xf numFmtId="0" fontId="85" fillId="0" borderId="0">
      <alignment horizontal="left" indent="1"/>
    </xf>
    <xf numFmtId="0" fontId="85" fillId="0" borderId="0">
      <alignment horizontal="left" indent="1"/>
    </xf>
    <xf numFmtId="0" fontId="86" fillId="0" borderId="35" applyBorder="0"/>
    <xf numFmtId="0" fontId="86" fillId="0" borderId="35" applyBorder="0"/>
    <xf numFmtId="0" fontId="40" fillId="64" borderId="34" applyNumberFormat="0" applyFont="0" applyBorder="0" applyAlignment="0" applyProtection="0"/>
    <xf numFmtId="0" fontId="38" fillId="65" borderId="35" applyBorder="0">
      <alignment horizontal="right"/>
    </xf>
    <xf numFmtId="0" fontId="38" fillId="0" borderId="35" applyBorder="0">
      <alignment horizontal="right"/>
    </xf>
    <xf numFmtId="0" fontId="17" fillId="0" borderId="34" applyNumberFormat="0" applyBorder="0" applyAlignment="0" applyProtection="0"/>
    <xf numFmtId="0" fontId="38" fillId="41" borderId="36" applyBorder="0">
      <alignment horizontal="center"/>
    </xf>
    <xf numFmtId="0" fontId="66" fillId="0" borderId="0"/>
    <xf numFmtId="0" fontId="21" fillId="0" borderId="0"/>
    <xf numFmtId="0" fontId="17" fillId="0" borderId="0"/>
    <xf numFmtId="0" fontId="10" fillId="0" borderId="0" applyFont="0" applyFill="0" applyBorder="0" applyAlignment="0" applyProtection="0"/>
    <xf numFmtId="0" fontId="25" fillId="0" borderId="0" applyFont="0" applyFill="0" applyBorder="0" applyAlignment="0" applyProtection="0"/>
    <xf numFmtId="0" fontId="87" fillId="0" borderId="0" applyFont="0" applyFill="0" applyBorder="0" applyAlignment="0" applyProtection="0">
      <alignment vertical="center"/>
    </xf>
    <xf numFmtId="0" fontId="69" fillId="66" borderId="0" applyNumberFormat="0" applyBorder="0" applyAlignment="0" applyProtection="0"/>
    <xf numFmtId="0" fontId="69" fillId="67" borderId="0" applyNumberFormat="0" applyBorder="0" applyAlignment="0" applyProtection="0"/>
    <xf numFmtId="0" fontId="39" fillId="68" borderId="0" applyNumberFormat="0" applyBorder="0" applyAlignment="0" applyProtection="0"/>
    <xf numFmtId="0" fontId="75" fillId="9" borderId="0" applyNumberFormat="0" applyBorder="0" applyAlignment="0" applyProtection="0"/>
    <xf numFmtId="0" fontId="75" fillId="9" borderId="0" applyNumberFormat="0" applyBorder="0" applyAlignment="0" applyProtection="0"/>
    <xf numFmtId="0" fontId="75" fillId="9" borderId="0" applyNumberFormat="0" applyBorder="0" applyAlignment="0" applyProtection="0"/>
    <xf numFmtId="0" fontId="75" fillId="9" borderId="0" applyNumberFormat="0" applyBorder="0" applyAlignment="0" applyProtection="0"/>
    <xf numFmtId="0" fontId="76" fillId="9" borderId="0" applyNumberFormat="0" applyBorder="0" applyAlignment="0" applyProtection="0"/>
    <xf numFmtId="0" fontId="76" fillId="9" borderId="0" applyNumberFormat="0" applyBorder="0" applyAlignment="0" applyProtection="0"/>
    <xf numFmtId="0" fontId="69" fillId="69" borderId="0" applyNumberFormat="0" applyBorder="0" applyAlignment="0" applyProtection="0"/>
    <xf numFmtId="0" fontId="69" fillId="70" borderId="0" applyNumberFormat="0" applyBorder="0" applyAlignment="0" applyProtection="0"/>
    <xf numFmtId="0" fontId="39" fillId="71"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6" fillId="13" borderId="0" applyNumberFormat="0" applyBorder="0" applyAlignment="0" applyProtection="0"/>
    <xf numFmtId="0" fontId="76" fillId="13" borderId="0" applyNumberFormat="0" applyBorder="0" applyAlignment="0" applyProtection="0"/>
    <xf numFmtId="0" fontId="69" fillId="72" borderId="0" applyNumberFormat="0" applyBorder="0" applyAlignment="0" applyProtection="0"/>
    <xf numFmtId="0" fontId="69" fillId="73" borderId="0" applyNumberFormat="0" applyBorder="0" applyAlignment="0" applyProtection="0"/>
    <xf numFmtId="0" fontId="39" fillId="74"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69" fillId="73" borderId="0" applyNumberFormat="0" applyBorder="0" applyAlignment="0" applyProtection="0"/>
    <xf numFmtId="0" fontId="69" fillId="74" borderId="0" applyNumberFormat="0" applyBorder="0" applyAlignment="0" applyProtection="0"/>
    <xf numFmtId="0" fontId="39" fillId="74"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5"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69" fillId="66" borderId="0" applyNumberFormat="0" applyBorder="0" applyAlignment="0" applyProtection="0"/>
    <xf numFmtId="0" fontId="69" fillId="67" borderId="0" applyNumberFormat="0" applyBorder="0" applyAlignment="0" applyProtection="0"/>
    <xf numFmtId="0" fontId="39" fillId="67"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5"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69" fillId="75" borderId="0" applyNumberFormat="0" applyBorder="0" applyAlignment="0" applyProtection="0"/>
    <xf numFmtId="0" fontId="69" fillId="70" borderId="0" applyNumberFormat="0" applyBorder="0" applyAlignment="0" applyProtection="0"/>
    <xf numFmtId="0" fontId="39" fillId="76" borderId="0" applyNumberFormat="0" applyBorder="0" applyAlignment="0" applyProtection="0"/>
    <xf numFmtId="0" fontId="75" fillId="29" borderId="0" applyNumberFormat="0" applyBorder="0" applyAlignment="0" applyProtection="0"/>
    <xf numFmtId="0" fontId="75" fillId="29" borderId="0" applyNumberFormat="0" applyBorder="0" applyAlignment="0" applyProtection="0"/>
    <xf numFmtId="0" fontId="75" fillId="29" borderId="0" applyNumberFormat="0" applyBorder="0" applyAlignment="0" applyProtection="0"/>
    <xf numFmtId="0" fontId="75"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168" fontId="10" fillId="0" borderId="0" applyFont="0" applyFill="0" applyBorder="0" applyAlignment="0" applyProtection="0">
      <alignment vertical="top"/>
    </xf>
    <xf numFmtId="166" fontId="10" fillId="0" borderId="0" applyFont="0" applyFill="0" applyBorder="0" applyAlignment="0" applyProtection="0"/>
    <xf numFmtId="0" fontId="10" fillId="0" borderId="37" applyFont="0" applyFill="0" applyBorder="0" applyAlignment="0" applyProtection="0"/>
    <xf numFmtId="168" fontId="10" fillId="0" borderId="0" applyFont="0" applyFill="0" applyBorder="0" applyAlignment="0" applyProtection="0">
      <alignment vertical="top"/>
    </xf>
    <xf numFmtId="0" fontId="8" fillId="77" borderId="0" applyNumberFormat="0"/>
    <xf numFmtId="0" fontId="15" fillId="0" borderId="38" applyNumberFormat="0" applyFont="0" applyBorder="0" applyAlignment="0">
      <protection locked="0"/>
    </xf>
    <xf numFmtId="0" fontId="86" fillId="0" borderId="0"/>
    <xf numFmtId="0" fontId="49" fillId="0" borderId="39"/>
    <xf numFmtId="0" fontId="88" fillId="0" borderId="40"/>
    <xf numFmtId="0" fontId="89" fillId="0" borderId="0" applyFont="0" applyFill="0" applyBorder="0" applyAlignment="0" applyProtection="0"/>
    <xf numFmtId="0" fontId="89" fillId="0" borderId="0" applyFont="0" applyFill="0" applyBorder="0" applyAlignment="0" applyProtection="0"/>
    <xf numFmtId="0" fontId="90" fillId="0" borderId="0"/>
    <xf numFmtId="0" fontId="11" fillId="0" borderId="41" applyBorder="0"/>
    <xf numFmtId="0" fontId="91" fillId="0" borderId="0"/>
    <xf numFmtId="0" fontId="92" fillId="0" borderId="0" applyNumberFormat="0" applyFill="0" applyBorder="0" applyAlignment="0" applyProtection="0"/>
    <xf numFmtId="0" fontId="11" fillId="0" borderId="42" applyFont="0" applyBorder="0"/>
    <xf numFmtId="40" fontId="17" fillId="0" borderId="43">
      <protection locked="0"/>
    </xf>
    <xf numFmtId="0" fontId="93" fillId="0" borderId="0"/>
    <xf numFmtId="0" fontId="11" fillId="0" borderId="37">
      <alignment horizontal="center" vertical="center"/>
    </xf>
    <xf numFmtId="0" fontId="10" fillId="0" borderId="0">
      <alignment horizontal="left"/>
    </xf>
    <xf numFmtId="1" fontId="11" fillId="0" borderId="0" applyFont="0" applyFill="0" applyBorder="0" applyAlignment="0" applyProtection="0"/>
    <xf numFmtId="0" fontId="13" fillId="0" borderId="0">
      <alignment horizontal="center" wrapText="1"/>
      <protection locked="0"/>
    </xf>
    <xf numFmtId="0" fontId="94" fillId="0" borderId="0" applyFont="0" applyBorder="0" applyAlignment="0">
      <alignment horizontal="centerContinuous"/>
    </xf>
    <xf numFmtId="0" fontId="10" fillId="0" borderId="0" applyNumberFormat="0" applyFill="0" applyBorder="0" applyAlignment="0" applyProtection="0"/>
    <xf numFmtId="0" fontId="95" fillId="0" borderId="0" applyNumberFormat="0" applyFill="0" applyBorder="0" applyAlignment="0" applyProtection="0"/>
    <xf numFmtId="0" fontId="96" fillId="0" borderId="44" applyNumberFormat="0" applyFill="0" applyBorder="0" applyAlignment="0" applyProtection="0"/>
    <xf numFmtId="0" fontId="8" fillId="0" borderId="44" applyNumberFormat="0" applyFill="0" applyBorder="0" applyAlignment="0" applyProtection="0"/>
    <xf numFmtId="0" fontId="97" fillId="0" borderId="44" applyNumberFormat="0" applyFill="0" applyBorder="0" applyAlignment="0" applyProtection="0"/>
    <xf numFmtId="0" fontId="6" fillId="0" borderId="44" applyNumberFormat="0" applyFill="0" applyAlignment="0" applyProtection="0"/>
    <xf numFmtId="0" fontId="98" fillId="0" borderId="45">
      <protection hidden="1"/>
    </xf>
    <xf numFmtId="0" fontId="51" fillId="78" borderId="45" applyNumberFormat="0" applyFont="0" applyBorder="0" applyAlignment="0" applyProtection="0">
      <protection hidden="1"/>
    </xf>
    <xf numFmtId="0" fontId="57" fillId="0" borderId="0"/>
    <xf numFmtId="0" fontId="99" fillId="79" borderId="46" applyNumberFormat="0" applyFont="0" applyAlignment="0" applyProtection="0"/>
    <xf numFmtId="0" fontId="99" fillId="79" borderId="46" applyNumberFormat="0" applyFont="0" applyAlignment="0" applyProtection="0"/>
    <xf numFmtId="0" fontId="100" fillId="0" borderId="40" applyFont="0">
      <alignment horizontal="centerContinuous"/>
    </xf>
    <xf numFmtId="0" fontId="89" fillId="0" borderId="0" applyFont="0" applyFill="0" applyBorder="0" applyAlignment="0" applyProtection="0"/>
    <xf numFmtId="0" fontId="89" fillId="0" borderId="0" applyFont="0" applyFill="0" applyBorder="0" applyAlignment="0" applyProtection="0"/>
    <xf numFmtId="0" fontId="101" fillId="0" borderId="0" applyNumberFormat="0" applyFill="0" applyBorder="0" applyAlignment="0" applyProtection="0"/>
    <xf numFmtId="0" fontId="17" fillId="80" borderId="0" applyNumberFormat="0" applyFont="0" applyBorder="0" applyAlignment="0" applyProtection="0"/>
    <xf numFmtId="0" fontId="102" fillId="0" borderId="0"/>
    <xf numFmtId="9" fontId="19" fillId="0" borderId="0"/>
    <xf numFmtId="0" fontId="19" fillId="0" borderId="0"/>
    <xf numFmtId="0" fontId="19" fillId="0" borderId="0"/>
    <xf numFmtId="2" fontId="103" fillId="81" borderId="0">
      <alignment vertical="center"/>
    </xf>
    <xf numFmtId="2" fontId="104" fillId="81" borderId="0">
      <alignment vertical="center"/>
    </xf>
    <xf numFmtId="0" fontId="105" fillId="0" borderId="0" applyNumberFormat="0" applyFill="0" applyBorder="0" applyAlignment="0" applyProtection="0"/>
    <xf numFmtId="0" fontId="106" fillId="0" borderId="0" applyNumberFormat="0" applyBorder="0" applyAlignment="0" applyProtection="0"/>
    <xf numFmtId="0" fontId="102" fillId="0" borderId="0"/>
    <xf numFmtId="0" fontId="19" fillId="0" borderId="0"/>
    <xf numFmtId="0" fontId="19" fillId="0" borderId="0"/>
    <xf numFmtId="0" fontId="10" fillId="0" borderId="0"/>
    <xf numFmtId="0" fontId="18" fillId="0" borderId="0"/>
    <xf numFmtId="0" fontId="10" fillId="74" borderId="0" applyNumberFormat="0" applyFon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7" fillId="3" borderId="0" applyNumberFormat="0" applyBorder="0" applyAlignment="0" applyProtection="0"/>
    <xf numFmtId="0" fontId="108" fillId="3" borderId="0" applyNumberFormat="0" applyBorder="0" applyAlignment="0" applyProtection="0"/>
    <xf numFmtId="0" fontId="108" fillId="3" borderId="0" applyNumberFormat="0" applyBorder="0" applyAlignment="0" applyProtection="0"/>
    <xf numFmtId="0" fontId="109" fillId="82" borderId="47" applyNumberFormat="0" applyBorder="0" applyAlignment="0">
      <alignment horizontal="centerContinuous" vertical="center"/>
      <protection hidden="1"/>
    </xf>
    <xf numFmtId="1" fontId="110" fillId="83" borderId="42" applyNumberFormat="0" applyBorder="0" applyAlignment="0">
      <alignment horizontal="center" vertical="top" wrapText="1"/>
      <protection hidden="1"/>
    </xf>
    <xf numFmtId="0" fontId="111" fillId="40" borderId="0"/>
    <xf numFmtId="0" fontId="112" fillId="84" borderId="0" applyNumberFormat="0" applyAlignment="0"/>
    <xf numFmtId="0" fontId="112" fillId="84" borderId="0" applyNumberFormat="0" applyAlignment="0" applyProtection="0"/>
    <xf numFmtId="0" fontId="113" fillId="1" borderId="0">
      <alignment horizontal="centerContinuous" vertical="center"/>
    </xf>
    <xf numFmtId="0" fontId="114" fillId="85" borderId="48">
      <alignment horizontal="left" vertical="center"/>
    </xf>
    <xf numFmtId="0" fontId="35" fillId="0" borderId="0" applyNumberFormat="0" applyFill="0" applyBorder="0" applyProtection="0">
      <alignment horizontal="center"/>
    </xf>
    <xf numFmtId="0" fontId="115" fillId="0" borderId="0" applyFill="0" applyBorder="0" applyProtection="0">
      <alignment horizontal="right"/>
    </xf>
    <xf numFmtId="0" fontId="115" fillId="0" borderId="0" applyFill="0" applyBorder="0" applyProtection="0">
      <alignment horizontal="right"/>
    </xf>
    <xf numFmtId="0" fontId="115" fillId="0" borderId="0" applyFill="0" applyBorder="0" applyProtection="0">
      <alignment horizontal="right"/>
    </xf>
    <xf numFmtId="0" fontId="115" fillId="0" borderId="0" applyFill="0" applyBorder="0" applyProtection="0">
      <alignment horizontal="right"/>
    </xf>
    <xf numFmtId="0" fontId="115" fillId="0" borderId="0" applyFill="0" applyBorder="0" applyProtection="0">
      <alignment horizontal="right"/>
    </xf>
    <xf numFmtId="0" fontId="115" fillId="0" borderId="0" applyFill="0" applyBorder="0" applyProtection="0">
      <alignment horizontal="right"/>
    </xf>
    <xf numFmtId="3" fontId="17" fillId="78" borderId="49" applyFont="0" applyAlignment="0" applyProtection="0"/>
    <xf numFmtId="0" fontId="116" fillId="0" borderId="0" applyNumberFormat="0" applyFill="0" applyBorder="0" applyAlignment="0" applyProtection="0">
      <alignment vertical="top"/>
      <protection locked="0"/>
    </xf>
    <xf numFmtId="0" fontId="6" fillId="0" borderId="50" applyBorder="0"/>
    <xf numFmtId="0" fontId="11" fillId="35" borderId="0">
      <alignment horizontal="center"/>
      <protection hidden="1"/>
    </xf>
    <xf numFmtId="40" fontId="17" fillId="0" borderId="51">
      <protection locked="0"/>
    </xf>
    <xf numFmtId="38" fontId="117" fillId="0" borderId="0" applyNumberFormat="0" applyFill="0" applyBorder="0" applyAlignment="0" applyProtection="0"/>
    <xf numFmtId="0" fontId="118" fillId="0" borderId="0" applyNumberFormat="0" applyFill="0" applyBorder="0" applyAlignment="0" applyProtection="0"/>
    <xf numFmtId="0" fontId="119" fillId="35" borderId="0" applyNumberFormat="0" applyFill="0" applyBorder="0" applyAlignment="0" applyProtection="0">
      <protection locked="0"/>
    </xf>
    <xf numFmtId="0" fontId="120" fillId="0" borderId="0" applyNumberFormat="0" applyFill="0" applyBorder="0" applyAlignment="0" applyProtection="0"/>
    <xf numFmtId="0" fontId="121" fillId="0" borderId="0" applyFill="0" applyBorder="0"/>
    <xf numFmtId="0" fontId="122" fillId="0" borderId="0" applyNumberFormat="0" applyBorder="0" applyAlignment="0" applyProtection="0"/>
    <xf numFmtId="0" fontId="10" fillId="0" borderId="52" applyFill="0" applyBorder="0" applyProtection="0">
      <alignment horizontal="right"/>
    </xf>
    <xf numFmtId="0" fontId="123" fillId="0" borderId="0" applyNumberFormat="0" applyFill="0" applyBorder="0" applyAlignment="0" applyProtection="0"/>
    <xf numFmtId="0" fontId="124" fillId="0" borderId="53" applyNumberFormat="0" applyAlignment="0" applyProtection="0"/>
    <xf numFmtId="0" fontId="18" fillId="0" borderId="0"/>
    <xf numFmtId="0" fontId="125" fillId="0" borderId="0" applyNumberFormat="0" applyFill="0" applyBorder="0" applyAlignment="0" applyProtection="0"/>
    <xf numFmtId="0" fontId="86" fillId="0" borderId="0" applyNumberFormat="0" applyFill="0" applyBorder="0" applyAlignment="0"/>
    <xf numFmtId="0" fontId="100" fillId="0" borderId="40" applyNumberFormat="0" applyFill="0" applyAlignment="0" applyProtection="0"/>
    <xf numFmtId="0" fontId="126" fillId="35" borderId="39" applyNumberFormat="0" applyFill="0" applyBorder="0" applyAlignment="0" applyProtection="0">
      <protection locked="0"/>
    </xf>
    <xf numFmtId="0" fontId="127" fillId="0" borderId="0">
      <alignment horizontal="center"/>
    </xf>
    <xf numFmtId="0" fontId="10" fillId="0" borderId="0" applyFont="0" applyFill="0" applyBorder="0" applyAlignment="0" applyProtection="0"/>
    <xf numFmtId="0" fontId="128" fillId="0" borderId="35" applyAlignment="0" applyProtection="0"/>
    <xf numFmtId="0" fontId="13" fillId="0" borderId="54" applyNumberFormat="0" applyFont="0" applyFill="0" applyAlignment="0" applyProtection="0"/>
    <xf numFmtId="0" fontId="13" fillId="0" borderId="55" applyNumberFormat="0" applyFont="0" applyFill="0" applyAlignment="0" applyProtection="0"/>
    <xf numFmtId="0" fontId="6" fillId="0" borderId="56" applyNumberFormat="0" applyFont="0" applyFill="0" applyAlignment="0" applyProtection="0"/>
    <xf numFmtId="0" fontId="117" fillId="0" borderId="40" applyNumberFormat="0" applyFont="0" applyFill="0" applyAlignment="0" applyProtection="0"/>
    <xf numFmtId="0" fontId="129" fillId="0" borderId="40" applyNumberFormat="0" applyFont="0" applyFill="0" applyAlignment="0" applyProtection="0"/>
    <xf numFmtId="0" fontId="102" fillId="0" borderId="35"/>
    <xf numFmtId="0" fontId="86" fillId="0" borderId="57"/>
    <xf numFmtId="0" fontId="40" fillId="0" borderId="58"/>
    <xf numFmtId="0" fontId="10" fillId="0" borderId="0" applyFont="0" applyBorder="0"/>
    <xf numFmtId="0" fontId="99" fillId="0" borderId="0" applyFont="0" applyFill="0" applyBorder="0" applyAlignment="0" applyProtection="0"/>
    <xf numFmtId="0" fontId="99" fillId="0" borderId="0" applyFont="0" applyFill="0" applyBorder="0" applyAlignment="0" applyProtection="0"/>
    <xf numFmtId="0" fontId="17" fillId="0" borderId="0" applyAlignment="0" applyProtection="0"/>
    <xf numFmtId="49" fontId="6" fillId="0" borderId="0" applyNumberFormat="0" applyAlignment="0" applyProtection="0">
      <alignment horizontal="left"/>
    </xf>
    <xf numFmtId="49" fontId="130" fillId="0" borderId="59" applyNumberFormat="0" applyAlignment="0" applyProtection="0">
      <alignment horizontal="left" wrapText="1"/>
    </xf>
    <xf numFmtId="0" fontId="131" fillId="0" borderId="0" applyFont="0" applyFill="0" applyBorder="0" applyAlignment="0" applyProtection="0"/>
    <xf numFmtId="0" fontId="11" fillId="0" borderId="0">
      <alignment horizontal="right"/>
    </xf>
    <xf numFmtId="0" fontId="18" fillId="0" borderId="40">
      <alignment horizontal="centerContinuous"/>
    </xf>
    <xf numFmtId="0" fontId="10" fillId="0" borderId="54" applyBorder="0">
      <alignment horizontal="centerContinuous"/>
    </xf>
    <xf numFmtId="0" fontId="18" fillId="0" borderId="0" applyFont="0" applyFill="0" applyBorder="0" applyAlignment="0" applyProtection="0"/>
    <xf numFmtId="0" fontId="132" fillId="0" borderId="0"/>
    <xf numFmtId="0" fontId="89" fillId="0" borderId="0"/>
    <xf numFmtId="0" fontId="19" fillId="0" borderId="0"/>
    <xf numFmtId="0" fontId="102" fillId="0" borderId="0">
      <alignment horizontal="right"/>
    </xf>
    <xf numFmtId="0" fontId="102" fillId="0" borderId="0">
      <alignment horizontal="right"/>
    </xf>
    <xf numFmtId="0" fontId="102" fillId="0" borderId="0">
      <alignment horizontal="right"/>
    </xf>
    <xf numFmtId="37" fontId="18" fillId="0" borderId="0">
      <alignment horizontal="center"/>
    </xf>
    <xf numFmtId="0" fontId="100" fillId="0" borderId="0"/>
    <xf numFmtId="0" fontId="40" fillId="63" borderId="0" applyNumberFormat="0" applyBorder="0">
      <alignment vertical="center"/>
    </xf>
    <xf numFmtId="0" fontId="40" fillId="86" borderId="0" applyNumberFormat="0">
      <alignment vertical="center"/>
    </xf>
    <xf numFmtId="1" fontId="10" fillId="87" borderId="60" applyNumberFormat="0">
      <alignment vertical="center"/>
    </xf>
    <xf numFmtId="0" fontId="40" fillId="62" borderId="60" applyNumberFormat="0">
      <alignment vertical="center"/>
    </xf>
    <xf numFmtId="0" fontId="40" fillId="41" borderId="60" applyNumberFormat="0">
      <alignment vertical="center"/>
    </xf>
    <xf numFmtId="0" fontId="40" fillId="63" borderId="0" applyNumberFormat="0">
      <alignment vertical="center"/>
    </xf>
    <xf numFmtId="0" fontId="40" fillId="35" borderId="0" applyNumberFormat="0">
      <alignment vertical="center"/>
    </xf>
    <xf numFmtId="3" fontId="40" fillId="0" borderId="60" applyNumberFormat="0">
      <alignment vertical="center"/>
    </xf>
    <xf numFmtId="0" fontId="40" fillId="0" borderId="60">
      <alignment vertical="center"/>
    </xf>
    <xf numFmtId="0" fontId="17" fillId="0" borderId="0"/>
    <xf numFmtId="0" fontId="17" fillId="0" borderId="35"/>
    <xf numFmtId="0" fontId="40" fillId="0" borderId="0"/>
    <xf numFmtId="0" fontId="133" fillId="0" borderId="0" applyFill="0" applyBorder="0" applyAlignment="0"/>
    <xf numFmtId="0" fontId="25" fillId="0" borderId="0" applyFill="0" applyBorder="0" applyAlignment="0"/>
    <xf numFmtId="0" fontId="40" fillId="0" borderId="0"/>
    <xf numFmtId="0" fontId="40" fillId="0" borderId="61">
      <alignment horizontal="center"/>
    </xf>
    <xf numFmtId="0" fontId="40" fillId="0" borderId="0"/>
    <xf numFmtId="0" fontId="25" fillId="0" borderId="0" applyFill="0" applyBorder="0" applyAlignment="0"/>
    <xf numFmtId="0" fontId="18" fillId="0" borderId="0" applyFill="0" applyBorder="0" applyAlignment="0"/>
    <xf numFmtId="0" fontId="18" fillId="0" borderId="0" applyFill="0" applyBorder="0" applyAlignment="0"/>
    <xf numFmtId="0" fontId="17" fillId="0" borderId="0"/>
    <xf numFmtId="0" fontId="25" fillId="0" borderId="0" applyFill="0" applyBorder="0" applyAlignment="0"/>
    <xf numFmtId="0" fontId="25" fillId="0" borderId="0" applyFill="0" applyBorder="0" applyAlignment="0"/>
    <xf numFmtId="0" fontId="25" fillId="0" borderId="0" applyFill="0" applyBorder="0" applyAlignment="0"/>
    <xf numFmtId="0" fontId="10" fillId="88" borderId="60" applyNumberFormat="0">
      <alignment vertical="center"/>
    </xf>
    <xf numFmtId="0" fontId="40" fillId="0" borderId="0"/>
    <xf numFmtId="0" fontId="40" fillId="0" borderId="0"/>
    <xf numFmtId="0" fontId="40" fillId="0" borderId="0"/>
    <xf numFmtId="0" fontId="134" fillId="78" borderId="24" applyNumberFormat="0" applyAlignment="0" applyProtection="0"/>
    <xf numFmtId="0" fontId="6" fillId="0" borderId="0" applyFill="0" applyBorder="0" applyProtection="0"/>
    <xf numFmtId="0" fontId="6" fillId="0" borderId="0" applyFill="0" applyBorder="0" applyProtection="0"/>
    <xf numFmtId="0" fontId="135" fillId="6" borderId="4" applyNumberFormat="0" applyAlignment="0" applyProtection="0"/>
    <xf numFmtId="0" fontId="135" fillId="6" borderId="4" applyNumberFormat="0" applyAlignment="0" applyProtection="0"/>
    <xf numFmtId="0" fontId="135" fillId="6" borderId="4" applyNumberFormat="0" applyAlignment="0" applyProtection="0"/>
    <xf numFmtId="0" fontId="135" fillId="6" borderId="4" applyNumberFormat="0" applyAlignment="0" applyProtection="0"/>
    <xf numFmtId="0" fontId="136" fillId="6" borderId="4" applyNumberFormat="0" applyAlignment="0" applyProtection="0"/>
    <xf numFmtId="0" fontId="136" fillId="6" borderId="4" applyNumberFormat="0" applyAlignment="0" applyProtection="0"/>
    <xf numFmtId="15" fontId="10" fillId="89" borderId="38">
      <alignment horizontal="center"/>
    </xf>
    <xf numFmtId="40" fontId="81" fillId="42" borderId="38">
      <alignment vertical="center"/>
    </xf>
    <xf numFmtId="38" fontId="66" fillId="0" borderId="0" applyFont="0" applyFill="0" applyBorder="0" applyAlignment="0" applyProtection="0"/>
    <xf numFmtId="40" fontId="66" fillId="0" borderId="0" applyFont="0" applyFill="0" applyBorder="0" applyAlignment="0" applyProtection="0"/>
    <xf numFmtId="0" fontId="10" fillId="0" borderId="0" applyNumberFormat="0" applyBorder="0" applyAlignment="0" applyProtection="0"/>
    <xf numFmtId="0" fontId="137" fillId="90" borderId="0" applyNumberFormat="0" applyFont="0" applyBorder="0" applyAlignment="0"/>
    <xf numFmtId="0" fontId="58" fillId="0" borderId="62">
      <protection locked="0"/>
    </xf>
    <xf numFmtId="0" fontId="10" fillId="91" borderId="0" applyNumberFormat="0" applyFont="0" applyBorder="0" applyAlignment="0">
      <protection locked="0"/>
    </xf>
    <xf numFmtId="38" fontId="10" fillId="91" borderId="0" applyNumberFormat="0" applyFont="0" applyBorder="0" applyAlignment="0">
      <protection locked="0"/>
    </xf>
    <xf numFmtId="0" fontId="138" fillId="0" borderId="63" applyNumberFormat="0" applyFill="0" applyAlignment="0" applyProtection="0"/>
    <xf numFmtId="0" fontId="8" fillId="0" borderId="0" applyNumberFormat="0" applyFont="0" applyFill="0" applyBorder="0" applyProtection="0">
      <alignment horizontal="centerContinuous"/>
    </xf>
    <xf numFmtId="0" fontId="87"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39" fillId="7" borderId="7" applyNumberFormat="0" applyAlignment="0" applyProtection="0"/>
    <xf numFmtId="0" fontId="139" fillId="7" borderId="7" applyNumberFormat="0" applyAlignment="0" applyProtection="0"/>
    <xf numFmtId="0" fontId="139" fillId="7" borderId="7" applyNumberFormat="0" applyAlignment="0" applyProtection="0"/>
    <xf numFmtId="0" fontId="139" fillId="7" borderId="7" applyNumberFormat="0" applyAlignment="0" applyProtection="0"/>
    <xf numFmtId="0" fontId="140" fillId="7" borderId="7" applyNumberFormat="0" applyAlignment="0" applyProtection="0"/>
    <xf numFmtId="0" fontId="140" fillId="7" borderId="7" applyNumberFormat="0" applyAlignment="0" applyProtection="0"/>
    <xf numFmtId="0" fontId="141" fillId="0" borderId="0"/>
    <xf numFmtId="0" fontId="10" fillId="0" borderId="0">
      <alignment horizontal="right"/>
    </xf>
    <xf numFmtId="0" fontId="11" fillId="0" borderId="35" applyFont="0" applyFill="0" applyBorder="0" applyAlignment="0" applyProtection="0">
      <alignment horizontal="right"/>
    </xf>
    <xf numFmtId="37" fontId="142" fillId="0" borderId="0" applyNumberFormat="0" applyFont="0" applyFill="0" applyAlignment="0" applyProtection="0"/>
    <xf numFmtId="0" fontId="58" fillId="0" borderId="0" applyFont="0" applyFill="0" applyBorder="0" applyAlignment="0" applyProtection="0"/>
    <xf numFmtId="0" fontId="10" fillId="0" borderId="0" applyNumberFormat="0" applyFont="0" applyFill="0" applyAlignment="0" applyProtection="0"/>
    <xf numFmtId="0" fontId="18" fillId="0" borderId="0"/>
    <xf numFmtId="0" fontId="8" fillId="92" borderId="64" applyFont="0" applyFill="0" applyBorder="0"/>
    <xf numFmtId="0" fontId="6" fillId="0" borderId="45"/>
    <xf numFmtId="0" fontId="143" fillId="0" borderId="16" applyNumberFormat="0" applyFill="0" applyBorder="0" applyAlignment="0" applyProtection="0">
      <alignment horizontal="right" vertical="center"/>
    </xf>
    <xf numFmtId="0" fontId="15" fillId="0" borderId="40" applyNumberFormat="0" applyFill="0" applyProtection="0">
      <alignment horizontal="center" wrapText="1"/>
    </xf>
    <xf numFmtId="1" fontId="144" fillId="0" borderId="0"/>
    <xf numFmtId="0" fontId="58" fillId="89" borderId="0" applyNumberFormat="0" applyFont="0" applyBorder="0" applyAlignment="0" applyProtection="0"/>
    <xf numFmtId="0" fontId="145" fillId="0" borderId="0">
      <alignment horizontal="right"/>
    </xf>
    <xf numFmtId="0" fontId="8" fillId="0" borderId="65">
      <alignment horizontal="center"/>
    </xf>
    <xf numFmtId="0" fontId="8" fillId="0" borderId="0" applyBorder="0">
      <alignment horizontal="right"/>
    </xf>
    <xf numFmtId="0" fontId="8" fillId="0" borderId="54" applyAlignment="0">
      <alignment horizontal="right"/>
    </xf>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46" fillId="0" borderId="0"/>
    <xf numFmtId="0" fontId="11" fillId="0" borderId="0"/>
    <xf numFmtId="166" fontId="147" fillId="0" borderId="0" applyFont="0" applyBorder="0">
      <alignment horizontal="right"/>
    </xf>
    <xf numFmtId="166" fontId="99" fillId="0" borderId="0" applyFont="0" applyAlignment="0"/>
    <xf numFmtId="0" fontId="25" fillId="0" borderId="0" applyFont="0" applyFill="0" applyBorder="0" applyAlignment="0" applyProtection="0"/>
    <xf numFmtId="0" fontId="10" fillId="0" borderId="0" applyFont="0" applyFill="0" applyBorder="0" applyAlignment="0">
      <protection hidden="1"/>
    </xf>
    <xf numFmtId="0" fontId="148" fillId="0" borderId="0" applyFont="0" applyFill="0" applyBorder="0" applyAlignment="0" applyProtection="0"/>
    <xf numFmtId="0" fontId="11" fillId="0" borderId="0" applyFill="0" applyBorder="0" applyProtection="0"/>
    <xf numFmtId="0" fontId="148" fillId="0" borderId="0" applyFont="0" applyFill="0" applyBorder="0" applyAlignment="0" applyProtection="0"/>
    <xf numFmtId="0" fontId="149" fillId="0" borderId="0" applyFont="0" applyFill="0" applyBorder="0" applyAlignment="0" applyProtection="0">
      <alignment horizontal="center"/>
    </xf>
    <xf numFmtId="0" fontId="11" fillId="0" borderId="0" applyFont="0" applyFill="0" applyBorder="0" applyAlignment="0" applyProtection="0">
      <alignment horizontal="right"/>
    </xf>
    <xf numFmtId="0" fontId="11" fillId="0" borderId="0" applyFont="0" applyFill="0" applyBorder="0" applyAlignment="0" applyProtection="0"/>
    <xf numFmtId="0" fontId="10" fillId="0" borderId="0" applyFont="0" applyFill="0" applyBorder="0" applyAlignment="0" applyProtection="0">
      <alignment horizontal="right"/>
    </xf>
    <xf numFmtId="168" fontId="69" fillId="0" borderId="0" applyFont="0" applyFill="0" applyBorder="0" applyAlignment="0" applyProtection="0"/>
    <xf numFmtId="168" fontId="1" fillId="0" borderId="0" applyFont="0" applyFill="0" applyBorder="0" applyAlignment="0" applyProtection="0"/>
    <xf numFmtId="168" fontId="69" fillId="0" borderId="0" applyFont="0" applyFill="0" applyBorder="0" applyAlignment="0" applyProtection="0"/>
    <xf numFmtId="168" fontId="29" fillId="0" borderId="0" applyFont="0" applyFill="0" applyBorder="0" applyAlignment="0" applyProtection="0"/>
    <xf numFmtId="168" fontId="1" fillId="0" borderId="0" applyFont="0" applyFill="0" applyBorder="0" applyAlignment="0" applyProtection="0"/>
    <xf numFmtId="168" fontId="150" fillId="0" borderId="0" applyFont="0" applyFill="0" applyBorder="0" applyAlignment="0" applyProtection="0"/>
    <xf numFmtId="40" fontId="66" fillId="0" borderId="0" applyFont="0" applyFill="0" applyBorder="0" applyAlignment="0" applyProtection="0"/>
    <xf numFmtId="168" fontId="69" fillId="0" borderId="0" applyFont="0" applyFill="0" applyBorder="0" applyAlignment="0" applyProtection="0"/>
    <xf numFmtId="168" fontId="150" fillId="0" borderId="0" applyFont="0" applyFill="0" applyBorder="0" applyAlignment="0" applyProtection="0"/>
    <xf numFmtId="168" fontId="10" fillId="0" borderId="0" applyFont="0" applyFill="0" applyBorder="0" applyAlignment="0" applyProtection="0"/>
    <xf numFmtId="168" fontId="71" fillId="0" borderId="0" applyFont="0" applyFill="0" applyBorder="0" applyAlignment="0" applyProtection="0"/>
    <xf numFmtId="168" fontId="10" fillId="0" borderId="0" applyFont="0" applyFill="0" applyBorder="0" applyAlignment="0" applyProtection="0"/>
    <xf numFmtId="168" fontId="71" fillId="0" borderId="0" applyFont="0" applyFill="0" applyBorder="0" applyAlignment="0" applyProtection="0"/>
    <xf numFmtId="168" fontId="71" fillId="0" borderId="0" applyFont="0" applyFill="0" applyBorder="0" applyAlignment="0" applyProtection="0"/>
    <xf numFmtId="168" fontId="15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71" fillId="0" borderId="0" applyFont="0" applyFill="0" applyBorder="0" applyAlignment="0" applyProtection="0"/>
    <xf numFmtId="168" fontId="10" fillId="0" borderId="0" applyFont="0" applyFill="0" applyBorder="0" applyAlignment="0" applyProtection="0"/>
    <xf numFmtId="168"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5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68"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51" fillId="0" borderId="0" applyFont="0" applyFill="0" applyBorder="0" applyAlignment="0" applyProtection="0"/>
    <xf numFmtId="168" fontId="152" fillId="0" borderId="0" applyFont="0" applyFill="0" applyBorder="0" applyAlignment="0" applyProtection="0"/>
    <xf numFmtId="168" fontId="1" fillId="0" borderId="0" applyFont="0" applyFill="0" applyBorder="0" applyAlignment="0" applyProtection="0"/>
    <xf numFmtId="168" fontId="153" fillId="0" borderId="0" applyFont="0" applyFill="0" applyBorder="0" applyAlignment="0" applyProtection="0"/>
    <xf numFmtId="0" fontId="154" fillId="0" borderId="0" applyNumberFormat="0" applyFill="0" applyBorder="0" applyAlignment="0" applyProtection="0"/>
    <xf numFmtId="0" fontId="25" fillId="0" borderId="0"/>
    <xf numFmtId="0" fontId="155" fillId="0" borderId="0"/>
    <xf numFmtId="0" fontId="154" fillId="0" borderId="0" applyNumberFormat="0" applyFill="0" applyBorder="0" applyAlignment="0" applyProtection="0"/>
    <xf numFmtId="0" fontId="156" fillId="0" borderId="0"/>
    <xf numFmtId="0" fontId="10" fillId="93" borderId="66" applyNumberFormat="0" applyFont="0" applyAlignment="0" applyProtection="0"/>
    <xf numFmtId="0" fontId="10" fillId="0" borderId="0" applyFont="0" applyFill="0" applyBorder="0" applyAlignment="0" applyProtection="0"/>
    <xf numFmtId="38" fontId="15" fillId="0" borderId="0" applyNumberFormat="0" applyFont="0" applyBorder="0" applyAlignment="0" applyProtection="0">
      <alignment vertical="center"/>
    </xf>
    <xf numFmtId="0" fontId="157" fillId="46" borderId="38" applyNumberFormat="0">
      <alignment horizontal="left" vertical="top"/>
      <protection locked="0"/>
    </xf>
    <xf numFmtId="0" fontId="158" fillId="0" borderId="0" applyNumberFormat="0" applyAlignment="0">
      <alignment horizontal="left"/>
    </xf>
    <xf numFmtId="3" fontId="25" fillId="45" borderId="0" applyFont="0" applyBorder="0" applyAlignment="0" applyProtection="0"/>
    <xf numFmtId="0" fontId="25" fillId="94" borderId="0" applyFont="0" applyBorder="0" applyAlignment="0" applyProtection="0"/>
    <xf numFmtId="0" fontId="159" fillId="0" borderId="0">
      <alignment horizontal="left" vertical="center" indent="2"/>
    </xf>
    <xf numFmtId="0" fontId="160" fillId="0" borderId="44">
      <alignment horizontal="left"/>
    </xf>
    <xf numFmtId="0" fontId="10" fillId="0" borderId="0" applyFont="0" applyFill="0" applyBorder="0" applyAlignment="0" applyProtection="0"/>
    <xf numFmtId="0" fontId="66" fillId="0" borderId="0" applyFont="0" applyFill="0" applyBorder="0" applyAlignment="0" applyProtection="0"/>
    <xf numFmtId="0" fontId="66" fillId="0" borderId="0" applyFont="0" applyFill="0" applyBorder="0" applyAlignment="0" applyProtection="0"/>
    <xf numFmtId="0" fontId="10" fillId="0" borderId="0" applyFont="0" applyFill="0" applyBorder="0" applyAlignment="0" applyProtection="0"/>
    <xf numFmtId="0" fontId="161" fillId="0" borderId="0" applyFont="0" applyFill="0" applyBorder="0" applyAlignment="0" applyProtection="0"/>
    <xf numFmtId="0" fontId="25" fillId="0" borderId="0" applyFont="0" applyFill="0" applyBorder="0" applyAlignment="0" applyProtection="0"/>
    <xf numFmtId="0" fontId="162" fillId="0" borderId="0" applyFont="0" applyFill="0" applyBorder="0" applyAlignment="0" applyProtection="0"/>
    <xf numFmtId="0" fontId="163" fillId="0" borderId="67">
      <protection locked="0"/>
    </xf>
    <xf numFmtId="0" fontId="13" fillId="0" borderId="0" applyFont="0" applyFill="0" applyBorder="0" applyAlignment="0" applyProtection="0"/>
    <xf numFmtId="0" fontId="11" fillId="0" borderId="0" applyFont="0" applyFill="0" applyBorder="0" applyAlignment="0" applyProtection="0">
      <alignment horizontal="right"/>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64" fillId="0" borderId="0" applyFont="0" applyFill="0" applyBorder="0" applyAlignment="0" applyProtection="0"/>
    <xf numFmtId="0" fontId="1" fillId="0" borderId="0" applyFont="0" applyFill="0" applyBorder="0" applyAlignment="0" applyProtection="0"/>
    <xf numFmtId="0" fontId="10" fillId="0" borderId="0" applyFont="0" applyFill="0" applyBorder="0" applyAlignment="0" applyProtection="0"/>
    <xf numFmtId="37" fontId="165" fillId="0" borderId="68" applyFont="0" applyFill="0" applyBorder="0">
      <protection locked="0"/>
    </xf>
    <xf numFmtId="0" fontId="10" fillId="0" borderId="0" applyFont="0" applyFill="0" applyBorder="0" applyAlignment="0" applyProtection="0"/>
    <xf numFmtId="0" fontId="154" fillId="0" borderId="0" applyNumberFormat="0" applyFill="0" applyBorder="0" applyAlignment="0" applyProtection="0"/>
    <xf numFmtId="0" fontId="30" fillId="41" borderId="0">
      <alignment horizontal="right"/>
    </xf>
    <xf numFmtId="0" fontId="166" fillId="0" borderId="0" applyFill="0" applyBorder="0" applyProtection="0"/>
    <xf numFmtId="0" fontId="10" fillId="41" borderId="0" applyFont="0" applyBorder="0"/>
    <xf numFmtId="0" fontId="11" fillId="95" borderId="0"/>
    <xf numFmtId="0" fontId="11" fillId="0" borderId="69" applyFont="0" applyFill="0" applyBorder="0" applyAlignment="0" applyProtection="0">
      <alignment horizontal="center"/>
    </xf>
    <xf numFmtId="0" fontId="10" fillId="0" borderId="0"/>
    <xf numFmtId="0" fontId="11" fillId="95" borderId="0"/>
    <xf numFmtId="0" fontId="10" fillId="0" borderId="0"/>
    <xf numFmtId="0" fontId="11" fillId="0" borderId="0" applyFont="0" applyFill="0" applyBorder="0" applyAlignment="0" applyProtection="0"/>
    <xf numFmtId="0" fontId="167" fillId="0" borderId="0"/>
    <xf numFmtId="0" fontId="18" fillId="0" borderId="0" applyFont="0" applyFill="0" applyBorder="0" applyAlignment="0" applyProtection="0"/>
    <xf numFmtId="0" fontId="10" fillId="0" borderId="0" applyNumberFormat="0" applyAlignment="0">
      <alignment horizontal="left"/>
      <protection locked="0"/>
    </xf>
    <xf numFmtId="15" fontId="66" fillId="0" borderId="0" applyFont="0" applyFill="0" applyBorder="0" applyAlignment="0" applyProtection="0">
      <alignment horizontal="left"/>
    </xf>
    <xf numFmtId="0" fontId="155" fillId="0" borderId="0"/>
    <xf numFmtId="0" fontId="87" fillId="0" borderId="0" applyFont="0" applyFill="0" applyBorder="0" applyAlignment="0" applyProtection="0"/>
    <xf numFmtId="0" fontId="11" fillId="0" borderId="0" applyFont="0" applyFill="0" applyBorder="0" applyAlignment="0" applyProtection="0"/>
    <xf numFmtId="14" fontId="29" fillId="0" borderId="0" applyFill="0" applyBorder="0" applyAlignment="0"/>
    <xf numFmtId="17" fontId="43" fillId="0" borderId="0" applyFont="0" applyFill="0" applyBorder="0" applyAlignment="0" applyProtection="0"/>
    <xf numFmtId="0" fontId="95" fillId="0" borderId="0" applyNumberFormat="0" applyFill="0" applyBorder="0" applyAlignment="0" applyProtection="0"/>
    <xf numFmtId="0" fontId="6" fillId="0" borderId="0" applyFill="0" applyBorder="0" applyProtection="0"/>
    <xf numFmtId="17" fontId="10" fillId="41" borderId="54">
      <alignment horizontal="center"/>
    </xf>
    <xf numFmtId="15" fontId="168" fillId="0" borderId="0" applyFont="0" applyFill="0" applyBorder="0" applyAlignment="0" applyProtection="0"/>
    <xf numFmtId="17" fontId="10" fillId="0" borderId="0" applyFont="0" applyFill="0" applyBorder="0" applyAlignment="0" applyProtection="0">
      <alignment horizontal="center"/>
    </xf>
    <xf numFmtId="14" fontId="10" fillId="0" borderId="0" applyFont="0" applyFill="0" applyBorder="0" applyAlignment="0" applyProtection="0"/>
    <xf numFmtId="0" fontId="66" fillId="0" borderId="0" applyFont="0" applyFill="0" applyBorder="0" applyProtection="0">
      <alignment horizontal="left"/>
    </xf>
    <xf numFmtId="14" fontId="58" fillId="0" borderId="0">
      <protection locked="0"/>
    </xf>
    <xf numFmtId="0" fontId="11" fillId="0" borderId="0"/>
    <xf numFmtId="0" fontId="11" fillId="0" borderId="0"/>
    <xf numFmtId="0" fontId="11" fillId="0" borderId="0"/>
    <xf numFmtId="0" fontId="11" fillId="0" borderId="0" applyBorder="0"/>
    <xf numFmtId="0" fontId="88" fillId="0" borderId="0"/>
    <xf numFmtId="0" fontId="169" fillId="0" borderId="0"/>
    <xf numFmtId="0" fontId="11" fillId="0" borderId="0"/>
    <xf numFmtId="0" fontId="170" fillId="0" borderId="0"/>
    <xf numFmtId="168" fontId="11" fillId="0" borderId="0"/>
    <xf numFmtId="0" fontId="171" fillId="0" borderId="0" applyBorder="0"/>
    <xf numFmtId="1" fontId="172" fillId="0" borderId="39"/>
    <xf numFmtId="49" fontId="173" fillId="96" borderId="38">
      <alignment vertical="top"/>
      <protection locked="0"/>
    </xf>
    <xf numFmtId="0" fontId="173" fillId="0" borderId="39"/>
    <xf numFmtId="0" fontId="172" fillId="0" borderId="0">
      <alignment horizontal="left"/>
    </xf>
    <xf numFmtId="1" fontId="11" fillId="0" borderId="0" applyFont="0" applyFill="0" applyBorder="0" applyAlignment="0" applyProtection="0">
      <alignment horizontal="right"/>
    </xf>
    <xf numFmtId="0" fontId="10" fillId="0" borderId="0" applyFont="0" applyFill="0" applyBorder="0"/>
    <xf numFmtId="0" fontId="10" fillId="0" borderId="0" applyFont="0" applyFill="0" applyBorder="0"/>
    <xf numFmtId="0" fontId="10" fillId="0" borderId="0" applyFont="0" applyFill="0" applyBorder="0"/>
    <xf numFmtId="39" fontId="40" fillId="0" borderId="0" applyFont="0" applyFill="0" applyBorder="0" applyAlignment="0" applyProtection="0"/>
    <xf numFmtId="0" fontId="40" fillId="0" borderId="0" applyFont="0" applyFill="0" applyBorder="0" applyAlignment="0" applyProtection="0"/>
    <xf numFmtId="0" fontId="174" fillId="0" borderId="0" applyFont="0" applyFill="0" applyBorder="0" applyAlignment="0" applyProtection="0">
      <protection locked="0"/>
    </xf>
    <xf numFmtId="39" fontId="25" fillId="0" borderId="0" applyFont="0" applyFill="0" applyBorder="0" applyAlignment="0" applyProtection="0"/>
    <xf numFmtId="0" fontId="13" fillId="0" borderId="0" applyFont="0" applyFill="0" applyBorder="0" applyAlignment="0"/>
    <xf numFmtId="0" fontId="173" fillId="0" borderId="70">
      <protection locked="0"/>
    </xf>
    <xf numFmtId="0" fontId="10" fillId="0" borderId="0" applyFont="0" applyFill="0" applyBorder="0" applyAlignment="0" applyProtection="0"/>
    <xf numFmtId="0" fontId="82" fillId="42" borderId="0" applyNumberFormat="0" applyBorder="0" applyAlignment="0"/>
    <xf numFmtId="38" fontId="10" fillId="47" borderId="0" applyNumberFormat="0" applyFont="0" applyBorder="0" applyAlignment="0"/>
    <xf numFmtId="0" fontId="40" fillId="41" borderId="0">
      <alignment horizontal="left"/>
    </xf>
    <xf numFmtId="0" fontId="40" fillId="97" borderId="0">
      <alignment horizontal="left"/>
    </xf>
    <xf numFmtId="0" fontId="10" fillId="0" borderId="0" applyNumberFormat="0" applyFont="0" applyBorder="0"/>
    <xf numFmtId="0" fontId="10" fillId="0" borderId="0" applyFill="0" applyBorder="0" applyAlignment="0" applyProtection="0"/>
    <xf numFmtId="0" fontId="10" fillId="0" borderId="0" applyFill="0" applyBorder="0" applyAlignment="0" applyProtection="0"/>
    <xf numFmtId="0" fontId="11" fillId="0" borderId="0" applyBorder="0"/>
    <xf numFmtId="0" fontId="11" fillId="0" borderId="42"/>
    <xf numFmtId="0" fontId="11" fillId="0" borderId="71" applyNumberFormat="0" applyFont="0" applyFill="0" applyAlignment="0" applyProtection="0"/>
    <xf numFmtId="0" fontId="175" fillId="0" borderId="0" applyFill="0" applyBorder="0" applyAlignment="0" applyProtection="0"/>
    <xf numFmtId="16" fontId="10" fillId="0" borderId="35" applyNumberFormat="0" applyBorder="0"/>
    <xf numFmtId="3" fontId="10" fillId="0" borderId="0" applyFont="0" applyFill="0" applyBorder="0" applyAlignment="0" applyProtection="0">
      <protection hidden="1"/>
    </xf>
    <xf numFmtId="0" fontId="25" fillId="0" borderId="0">
      <protection hidden="1"/>
    </xf>
    <xf numFmtId="0" fontId="25" fillId="0" borderId="0" applyFont="0" applyFill="0" applyBorder="0" applyAlignment="0" applyProtection="0"/>
    <xf numFmtId="168" fontId="10" fillId="0" borderId="0" applyFill="0" applyAlignment="0" applyProtection="0"/>
    <xf numFmtId="0" fontId="10" fillId="0" borderId="39" applyFont="0" applyFill="0" applyBorder="0"/>
    <xf numFmtId="168" fontId="11" fillId="0" borderId="0" applyFill="0" applyBorder="0" applyAlignment="0" applyProtection="0"/>
    <xf numFmtId="1" fontId="13" fillId="0" borderId="0"/>
    <xf numFmtId="166" fontId="10" fillId="0" borderId="0" applyFont="0" applyFill="0" applyBorder="0" applyAlignment="0" applyProtection="0"/>
    <xf numFmtId="3" fontId="10" fillId="0" borderId="38"/>
    <xf numFmtId="0" fontId="10" fillId="0" borderId="0"/>
    <xf numFmtId="0" fontId="10" fillId="0" borderId="0">
      <alignment horizontal="center"/>
      <protection hidden="1"/>
    </xf>
    <xf numFmtId="0" fontId="40" fillId="98" borderId="0">
      <alignment horizontal="left"/>
      <protection hidden="1"/>
    </xf>
    <xf numFmtId="0" fontId="86" fillId="0" borderId="72"/>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0" fontId="176" fillId="0" borderId="0" applyNumberFormat="0" applyAlignment="0">
      <alignment horizontal="left"/>
    </xf>
    <xf numFmtId="0" fontId="177" fillId="0" borderId="0" applyNumberFormat="0" applyFill="0" applyBorder="0" applyAlignment="0" applyProtection="0"/>
    <xf numFmtId="0" fontId="178" fillId="0" borderId="0" applyNumberFormat="0" applyFill="0" applyBorder="0" applyAlignment="0" applyProtection="0"/>
    <xf numFmtId="0" fontId="179" fillId="53" borderId="24" applyNumberFormat="0" applyAlignment="0" applyProtection="0"/>
    <xf numFmtId="0" fontId="11" fillId="0" borderId="0">
      <protection locked="0"/>
    </xf>
    <xf numFmtId="1" fontId="88" fillId="35" borderId="73">
      <alignment vertical="center"/>
      <protection locked="0"/>
    </xf>
    <xf numFmtId="0" fontId="180" fillId="35" borderId="74">
      <alignment horizontal="center" vertical="center"/>
      <protection locked="0"/>
    </xf>
    <xf numFmtId="1" fontId="11" fillId="0" borderId="0">
      <alignment horizontal="center"/>
      <protection locked="0"/>
    </xf>
    <xf numFmtId="0" fontId="11" fillId="0" borderId="0">
      <alignment horizontal="center"/>
      <protection locked="0"/>
    </xf>
    <xf numFmtId="0" fontId="11" fillId="0" borderId="0">
      <alignment horizontal="center"/>
      <protection locked="0"/>
    </xf>
    <xf numFmtId="0" fontId="11" fillId="0" borderId="0">
      <alignment horizontal="left"/>
      <protection locked="0"/>
    </xf>
    <xf numFmtId="0" fontId="11" fillId="0" borderId="0">
      <alignment horizontal="right"/>
      <protection locked="0"/>
    </xf>
    <xf numFmtId="0" fontId="11" fillId="0" borderId="0">
      <alignment horizontal="center"/>
      <protection locked="0"/>
    </xf>
    <xf numFmtId="4" fontId="13" fillId="0" borderId="0">
      <alignment vertical="center" wrapText="1"/>
      <protection locked="0"/>
    </xf>
    <xf numFmtId="0" fontId="10" fillId="0" borderId="0" applyFont="0" applyFill="0" applyBorder="0"/>
    <xf numFmtId="0" fontId="181" fillId="0" borderId="39">
      <alignment horizontal="center"/>
    </xf>
    <xf numFmtId="0" fontId="182" fillId="0" borderId="0">
      <alignment horizontal="right"/>
    </xf>
    <xf numFmtId="0" fontId="182" fillId="0" borderId="0">
      <alignment horizontal="right"/>
    </xf>
    <xf numFmtId="0" fontId="150" fillId="0" borderId="0" applyFont="0" applyFill="0" applyBorder="0" applyAlignment="0" applyProtection="0"/>
    <xf numFmtId="37" fontId="18" fillId="0" borderId="75" applyFont="0" applyFill="0" applyBorder="0" applyAlignment="0" applyProtection="0">
      <alignment horizontal="center" wrapText="1"/>
    </xf>
    <xf numFmtId="3" fontId="15" fillId="0" borderId="76" applyFill="0" applyBorder="0"/>
    <xf numFmtId="0" fontId="40" fillId="65" borderId="0" applyNumberFormat="0" applyBorder="0">
      <alignment vertical="center"/>
    </xf>
    <xf numFmtId="0" fontId="40" fillId="99" borderId="0">
      <alignment vertical="center"/>
    </xf>
    <xf numFmtId="0" fontId="40" fillId="99" borderId="77" applyNumberFormat="0">
      <alignment vertical="center"/>
    </xf>
    <xf numFmtId="0" fontId="11" fillId="0" borderId="0" applyFont="0" applyFill="0" applyBorder="0" applyAlignment="0" applyProtection="0"/>
    <xf numFmtId="0" fontId="183" fillId="0" borderId="0"/>
    <xf numFmtId="0" fontId="184" fillId="0" borderId="0" applyNumberFormat="0" applyFill="0" applyBorder="0" applyAlignment="0" applyProtection="0"/>
    <xf numFmtId="0" fontId="184" fillId="0" borderId="0" applyNumberFormat="0" applyFill="0" applyBorder="0" applyAlignment="0" applyProtection="0"/>
    <xf numFmtId="0" fontId="184" fillId="0" borderId="0" applyNumberFormat="0" applyFill="0" applyBorder="0" applyAlignment="0" applyProtection="0"/>
    <xf numFmtId="0" fontId="184" fillId="0" borderId="0" applyNumberFormat="0" applyFill="0" applyBorder="0" applyAlignment="0" applyProtection="0"/>
    <xf numFmtId="0" fontId="18" fillId="0" borderId="0" applyNumberFormat="0" applyFill="0" applyBorder="0" applyAlignment="0" applyProtection="0"/>
    <xf numFmtId="49" fontId="43" fillId="0" borderId="0" applyNumberFormat="0" applyFill="0" applyBorder="0" applyProtection="0">
      <alignment horizontal="center" vertical="top"/>
    </xf>
    <xf numFmtId="0" fontId="81" fillId="0" borderId="0" applyFill="0" applyBorder="0">
      <alignment horizontal="right" vertical="top"/>
    </xf>
    <xf numFmtId="0" fontId="43" fillId="0" borderId="0" applyFill="0" applyBorder="0" applyAlignment="0">
      <alignment horizontal="right" vertical="top" indent="1"/>
    </xf>
    <xf numFmtId="0" fontId="18" fillId="100" borderId="0" applyNumberFormat="0" applyFont="0" applyBorder="0" applyAlignment="0" applyProtection="0"/>
    <xf numFmtId="0" fontId="185" fillId="0" borderId="0" applyNumberFormat="0" applyFill="0" applyBorder="0" applyAlignment="0" applyProtection="0"/>
    <xf numFmtId="0" fontId="186" fillId="0" borderId="78">
      <alignment horizontal="right" wrapText="1"/>
    </xf>
    <xf numFmtId="0" fontId="187" fillId="0" borderId="0">
      <alignment vertical="center"/>
    </xf>
    <xf numFmtId="0" fontId="187" fillId="0" borderId="0">
      <alignment horizontal="left" vertical="center"/>
    </xf>
    <xf numFmtId="0" fontId="188" fillId="0" borderId="0">
      <alignment vertical="center"/>
    </xf>
    <xf numFmtId="0" fontId="189" fillId="0" borderId="0">
      <alignment vertical="center"/>
    </xf>
    <xf numFmtId="0" fontId="190" fillId="0" borderId="78">
      <alignment horizontal="left"/>
    </xf>
    <xf numFmtId="15" fontId="29" fillId="0" borderId="0" applyFill="0" applyBorder="0" applyProtection="0">
      <alignment horizontal="center"/>
    </xf>
    <xf numFmtId="0" fontId="191" fillId="78" borderId="37" applyAlignment="0" applyProtection="0"/>
    <xf numFmtId="0" fontId="173" fillId="44" borderId="79" applyAlignment="0">
      <protection locked="0"/>
    </xf>
    <xf numFmtId="0" fontId="192" fillId="0" borderId="78">
      <alignment horizontal="center"/>
    </xf>
    <xf numFmtId="166" fontId="43" fillId="0" borderId="78" applyFill="0" applyBorder="0" applyProtection="0">
      <alignment horizontal="right" vertical="top"/>
    </xf>
    <xf numFmtId="0" fontId="193" fillId="0" borderId="0"/>
    <xf numFmtId="0" fontId="194" fillId="0" borderId="0">
      <alignment horizontal="left" vertical="top"/>
    </xf>
    <xf numFmtId="0" fontId="43" fillId="0" borderId="0" applyFill="0" applyBorder="0">
      <alignment horizontal="left" vertical="top" wrapText="1"/>
    </xf>
    <xf numFmtId="0" fontId="40" fillId="41" borderId="0" applyNumberFormat="0" applyBorder="0">
      <alignment vertical="center"/>
    </xf>
    <xf numFmtId="0" fontId="40" fillId="41" borderId="0" applyNumberFormat="0">
      <alignment vertical="center"/>
    </xf>
    <xf numFmtId="0" fontId="40" fillId="41" borderId="0" applyNumberFormat="0">
      <alignment vertical="center"/>
    </xf>
    <xf numFmtId="0" fontId="40" fillId="41" borderId="80" applyNumberFormat="0">
      <alignment vertical="center"/>
    </xf>
    <xf numFmtId="1" fontId="195" fillId="101" borderId="81" applyNumberFormat="0" applyBorder="0" applyAlignment="0">
      <alignment horizontal="centerContinuous" vertical="center"/>
      <protection locked="0"/>
    </xf>
    <xf numFmtId="0" fontId="11" fillId="0" borderId="0" applyFont="0" applyFill="0" applyBorder="0" applyAlignment="0" applyProtection="0">
      <alignment horizontal="right"/>
    </xf>
    <xf numFmtId="0" fontId="196" fillId="0" borderId="0">
      <protection locked="0"/>
    </xf>
    <xf numFmtId="0" fontId="25" fillId="0" borderId="0"/>
    <xf numFmtId="0" fontId="166" fillId="0" borderId="0" applyFill="0" applyBorder="0" applyProtection="0"/>
    <xf numFmtId="3" fontId="17" fillId="0" borderId="0">
      <alignment horizontal="right"/>
    </xf>
    <xf numFmtId="0" fontId="197" fillId="0" borderId="0" applyNumberFormat="0" applyFill="0" applyBorder="0" applyAlignment="0" applyProtection="0"/>
    <xf numFmtId="0" fontId="198" fillId="95" borderId="0" applyNumberFormat="0" applyFill="0" applyBorder="0" applyAlignment="0" applyProtection="0"/>
    <xf numFmtId="0" fontId="199" fillId="95" borderId="0" applyNumberFormat="0" applyFill="0" applyBorder="0" applyAlignment="0" applyProtection="0"/>
    <xf numFmtId="0" fontId="177" fillId="95" borderId="0" applyNumberFormat="0" applyFill="0" applyBorder="0" applyAlignment="0" applyProtection="0"/>
    <xf numFmtId="0" fontId="200" fillId="0" borderId="0" applyFill="0" applyBorder="0" applyProtection="0">
      <alignment horizontal="left"/>
    </xf>
    <xf numFmtId="0" fontId="10" fillId="64" borderId="0"/>
    <xf numFmtId="0" fontId="87" fillId="0" borderId="0">
      <alignment horizontal="right"/>
    </xf>
    <xf numFmtId="0" fontId="14" fillId="0" borderId="0" applyNumberFormat="0" applyFont="0" applyBorder="0" applyAlignment="0"/>
    <xf numFmtId="0" fontId="22" fillId="0" borderId="0"/>
    <xf numFmtId="0" fontId="8" fillId="0" borderId="0" applyBorder="0" applyProtection="0"/>
    <xf numFmtId="0" fontId="6" fillId="0" borderId="82" applyNumberFormat="0" applyFont="0" applyAlignment="0"/>
    <xf numFmtId="0" fontId="11" fillId="0" borderId="75" applyFont="0" applyFill="0" applyBorder="0" applyAlignment="0" applyProtection="0">
      <alignment horizontal="center" wrapText="1"/>
    </xf>
    <xf numFmtId="0" fontId="161" fillId="0" borderId="0" applyFont="0" applyFill="0" applyBorder="0" applyAlignment="0" applyProtection="0"/>
    <xf numFmtId="0" fontId="10" fillId="0" borderId="0" applyFont="0" applyFill="0" applyBorder="0" applyAlignment="0" applyProtection="0">
      <alignment horizontal="center"/>
    </xf>
    <xf numFmtId="0" fontId="201" fillId="0" borderId="0"/>
    <xf numFmtId="0" fontId="88" fillId="0" borderId="40" applyProtection="0">
      <alignment horizontal="center"/>
    </xf>
    <xf numFmtId="0" fontId="40" fillId="0" borderId="0">
      <alignment vertical="center"/>
      <protection locked="0"/>
    </xf>
    <xf numFmtId="0" fontId="40" fillId="0" borderId="0">
      <alignment vertical="center"/>
      <protection locked="0"/>
    </xf>
    <xf numFmtId="0" fontId="40" fillId="0" borderId="0">
      <alignment vertical="center"/>
      <protection locked="0"/>
    </xf>
    <xf numFmtId="0" fontId="10" fillId="0" borderId="83">
      <protection locked="0"/>
    </xf>
    <xf numFmtId="0" fontId="202" fillId="0" borderId="0"/>
    <xf numFmtId="0" fontId="203" fillId="0" borderId="0"/>
    <xf numFmtId="2" fontId="10" fillId="42" borderId="47" applyFill="0" applyBorder="0" applyProtection="0">
      <alignment horizontal="center"/>
    </xf>
    <xf numFmtId="0" fontId="204" fillId="2" borderId="0" applyNumberFormat="0" applyBorder="0" applyAlignment="0" applyProtection="0"/>
    <xf numFmtId="0" fontId="204" fillId="2" borderId="0" applyNumberFormat="0" applyBorder="0" applyAlignment="0" applyProtection="0"/>
    <xf numFmtId="0" fontId="204" fillId="2" borderId="0" applyNumberFormat="0" applyBorder="0" applyAlignment="0" applyProtection="0"/>
    <xf numFmtId="0" fontId="204" fillId="2" borderId="0" applyNumberFormat="0" applyBorder="0" applyAlignment="0" applyProtection="0"/>
    <xf numFmtId="0" fontId="40" fillId="0" borderId="84">
      <alignment vertical="center"/>
    </xf>
    <xf numFmtId="0" fontId="205" fillId="35" borderId="0">
      <protection hidden="1"/>
    </xf>
    <xf numFmtId="0" fontId="205" fillId="35" borderId="0">
      <protection locked="0"/>
    </xf>
    <xf numFmtId="0" fontId="157" fillId="46" borderId="0">
      <protection hidden="1"/>
    </xf>
    <xf numFmtId="38" fontId="206" fillId="41" borderId="0" applyNumberFormat="0" applyBorder="0" applyAlignment="0" applyProtection="0"/>
    <xf numFmtId="0" fontId="207" fillId="102" borderId="0" applyNumberFormat="0" applyBorder="0">
      <alignment vertical="center"/>
    </xf>
    <xf numFmtId="0" fontId="207" fillId="102" borderId="0" applyNumberFormat="0">
      <alignment vertical="center"/>
    </xf>
    <xf numFmtId="0" fontId="207" fillId="102" borderId="85" applyNumberFormat="0">
      <alignment vertical="center"/>
    </xf>
    <xf numFmtId="10" fontId="208" fillId="0" borderId="0"/>
    <xf numFmtId="0" fontId="193" fillId="0" borderId="86">
      <alignment vertical="center"/>
    </xf>
    <xf numFmtId="0" fontId="209" fillId="103" borderId="0" applyNumberFormat="0" applyFont="0" applyBorder="0" applyAlignment="0" applyProtection="0"/>
    <xf numFmtId="0" fontId="10" fillId="0" borderId="0" applyFont="0" applyFill="0" applyBorder="0" applyAlignment="0" applyProtection="0"/>
    <xf numFmtId="0" fontId="210" fillId="0" borderId="0" applyNumberFormat="0" applyFill="0" applyProtection="0">
      <alignment horizontal="left"/>
    </xf>
    <xf numFmtId="0" fontId="15" fillId="0" borderId="0" applyBorder="0">
      <alignment horizontal="left"/>
    </xf>
    <xf numFmtId="0" fontId="10" fillId="46" borderId="38" applyNumberFormat="0" applyFont="0" applyBorder="0" applyAlignment="0" applyProtection="0"/>
    <xf numFmtId="0" fontId="8" fillId="42" borderId="38" applyNumberFormat="0" applyFont="0" applyAlignment="0"/>
    <xf numFmtId="0" fontId="211" fillId="42" borderId="38" applyNumberFormat="0" applyAlignment="0"/>
    <xf numFmtId="0" fontId="11" fillId="0" borderId="0" applyFont="0" applyFill="0" applyBorder="0" applyAlignment="0" applyProtection="0">
      <alignment horizontal="right"/>
    </xf>
    <xf numFmtId="40" fontId="17" fillId="0" borderId="87">
      <protection locked="0"/>
    </xf>
    <xf numFmtId="0" fontId="95" fillId="0" borderId="0"/>
    <xf numFmtId="0" fontId="100" fillId="0" borderId="0" applyAlignment="0" applyProtection="0"/>
    <xf numFmtId="0" fontId="180" fillId="0" borderId="0" applyAlignment="0" applyProtection="0"/>
    <xf numFmtId="0" fontId="212" fillId="0" borderId="0" applyAlignment="0" applyProtection="0"/>
    <xf numFmtId="0" fontId="213" fillId="0" borderId="54" applyFill="0" applyProtection="0"/>
    <xf numFmtId="0" fontId="214" fillId="104" borderId="88"/>
    <xf numFmtId="0" fontId="215" fillId="105" borderId="0">
      <alignment horizontal="center"/>
    </xf>
    <xf numFmtId="0" fontId="10" fillId="0" borderId="0"/>
    <xf numFmtId="0" fontId="10" fillId="0" borderId="0"/>
    <xf numFmtId="0" fontId="74" fillId="0" borderId="0"/>
    <xf numFmtId="2" fontId="216" fillId="0" borderId="0" applyNumberFormat="0" applyFill="0" applyBorder="0" applyProtection="0">
      <alignment horizontal="center"/>
    </xf>
    <xf numFmtId="0" fontId="74" fillId="0" borderId="89">
      <alignment horizontal="left"/>
    </xf>
    <xf numFmtId="0" fontId="86" fillId="0" borderId="31"/>
    <xf numFmtId="0" fontId="217" fillId="0" borderId="1" applyNumberFormat="0" applyFill="0" applyAlignment="0" applyProtection="0"/>
    <xf numFmtId="0" fontId="217" fillId="0" borderId="1" applyNumberFormat="0" applyFill="0" applyAlignment="0" applyProtection="0"/>
    <xf numFmtId="0" fontId="217" fillId="0" borderId="1" applyNumberFormat="0" applyFill="0" applyAlignment="0" applyProtection="0"/>
    <xf numFmtId="0" fontId="217" fillId="0" borderId="1" applyNumberFormat="0" applyFill="0" applyAlignment="0" applyProtection="0"/>
    <xf numFmtId="0" fontId="8" fillId="41" borderId="0" applyFont="0"/>
    <xf numFmtId="0" fontId="218" fillId="0" borderId="90">
      <alignment horizontal="left"/>
    </xf>
    <xf numFmtId="0" fontId="218" fillId="0" borderId="29"/>
    <xf numFmtId="0" fontId="219" fillId="0" borderId="2" applyNumberFormat="0" applyFill="0" applyAlignment="0" applyProtection="0"/>
    <xf numFmtId="0" fontId="219" fillId="0" borderId="2" applyNumberFormat="0" applyFill="0" applyAlignment="0" applyProtection="0"/>
    <xf numFmtId="0" fontId="219" fillId="0" borderId="2" applyNumberFormat="0" applyFill="0" applyAlignment="0" applyProtection="0"/>
    <xf numFmtId="0" fontId="219" fillId="0" borderId="2" applyNumberFormat="0" applyFill="0" applyAlignment="0" applyProtection="0"/>
    <xf numFmtId="0" fontId="220" fillId="0" borderId="3" applyNumberFormat="0" applyFill="0" applyAlignment="0" applyProtection="0"/>
    <xf numFmtId="0" fontId="220" fillId="0" borderId="3" applyNumberFormat="0" applyFill="0" applyAlignment="0" applyProtection="0"/>
    <xf numFmtId="0" fontId="220" fillId="0" borderId="3" applyNumberFormat="0" applyFill="0" applyAlignment="0" applyProtection="0"/>
    <xf numFmtId="0" fontId="220" fillId="0" borderId="3" applyNumberFormat="0" applyFill="0" applyAlignment="0" applyProtection="0"/>
    <xf numFmtId="0" fontId="220" fillId="0" borderId="0" applyNumberFormat="0" applyFill="0" applyBorder="0" applyAlignment="0" applyProtection="0"/>
    <xf numFmtId="0" fontId="220" fillId="0" borderId="0" applyNumberFormat="0" applyFill="0" applyBorder="0" applyAlignment="0" applyProtection="0"/>
    <xf numFmtId="0" fontId="220" fillId="0" borderId="0" applyNumberFormat="0" applyFill="0" applyBorder="0" applyAlignment="0" applyProtection="0"/>
    <xf numFmtId="0" fontId="220" fillId="0" borderId="0" applyNumberFormat="0" applyFill="0" applyBorder="0" applyAlignment="0" applyProtection="0"/>
    <xf numFmtId="0" fontId="221" fillId="0" borderId="0">
      <protection locked="0"/>
    </xf>
    <xf numFmtId="0" fontId="221" fillId="0" borderId="0">
      <protection locked="0"/>
    </xf>
    <xf numFmtId="0" fontId="38" fillId="89" borderId="0" applyNumberFormat="0"/>
    <xf numFmtId="0" fontId="222" fillId="0" borderId="0"/>
    <xf numFmtId="0" fontId="223" fillId="0" borderId="0"/>
    <xf numFmtId="0" fontId="224" fillId="0" borderId="86" applyNumberFormat="0" applyFill="0" applyBorder="0" applyAlignment="0" applyProtection="0">
      <alignment horizontal="left"/>
    </xf>
    <xf numFmtId="0" fontId="225" fillId="0" borderId="0">
      <alignment horizontal="center"/>
    </xf>
    <xf numFmtId="0" fontId="10" fillId="0" borderId="0"/>
    <xf numFmtId="0" fontId="10" fillId="0" borderId="0"/>
    <xf numFmtId="0" fontId="95" fillId="0" borderId="0" applyNumberFormat="0" applyAlignment="0"/>
    <xf numFmtId="21" fontId="6" fillId="0" borderId="0" applyFill="0" applyBorder="0" applyAlignment="0" applyProtection="0"/>
    <xf numFmtId="0" fontId="120" fillId="0" borderId="0"/>
    <xf numFmtId="0" fontId="226" fillId="0" borderId="0" applyNumberFormat="0" applyFill="0" applyBorder="0" applyAlignment="0" applyProtection="0"/>
    <xf numFmtId="40" fontId="17" fillId="0" borderId="91">
      <protection locked="0"/>
    </xf>
    <xf numFmtId="0" fontId="227" fillId="0" borderId="0"/>
    <xf numFmtId="0" fontId="228" fillId="0" borderId="0" applyNumberFormat="0" applyFill="0" applyBorder="0" applyAlignment="0" applyProtection="0">
      <alignment vertical="top"/>
      <protection locked="0"/>
    </xf>
    <xf numFmtId="0" fontId="229" fillId="0" borderId="0" applyNumberFormat="0" applyFill="0" applyBorder="0" applyAlignment="0" applyProtection="0">
      <alignment vertical="top"/>
      <protection locked="0"/>
    </xf>
    <xf numFmtId="0" fontId="230" fillId="0" borderId="0" applyNumberFormat="0" applyFill="0" applyBorder="0" applyAlignment="0" applyProtection="0"/>
    <xf numFmtId="0" fontId="100" fillId="0" borderId="0">
      <alignment horizontal="center"/>
    </xf>
    <xf numFmtId="0" fontId="10" fillId="0" borderId="0"/>
    <xf numFmtId="0" fontId="25" fillId="0" borderId="0"/>
    <xf numFmtId="0" fontId="173" fillId="0" borderId="0"/>
    <xf numFmtId="0" fontId="40" fillId="41" borderId="0">
      <alignment horizontal="left"/>
    </xf>
    <xf numFmtId="0" fontId="231" fillId="63" borderId="0">
      <alignment horizontal="left"/>
    </xf>
    <xf numFmtId="3" fontId="185" fillId="0" borderId="49" applyAlignment="0">
      <protection locked="0"/>
    </xf>
    <xf numFmtId="0" fontId="232" fillId="0" borderId="42" applyFill="0" applyBorder="0" applyAlignment="0">
      <alignment horizontal="center"/>
      <protection locked="0"/>
    </xf>
    <xf numFmtId="0" fontId="233" fillId="0" borderId="0"/>
    <xf numFmtId="0" fontId="233" fillId="0" borderId="0"/>
    <xf numFmtId="0" fontId="233" fillId="0" borderId="0"/>
    <xf numFmtId="10" fontId="206" fillId="42" borderId="38" applyNumberFormat="0" applyBorder="0" applyAlignment="0" applyProtection="0"/>
    <xf numFmtId="1" fontId="10" fillId="42" borderId="38">
      <alignment horizontal="center" vertical="center"/>
      <protection locked="0"/>
    </xf>
    <xf numFmtId="1" fontId="10" fillId="64" borderId="38">
      <alignment horizontal="center" vertical="center"/>
    </xf>
    <xf numFmtId="1" fontId="10" fillId="42" borderId="38">
      <alignment horizontal="center" vertical="center"/>
      <protection locked="0"/>
    </xf>
    <xf numFmtId="0" fontId="232" fillId="0" borderId="0" applyFill="0" applyBorder="0" applyAlignment="0">
      <protection locked="0"/>
    </xf>
    <xf numFmtId="168" fontId="40" fillId="95" borderId="0" applyNumberFormat="0">
      <alignment vertical="center"/>
      <protection locked="0"/>
    </xf>
    <xf numFmtId="0" fontId="40" fillId="95" borderId="92" applyNumberFormat="0">
      <alignment vertical="center"/>
      <protection locked="0"/>
    </xf>
    <xf numFmtId="0" fontId="40" fillId="95" borderId="92" applyNumberFormat="0">
      <alignment vertical="center"/>
      <protection locked="0"/>
    </xf>
    <xf numFmtId="0" fontId="232" fillId="0" borderId="0" applyFill="0" applyBorder="0" applyAlignment="0">
      <protection locked="0"/>
    </xf>
    <xf numFmtId="0" fontId="234" fillId="5" borderId="4" applyNumberFormat="0" applyAlignment="0" applyProtection="0"/>
    <xf numFmtId="0" fontId="40" fillId="88" borderId="0" applyNumberFormat="0">
      <alignment vertical="center"/>
      <protection locked="0"/>
    </xf>
    <xf numFmtId="0" fontId="40" fillId="88" borderId="92" applyNumberFormat="0">
      <alignment vertical="center"/>
      <protection locked="0"/>
    </xf>
    <xf numFmtId="0" fontId="232" fillId="0" borderId="0" applyFill="0" applyBorder="0" applyAlignment="0" applyProtection="0">
      <protection locked="0"/>
    </xf>
    <xf numFmtId="0" fontId="234" fillId="5" borderId="4" applyNumberFormat="0" applyAlignment="0" applyProtection="0"/>
    <xf numFmtId="0" fontId="234" fillId="5" borderId="4" applyNumberFormat="0" applyAlignment="0" applyProtection="0"/>
    <xf numFmtId="0" fontId="235" fillId="0" borderId="38"/>
    <xf numFmtId="0" fontId="40" fillId="42" borderId="0">
      <protection locked="0"/>
    </xf>
    <xf numFmtId="0" fontId="40" fillId="42" borderId="0">
      <protection locked="0"/>
    </xf>
    <xf numFmtId="0" fontId="40" fillId="42" borderId="0">
      <protection locked="0"/>
    </xf>
    <xf numFmtId="0" fontId="40" fillId="42" borderId="61">
      <alignment horizontal="center"/>
      <protection locked="0"/>
    </xf>
    <xf numFmtId="0" fontId="40" fillId="42" borderId="0">
      <protection locked="0"/>
    </xf>
    <xf numFmtId="0" fontId="236" fillId="89" borderId="44"/>
    <xf numFmtId="0" fontId="40" fillId="42" borderId="0">
      <protection locked="0"/>
    </xf>
    <xf numFmtId="0" fontId="236" fillId="89" borderId="44"/>
    <xf numFmtId="0" fontId="40" fillId="42" borderId="0">
      <protection locked="0"/>
    </xf>
    <xf numFmtId="0" fontId="19" fillId="0" borderId="0" applyNumberFormat="0" applyFill="0" applyBorder="0" applyAlignment="0">
      <protection locked="0"/>
    </xf>
    <xf numFmtId="0" fontId="173" fillId="0" borderId="0" applyNumberFormat="0" applyFill="0" applyBorder="0" applyAlignment="0"/>
    <xf numFmtId="0" fontId="237" fillId="95" borderId="54"/>
    <xf numFmtId="15" fontId="238" fillId="95" borderId="38">
      <alignment horizontal="center"/>
    </xf>
    <xf numFmtId="10" fontId="238" fillId="95" borderId="38">
      <alignment horizontal="center"/>
    </xf>
    <xf numFmtId="0" fontId="11" fillId="42" borderId="93" applyNumberFormat="0" applyFont="0" applyAlignment="0" applyProtection="0"/>
    <xf numFmtId="0" fontId="82" fillId="41" borderId="0" applyProtection="0">
      <alignment horizontal="center"/>
    </xf>
    <xf numFmtId="0" fontId="239" fillId="49" borderId="0" applyNumberFormat="0" applyBorder="0" applyAlignment="0" applyProtection="0"/>
    <xf numFmtId="1" fontId="10" fillId="0" borderId="0" applyFont="0" applyFill="0" applyBorder="0" applyAlignment="0" applyProtection="0"/>
    <xf numFmtId="3" fontId="240" fillId="106" borderId="45">
      <protection locked="0"/>
    </xf>
    <xf numFmtId="0" fontId="241" fillId="0" borderId="0"/>
    <xf numFmtId="0" fontId="18" fillId="0" borderId="0"/>
    <xf numFmtId="0" fontId="242" fillId="0" borderId="0">
      <alignment horizontal="center"/>
    </xf>
    <xf numFmtId="0" fontId="243" fillId="0" borderId="0">
      <alignment horizontal="center"/>
    </xf>
    <xf numFmtId="0" fontId="10" fillId="0" borderId="0" applyFill="0">
      <alignment horizontal="center"/>
    </xf>
    <xf numFmtId="0" fontId="15" fillId="0" borderId="0" applyFont="0" applyAlignment="0">
      <alignment horizontal="center"/>
    </xf>
    <xf numFmtId="166" fontId="10" fillId="0" borderId="0" applyFont="0" applyFill="0" applyBorder="0" applyAlignment="0" applyProtection="0"/>
    <xf numFmtId="40" fontId="6" fillId="0" borderId="94">
      <protection locked="0"/>
    </xf>
    <xf numFmtId="40" fontId="17" fillId="107" borderId="95"/>
    <xf numFmtId="40" fontId="6" fillId="0" borderId="95">
      <protection locked="0"/>
    </xf>
    <xf numFmtId="38" fontId="10" fillId="0" borderId="96">
      <protection locked="0"/>
    </xf>
    <xf numFmtId="38" fontId="244" fillId="0" borderId="0"/>
    <xf numFmtId="38" fontId="199" fillId="0" borderId="0"/>
    <xf numFmtId="38" fontId="245" fillId="0" borderId="0"/>
    <xf numFmtId="38" fontId="246" fillId="0" borderId="0"/>
    <xf numFmtId="0" fontId="87" fillId="0" borderId="0"/>
    <xf numFmtId="0" fontId="87" fillId="0" borderId="0"/>
    <xf numFmtId="0" fontId="247" fillId="0" borderId="0">
      <alignment horizontal="right"/>
    </xf>
    <xf numFmtId="0" fontId="248" fillId="0" borderId="0" applyFont="0" applyFill="0" applyBorder="0" applyAlignment="0" applyProtection="0"/>
    <xf numFmtId="0" fontId="248" fillId="0" borderId="0">
      <alignment horizontal="left" indent="1"/>
    </xf>
    <xf numFmtId="0" fontId="248" fillId="0" borderId="0">
      <alignment horizontal="left" indent="2"/>
    </xf>
    <xf numFmtId="0" fontId="248" fillId="0" borderId="0" applyFill="0" applyBorder="0" applyAlignment="0" applyProtection="0">
      <alignment horizontal="right"/>
    </xf>
    <xf numFmtId="0" fontId="249" fillId="0" borderId="0">
      <alignment horizontal="right"/>
    </xf>
    <xf numFmtId="49" fontId="249" fillId="0" borderId="0">
      <alignment horizontal="left"/>
    </xf>
    <xf numFmtId="0" fontId="250" fillId="0" borderId="0" applyFill="0" applyBorder="0" applyAlignment="0" applyProtection="0"/>
    <xf numFmtId="0" fontId="38" fillId="41" borderId="0">
      <alignment horizontal="center"/>
    </xf>
    <xf numFmtId="0" fontId="185" fillId="0" borderId="0">
      <alignment horizontal="left"/>
    </xf>
    <xf numFmtId="0" fontId="40" fillId="0" borderId="0"/>
    <xf numFmtId="0" fontId="251" fillId="0" borderId="0">
      <alignment horizontal="left"/>
    </xf>
    <xf numFmtId="0" fontId="251" fillId="0" borderId="0">
      <alignment horizontal="left"/>
    </xf>
    <xf numFmtId="0" fontId="252" fillId="0" borderId="0">
      <alignment horizontal="center"/>
    </xf>
    <xf numFmtId="0" fontId="228"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253" fillId="0" borderId="0" applyNumberFormat="0" applyFill="0" applyBorder="0" applyAlignment="0" applyProtection="0">
      <alignment vertical="top"/>
      <protection locked="0"/>
    </xf>
    <xf numFmtId="0" fontId="13" fillId="0" borderId="0" applyFont="0" applyFill="0" applyBorder="0" applyAlignment="0" applyProtection="0"/>
    <xf numFmtId="0" fontId="17" fillId="106" borderId="0">
      <alignment horizontal="right"/>
      <protection locked="0"/>
    </xf>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0" fontId="254" fillId="0" borderId="6" applyNumberFormat="0" applyFill="0" applyAlignment="0" applyProtection="0"/>
    <xf numFmtId="0" fontId="254" fillId="0" borderId="6" applyNumberFormat="0" applyFill="0" applyAlignment="0" applyProtection="0"/>
    <xf numFmtId="0" fontId="254" fillId="0" borderId="6" applyNumberFormat="0" applyFill="0" applyAlignment="0" applyProtection="0"/>
    <xf numFmtId="0" fontId="254" fillId="0" borderId="6" applyNumberFormat="0" applyFill="0" applyAlignment="0" applyProtection="0"/>
    <xf numFmtId="15" fontId="10" fillId="45" borderId="38">
      <alignment horizontal="center"/>
    </xf>
    <xf numFmtId="0" fontId="10" fillId="0" borderId="97" applyFill="0" applyBorder="0" applyProtection="0">
      <alignment horizontal="center"/>
    </xf>
    <xf numFmtId="0" fontId="10" fillId="0" borderId="52" applyFill="0" applyBorder="0" applyProtection="0">
      <alignment horizontal="right"/>
    </xf>
    <xf numFmtId="0" fontId="10" fillId="0" borderId="97" applyFill="0" applyBorder="0" applyProtection="0">
      <alignment horizontal="right"/>
    </xf>
    <xf numFmtId="14" fontId="17" fillId="108" borderId="35">
      <alignment horizontal="left"/>
    </xf>
    <xf numFmtId="49" fontId="173" fillId="0" borderId="98" applyAlignment="0">
      <alignment horizontal="left"/>
      <protection locked="0"/>
    </xf>
    <xf numFmtId="0" fontId="87" fillId="0" borderId="0" applyFont="0" applyFill="0" applyBorder="0" applyAlignment="0" applyProtection="0"/>
    <xf numFmtId="0" fontId="173" fillId="0" borderId="98">
      <protection locked="0"/>
    </xf>
    <xf numFmtId="0" fontId="58" fillId="0" borderId="0" applyFont="0" applyFill="0" applyBorder="0" applyAlignment="0" applyProtection="0"/>
    <xf numFmtId="0" fontId="58" fillId="0" borderId="0">
      <protection locked="0"/>
    </xf>
    <xf numFmtId="0" fontId="11" fillId="0" borderId="0" applyFont="0" applyFill="0" applyBorder="0" applyAlignment="0" applyProtection="0"/>
    <xf numFmtId="0" fontId="255" fillId="0" borderId="0" applyAlignment="0">
      <alignment horizontal="left"/>
      <protection locked="0"/>
    </xf>
    <xf numFmtId="0" fontId="6" fillId="0" borderId="0">
      <alignment horizontal="center"/>
    </xf>
    <xf numFmtId="0" fontId="79" fillId="0" borderId="0">
      <alignment horizontal="center"/>
    </xf>
    <xf numFmtId="40" fontId="10" fillId="0" borderId="99"/>
    <xf numFmtId="0" fontId="10" fillId="42" borderId="0" applyFont="0" applyBorder="0" applyAlignment="0"/>
    <xf numFmtId="0" fontId="10" fillId="109" borderId="0" applyNumberFormat="0" applyFont="0" applyBorder="0" applyAlignment="0">
      <protection locked="0"/>
    </xf>
    <xf numFmtId="0" fontId="58" fillId="0" borderId="0" applyFont="0" applyFill="0" applyBorder="0" applyAlignment="0" applyProtection="0"/>
    <xf numFmtId="0" fontId="66" fillId="0" borderId="0" applyFont="0" applyFill="0" applyBorder="0" applyAlignment="0" applyProtection="0"/>
    <xf numFmtId="38" fontId="66" fillId="0" borderId="0" applyFont="0" applyFill="0" applyBorder="0" applyAlignment="0" applyProtection="0"/>
    <xf numFmtId="49" fontId="173" fillId="0" borderId="98" applyAlignment="0">
      <alignment horizontal="left"/>
      <protection locked="0"/>
    </xf>
    <xf numFmtId="0" fontId="6" fillId="110" borderId="0"/>
    <xf numFmtId="2" fontId="6" fillId="55" borderId="0" applyNumberFormat="0" applyBorder="0" applyAlignment="0"/>
    <xf numFmtId="0" fontId="10" fillId="0" borderId="0" applyFont="0" applyFill="0" applyBorder="0" applyAlignment="0" applyProtection="0"/>
    <xf numFmtId="0" fontId="10" fillId="0" borderId="0" applyFont="0" applyFill="0" applyBorder="0" applyAlignment="0" applyProtection="0"/>
    <xf numFmtId="0" fontId="256"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66" fillId="0" borderId="0" applyFont="0" applyFill="0" applyBorder="0" applyAlignment="0" applyProtection="0"/>
    <xf numFmtId="0" fontId="66" fillId="0" borderId="0" applyFont="0" applyFill="0" applyBorder="0" applyAlignment="0" applyProtection="0"/>
    <xf numFmtId="0" fontId="87" fillId="0" borderId="0" applyFont="0" applyFill="0" applyBorder="0" applyAlignment="0" applyProtection="0">
      <alignment vertical="center"/>
    </xf>
    <xf numFmtId="0" fontId="18" fillId="0" borderId="0" applyFill="0" applyBorder="0" applyAlignment="0" applyProtection="0"/>
    <xf numFmtId="0" fontId="10" fillId="0" borderId="0" applyFont="0" applyFill="0" applyBorder="0" applyAlignment="0" applyProtection="0"/>
    <xf numFmtId="0" fontId="18" fillId="0" borderId="0"/>
    <xf numFmtId="2" fontId="40" fillId="42" borderId="0">
      <alignment horizontal="center"/>
    </xf>
    <xf numFmtId="0" fontId="58" fillId="0" borderId="0">
      <protection locked="0"/>
    </xf>
    <xf numFmtId="0" fontId="58" fillId="0" borderId="0">
      <protection locked="0"/>
    </xf>
    <xf numFmtId="0" fontId="257" fillId="0" borderId="0"/>
    <xf numFmtId="0" fontId="258" fillId="88" borderId="100" applyNumberFormat="0" applyFill="0" applyAlignment="0" applyProtection="0">
      <alignment vertical="center"/>
      <protection locked="0"/>
    </xf>
    <xf numFmtId="0" fontId="197" fillId="0" borderId="0" applyNumberFormat="0" applyBorder="0">
      <alignment horizontal="left" vertical="top"/>
    </xf>
    <xf numFmtId="0" fontId="259" fillId="88" borderId="100" applyNumberFormat="0">
      <alignment vertical="center"/>
      <protection locked="0"/>
    </xf>
    <xf numFmtId="0" fontId="260" fillId="4" borderId="0" applyNumberFormat="0" applyBorder="0" applyAlignment="0" applyProtection="0"/>
    <xf numFmtId="0" fontId="260" fillId="4" borderId="0" applyNumberFormat="0" applyBorder="0" applyAlignment="0" applyProtection="0"/>
    <xf numFmtId="0" fontId="260" fillId="4" borderId="0" applyNumberFormat="0" applyBorder="0" applyAlignment="0" applyProtection="0"/>
    <xf numFmtId="0" fontId="260" fillId="4" borderId="0" applyNumberFormat="0" applyBorder="0" applyAlignment="0" applyProtection="0"/>
    <xf numFmtId="0" fontId="261" fillId="44" borderId="0" applyNumberFormat="0" applyBorder="0" applyAlignment="0" applyProtection="0"/>
    <xf numFmtId="0" fontId="10" fillId="95" borderId="0" applyNumberFormat="0" applyFont="0" applyBorder="0" applyAlignment="0" applyProtection="0"/>
    <xf numFmtId="0" fontId="262" fillId="111" borderId="0" applyNumberFormat="0" applyFont="0" applyBorder="0" applyAlignment="0" applyProtection="0"/>
    <xf numFmtId="0" fontId="102" fillId="0" borderId="0">
      <alignment horizontal="left"/>
    </xf>
    <xf numFmtId="37" fontId="263" fillId="0" borderId="0"/>
    <xf numFmtId="0" fontId="21" fillId="0" borderId="0"/>
    <xf numFmtId="0" fontId="12" fillId="0" borderId="0"/>
    <xf numFmtId="3" fontId="264" fillId="0" borderId="0"/>
    <xf numFmtId="0" fontId="66" fillId="0" borderId="79"/>
    <xf numFmtId="0" fontId="58" fillId="0" borderId="0"/>
    <xf numFmtId="0" fontId="10" fillId="0" borderId="0"/>
    <xf numFmtId="0" fontId="10" fillId="0" borderId="0"/>
    <xf numFmtId="0" fontId="1" fillId="0" borderId="0"/>
    <xf numFmtId="0" fontId="66" fillId="0" borderId="0"/>
    <xf numFmtId="0" fontId="10" fillId="0" borderId="0"/>
    <xf numFmtId="0" fontId="1" fillId="0" borderId="0"/>
    <xf numFmtId="0" fontId="10" fillId="0" borderId="0"/>
    <xf numFmtId="0" fontId="10" fillId="0" borderId="0"/>
    <xf numFmtId="0" fontId="66" fillId="0" borderId="0"/>
    <xf numFmtId="0" fontId="71" fillId="0" borderId="0"/>
    <xf numFmtId="0" fontId="1" fillId="0" borderId="0"/>
    <xf numFmtId="0" fontId="10" fillId="0" borderId="0"/>
    <xf numFmtId="0" fontId="87" fillId="0" borderId="0"/>
    <xf numFmtId="0" fontId="10" fillId="0" borderId="0"/>
    <xf numFmtId="0" fontId="10" fillId="0" borderId="0"/>
    <xf numFmtId="0" fontId="265" fillId="0" borderId="0"/>
    <xf numFmtId="0" fontId="10" fillId="0" borderId="0"/>
    <xf numFmtId="0" fontId="10" fillId="0" borderId="0"/>
    <xf numFmtId="0" fontId="10" fillId="0" borderId="0"/>
    <xf numFmtId="0" fontId="10" fillId="0" borderId="0"/>
    <xf numFmtId="0" fontId="10" fillId="0" borderId="0"/>
    <xf numFmtId="0" fontId="10" fillId="0" borderId="0"/>
    <xf numFmtId="37" fontId="155" fillId="0" borderId="0"/>
    <xf numFmtId="0" fontId="150" fillId="0" borderId="0"/>
    <xf numFmtId="0" fontId="150" fillId="0" borderId="0"/>
    <xf numFmtId="0" fontId="10" fillId="0" borderId="0"/>
    <xf numFmtId="0" fontId="10" fillId="0" borderId="0"/>
    <xf numFmtId="0" fontId="150" fillId="0" borderId="0"/>
    <xf numFmtId="0" fontId="150" fillId="0" borderId="0"/>
    <xf numFmtId="0" fontId="153" fillId="0" borderId="0"/>
    <xf numFmtId="37" fontId="155" fillId="0" borderId="0"/>
    <xf numFmtId="0" fontId="6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37" fontId="266" fillId="0" borderId="0"/>
    <xf numFmtId="37" fontId="155" fillId="0" borderId="0"/>
    <xf numFmtId="0" fontId="8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67" fillId="0" borderId="0"/>
    <xf numFmtId="0" fontId="10" fillId="0" borderId="0"/>
    <xf numFmtId="0" fontId="10" fillId="0" borderId="0"/>
    <xf numFmtId="37" fontId="95" fillId="0" borderId="0"/>
    <xf numFmtId="0" fontId="268" fillId="0" borderId="0"/>
    <xf numFmtId="0" fontId="10" fillId="0" borderId="0"/>
    <xf numFmtId="0" fontId="10" fillId="0" borderId="0"/>
    <xf numFmtId="0" fontId="1" fillId="0" borderId="0"/>
    <xf numFmtId="0" fontId="1" fillId="0" borderId="0"/>
    <xf numFmtId="0" fontId="1" fillId="0" borderId="0"/>
    <xf numFmtId="0" fontId="10" fillId="0" borderId="0"/>
    <xf numFmtId="0" fontId="10" fillId="0" borderId="0"/>
    <xf numFmtId="0" fontId="43" fillId="0" borderId="0"/>
    <xf numFmtId="0" fontId="43" fillId="0" borderId="0"/>
    <xf numFmtId="0" fontId="43" fillId="0" borderId="0"/>
    <xf numFmtId="0" fontId="43" fillId="0" borderId="0"/>
    <xf numFmtId="0" fontId="43" fillId="0" borderId="0"/>
    <xf numFmtId="0" fontId="152" fillId="0" borderId="0"/>
    <xf numFmtId="0" fontId="10" fillId="0" borderId="0"/>
    <xf numFmtId="0" fontId="10" fillId="0" borderId="0"/>
    <xf numFmtId="0" fontId="71"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3" fontId="17" fillId="78" borderId="49"/>
    <xf numFmtId="0" fontId="18" fillId="0" borderId="0"/>
    <xf numFmtId="0" fontId="87" fillId="0" borderId="0"/>
    <xf numFmtId="0" fontId="198" fillId="35" borderId="0"/>
    <xf numFmtId="0" fontId="11" fillId="112" borderId="38" applyBorder="0"/>
    <xf numFmtId="0" fontId="11" fillId="0" borderId="0"/>
    <xf numFmtId="0" fontId="269" fillId="0" borderId="0"/>
    <xf numFmtId="0" fontId="88" fillId="0" borderId="79" applyNumberFormat="0" applyFont="0" applyBorder="0" applyAlignment="0" applyProtection="0">
      <alignment horizontal="center"/>
    </xf>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71" fillId="8" borderId="8" applyNumberFormat="0" applyFont="0" applyAlignment="0" applyProtection="0"/>
    <xf numFmtId="0" fontId="10" fillId="0" borderId="0" applyFont="0" applyBorder="0" applyAlignment="0">
      <protection hidden="1"/>
    </xf>
    <xf numFmtId="0" fontId="10" fillId="0" borderId="0" applyFont="0" applyFill="0" applyBorder="0" applyAlignment="0">
      <protection hidden="1"/>
    </xf>
    <xf numFmtId="0" fontId="10" fillId="0" borderId="0">
      <protection hidden="1"/>
    </xf>
    <xf numFmtId="0" fontId="10" fillId="0" borderId="0"/>
    <xf numFmtId="0" fontId="10" fillId="0" borderId="0"/>
    <xf numFmtId="0" fontId="87" fillId="0" borderId="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70" fillId="0" borderId="0" applyFont="0" applyFill="0" applyBorder="0" applyAlignment="0" applyProtection="0"/>
    <xf numFmtId="0" fontId="270" fillId="0" borderId="0" applyFont="0" applyFill="0" applyBorder="0" applyAlignment="0" applyProtection="0"/>
    <xf numFmtId="0" fontId="168" fillId="0" borderId="0" applyNumberForma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0" fontId="272" fillId="6" borderId="5" applyNumberFormat="0" applyAlignment="0" applyProtection="0"/>
    <xf numFmtId="0" fontId="272" fillId="6" borderId="5" applyNumberFormat="0" applyAlignment="0" applyProtection="0"/>
    <xf numFmtId="0" fontId="272" fillId="6" borderId="5" applyNumberFormat="0" applyAlignment="0" applyProtection="0"/>
    <xf numFmtId="0" fontId="272" fillId="6" borderId="5" applyNumberFormat="0" applyAlignment="0" applyProtection="0"/>
    <xf numFmtId="0" fontId="29" fillId="113" borderId="0">
      <alignment horizontal="right"/>
    </xf>
    <xf numFmtId="0" fontId="273" fillId="80" borderId="0">
      <alignment horizontal="center"/>
    </xf>
    <xf numFmtId="0" fontId="28" fillId="114" borderId="39"/>
    <xf numFmtId="0" fontId="274" fillId="113" borderId="0" applyBorder="0">
      <alignment horizontal="centerContinuous"/>
    </xf>
    <xf numFmtId="0" fontId="275" fillId="114" borderId="0" applyBorder="0">
      <alignment horizontal="centerContinuous"/>
    </xf>
    <xf numFmtId="1" fontId="198" fillId="0" borderId="0" applyFill="0" applyBorder="0" applyProtection="0">
      <alignment horizontal="center"/>
    </xf>
    <xf numFmtId="10" fontId="18" fillId="0" borderId="39"/>
    <xf numFmtId="0" fontId="10" fillId="0" borderId="0">
      <protection hidden="1"/>
    </xf>
    <xf numFmtId="0" fontId="10" fillId="0" borderId="0">
      <protection hidden="1"/>
    </xf>
    <xf numFmtId="0" fontId="10" fillId="0" borderId="0">
      <protection hidden="1"/>
    </xf>
    <xf numFmtId="0" fontId="10" fillId="0" borderId="0">
      <protection hidden="1"/>
    </xf>
    <xf numFmtId="0" fontId="10" fillId="0" borderId="0">
      <protection hidden="1"/>
    </xf>
    <xf numFmtId="0" fontId="10" fillId="0" borderId="0">
      <protection hidden="1"/>
    </xf>
    <xf numFmtId="0" fontId="10" fillId="0" borderId="38">
      <protection hidden="1"/>
    </xf>
    <xf numFmtId="0" fontId="276" fillId="0" borderId="0" applyFill="0" applyBorder="0" applyProtection="0">
      <alignment horizontal="left"/>
    </xf>
    <xf numFmtId="0" fontId="277" fillId="0" borderId="0" applyFill="0" applyBorder="0" applyProtection="0">
      <alignment horizontal="left"/>
    </xf>
    <xf numFmtId="0" fontId="278" fillId="115" borderId="101" applyFill="0" applyProtection="0">
      <alignment horizontal="center"/>
    </xf>
    <xf numFmtId="0" fontId="278" fillId="116" borderId="98">
      <alignment horizontal="center"/>
    </xf>
    <xf numFmtId="0" fontId="279" fillId="0" borderId="102">
      <alignment vertical="center"/>
    </xf>
    <xf numFmtId="0" fontId="102" fillId="0" borderId="0"/>
    <xf numFmtId="0" fontId="280" fillId="0" borderId="0"/>
    <xf numFmtId="0" fontId="155" fillId="0" borderId="0"/>
    <xf numFmtId="0" fontId="86" fillId="0" borderId="0" applyFont="0" applyFill="0" applyBorder="0" applyAlignment="0" applyProtection="0"/>
    <xf numFmtId="0" fontId="13" fillId="0" borderId="103" applyFont="0" applyFill="0" applyBorder="0" applyAlignment="0" applyProtection="0">
      <alignment horizontal="right"/>
    </xf>
    <xf numFmtId="0" fontId="66" fillId="0" borderId="0" applyFont="0" applyFill="0" applyBorder="0" applyAlignment="0" applyProtection="0"/>
    <xf numFmtId="0" fontId="66"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281" fillId="0" borderId="0" applyFont="0" applyFill="0" applyBorder="0" applyAlignment="0" applyProtection="0"/>
    <xf numFmtId="10" fontId="10" fillId="0" borderId="0" applyFont="0" applyFill="0" applyBorder="0" applyAlignment="0" applyProtection="0"/>
    <xf numFmtId="10" fontId="51" fillId="0" borderId="0"/>
    <xf numFmtId="0" fontId="282"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283" fillId="0" borderId="0" applyFont="0" applyFill="0" applyBorder="0" applyAlignment="0" applyProtection="0"/>
    <xf numFmtId="9" fontId="18" fillId="0" borderId="0" applyFont="0" applyFill="0" applyBorder="0" applyAlignment="0" applyProtection="0"/>
    <xf numFmtId="9" fontId="10" fillId="0" borderId="0" applyFont="0" applyFill="0" applyBorder="0" applyAlignment="0" applyProtection="0"/>
    <xf numFmtId="9" fontId="150" fillId="0" borderId="0" applyFont="0" applyFill="0" applyBorder="0" applyAlignment="0" applyProtection="0"/>
    <xf numFmtId="9" fontId="152" fillId="0" borderId="0" applyFont="0" applyFill="0" applyBorder="0" applyAlignment="0" applyProtection="0"/>
    <xf numFmtId="9" fontId="153"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0" fontId="13" fillId="0" borderId="0" applyFont="0" applyFill="0" applyBorder="0" applyProtection="0">
      <alignment horizontal="right"/>
    </xf>
    <xf numFmtId="0" fontId="11" fillId="0" borderId="0"/>
    <xf numFmtId="9" fontId="66" fillId="0" borderId="104" applyNumberFormat="0" applyBorder="0"/>
    <xf numFmtId="0" fontId="87" fillId="0" borderId="0" applyFont="0" applyFill="0" applyBorder="0" applyAlignment="0" applyProtection="0">
      <alignment vertical="center"/>
    </xf>
    <xf numFmtId="1" fontId="284" fillId="0" borderId="0">
      <protection locked="0"/>
    </xf>
    <xf numFmtId="0" fontId="58" fillId="0" borderId="0">
      <protection locked="0"/>
    </xf>
    <xf numFmtId="168" fontId="11" fillId="0" borderId="0" applyFont="0" applyFill="0" applyBorder="0" applyAlignment="0" applyProtection="0"/>
    <xf numFmtId="0" fontId="11" fillId="0" borderId="0" applyFont="0" applyFill="0" applyBorder="0" applyAlignment="0" applyProtection="0"/>
    <xf numFmtId="13" fontId="10" fillId="0" borderId="0" applyFont="0" applyFill="0" applyProtection="0"/>
    <xf numFmtId="0" fontId="285" fillId="0" borderId="0" applyFont="0" applyFill="0" applyBorder="0" applyAlignment="0" applyProtection="0">
      <alignment horizontal="center"/>
    </xf>
    <xf numFmtId="0" fontId="285" fillId="0" borderId="0" applyFont="0" applyFill="0" applyBorder="0" applyAlignment="0" applyProtection="0">
      <alignment horizontal="center"/>
    </xf>
    <xf numFmtId="0" fontId="285" fillId="0" borderId="0" applyFont="0" applyFill="0" applyBorder="0" applyAlignment="0" applyProtection="0">
      <alignment horizontal="center"/>
    </xf>
    <xf numFmtId="0" fontId="10" fillId="0" borderId="0" applyFont="0" applyFill="0" applyBorder="0" applyAlignment="0" applyProtection="0"/>
    <xf numFmtId="0" fontId="10" fillId="0" borderId="0" applyFont="0" applyFill="0" applyBorder="0" applyAlignment="0" applyProtection="0"/>
    <xf numFmtId="0" fontId="6" fillId="0" borderId="0"/>
    <xf numFmtId="0" fontId="6" fillId="0" borderId="0"/>
    <xf numFmtId="0" fontId="6" fillId="0" borderId="0"/>
    <xf numFmtId="0" fontId="6" fillId="0" borderId="0"/>
    <xf numFmtId="0" fontId="29" fillId="0" borderId="38"/>
    <xf numFmtId="0" fontId="10" fillId="0" borderId="38">
      <protection hidden="1"/>
    </xf>
    <xf numFmtId="0" fontId="6" fillId="0" borderId="0"/>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0" fontId="25" fillId="0" borderId="0" applyFill="0" applyBorder="0" applyAlignment="0"/>
    <xf numFmtId="9" fontId="17" fillId="0" borderId="0" applyFont="0" applyFill="0" applyBorder="0" applyAlignment="0" applyProtection="0"/>
    <xf numFmtId="0" fontId="11" fillId="0" borderId="0" applyFont="0" applyFill="0" applyBorder="0" applyAlignment="0" applyProtection="0"/>
    <xf numFmtId="0" fontId="58" fillId="0" borderId="0">
      <protection locked="0"/>
    </xf>
    <xf numFmtId="0" fontId="10" fillId="0" borderId="0" applyNumberFormat="0" applyFont="0" applyFill="0" applyBorder="0" applyAlignment="0">
      <protection locked="0"/>
    </xf>
    <xf numFmtId="0" fontId="286" fillId="0" borderId="0"/>
    <xf numFmtId="0" fontId="287" fillId="0" borderId="0" applyAlignment="0">
      <alignment horizontal="left"/>
      <protection locked="0"/>
    </xf>
    <xf numFmtId="0" fontId="10" fillId="0" borderId="0"/>
    <xf numFmtId="0" fontId="10" fillId="0" borderId="0"/>
    <xf numFmtId="0" fontId="15" fillId="0" borderId="0">
      <protection hidden="1"/>
    </xf>
    <xf numFmtId="0" fontId="15" fillId="0" borderId="0"/>
    <xf numFmtId="0" fontId="15" fillId="0" borderId="0"/>
    <xf numFmtId="0" fontId="15" fillId="0" borderId="0"/>
    <xf numFmtId="0" fontId="10" fillId="0" borderId="52" applyFill="0" applyBorder="0" applyProtection="0">
      <alignment horizontal="right"/>
    </xf>
    <xf numFmtId="0" fontId="288" fillId="50" borderId="0" applyNumberFormat="0" applyBorder="0" applyAlignment="0" applyProtection="0"/>
    <xf numFmtId="0" fontId="289" fillId="78" borderId="80" applyNumberFormat="0" applyAlignment="0" applyProtection="0"/>
    <xf numFmtId="0" fontId="290" fillId="0" borderId="0" applyNumberFormat="0" applyFill="0" applyBorder="0" applyAlignment="0" applyProtection="0"/>
    <xf numFmtId="37" fontId="291" fillId="113" borderId="0"/>
    <xf numFmtId="0" fontId="292" fillId="0" borderId="0" applyNumberFormat="0" applyFill="0" applyBorder="0" applyAlignment="0" applyProtection="0"/>
    <xf numFmtId="0" fontId="293" fillId="0" borderId="105" applyNumberFormat="0" applyFill="0" applyAlignment="0" applyProtection="0"/>
    <xf numFmtId="0" fontId="294" fillId="0" borderId="106" applyNumberFormat="0" applyFill="0" applyAlignment="0" applyProtection="0"/>
    <xf numFmtId="0" fontId="295" fillId="0" borderId="107" applyNumberFormat="0" applyFill="0" applyAlignment="0" applyProtection="0"/>
    <xf numFmtId="0" fontId="295" fillId="0" borderId="0" applyNumberFormat="0" applyFill="0" applyBorder="0" applyAlignment="0" applyProtection="0"/>
    <xf numFmtId="0" fontId="296" fillId="100" borderId="108" applyNumberFormat="0" applyAlignment="0" applyProtection="0"/>
    <xf numFmtId="0" fontId="297" fillId="0" borderId="0" applyFont="0" applyFill="0" applyBorder="0" applyAlignment="0" applyProtection="0"/>
    <xf numFmtId="0" fontId="297" fillId="0" borderId="0" applyFont="0" applyFill="0" applyBorder="0" applyAlignment="0" applyProtection="0"/>
    <xf numFmtId="166" fontId="18" fillId="0" borderId="0" applyFont="0" applyFill="0" applyBorder="0" applyAlignment="0" applyProtection="0"/>
    <xf numFmtId="0" fontId="297" fillId="0" borderId="0"/>
    <xf numFmtId="0" fontId="297" fillId="0" borderId="0"/>
    <xf numFmtId="0" fontId="297" fillId="0" borderId="0">
      <alignment vertical="center"/>
    </xf>
    <xf numFmtId="0" fontId="10" fillId="0" borderId="0"/>
    <xf numFmtId="0" fontId="298" fillId="0" borderId="0" applyNumberFormat="0" applyFill="0" applyBorder="0" applyAlignment="0" applyProtection="0">
      <alignment vertical="top"/>
      <protection locked="0"/>
    </xf>
    <xf numFmtId="0" fontId="298" fillId="0" borderId="0" applyNumberFormat="0" applyFill="0" applyBorder="0" applyAlignment="0" applyProtection="0">
      <alignment vertical="top"/>
      <protection locked="0"/>
    </xf>
    <xf numFmtId="9" fontId="1" fillId="0" borderId="0" applyFont="0" applyFill="0" applyBorder="0" applyAlignment="0" applyProtection="0"/>
    <xf numFmtId="0" fontId="307" fillId="0" borderId="0"/>
    <xf numFmtId="0" fontId="1" fillId="0" borderId="0"/>
    <xf numFmtId="0" fontId="10" fillId="0" borderId="0"/>
    <xf numFmtId="0" fontId="248" fillId="0" borderId="0"/>
    <xf numFmtId="9" fontId="10" fillId="0" borderId="0" applyFont="0" applyFill="0" applyBorder="0" applyAlignment="0" applyProtection="0"/>
    <xf numFmtId="172" fontId="10" fillId="0" borderId="0" applyFont="0" applyFill="0" applyBorder="0" applyAlignment="0" applyProtection="0"/>
    <xf numFmtId="0" fontId="10" fillId="0" borderId="0"/>
    <xf numFmtId="168" fontId="1" fillId="0" borderId="0" applyFont="0" applyFill="0" applyBorder="0" applyAlignment="0" applyProtection="0"/>
    <xf numFmtId="0" fontId="10" fillId="0" borderId="0"/>
    <xf numFmtId="4" fontId="10" fillId="42" borderId="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1" borderId="0" applyNumberFormat="0" applyBorder="0" applyAlignment="0" applyProtection="0"/>
    <xf numFmtId="0" fontId="69" fillId="54" borderId="0" applyNumberFormat="0" applyBorder="0" applyAlignment="0" applyProtection="0"/>
    <xf numFmtId="0" fontId="69" fillId="57" borderId="0" applyNumberFormat="0" applyBorder="0" applyAlignment="0" applyProtection="0"/>
    <xf numFmtId="0" fontId="39" fillId="58"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61" borderId="0" applyNumberFormat="0" applyBorder="0" applyAlignment="0" applyProtection="0"/>
    <xf numFmtId="49" fontId="316" fillId="0" borderId="0" applyFont="0" applyFill="0" applyBorder="0" applyAlignment="0" applyProtection="0">
      <alignment horizontal="left"/>
    </xf>
    <xf numFmtId="176" fontId="6" fillId="0" borderId="0" applyFill="0" applyBorder="0" applyAlignment="0" applyProtection="0"/>
    <xf numFmtId="49" fontId="130" fillId="0" borderId="0" applyNumberFormat="0" applyAlignment="0" applyProtection="0">
      <alignment horizontal="left" wrapText="1"/>
    </xf>
    <xf numFmtId="49" fontId="317" fillId="0" borderId="0" applyAlignment="0" applyProtection="0">
      <alignment horizontal="left"/>
    </xf>
    <xf numFmtId="0" fontId="288" fillId="50" borderId="0" applyNumberFormat="0" applyBorder="0" applyAlignment="0" applyProtection="0"/>
    <xf numFmtId="0" fontId="134" fillId="78" borderId="24" applyNumberFormat="0" applyAlignment="0" applyProtection="0"/>
    <xf numFmtId="0" fontId="296" fillId="100" borderId="108" applyNumberFormat="0" applyAlignment="0" applyProtection="0"/>
    <xf numFmtId="0" fontId="138" fillId="0" borderId="63" applyNumberFormat="0" applyFill="0" applyAlignment="0" applyProtection="0"/>
    <xf numFmtId="190" fontId="10" fillId="0" borderId="0" applyFont="0" applyFill="0" applyBorder="0" applyAlignment="0" applyProtection="0"/>
    <xf numFmtId="172" fontId="69" fillId="0" borderId="0" applyFont="0" applyFill="0" applyBorder="0" applyAlignment="0" applyProtection="0"/>
    <xf numFmtId="190" fontId="10" fillId="0" borderId="0" applyFont="0" applyFill="0" applyBorder="0" applyAlignment="0" applyProtection="0"/>
    <xf numFmtId="168" fontId="1" fillId="0" borderId="0" applyFont="0" applyFill="0" applyBorder="0" applyAlignment="0" applyProtection="0"/>
    <xf numFmtId="0" fontId="318" fillId="123" borderId="0" applyNumberFormat="0" applyBorder="0" applyAlignment="0" applyProtection="0"/>
    <xf numFmtId="0" fontId="318" fillId="124" borderId="0" applyNumberFormat="0" applyBorder="0" applyAlignment="0" applyProtection="0"/>
    <xf numFmtId="0" fontId="318" fillId="125" borderId="0" applyNumberFormat="0" applyBorder="0" applyAlignment="0" applyProtection="0"/>
    <xf numFmtId="0" fontId="295" fillId="0" borderId="0" applyNumberFormat="0" applyFill="0" applyBorder="0" applyAlignment="0" applyProtection="0"/>
    <xf numFmtId="0" fontId="39" fillId="126" borderId="0" applyNumberFormat="0" applyBorder="0" applyAlignment="0" applyProtection="0"/>
    <xf numFmtId="0" fontId="39" fillId="127" borderId="0" applyNumberFormat="0" applyBorder="0" applyAlignment="0" applyProtection="0"/>
    <xf numFmtId="0" fontId="39" fillId="128"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129" borderId="0" applyNumberFormat="0" applyBorder="0" applyAlignment="0" applyProtection="0"/>
    <xf numFmtId="0" fontId="179" fillId="53" borderId="24" applyNumberFormat="0" applyAlignment="0" applyProtection="0"/>
    <xf numFmtId="191" fontId="81" fillId="0" borderId="0" applyFill="0" applyBorder="0">
      <alignment horizontal="right" vertical="top"/>
    </xf>
    <xf numFmtId="192" fontId="43" fillId="0" borderId="0">
      <alignment horizontal="center"/>
    </xf>
    <xf numFmtId="0" fontId="81" fillId="0" borderId="0" applyFill="0" applyBorder="0">
      <alignment horizontal="left" vertical="top"/>
    </xf>
    <xf numFmtId="0" fontId="45" fillId="0" borderId="0">
      <alignment horizontal="left" vertical="top" wrapText="1"/>
    </xf>
    <xf numFmtId="0" fontId="319" fillId="0" borderId="0">
      <alignment horizontal="left" vertical="top" wrapText="1"/>
    </xf>
    <xf numFmtId="0" fontId="320" fillId="0" borderId="0" applyNumberFormat="0" applyFill="0" applyBorder="0" applyAlignment="0" applyProtection="0">
      <alignment vertical="top"/>
      <protection locked="0"/>
    </xf>
    <xf numFmtId="0" fontId="239" fillId="49" borderId="0" applyNumberFormat="0" applyBorder="0" applyAlignment="0" applyProtection="0"/>
    <xf numFmtId="172" fontId="10" fillId="0" borderId="0" applyFont="0" applyFill="0" applyBorder="0" applyAlignment="0" applyProtection="0"/>
    <xf numFmtId="0" fontId="21" fillId="0" borderId="0"/>
    <xf numFmtId="0" fontId="321" fillId="93" borderId="66" applyNumberFormat="0" applyFont="0" applyAlignment="0" applyProtection="0"/>
    <xf numFmtId="0" fontId="10" fillId="0" borderId="0"/>
    <xf numFmtId="9" fontId="10" fillId="0" borderId="0" applyFont="0" applyFill="0" applyBorder="0" applyAlignment="0" applyProtection="0"/>
    <xf numFmtId="9" fontId="69" fillId="0" borderId="0" applyFont="0" applyFill="0" applyBorder="0" applyAlignment="0" applyProtection="0"/>
    <xf numFmtId="0" fontId="289" fillId="78" borderId="80" applyNumberFormat="0" applyAlignment="0" applyProtection="0"/>
    <xf numFmtId="4" fontId="74" fillId="101" borderId="160">
      <alignment vertical="center"/>
    </xf>
    <xf numFmtId="4" fontId="322" fillId="64" borderId="160">
      <alignment vertical="center"/>
    </xf>
    <xf numFmtId="4" fontId="74" fillId="130" borderId="160">
      <alignment horizontal="left" vertical="center" indent="1"/>
    </xf>
    <xf numFmtId="0" fontId="323" fillId="64" borderId="160" applyNumberFormat="0" applyProtection="0">
      <alignment horizontal="left" vertical="top" indent="1"/>
    </xf>
    <xf numFmtId="0" fontId="323" fillId="44" borderId="160" applyNumberFormat="0" applyProtection="0">
      <alignment horizontal="left" vertical="top" indent="1"/>
    </xf>
    <xf numFmtId="4" fontId="324" fillId="39" borderId="58" applyNumberFormat="0" applyProtection="0">
      <alignment horizontal="left" vertical="center" indent="1"/>
    </xf>
    <xf numFmtId="4" fontId="325" fillId="131" borderId="160">
      <alignment horizontal="right" vertical="center"/>
    </xf>
    <xf numFmtId="4" fontId="325" fillId="131" borderId="160" applyNumberFormat="0" applyProtection="0">
      <alignment horizontal="right" vertical="center"/>
    </xf>
    <xf numFmtId="4" fontId="325" fillId="131" borderId="160">
      <alignment horizontal="right" vertical="center"/>
    </xf>
    <xf numFmtId="4" fontId="325" fillId="132" borderId="160">
      <alignment horizontal="right" vertical="center"/>
    </xf>
    <xf numFmtId="4" fontId="325" fillId="132" borderId="160" applyNumberFormat="0" applyProtection="0">
      <alignment horizontal="right" vertical="center"/>
    </xf>
    <xf numFmtId="4" fontId="325" fillId="132" borderId="160">
      <alignment horizontal="right" vertical="center"/>
    </xf>
    <xf numFmtId="4" fontId="325" fillId="108" borderId="160">
      <alignment horizontal="right" vertical="center"/>
    </xf>
    <xf numFmtId="4" fontId="325" fillId="108" borderId="160">
      <alignment horizontal="right" vertical="center"/>
    </xf>
    <xf numFmtId="4" fontId="325" fillId="108" borderId="160" applyNumberFormat="0" applyProtection="0">
      <alignment horizontal="right" vertical="center"/>
    </xf>
    <xf numFmtId="4" fontId="326" fillId="133" borderId="24" applyNumberFormat="0" applyProtection="0">
      <alignment horizontal="left" vertical="center" indent="1"/>
    </xf>
    <xf numFmtId="4" fontId="326" fillId="45" borderId="58" applyNumberFormat="0" applyProtection="0">
      <alignment horizontal="left" vertical="center" indent="1"/>
    </xf>
    <xf numFmtId="4" fontId="191" fillId="39" borderId="0">
      <alignment horizontal="left" vertical="center" indent="1"/>
    </xf>
    <xf numFmtId="4" fontId="325" fillId="89" borderId="160">
      <alignment horizontal="right" vertical="center"/>
    </xf>
    <xf numFmtId="4" fontId="327" fillId="89" borderId="38" applyNumberFormat="0" applyProtection="0">
      <alignment horizontal="left" vertical="center" indent="1"/>
    </xf>
    <xf numFmtId="4" fontId="327" fillId="39" borderId="38" applyNumberFormat="0" applyProtection="0">
      <alignment horizontal="left" vertical="center" indent="1"/>
    </xf>
    <xf numFmtId="0" fontId="10" fillId="39" borderId="160" applyNumberFormat="0" applyProtection="0">
      <alignment horizontal="left" vertical="center" indent="1"/>
    </xf>
    <xf numFmtId="0" fontId="10" fillId="134" borderId="160" applyNumberFormat="0" applyProtection="0">
      <alignment horizontal="left" vertical="center" indent="1"/>
    </xf>
    <xf numFmtId="0" fontId="95" fillId="54" borderId="160" applyNumberFormat="0" applyProtection="0">
      <alignment horizontal="left" vertical="top" indent="1"/>
    </xf>
    <xf numFmtId="0" fontId="10" fillId="134" borderId="160" applyNumberFormat="0" applyProtection="0">
      <alignment horizontal="left" vertical="top" indent="1"/>
    </xf>
    <xf numFmtId="0" fontId="10" fillId="130" borderId="160" applyNumberFormat="0" applyProtection="0">
      <alignment horizontal="left" vertical="center" indent="1"/>
    </xf>
    <xf numFmtId="0" fontId="10" fillId="135" borderId="160" applyNumberFormat="0" applyProtection="0">
      <alignment horizontal="left" vertical="center" indent="1"/>
    </xf>
    <xf numFmtId="0" fontId="10" fillId="130" borderId="160" applyNumberFormat="0" applyProtection="0">
      <alignment horizontal="left" vertical="top" indent="1"/>
    </xf>
    <xf numFmtId="0" fontId="10" fillId="135" borderId="160" applyNumberFormat="0" applyProtection="0">
      <alignment horizontal="left" vertical="top" indent="1"/>
    </xf>
    <xf numFmtId="0" fontId="10" fillId="89" borderId="160" applyNumberFormat="0" applyProtection="0">
      <alignment horizontal="left" vertical="center" indent="1"/>
    </xf>
    <xf numFmtId="0" fontId="10" fillId="54" borderId="160" applyNumberFormat="0" applyProtection="0">
      <alignment horizontal="left" vertical="center" indent="1"/>
    </xf>
    <xf numFmtId="0" fontId="10" fillId="89" borderId="160" applyNumberFormat="0" applyProtection="0">
      <alignment horizontal="left" vertical="top" indent="1"/>
    </xf>
    <xf numFmtId="0" fontId="10" fillId="54" borderId="160" applyNumberFormat="0" applyProtection="0">
      <alignment horizontal="left" vertical="top" indent="1"/>
    </xf>
    <xf numFmtId="0" fontId="10" fillId="45" borderId="160" applyNumberFormat="0" applyProtection="0">
      <alignment horizontal="left" vertical="center" indent="1"/>
    </xf>
    <xf numFmtId="0" fontId="10" fillId="136" borderId="160" applyNumberFormat="0" applyProtection="0">
      <alignment horizontal="left" vertical="center" indent="1"/>
    </xf>
    <xf numFmtId="0" fontId="10" fillId="45" borderId="160" applyNumberFormat="0" applyProtection="0">
      <alignment horizontal="left" vertical="top" indent="1"/>
    </xf>
    <xf numFmtId="0" fontId="10" fillId="136" borderId="160" applyNumberFormat="0" applyProtection="0">
      <alignment horizontal="left" vertical="top" indent="1"/>
    </xf>
    <xf numFmtId="0" fontId="10" fillId="113" borderId="38" applyNumberFormat="0">
      <protection locked="0"/>
    </xf>
    <xf numFmtId="4" fontId="325" fillId="42" borderId="160" applyNumberFormat="0" applyProtection="0">
      <alignment vertical="center"/>
    </xf>
    <xf numFmtId="4" fontId="328" fillId="64" borderId="160" applyNumberFormat="0" applyProtection="0">
      <alignment vertical="center"/>
    </xf>
    <xf numFmtId="4" fontId="191" fillId="41" borderId="160">
      <alignment horizontal="left" vertical="center" indent="1"/>
    </xf>
    <xf numFmtId="0" fontId="29" fillId="42" borderId="160" applyNumberFormat="0" applyProtection="0">
      <alignment horizontal="left" vertical="top" indent="1"/>
    </xf>
    <xf numFmtId="0" fontId="29" fillId="93" borderId="160" applyNumberFormat="0" applyProtection="0">
      <alignment horizontal="left" vertical="top" indent="1"/>
    </xf>
    <xf numFmtId="4" fontId="329" fillId="0" borderId="160" applyNumberFormat="0" applyProtection="0">
      <alignment horizontal="right" vertical="center"/>
    </xf>
    <xf numFmtId="4" fontId="330" fillId="64" borderId="160">
      <alignment horizontal="right" vertical="center"/>
    </xf>
    <xf numFmtId="4" fontId="329" fillId="89" borderId="160">
      <alignment horizontal="left" vertical="center" indent="1"/>
    </xf>
    <xf numFmtId="0" fontId="325" fillId="54" borderId="160" applyNumberFormat="0" applyProtection="0">
      <alignment horizontal="left" vertical="top" indent="1"/>
    </xf>
    <xf numFmtId="0" fontId="29" fillId="135" borderId="160" applyNumberFormat="0" applyProtection="0">
      <alignment horizontal="left" vertical="top" indent="1"/>
    </xf>
    <xf numFmtId="4" fontId="331" fillId="0" borderId="37" applyNumberFormat="0" applyProtection="0">
      <alignment horizontal="left" vertical="center" indent="2"/>
    </xf>
    <xf numFmtId="4" fontId="332" fillId="45" borderId="160">
      <alignment horizontal="right" vertical="center"/>
    </xf>
    <xf numFmtId="0" fontId="333" fillId="0" borderId="0" applyNumberFormat="0" applyFill="0" applyBorder="0" applyAlignment="0" applyProtection="0"/>
    <xf numFmtId="0" fontId="10" fillId="0" borderId="0"/>
    <xf numFmtId="0" fontId="69" fillId="0" borderId="0"/>
    <xf numFmtId="0" fontId="10" fillId="0" borderId="0"/>
    <xf numFmtId="0" fontId="10" fillId="0" borderId="0"/>
    <xf numFmtId="194" fontId="10" fillId="0" borderId="0" applyFont="0" applyFill="0" applyBorder="0" applyAlignment="0" applyProtection="0"/>
    <xf numFmtId="0" fontId="101" fillId="0" borderId="0" applyNumberFormat="0" applyFill="0" applyBorder="0" applyAlignment="0" applyProtection="0"/>
    <xf numFmtId="0" fontId="290" fillId="0" borderId="0" applyNumberFormat="0" applyFill="0" applyBorder="0" applyAlignment="0" applyProtection="0"/>
    <xf numFmtId="195" fontId="334" fillId="83" borderId="0" applyNumberFormat="0">
      <alignment vertical="center"/>
    </xf>
    <xf numFmtId="195" fontId="335" fillId="63" borderId="161" applyNumberFormat="0">
      <alignment vertical="center"/>
    </xf>
    <xf numFmtId="0" fontId="292" fillId="0" borderId="0" applyNumberFormat="0" applyFill="0" applyBorder="0" applyAlignment="0" applyProtection="0"/>
    <xf numFmtId="0" fontId="293" fillId="0" borderId="105" applyNumberFormat="0" applyFill="0" applyAlignment="0" applyProtection="0"/>
    <xf numFmtId="0" fontId="294" fillId="0" borderId="106" applyNumberFormat="0" applyFill="0" applyAlignment="0" applyProtection="0"/>
    <xf numFmtId="0" fontId="295" fillId="0" borderId="107" applyNumberFormat="0" applyFill="0" applyAlignment="0" applyProtection="0"/>
    <xf numFmtId="42" fontId="29" fillId="0" borderId="0" applyFont="0" applyFill="0" applyBorder="0" applyAlignment="0" applyProtection="0"/>
    <xf numFmtId="44" fontId="29" fillId="0" borderId="0" applyFont="0" applyFill="0" applyBorder="0" applyAlignment="0" applyProtection="0"/>
    <xf numFmtId="0" fontId="15" fillId="0" borderId="0">
      <alignment horizontal="left"/>
    </xf>
    <xf numFmtId="0" fontId="228" fillId="0" borderId="0" applyNumberFormat="0" applyFill="0" applyBorder="0" applyAlignment="0" applyProtection="0">
      <alignment vertical="top"/>
      <protection locked="0"/>
    </xf>
    <xf numFmtId="196" fontId="10" fillId="0" borderId="0" applyFont="0" applyFill="0" applyBorder="0" applyAlignment="0" applyProtection="0"/>
    <xf numFmtId="197" fontId="10" fillId="0" borderId="0" applyFont="0" applyFill="0" applyBorder="0" applyAlignment="0" applyProtection="0"/>
    <xf numFmtId="0" fontId="116" fillId="0" borderId="0" applyNumberFormat="0" applyFill="0" applyBorder="0" applyAlignment="0" applyProtection="0">
      <alignment vertical="top"/>
      <protection locked="0"/>
    </xf>
    <xf numFmtId="198" fontId="10" fillId="0" borderId="0" applyFont="0" applyFill="0" applyBorder="0" applyAlignment="0" applyProtection="0"/>
    <xf numFmtId="199" fontId="10" fillId="0" borderId="0" applyFont="0" applyFill="0" applyBorder="0" applyAlignment="0" applyProtection="0"/>
    <xf numFmtId="0" fontId="10" fillId="0" borderId="0"/>
    <xf numFmtId="0" fontId="128" fillId="0" borderId="0" applyNumberFormat="0" applyFill="0" applyBorder="0" applyAlignment="0" applyProtection="0"/>
    <xf numFmtId="0" fontId="128" fillId="0" borderId="0" applyNumberFormat="0" applyFill="0" applyBorder="0" applyAlignment="0" applyProtection="0"/>
    <xf numFmtId="7" fontId="337" fillId="0" borderId="0">
      <alignment horizontal="right"/>
    </xf>
    <xf numFmtId="0" fontId="10" fillId="0" borderId="0"/>
    <xf numFmtId="0" fontId="10" fillId="0" borderId="0"/>
    <xf numFmtId="0" fontId="10" fillId="0" borderId="0"/>
    <xf numFmtId="0" fontId="338" fillId="0" borderId="0">
      <alignment vertical="top"/>
    </xf>
    <xf numFmtId="0" fontId="10" fillId="0" borderId="0" applyFont="0" applyFill="0" applyBorder="0" applyAlignment="0" applyProtection="0"/>
    <xf numFmtId="3" fontId="339" fillId="41" borderId="38">
      <alignment horizontal="left" vertical="center" wrapText="1"/>
    </xf>
    <xf numFmtId="0" fontId="10" fillId="41" borderId="0"/>
    <xf numFmtId="0" fontId="10" fillId="41" borderId="0"/>
    <xf numFmtId="0" fontId="10" fillId="41" borderId="0"/>
    <xf numFmtId="3" fontId="339" fillId="41" borderId="38">
      <alignment horizontal="left" vertical="center" wrapText="1"/>
    </xf>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3" fontId="339" fillId="41" borderId="38">
      <alignment horizontal="left" vertical="center" wrapText="1"/>
    </xf>
    <xf numFmtId="3" fontId="339" fillId="41" borderId="38">
      <alignment horizontal="left" vertical="center" wrapText="1"/>
    </xf>
    <xf numFmtId="3" fontId="339" fillId="41" borderId="38">
      <alignment horizontal="left" vertical="center" wrapText="1"/>
    </xf>
    <xf numFmtId="0" fontId="339" fillId="41" borderId="38">
      <alignment horizontal="left" vertical="center" wrapText="1"/>
    </xf>
    <xf numFmtId="0" fontId="15" fillId="41" borderId="0"/>
    <xf numFmtId="0" fontId="15" fillId="41" borderId="0"/>
    <xf numFmtId="0" fontId="15" fillId="41" borderId="0"/>
    <xf numFmtId="0" fontId="339" fillId="41" borderId="38">
      <alignment horizontal="left" vertical="center" wrapText="1"/>
    </xf>
    <xf numFmtId="0" fontId="15" fillId="41" borderId="0"/>
    <xf numFmtId="0" fontId="15" fillId="41" borderId="0"/>
    <xf numFmtId="0" fontId="15" fillId="41" borderId="0"/>
    <xf numFmtId="0" fontId="340" fillId="40" borderId="162">
      <alignment vertical="center"/>
    </xf>
    <xf numFmtId="0" fontId="15" fillId="41" borderId="0"/>
    <xf numFmtId="0" fontId="15" fillId="41" borderId="0"/>
    <xf numFmtId="0" fontId="15" fillId="41" borderId="0"/>
    <xf numFmtId="0" fontId="15" fillId="41" borderId="0"/>
    <xf numFmtId="0" fontId="15" fillId="41" borderId="0"/>
    <xf numFmtId="0" fontId="339" fillId="41" borderId="38">
      <alignment horizontal="left" vertical="center" wrapText="1"/>
    </xf>
    <xf numFmtId="0" fontId="339" fillId="41" borderId="38">
      <alignment horizontal="left" vertical="center" wrapText="1"/>
    </xf>
    <xf numFmtId="0" fontId="339" fillId="41" borderId="38">
      <alignment horizontal="left" vertical="center" wrapText="1"/>
    </xf>
    <xf numFmtId="0" fontId="339" fillId="0" borderId="0"/>
    <xf numFmtId="0" fontId="35" fillId="41" borderId="0"/>
    <xf numFmtId="0" fontId="35" fillId="41" borderId="0"/>
    <xf numFmtId="0" fontId="35" fillId="41" borderId="0"/>
    <xf numFmtId="0" fontId="339" fillId="0" borderId="0"/>
    <xf numFmtId="0" fontId="35" fillId="41" borderId="0"/>
    <xf numFmtId="0" fontId="35" fillId="41" borderId="0"/>
    <xf numFmtId="0" fontId="35" fillId="41" borderId="0"/>
    <xf numFmtId="0" fontId="35" fillId="41" borderId="0"/>
    <xf numFmtId="0" fontId="35" fillId="41" borderId="0"/>
    <xf numFmtId="0" fontId="35" fillId="41" borderId="0"/>
    <xf numFmtId="0" fontId="35" fillId="41" borderId="0"/>
    <xf numFmtId="0" fontId="35" fillId="41" borderId="0"/>
    <xf numFmtId="0" fontId="339" fillId="0" borderId="0"/>
    <xf numFmtId="0" fontId="339" fillId="0" borderId="0"/>
    <xf numFmtId="0" fontId="339" fillId="0" borderId="0"/>
    <xf numFmtId="0" fontId="339" fillId="0" borderId="0"/>
    <xf numFmtId="0" fontId="36" fillId="41" borderId="0"/>
    <xf numFmtId="0" fontId="36" fillId="41" borderId="0"/>
    <xf numFmtId="0" fontId="36" fillId="41" borderId="0"/>
    <xf numFmtId="0" fontId="339" fillId="0" borderId="0"/>
    <xf numFmtId="0" fontId="36" fillId="41" borderId="0"/>
    <xf numFmtId="0" fontId="36" fillId="41" borderId="0"/>
    <xf numFmtId="0" fontId="36" fillId="41" borderId="0"/>
    <xf numFmtId="0" fontId="36" fillId="41" borderId="0"/>
    <xf numFmtId="0" fontId="36" fillId="41" borderId="0"/>
    <xf numFmtId="0" fontId="36" fillId="41" borderId="0"/>
    <xf numFmtId="0" fontId="36" fillId="41" borderId="0"/>
    <xf numFmtId="0" fontId="36" fillId="41" borderId="0"/>
    <xf numFmtId="0" fontId="339" fillId="0" borderId="0"/>
    <xf numFmtId="0" fontId="339" fillId="0" borderId="0"/>
    <xf numFmtId="0" fontId="339" fillId="0" borderId="0"/>
    <xf numFmtId="0" fontId="339" fillId="0" borderId="0"/>
    <xf numFmtId="0" fontId="37" fillId="41" borderId="0"/>
    <xf numFmtId="0" fontId="37" fillId="41" borderId="0"/>
    <xf numFmtId="0" fontId="37" fillId="41" borderId="0"/>
    <xf numFmtId="0" fontId="339" fillId="0" borderId="0"/>
    <xf numFmtId="0" fontId="37" fillId="41" borderId="0"/>
    <xf numFmtId="0" fontId="37" fillId="41" borderId="0"/>
    <xf numFmtId="0" fontId="37" fillId="41" borderId="0"/>
    <xf numFmtId="0" fontId="37" fillId="41" borderId="0"/>
    <xf numFmtId="0" fontId="37" fillId="41" borderId="0"/>
    <xf numFmtId="0" fontId="37" fillId="41" borderId="0"/>
    <xf numFmtId="0" fontId="37" fillId="41" borderId="0"/>
    <xf numFmtId="0" fontId="37" fillId="41" borderId="0"/>
    <xf numFmtId="0" fontId="339" fillId="0" borderId="0"/>
    <xf numFmtId="0" fontId="339" fillId="0" borderId="0"/>
    <xf numFmtId="0" fontId="339" fillId="0" borderId="0"/>
    <xf numFmtId="0" fontId="339" fillId="0" borderId="0"/>
    <xf numFmtId="0" fontId="38" fillId="41" borderId="0"/>
    <xf numFmtId="0" fontId="38" fillId="41" borderId="0"/>
    <xf numFmtId="0" fontId="38" fillId="41" borderId="0"/>
    <xf numFmtId="0" fontId="339" fillId="0" borderId="0"/>
    <xf numFmtId="0" fontId="38" fillId="41" borderId="0"/>
    <xf numFmtId="0" fontId="38" fillId="41" borderId="0"/>
    <xf numFmtId="0" fontId="38" fillId="41" borderId="0"/>
    <xf numFmtId="0" fontId="38" fillId="41" borderId="0"/>
    <xf numFmtId="0" fontId="38" fillId="41" borderId="0"/>
    <xf numFmtId="0" fontId="38" fillId="41" borderId="0"/>
    <xf numFmtId="0" fontId="38" fillId="41" borderId="0"/>
    <xf numFmtId="0" fontId="38" fillId="41" borderId="0"/>
    <xf numFmtId="0" fontId="339" fillId="0" borderId="0"/>
    <xf numFmtId="0" fontId="339" fillId="0" borderId="0"/>
    <xf numFmtId="0" fontId="339" fillId="0" borderId="0"/>
    <xf numFmtId="0" fontId="339" fillId="0" borderId="0"/>
    <xf numFmtId="0" fontId="6" fillId="41" borderId="0"/>
    <xf numFmtId="0" fontId="6" fillId="41" borderId="0"/>
    <xf numFmtId="0" fontId="6" fillId="41" borderId="0"/>
    <xf numFmtId="0" fontId="339" fillId="0" borderId="0"/>
    <xf numFmtId="0" fontId="6" fillId="41" borderId="0"/>
    <xf numFmtId="0" fontId="6" fillId="41" borderId="0"/>
    <xf numFmtId="0" fontId="6" fillId="41" borderId="0"/>
    <xf numFmtId="0" fontId="6" fillId="41" borderId="0"/>
    <xf numFmtId="0" fontId="6" fillId="41" borderId="0"/>
    <xf numFmtId="0" fontId="6" fillId="41" borderId="0"/>
    <xf numFmtId="0" fontId="6" fillId="41" borderId="0"/>
    <xf numFmtId="0" fontId="6" fillId="41" borderId="0"/>
    <xf numFmtId="0" fontId="339" fillId="0" borderId="0"/>
    <xf numFmtId="0" fontId="339" fillId="0" borderId="0"/>
    <xf numFmtId="0" fontId="339" fillId="0" borderId="0"/>
    <xf numFmtId="3" fontId="339" fillId="109" borderId="45">
      <alignment horizontal="right" vertical="center"/>
    </xf>
    <xf numFmtId="200" fontId="10" fillId="42" borderId="163"/>
    <xf numFmtId="200" fontId="10" fillId="42" borderId="163"/>
    <xf numFmtId="200" fontId="10" fillId="42" borderId="163"/>
    <xf numFmtId="200" fontId="10" fillId="42" borderId="163"/>
    <xf numFmtId="164" fontId="10" fillId="42" borderId="163"/>
    <xf numFmtId="201" fontId="10" fillId="42" borderId="163"/>
    <xf numFmtId="201" fontId="10" fillId="42" borderId="163"/>
    <xf numFmtId="164" fontId="10" fillId="42" borderId="163"/>
    <xf numFmtId="164" fontId="10" fillId="42" borderId="163"/>
    <xf numFmtId="164" fontId="10" fillId="42" borderId="163"/>
    <xf numFmtId="202" fontId="10" fillId="42" borderId="163"/>
    <xf numFmtId="202" fontId="10" fillId="42" borderId="163"/>
    <xf numFmtId="202" fontId="10" fillId="42" borderId="163"/>
    <xf numFmtId="164" fontId="10" fillId="42" borderId="163"/>
    <xf numFmtId="164" fontId="10" fillId="42" borderId="163"/>
    <xf numFmtId="164" fontId="10" fillId="42" borderId="163"/>
    <xf numFmtId="202" fontId="10" fillId="42" borderId="163"/>
    <xf numFmtId="202" fontId="10" fillId="42" borderId="163"/>
    <xf numFmtId="164" fontId="10" fillId="42" borderId="163"/>
    <xf numFmtId="202" fontId="10" fillId="42" borderId="163"/>
    <xf numFmtId="164" fontId="10" fillId="42" borderId="163"/>
    <xf numFmtId="202"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202" fontId="10" fillId="42" borderId="163"/>
    <xf numFmtId="203" fontId="10" fillId="42" borderId="163"/>
    <xf numFmtId="203" fontId="10" fillId="42" borderId="163"/>
    <xf numFmtId="203" fontId="10" fillId="42" borderId="163"/>
    <xf numFmtId="202" fontId="10" fillId="42" borderId="163"/>
    <xf numFmtId="202" fontId="10" fillId="42" borderId="163"/>
    <xf numFmtId="202" fontId="10" fillId="42" borderId="163"/>
    <xf numFmtId="202" fontId="10" fillId="42" borderId="163"/>
    <xf numFmtId="204" fontId="10" fillId="42" borderId="163"/>
    <xf numFmtId="204" fontId="10" fillId="42" borderId="163"/>
    <xf numFmtId="204" fontId="10" fillId="42" borderId="163"/>
    <xf numFmtId="164" fontId="10" fillId="42" borderId="163"/>
    <xf numFmtId="202" fontId="10" fillId="42" borderId="163"/>
    <xf numFmtId="164" fontId="10" fillId="42" borderId="163"/>
    <xf numFmtId="202" fontId="10" fillId="42" borderId="163"/>
    <xf numFmtId="202" fontId="10" fillId="42" borderId="163"/>
    <xf numFmtId="202" fontId="10" fillId="42" borderId="163"/>
    <xf numFmtId="202" fontId="10" fillId="42" borderId="163"/>
    <xf numFmtId="0" fontId="10" fillId="42" borderId="163"/>
    <xf numFmtId="202" fontId="10" fillId="42" borderId="163"/>
    <xf numFmtId="202" fontId="10" fillId="42" borderId="163"/>
    <xf numFmtId="202" fontId="10" fillId="42" borderId="163"/>
    <xf numFmtId="202" fontId="10" fillId="42" borderId="163"/>
    <xf numFmtId="202" fontId="10" fillId="42" borderId="163"/>
    <xf numFmtId="5" fontId="10" fillId="42" borderId="163"/>
    <xf numFmtId="164" fontId="10" fillId="42" borderId="163"/>
    <xf numFmtId="5" fontId="10" fillId="42" borderId="163"/>
    <xf numFmtId="5"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204" fontId="10" fillId="42" borderId="163"/>
    <xf numFmtId="164" fontId="10" fillId="42" borderId="163"/>
    <xf numFmtId="202" fontId="10" fillId="42" borderId="163"/>
    <xf numFmtId="203" fontId="10" fillId="42" borderId="163"/>
    <xf numFmtId="203" fontId="10" fillId="42" borderId="163"/>
    <xf numFmtId="203" fontId="10" fillId="42" borderId="163"/>
    <xf numFmtId="203" fontId="10" fillId="42" borderId="163"/>
    <xf numFmtId="0" fontId="10" fillId="42" borderId="163"/>
    <xf numFmtId="202" fontId="10" fillId="42" borderId="163"/>
    <xf numFmtId="202" fontId="10" fillId="42" borderId="163"/>
    <xf numFmtId="202" fontId="10" fillId="42" borderId="163"/>
    <xf numFmtId="201" fontId="10" fillId="42" borderId="163"/>
    <xf numFmtId="201"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202" fontId="10" fillId="42" borderId="163"/>
    <xf numFmtId="0" fontId="10" fillId="42" borderId="163"/>
    <xf numFmtId="164" fontId="10" fillId="42" borderId="163"/>
    <xf numFmtId="202" fontId="10" fillId="42" borderId="163"/>
    <xf numFmtId="0" fontId="10" fillId="42" borderId="163"/>
    <xf numFmtId="204" fontId="10" fillId="42" borderId="163"/>
    <xf numFmtId="164" fontId="10" fillId="42" borderId="163"/>
    <xf numFmtId="164" fontId="10" fillId="42" borderId="163"/>
    <xf numFmtId="164" fontId="10" fillId="42" borderId="163"/>
    <xf numFmtId="164" fontId="10" fillId="42" borderId="163"/>
    <xf numFmtId="203" fontId="10" fillId="42" borderId="163"/>
    <xf numFmtId="204" fontId="10" fillId="42" borderId="163"/>
    <xf numFmtId="0" fontId="10" fillId="42" borderId="163"/>
    <xf numFmtId="205" fontId="10" fillId="42" borderId="163"/>
    <xf numFmtId="205" fontId="10" fillId="42" borderId="163"/>
    <xf numFmtId="0" fontId="10" fillId="42" borderId="163"/>
    <xf numFmtId="0" fontId="10" fillId="42" borderId="163"/>
    <xf numFmtId="0" fontId="10" fillId="42" borderId="163"/>
    <xf numFmtId="205" fontId="10" fillId="42" borderId="163"/>
    <xf numFmtId="205" fontId="10" fillId="42" borderId="163"/>
    <xf numFmtId="205" fontId="10" fillId="42" borderId="163"/>
    <xf numFmtId="205" fontId="10" fillId="42" borderId="163"/>
    <xf numFmtId="0" fontId="10" fillId="42" borderId="163"/>
    <xf numFmtId="205" fontId="10" fillId="42" borderId="163"/>
    <xf numFmtId="205" fontId="10" fillId="42" borderId="163"/>
    <xf numFmtId="0" fontId="10" fillId="42" borderId="163"/>
    <xf numFmtId="205" fontId="10" fillId="42" borderId="163"/>
    <xf numFmtId="0"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0"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0" fontId="10" fillId="42" borderId="163"/>
    <xf numFmtId="0" fontId="10" fillId="42" borderId="163"/>
    <xf numFmtId="0"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205" fontId="10" fillId="42" borderId="163"/>
    <xf numFmtId="0" fontId="10" fillId="42" borderId="163"/>
    <xf numFmtId="205" fontId="10" fillId="42" borderId="163"/>
    <xf numFmtId="205" fontId="10" fillId="42" borderId="163"/>
    <xf numFmtId="0" fontId="10" fillId="42" borderId="163"/>
    <xf numFmtId="0" fontId="10" fillId="42" borderId="163"/>
    <xf numFmtId="0" fontId="10" fillId="42" borderId="163"/>
    <xf numFmtId="202" fontId="10" fillId="42" borderId="163"/>
    <xf numFmtId="202" fontId="10" fillId="42" borderId="163"/>
    <xf numFmtId="164" fontId="10" fillId="42" borderId="163"/>
    <xf numFmtId="202" fontId="10" fillId="42" borderId="163"/>
    <xf numFmtId="202"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164" fontId="10" fillId="42" borderId="163"/>
    <xf numFmtId="200" fontId="10" fillId="42" borderId="163"/>
    <xf numFmtId="200" fontId="10" fillId="42" borderId="163"/>
    <xf numFmtId="164" fontId="10" fillId="42" borderId="163"/>
    <xf numFmtId="165"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4" fontId="10" fillId="42" borderId="163"/>
    <xf numFmtId="202" fontId="10" fillId="42" borderId="163"/>
    <xf numFmtId="165" fontId="10" fillId="42" borderId="163"/>
    <xf numFmtId="202" fontId="10" fillId="42" borderId="163"/>
    <xf numFmtId="202" fontId="10" fillId="42" borderId="163"/>
    <xf numFmtId="164" fontId="10" fillId="42" borderId="163"/>
    <xf numFmtId="165" fontId="10" fillId="42" borderId="163"/>
    <xf numFmtId="165" fontId="10" fillId="42" borderId="163"/>
    <xf numFmtId="165" fontId="10" fillId="42" borderId="163"/>
    <xf numFmtId="202" fontId="10" fillId="42" borderId="163"/>
    <xf numFmtId="202" fontId="10" fillId="42" borderId="163"/>
    <xf numFmtId="165" fontId="10" fillId="42" borderId="163"/>
    <xf numFmtId="165" fontId="10" fillId="42" borderId="163"/>
    <xf numFmtId="165" fontId="10" fillId="42" borderId="163"/>
    <xf numFmtId="202" fontId="10" fillId="42" borderId="163"/>
    <xf numFmtId="164" fontId="10" fillId="42" borderId="163"/>
    <xf numFmtId="202" fontId="10" fillId="42" borderId="163"/>
    <xf numFmtId="165" fontId="10" fillId="42" borderId="163"/>
    <xf numFmtId="165" fontId="10" fillId="42" borderId="163"/>
    <xf numFmtId="165" fontId="10" fillId="42" borderId="163"/>
    <xf numFmtId="165" fontId="10" fillId="42" borderId="163"/>
    <xf numFmtId="164" fontId="10" fillId="42" borderId="163"/>
    <xf numFmtId="165" fontId="10" fillId="42" borderId="163"/>
    <xf numFmtId="165" fontId="10" fillId="42" borderId="163"/>
    <xf numFmtId="165" fontId="10" fillId="42" borderId="163"/>
    <xf numFmtId="165" fontId="10" fillId="42" borderId="163"/>
    <xf numFmtId="202" fontId="10" fillId="42" borderId="163"/>
    <xf numFmtId="207" fontId="10" fillId="42" borderId="163"/>
    <xf numFmtId="207" fontId="10" fillId="42" borderId="163"/>
    <xf numFmtId="207" fontId="10" fillId="42" borderId="163"/>
    <xf numFmtId="202" fontId="10" fillId="42" borderId="163"/>
    <xf numFmtId="202" fontId="10" fillId="42" borderId="163"/>
    <xf numFmtId="202" fontId="10" fillId="42" borderId="163"/>
    <xf numFmtId="202" fontId="10" fillId="42" borderId="163"/>
    <xf numFmtId="208" fontId="10" fillId="42" borderId="163"/>
    <xf numFmtId="208" fontId="10" fillId="42" borderId="163"/>
    <xf numFmtId="208" fontId="10" fillId="42" borderId="163"/>
    <xf numFmtId="165" fontId="10" fillId="42" borderId="163"/>
    <xf numFmtId="165" fontId="10" fillId="42" borderId="163"/>
    <xf numFmtId="202" fontId="10" fillId="42" borderId="163"/>
    <xf numFmtId="165" fontId="10" fillId="42" borderId="163"/>
    <xf numFmtId="202" fontId="10" fillId="42" borderId="163"/>
    <xf numFmtId="202" fontId="10" fillId="42" borderId="163"/>
    <xf numFmtId="202" fontId="10" fillId="42" borderId="163"/>
    <xf numFmtId="202" fontId="10" fillId="42" borderId="163"/>
    <xf numFmtId="0"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6" fontId="10" fillId="42" borderId="163"/>
    <xf numFmtId="165" fontId="10" fillId="42" borderId="163"/>
    <xf numFmtId="165" fontId="10" fillId="42" borderId="163"/>
    <xf numFmtId="164" fontId="10" fillId="42" borderId="163"/>
    <xf numFmtId="6" fontId="10" fillId="42" borderId="163"/>
    <xf numFmtId="6"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165" fontId="10" fillId="42" borderId="163"/>
    <xf numFmtId="208" fontId="10" fillId="42" borderId="163"/>
    <xf numFmtId="165" fontId="10" fillId="42" borderId="163"/>
    <xf numFmtId="165" fontId="10" fillId="42" borderId="163"/>
    <xf numFmtId="164" fontId="10" fillId="42" borderId="163"/>
    <xf numFmtId="164" fontId="10" fillId="42" borderId="163"/>
    <xf numFmtId="165" fontId="10" fillId="42" borderId="163"/>
    <xf numFmtId="165" fontId="10" fillId="42" borderId="163"/>
    <xf numFmtId="165" fontId="10" fillId="42" borderId="163"/>
    <xf numFmtId="165" fontId="10" fillId="42" borderId="163"/>
    <xf numFmtId="208" fontId="10" fillId="42" borderId="163"/>
    <xf numFmtId="164" fontId="10" fillId="42" borderId="163"/>
    <xf numFmtId="202" fontId="10" fillId="42" borderId="163"/>
    <xf numFmtId="207" fontId="10" fillId="42" borderId="163"/>
    <xf numFmtId="207" fontId="10" fillId="42" borderId="163"/>
    <xf numFmtId="207" fontId="10" fillId="42" borderId="163"/>
    <xf numFmtId="207" fontId="10" fillId="42" borderId="163"/>
    <xf numFmtId="0" fontId="10" fillId="42" borderId="163"/>
    <xf numFmtId="202" fontId="10" fillId="42" borderId="163"/>
    <xf numFmtId="202" fontId="10" fillId="42" borderId="163"/>
    <xf numFmtId="202"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2" fontId="10" fillId="42" borderId="163"/>
    <xf numFmtId="0" fontId="10" fillId="42" borderId="163"/>
    <xf numFmtId="165" fontId="10" fillId="42" borderId="163"/>
    <xf numFmtId="202" fontId="10" fillId="42" borderId="163"/>
    <xf numFmtId="165" fontId="10" fillId="42" borderId="163"/>
    <xf numFmtId="0" fontId="10" fillId="42" borderId="163"/>
    <xf numFmtId="208"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7" fontId="10" fillId="42" borderId="163"/>
    <xf numFmtId="208"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2" fontId="10" fillId="42" borderId="163"/>
    <xf numFmtId="202" fontId="10" fillId="42" borderId="163"/>
    <xf numFmtId="165" fontId="10" fillId="42" borderId="163"/>
    <xf numFmtId="165" fontId="10" fillId="42" borderId="163"/>
    <xf numFmtId="164" fontId="10" fillId="42" borderId="163"/>
    <xf numFmtId="202" fontId="10" fillId="42" borderId="163"/>
    <xf numFmtId="202" fontId="10" fillId="42" borderId="163"/>
    <xf numFmtId="165" fontId="10" fillId="42" borderId="163"/>
    <xf numFmtId="164" fontId="10" fillId="42" borderId="163"/>
    <xf numFmtId="164" fontId="10" fillId="42" borderId="163"/>
    <xf numFmtId="165" fontId="10" fillId="42" borderId="163"/>
    <xf numFmtId="165" fontId="10" fillId="42" borderId="163"/>
    <xf numFmtId="164" fontId="10" fillId="42" borderId="163"/>
    <xf numFmtId="164" fontId="10" fillId="42" borderId="163"/>
    <xf numFmtId="164" fontId="10" fillId="42" borderId="163"/>
    <xf numFmtId="165" fontId="10" fillId="42" borderId="163"/>
    <xf numFmtId="165" fontId="10" fillId="42" borderId="163"/>
    <xf numFmtId="164" fontId="10" fillId="42" borderId="163"/>
    <xf numFmtId="165"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4" fontId="10" fillId="42" borderId="163"/>
    <xf numFmtId="202" fontId="10" fillId="42" borderId="163"/>
    <xf numFmtId="165" fontId="10" fillId="42" borderId="163"/>
    <xf numFmtId="202" fontId="10" fillId="42" borderId="163"/>
    <xf numFmtId="202" fontId="10" fillId="42" borderId="163"/>
    <xf numFmtId="164" fontId="10" fillId="42" borderId="163"/>
    <xf numFmtId="165" fontId="10" fillId="42" borderId="163"/>
    <xf numFmtId="165" fontId="10" fillId="42" borderId="163"/>
    <xf numFmtId="165" fontId="10" fillId="42" borderId="163"/>
    <xf numFmtId="202" fontId="10" fillId="42" borderId="163"/>
    <xf numFmtId="202" fontId="10" fillId="42" borderId="163"/>
    <xf numFmtId="165" fontId="10" fillId="42" borderId="163"/>
    <xf numFmtId="165" fontId="10" fillId="42" borderId="163"/>
    <xf numFmtId="165" fontId="10" fillId="42" borderId="163"/>
    <xf numFmtId="202" fontId="10" fillId="42" borderId="163"/>
    <xf numFmtId="164" fontId="10" fillId="42" borderId="163"/>
    <xf numFmtId="202" fontId="10" fillId="42" borderId="163"/>
    <xf numFmtId="165" fontId="10" fillId="42" borderId="163"/>
    <xf numFmtId="165" fontId="10" fillId="42" borderId="163"/>
    <xf numFmtId="165" fontId="10" fillId="42" borderId="163"/>
    <xf numFmtId="165" fontId="10" fillId="42" borderId="163"/>
    <xf numFmtId="164" fontId="10" fillId="42" borderId="163"/>
    <xf numFmtId="165" fontId="10" fillId="42" borderId="163"/>
    <xf numFmtId="165" fontId="10" fillId="42" borderId="163"/>
    <xf numFmtId="165" fontId="10" fillId="42" borderId="163"/>
    <xf numFmtId="165" fontId="10" fillId="42" borderId="163"/>
    <xf numFmtId="202" fontId="10" fillId="42" borderId="163"/>
    <xf numFmtId="207" fontId="10" fillId="42" borderId="163"/>
    <xf numFmtId="207" fontId="10" fillId="42" borderId="163"/>
    <xf numFmtId="207" fontId="10" fillId="42" borderId="163"/>
    <xf numFmtId="202" fontId="10" fillId="42" borderId="163"/>
    <xf numFmtId="202" fontId="10" fillId="42" borderId="163"/>
    <xf numFmtId="202" fontId="10" fillId="42" borderId="163"/>
    <xf numFmtId="202" fontId="10" fillId="42" borderId="163"/>
    <xf numFmtId="208" fontId="10" fillId="42" borderId="163"/>
    <xf numFmtId="208" fontId="10" fillId="42" borderId="163"/>
    <xf numFmtId="208" fontId="10" fillId="42" borderId="163"/>
    <xf numFmtId="165" fontId="10" fillId="42" borderId="163"/>
    <xf numFmtId="165" fontId="10" fillId="42" borderId="163"/>
    <xf numFmtId="202" fontId="10" fillId="42" borderId="163"/>
    <xf numFmtId="165" fontId="10" fillId="42" borderId="163"/>
    <xf numFmtId="202" fontId="10" fillId="42" borderId="163"/>
    <xf numFmtId="202" fontId="10" fillId="42" borderId="163"/>
    <xf numFmtId="202" fontId="10" fillId="42" borderId="163"/>
    <xf numFmtId="202" fontId="10" fillId="42" borderId="163"/>
    <xf numFmtId="0"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6" fontId="10" fillId="42" borderId="163"/>
    <xf numFmtId="165" fontId="10" fillId="42" borderId="163"/>
    <xf numFmtId="165" fontId="10" fillId="42" borderId="163"/>
    <xf numFmtId="164" fontId="10" fillId="42" borderId="163"/>
    <xf numFmtId="6" fontId="10" fillId="42" borderId="163"/>
    <xf numFmtId="6"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165" fontId="10" fillId="42" borderId="163"/>
    <xf numFmtId="208" fontId="10" fillId="42" borderId="163"/>
    <xf numFmtId="165" fontId="10" fillId="42" borderId="163"/>
    <xf numFmtId="165" fontId="10" fillId="42" borderId="163"/>
    <xf numFmtId="164" fontId="10" fillId="42" borderId="163"/>
    <xf numFmtId="164" fontId="10" fillId="42" borderId="163"/>
    <xf numFmtId="165" fontId="10" fillId="42" borderId="163"/>
    <xf numFmtId="165" fontId="10" fillId="42" borderId="163"/>
    <xf numFmtId="165" fontId="10" fillId="42" borderId="163"/>
    <xf numFmtId="165" fontId="10" fillId="42" borderId="163"/>
    <xf numFmtId="208" fontId="10" fillId="42" borderId="163"/>
    <xf numFmtId="164" fontId="10" fillId="42" borderId="163"/>
    <xf numFmtId="202" fontId="10" fillId="42" borderId="163"/>
    <xf numFmtId="207" fontId="10" fillId="42" borderId="163"/>
    <xf numFmtId="207" fontId="10" fillId="42" borderId="163"/>
    <xf numFmtId="207" fontId="10" fillId="42" borderId="163"/>
    <xf numFmtId="207" fontId="10" fillId="42" borderId="163"/>
    <xf numFmtId="0" fontId="10" fillId="42" borderId="163"/>
    <xf numFmtId="202" fontId="10" fillId="42" borderId="163"/>
    <xf numFmtId="202" fontId="10" fillId="42" borderId="163"/>
    <xf numFmtId="202"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2" fontId="10" fillId="42" borderId="163"/>
    <xf numFmtId="0" fontId="10" fillId="42" borderId="163"/>
    <xf numFmtId="165" fontId="10" fillId="42" borderId="163"/>
    <xf numFmtId="202" fontId="10" fillId="42" borderId="163"/>
    <xf numFmtId="165" fontId="10" fillId="42" borderId="163"/>
    <xf numFmtId="0" fontId="10" fillId="42" borderId="163"/>
    <xf numFmtId="208"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7" fontId="10" fillId="42" borderId="163"/>
    <xf numFmtId="208"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2" fontId="10" fillId="42" borderId="163"/>
    <xf numFmtId="202" fontId="10" fillId="42" borderId="163"/>
    <xf numFmtId="165" fontId="10" fillId="42" borderId="163"/>
    <xf numFmtId="165" fontId="10" fillId="42" borderId="163"/>
    <xf numFmtId="164" fontId="10" fillId="42" borderId="163"/>
    <xf numFmtId="202" fontId="10" fillId="42" borderId="163"/>
    <xf numFmtId="202" fontId="10" fillId="42" borderId="163"/>
    <xf numFmtId="165" fontId="10" fillId="42" borderId="163"/>
    <xf numFmtId="164" fontId="10" fillId="42" borderId="163"/>
    <xf numFmtId="164" fontId="10" fillId="42" borderId="163"/>
    <xf numFmtId="165" fontId="10" fillId="42" borderId="163"/>
    <xf numFmtId="165" fontId="10" fillId="42" borderId="163"/>
    <xf numFmtId="164" fontId="10" fillId="42" borderId="163"/>
    <xf numFmtId="164" fontId="10" fillId="42" borderId="163"/>
    <xf numFmtId="164" fontId="10" fillId="42" borderId="163"/>
    <xf numFmtId="165" fontId="10" fillId="42" borderId="163"/>
    <xf numFmtId="165" fontId="10" fillId="42" borderId="163"/>
    <xf numFmtId="200" fontId="10" fillId="42" borderId="163"/>
    <xf numFmtId="200" fontId="10" fillId="42" borderId="163"/>
    <xf numFmtId="210" fontId="341" fillId="137" borderId="164"/>
    <xf numFmtId="200" fontId="10" fillId="42" borderId="163"/>
    <xf numFmtId="200" fontId="10" fillId="42" borderId="163"/>
    <xf numFmtId="3" fontId="339" fillId="109" borderId="45">
      <alignment horizontal="right" vertical="center"/>
    </xf>
    <xf numFmtId="164" fontId="10" fillId="42" borderId="163"/>
    <xf numFmtId="165"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4" fontId="10" fillId="42" borderId="163"/>
    <xf numFmtId="202" fontId="10" fillId="42" borderId="163"/>
    <xf numFmtId="165" fontId="10" fillId="42" borderId="163"/>
    <xf numFmtId="202" fontId="10" fillId="42" borderId="163"/>
    <xf numFmtId="202" fontId="10" fillId="42" borderId="163"/>
    <xf numFmtId="164" fontId="10" fillId="42" borderId="163"/>
    <xf numFmtId="165" fontId="10" fillId="42" borderId="163"/>
    <xf numFmtId="165" fontId="10" fillId="42" borderId="163"/>
    <xf numFmtId="165" fontId="10" fillId="42" borderId="163"/>
    <xf numFmtId="202" fontId="10" fillId="42" borderId="163"/>
    <xf numFmtId="202" fontId="10" fillId="42" borderId="163"/>
    <xf numFmtId="165" fontId="10" fillId="42" borderId="163"/>
    <xf numFmtId="165" fontId="10" fillId="42" borderId="163"/>
    <xf numFmtId="165" fontId="10" fillId="42" borderId="163"/>
    <xf numFmtId="202" fontId="10" fillId="42" borderId="163"/>
    <xf numFmtId="164" fontId="10" fillId="42" borderId="163"/>
    <xf numFmtId="202" fontId="10" fillId="42" borderId="163"/>
    <xf numFmtId="165" fontId="10" fillId="42" borderId="163"/>
    <xf numFmtId="165" fontId="10" fillId="42" borderId="163"/>
    <xf numFmtId="165" fontId="10" fillId="42" borderId="163"/>
    <xf numFmtId="165" fontId="10" fillId="42" borderId="163"/>
    <xf numFmtId="164" fontId="10" fillId="42" borderId="163"/>
    <xf numFmtId="165" fontId="10" fillId="42" borderId="163"/>
    <xf numFmtId="165" fontId="10" fillId="42" borderId="163"/>
    <xf numFmtId="165" fontId="10" fillId="42" borderId="163"/>
    <xf numFmtId="165" fontId="10" fillId="42" borderId="163"/>
    <xf numFmtId="202" fontId="10" fillId="42" borderId="163"/>
    <xf numFmtId="207" fontId="10" fillId="42" borderId="163"/>
    <xf numFmtId="207" fontId="10" fillId="42" borderId="163"/>
    <xf numFmtId="207" fontId="10" fillId="42" borderId="163"/>
    <xf numFmtId="202" fontId="10" fillId="42" borderId="163"/>
    <xf numFmtId="202" fontId="10" fillId="42" borderId="163"/>
    <xf numFmtId="202" fontId="10" fillId="42" borderId="163"/>
    <xf numFmtId="202" fontId="10" fillId="42" borderId="163"/>
    <xf numFmtId="208" fontId="10" fillId="42" borderId="163"/>
    <xf numFmtId="208" fontId="10" fillId="42" borderId="163"/>
    <xf numFmtId="208" fontId="10" fillId="42" borderId="163"/>
    <xf numFmtId="165" fontId="10" fillId="42" borderId="163"/>
    <xf numFmtId="165" fontId="10" fillId="42" borderId="163"/>
    <xf numFmtId="202" fontId="10" fillId="42" borderId="163"/>
    <xf numFmtId="165" fontId="10" fillId="42" borderId="163"/>
    <xf numFmtId="202" fontId="10" fillId="42" borderId="163"/>
    <xf numFmtId="202" fontId="10" fillId="42" borderId="163"/>
    <xf numFmtId="202" fontId="10" fillId="42" borderId="163"/>
    <xf numFmtId="202" fontId="10" fillId="42" borderId="163"/>
    <xf numFmtId="0"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6" fontId="10" fillId="42" borderId="163"/>
    <xf numFmtId="165" fontId="10" fillId="42" borderId="163"/>
    <xf numFmtId="165" fontId="10" fillId="42" borderId="163"/>
    <xf numFmtId="164" fontId="10" fillId="42" borderId="163"/>
    <xf numFmtId="6" fontId="10" fillId="42" borderId="163"/>
    <xf numFmtId="6"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165" fontId="10" fillId="42" borderId="163"/>
    <xf numFmtId="208" fontId="10" fillId="42" borderId="163"/>
    <xf numFmtId="165" fontId="10" fillId="42" borderId="163"/>
    <xf numFmtId="165" fontId="10" fillId="42" borderId="163"/>
    <xf numFmtId="164" fontId="10" fillId="42" borderId="163"/>
    <xf numFmtId="164" fontId="10" fillId="42" borderId="163"/>
    <xf numFmtId="165" fontId="10" fillId="42" borderId="163"/>
    <xf numFmtId="165" fontId="10" fillId="42" borderId="163"/>
    <xf numFmtId="165" fontId="10" fillId="42" borderId="163"/>
    <xf numFmtId="165" fontId="10" fillId="42" borderId="163"/>
    <xf numFmtId="208" fontId="10" fillId="42" borderId="163"/>
    <xf numFmtId="164" fontId="10" fillId="42" borderId="163"/>
    <xf numFmtId="202" fontId="10" fillId="42" borderId="163"/>
    <xf numFmtId="207" fontId="10" fillId="42" borderId="163"/>
    <xf numFmtId="207" fontId="10" fillId="42" borderId="163"/>
    <xf numFmtId="207" fontId="10" fillId="42" borderId="163"/>
    <xf numFmtId="207" fontId="10" fillId="42" borderId="163"/>
    <xf numFmtId="0" fontId="10" fillId="42" borderId="163"/>
    <xf numFmtId="202" fontId="10" fillId="42" borderId="163"/>
    <xf numFmtId="202" fontId="10" fillId="42" borderId="163"/>
    <xf numFmtId="202"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2" fontId="10" fillId="42" borderId="163"/>
    <xf numFmtId="0" fontId="10" fillId="42" borderId="163"/>
    <xf numFmtId="165" fontId="10" fillId="42" borderId="163"/>
    <xf numFmtId="202" fontId="10" fillId="42" borderId="163"/>
    <xf numFmtId="165" fontId="10" fillId="42" borderId="163"/>
    <xf numFmtId="0" fontId="10" fillId="42" borderId="163"/>
    <xf numFmtId="208"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7" fontId="10" fillId="42" borderId="163"/>
    <xf numFmtId="208"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2" fontId="10" fillId="42" borderId="163"/>
    <xf numFmtId="202" fontId="10" fillId="42" borderId="163"/>
    <xf numFmtId="165" fontId="10" fillId="42" borderId="163"/>
    <xf numFmtId="165" fontId="10" fillId="42" borderId="163"/>
    <xf numFmtId="164" fontId="10" fillId="42" borderId="163"/>
    <xf numFmtId="202" fontId="10" fillId="42" borderId="163"/>
    <xf numFmtId="202" fontId="10" fillId="42" borderId="163"/>
    <xf numFmtId="165" fontId="10" fillId="42" borderId="163"/>
    <xf numFmtId="164" fontId="10" fillId="42" borderId="163"/>
    <xf numFmtId="164" fontId="10" fillId="42" borderId="163"/>
    <xf numFmtId="165" fontId="10" fillId="42" borderId="163"/>
    <xf numFmtId="165" fontId="10" fillId="42" borderId="163"/>
    <xf numFmtId="164" fontId="10" fillId="42" borderId="163"/>
    <xf numFmtId="164" fontId="10" fillId="42" borderId="163"/>
    <xf numFmtId="164" fontId="10" fillId="42" borderId="163"/>
    <xf numFmtId="165" fontId="10" fillId="42" borderId="163"/>
    <xf numFmtId="165" fontId="10" fillId="42" borderId="163"/>
    <xf numFmtId="200" fontId="10" fillId="42" borderId="163"/>
    <xf numFmtId="200" fontId="10" fillId="42" borderId="163"/>
    <xf numFmtId="200" fontId="10" fillId="42" borderId="163"/>
    <xf numFmtId="200" fontId="10" fillId="42" borderId="163"/>
    <xf numFmtId="200" fontId="10" fillId="42" borderId="163"/>
    <xf numFmtId="200" fontId="10" fillId="42" borderId="163"/>
    <xf numFmtId="3" fontId="339" fillId="109" borderId="45">
      <alignment horizontal="right" vertical="center"/>
    </xf>
    <xf numFmtId="3" fontId="339" fillId="109" borderId="45">
      <alignment horizontal="right" vertical="center"/>
    </xf>
    <xf numFmtId="3" fontId="339" fillId="109" borderId="45">
      <alignment horizontal="right" vertical="center"/>
    </xf>
    <xf numFmtId="3" fontId="339" fillId="109" borderId="45">
      <alignment horizontal="right" vertical="center"/>
    </xf>
    <xf numFmtId="3" fontId="339" fillId="109" borderId="45">
      <alignment horizontal="right" vertical="center"/>
    </xf>
    <xf numFmtId="3" fontId="339" fillId="109" borderId="45">
      <alignment horizontal="right" vertical="center"/>
    </xf>
    <xf numFmtId="3" fontId="339" fillId="109" borderId="45">
      <alignment horizontal="right" vertical="center"/>
    </xf>
    <xf numFmtId="164" fontId="10" fillId="42" borderId="163"/>
    <xf numFmtId="165"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4" fontId="10" fillId="42" borderId="163"/>
    <xf numFmtId="202" fontId="10" fillId="42" borderId="163"/>
    <xf numFmtId="165" fontId="10" fillId="42" borderId="163"/>
    <xf numFmtId="202" fontId="10" fillId="42" borderId="163"/>
    <xf numFmtId="202" fontId="10" fillId="42" borderId="163"/>
    <xf numFmtId="164" fontId="10" fillId="42" borderId="163"/>
    <xf numFmtId="165" fontId="10" fillId="42" borderId="163"/>
    <xf numFmtId="165" fontId="10" fillId="42" borderId="163"/>
    <xf numFmtId="165" fontId="10" fillId="42" borderId="163"/>
    <xf numFmtId="202" fontId="10" fillId="42" borderId="163"/>
    <xf numFmtId="202" fontId="10" fillId="42" borderId="163"/>
    <xf numFmtId="165" fontId="10" fillId="42" borderId="163"/>
    <xf numFmtId="165" fontId="10" fillId="42" borderId="163"/>
    <xf numFmtId="165" fontId="10" fillId="42" borderId="163"/>
    <xf numFmtId="202" fontId="10" fillId="42" borderId="163"/>
    <xf numFmtId="164" fontId="10" fillId="42" borderId="163"/>
    <xf numFmtId="202" fontId="10" fillId="42" borderId="163"/>
    <xf numFmtId="165" fontId="10" fillId="42" borderId="163"/>
    <xf numFmtId="165" fontId="10" fillId="42" borderId="163"/>
    <xf numFmtId="165" fontId="10" fillId="42" borderId="163"/>
    <xf numFmtId="165" fontId="10" fillId="42" borderId="163"/>
    <xf numFmtId="164" fontId="10" fillId="42" borderId="163"/>
    <xf numFmtId="165" fontId="10" fillId="42" borderId="163"/>
    <xf numFmtId="165" fontId="10" fillId="42" borderId="163"/>
    <xf numFmtId="165" fontId="10" fillId="42" borderId="163"/>
    <xf numFmtId="165" fontId="10" fillId="42" borderId="163"/>
    <xf numFmtId="202" fontId="10" fillId="42" borderId="163"/>
    <xf numFmtId="207" fontId="10" fillId="42" borderId="163"/>
    <xf numFmtId="207" fontId="10" fillId="42" borderId="163"/>
    <xf numFmtId="207" fontId="10" fillId="42" borderId="163"/>
    <xf numFmtId="202" fontId="10" fillId="42" borderId="163"/>
    <xf numFmtId="202" fontId="10" fillId="42" borderId="163"/>
    <xf numFmtId="202" fontId="10" fillId="42" borderId="163"/>
    <xf numFmtId="202" fontId="10" fillId="42" borderId="163"/>
    <xf numFmtId="208" fontId="10" fillId="42" borderId="163"/>
    <xf numFmtId="208" fontId="10" fillId="42" borderId="163"/>
    <xf numFmtId="208" fontId="10" fillId="42" borderId="163"/>
    <xf numFmtId="165" fontId="10" fillId="42" borderId="163"/>
    <xf numFmtId="165" fontId="10" fillId="42" borderId="163"/>
    <xf numFmtId="202" fontId="10" fillId="42" borderId="163"/>
    <xf numFmtId="165" fontId="10" fillId="42" borderId="163"/>
    <xf numFmtId="202" fontId="10" fillId="42" borderId="163"/>
    <xf numFmtId="202" fontId="10" fillId="42" borderId="163"/>
    <xf numFmtId="202" fontId="10" fillId="42" borderId="163"/>
    <xf numFmtId="202" fontId="10" fillId="42" borderId="163"/>
    <xf numFmtId="0"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6" fontId="10" fillId="42" borderId="163"/>
    <xf numFmtId="165" fontId="10" fillId="42" borderId="163"/>
    <xf numFmtId="165" fontId="10" fillId="42" borderId="163"/>
    <xf numFmtId="164" fontId="10" fillId="42" borderId="163"/>
    <xf numFmtId="6" fontId="10" fillId="42" borderId="163"/>
    <xf numFmtId="6"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202" fontId="10" fillId="42" borderId="163"/>
    <xf numFmtId="165" fontId="10" fillId="42" borderId="163"/>
    <xf numFmtId="165" fontId="10" fillId="42" borderId="163"/>
    <xf numFmtId="208" fontId="10" fillId="42" borderId="163"/>
    <xf numFmtId="165" fontId="10" fillId="42" borderId="163"/>
    <xf numFmtId="165" fontId="10" fillId="42" borderId="163"/>
    <xf numFmtId="164" fontId="10" fillId="42" borderId="163"/>
    <xf numFmtId="164" fontId="10" fillId="42" borderId="163"/>
    <xf numFmtId="165" fontId="10" fillId="42" borderId="163"/>
    <xf numFmtId="165" fontId="10" fillId="42" borderId="163"/>
    <xf numFmtId="165" fontId="10" fillId="42" borderId="163"/>
    <xf numFmtId="165" fontId="10" fillId="42" borderId="163"/>
    <xf numFmtId="208" fontId="10" fillId="42" borderId="163"/>
    <xf numFmtId="164" fontId="10" fillId="42" borderId="163"/>
    <xf numFmtId="202" fontId="10" fillId="42" borderId="163"/>
    <xf numFmtId="207" fontId="10" fillId="42" borderId="163"/>
    <xf numFmtId="207" fontId="10" fillId="42" borderId="163"/>
    <xf numFmtId="207" fontId="10" fillId="42" borderId="163"/>
    <xf numFmtId="207" fontId="10" fillId="42" borderId="163"/>
    <xf numFmtId="0" fontId="10" fillId="42" borderId="163"/>
    <xf numFmtId="202" fontId="10" fillId="42" borderId="163"/>
    <xf numFmtId="202" fontId="10" fillId="42" borderId="163"/>
    <xf numFmtId="202" fontId="10" fillId="42" borderId="163"/>
    <xf numFmtId="165" fontId="10" fillId="42" borderId="163"/>
    <xf numFmtId="206" fontId="10" fillId="42" borderId="163"/>
    <xf numFmtId="206"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2" fontId="10" fillId="42" borderId="163"/>
    <xf numFmtId="0" fontId="10" fillId="42" borderId="163"/>
    <xf numFmtId="165" fontId="10" fillId="42" borderId="163"/>
    <xf numFmtId="202" fontId="10" fillId="42" borderId="163"/>
    <xf numFmtId="165" fontId="10" fillId="42" borderId="163"/>
    <xf numFmtId="0" fontId="10" fillId="42" borderId="163"/>
    <xf numFmtId="208"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165" fontId="10" fillId="42" borderId="163"/>
    <xf numFmtId="207" fontId="10" fillId="42" borderId="163"/>
    <xf numFmtId="208"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0" fontId="10" fillId="42" borderId="163"/>
    <xf numFmtId="0"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209" fontId="10" fillId="42" borderId="163"/>
    <xf numFmtId="0" fontId="10" fillId="42" borderId="163"/>
    <xf numFmtId="209" fontId="10" fillId="42" borderId="163"/>
    <xf numFmtId="209" fontId="10" fillId="42" borderId="163"/>
    <xf numFmtId="0" fontId="10" fillId="42" borderId="163"/>
    <xf numFmtId="0" fontId="10" fillId="42" borderId="163"/>
    <xf numFmtId="0" fontId="10" fillId="42" borderId="163"/>
    <xf numFmtId="202" fontId="10" fillId="42" borderId="163"/>
    <xf numFmtId="202" fontId="10" fillId="42" borderId="163"/>
    <xf numFmtId="165" fontId="10" fillId="42" borderId="163"/>
    <xf numFmtId="165" fontId="10" fillId="42" borderId="163"/>
    <xf numFmtId="164" fontId="10" fillId="42" borderId="163"/>
    <xf numFmtId="202" fontId="10" fillId="42" borderId="163"/>
    <xf numFmtId="202" fontId="10" fillId="42" borderId="163"/>
    <xf numFmtId="165" fontId="10" fillId="42" borderId="163"/>
    <xf numFmtId="164" fontId="10" fillId="42" borderId="163"/>
    <xf numFmtId="164" fontId="10" fillId="42" borderId="163"/>
    <xf numFmtId="165" fontId="10" fillId="42" borderId="163"/>
    <xf numFmtId="165" fontId="10" fillId="42" borderId="163"/>
    <xf numFmtId="164" fontId="10" fillId="42" borderId="163"/>
    <xf numFmtId="164" fontId="10" fillId="42" borderId="163"/>
    <xf numFmtId="164" fontId="10" fillId="42" borderId="163"/>
    <xf numFmtId="165" fontId="10" fillId="42" borderId="163"/>
    <xf numFmtId="165" fontId="10" fillId="42" borderId="163"/>
    <xf numFmtId="0" fontId="10" fillId="0" borderId="0" applyFont="0" applyFill="0" applyBorder="0" applyAlignment="0" applyProtection="0"/>
    <xf numFmtId="0" fontId="10" fillId="0" borderId="0" applyFont="0" applyFill="0" applyBorder="0" applyAlignment="0" applyProtection="0"/>
    <xf numFmtId="0" fontId="339" fillId="63" borderId="0">
      <alignment horizontal="left" vertical="center" wrapText="1"/>
    </xf>
    <xf numFmtId="0" fontId="35" fillId="42" borderId="0"/>
    <xf numFmtId="0" fontId="35" fillId="42" borderId="0"/>
    <xf numFmtId="0" fontId="35" fillId="42" borderId="0"/>
    <xf numFmtId="0" fontId="339" fillId="63" borderId="0">
      <alignment horizontal="left" vertical="center" wrapText="1"/>
    </xf>
    <xf numFmtId="0" fontId="35" fillId="42" borderId="0"/>
    <xf numFmtId="0" fontId="35" fillId="42" borderId="0"/>
    <xf numFmtId="0" fontId="35" fillId="42" borderId="0"/>
    <xf numFmtId="0" fontId="35" fillId="42" borderId="0"/>
    <xf numFmtId="0" fontId="35" fillId="42" borderId="0"/>
    <xf numFmtId="0" fontId="35" fillId="42" borderId="0"/>
    <xf numFmtId="0" fontId="35" fillId="42" borderId="0"/>
    <xf numFmtId="0" fontId="35" fillId="42" borderId="0"/>
    <xf numFmtId="0" fontId="339" fillId="63" borderId="0">
      <alignment horizontal="left" vertical="center" wrapText="1"/>
    </xf>
    <xf numFmtId="0" fontId="339" fillId="63" borderId="0">
      <alignment horizontal="left" vertical="center" wrapText="1"/>
    </xf>
    <xf numFmtId="0" fontId="339" fillId="63" borderId="0">
      <alignment horizontal="left" vertical="center" wrapText="1"/>
    </xf>
    <xf numFmtId="0" fontId="10" fillId="0" borderId="0" applyFont="0" applyFill="0" applyBorder="0" applyAlignment="0" applyProtection="0"/>
    <xf numFmtId="0" fontId="12" fillId="0" borderId="0" applyNumberFormat="0" applyFill="0" applyBorder="0" applyAlignment="0" applyProtection="0"/>
    <xf numFmtId="0" fontId="10" fillId="0" borderId="0" applyFont="0" applyFill="0" applyBorder="0" applyAlignment="0" applyProtection="0"/>
    <xf numFmtId="0" fontId="10" fillId="0" borderId="0"/>
    <xf numFmtId="0" fontId="10" fillId="0" borderId="0"/>
    <xf numFmtId="0" fontId="21" fillId="0" borderId="0">
      <alignment vertical="center"/>
    </xf>
    <xf numFmtId="0" fontId="10" fillId="0" borderId="0" applyFont="0" applyFill="0" applyBorder="0" applyAlignment="0" applyProtection="0"/>
    <xf numFmtId="0" fontId="10" fillId="0" borderId="0" applyFont="0" applyFill="0" applyBorder="0" applyAlignment="0" applyProtection="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339" fillId="137"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341" fillId="81" borderId="165"/>
    <xf numFmtId="0" fontId="10" fillId="41" borderId="0"/>
    <xf numFmtId="0" fontId="10" fillId="41" borderId="0"/>
    <xf numFmtId="0" fontId="339" fillId="137"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339" fillId="137" borderId="0"/>
    <xf numFmtId="0" fontId="339" fillId="137" borderId="0"/>
    <xf numFmtId="0" fontId="10" fillId="41" borderId="0"/>
    <xf numFmtId="0" fontId="339" fillId="137" borderId="0"/>
    <xf numFmtId="0" fontId="339" fillId="137" borderId="0"/>
    <xf numFmtId="0" fontId="339" fillId="137" borderId="0"/>
    <xf numFmtId="0" fontId="339" fillId="137" borderId="0"/>
    <xf numFmtId="0" fontId="339" fillId="137" borderId="0"/>
    <xf numFmtId="0" fontId="10" fillId="41" borderId="0"/>
    <xf numFmtId="0" fontId="10" fillId="41" borderId="0"/>
    <xf numFmtId="0" fontId="339" fillId="41" borderId="38"/>
    <xf numFmtId="0" fontId="15" fillId="41" borderId="0"/>
    <xf numFmtId="0" fontId="15" fillId="41" borderId="0"/>
    <xf numFmtId="0" fontId="15" fillId="41" borderId="0"/>
    <xf numFmtId="0" fontId="339" fillId="41" borderId="38"/>
    <xf numFmtId="0" fontId="15" fillId="41" borderId="0"/>
    <xf numFmtId="0" fontId="15" fillId="41" borderId="0"/>
    <xf numFmtId="0" fontId="15" fillId="41" borderId="0"/>
    <xf numFmtId="0" fontId="15" fillId="41" borderId="0"/>
    <xf numFmtId="0" fontId="15" fillId="41" borderId="0"/>
    <xf numFmtId="0" fontId="15" fillId="41" borderId="0"/>
    <xf numFmtId="0" fontId="15" fillId="41" borderId="0"/>
    <xf numFmtId="0" fontId="15" fillId="41" borderId="0"/>
    <xf numFmtId="0" fontId="339" fillId="41" borderId="38"/>
    <xf numFmtId="0" fontId="339" fillId="41" borderId="38"/>
    <xf numFmtId="0" fontId="339" fillId="41" borderId="38"/>
    <xf numFmtId="0" fontId="339" fillId="0" borderId="0"/>
    <xf numFmtId="0" fontId="35" fillId="41" borderId="0"/>
    <xf numFmtId="0" fontId="35" fillId="41" borderId="0"/>
    <xf numFmtId="0" fontId="35" fillId="41" borderId="0"/>
    <xf numFmtId="0" fontId="339" fillId="0" borderId="0"/>
    <xf numFmtId="0" fontId="35" fillId="41" borderId="0"/>
    <xf numFmtId="0" fontId="35" fillId="41" borderId="0"/>
    <xf numFmtId="0" fontId="35" fillId="41" borderId="0"/>
    <xf numFmtId="0" fontId="35" fillId="41" borderId="0"/>
    <xf numFmtId="0" fontId="35" fillId="41" borderId="0"/>
    <xf numFmtId="0" fontId="35" fillId="41" borderId="0"/>
    <xf numFmtId="0" fontId="35" fillId="41" borderId="0"/>
    <xf numFmtId="0" fontId="35" fillId="41" borderId="0"/>
    <xf numFmtId="0" fontId="339" fillId="0" borderId="0"/>
    <xf numFmtId="0" fontId="339" fillId="0" borderId="0"/>
    <xf numFmtId="0" fontId="339" fillId="0" borderId="0"/>
    <xf numFmtId="0" fontId="339" fillId="0" borderId="0"/>
    <xf numFmtId="0" fontId="10" fillId="41" borderId="0"/>
    <xf numFmtId="0" fontId="10" fillId="41" borderId="0"/>
    <xf numFmtId="0" fontId="10" fillId="41" borderId="0"/>
    <xf numFmtId="0" fontId="10" fillId="41" borderId="0"/>
    <xf numFmtId="0" fontId="10" fillId="41" borderId="0"/>
    <xf numFmtId="0" fontId="10" fillId="41" borderId="0"/>
    <xf numFmtId="0" fontId="339" fillId="0"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10" fillId="41" borderId="0"/>
    <xf numFmtId="0" fontId="339" fillId="0" borderId="0"/>
    <xf numFmtId="0" fontId="339" fillId="0" borderId="0"/>
    <xf numFmtId="0" fontId="339" fillId="0" borderId="0"/>
    <xf numFmtId="0" fontId="339" fillId="0" borderId="0"/>
    <xf numFmtId="0" fontId="37" fillId="41" borderId="0"/>
    <xf numFmtId="0" fontId="37" fillId="41" borderId="0"/>
    <xf numFmtId="0" fontId="37" fillId="41" borderId="0"/>
    <xf numFmtId="0" fontId="339" fillId="0" borderId="0"/>
    <xf numFmtId="0" fontId="37" fillId="41" borderId="0"/>
    <xf numFmtId="0" fontId="37" fillId="41" borderId="0"/>
    <xf numFmtId="0" fontId="37" fillId="41" borderId="0"/>
    <xf numFmtId="0" fontId="37" fillId="41" borderId="0"/>
    <xf numFmtId="0" fontId="37" fillId="41" borderId="0"/>
    <xf numFmtId="0" fontId="37" fillId="41" borderId="0"/>
    <xf numFmtId="0" fontId="37" fillId="41" borderId="0"/>
    <xf numFmtId="0" fontId="37" fillId="41" borderId="0"/>
    <xf numFmtId="0" fontId="339" fillId="0" borderId="0"/>
    <xf numFmtId="0" fontId="339" fillId="0" borderId="0"/>
    <xf numFmtId="0" fontId="339" fillId="0" borderId="0"/>
    <xf numFmtId="0" fontId="339" fillId="0" borderId="0"/>
    <xf numFmtId="0" fontId="38" fillId="41" borderId="0"/>
    <xf numFmtId="0" fontId="38" fillId="41" borderId="0"/>
    <xf numFmtId="0" fontId="38" fillId="41" borderId="0"/>
    <xf numFmtId="0" fontId="339" fillId="0" borderId="0"/>
    <xf numFmtId="0" fontId="38" fillId="41" borderId="0"/>
    <xf numFmtId="0" fontId="38" fillId="41" borderId="0"/>
    <xf numFmtId="0" fontId="38" fillId="41" borderId="0"/>
    <xf numFmtId="0" fontId="38" fillId="41" borderId="0"/>
    <xf numFmtId="0" fontId="38" fillId="41" borderId="0"/>
    <xf numFmtId="0" fontId="38" fillId="41" borderId="0"/>
    <xf numFmtId="0" fontId="38" fillId="41" borderId="0"/>
    <xf numFmtId="0" fontId="38" fillId="41" borderId="0"/>
    <xf numFmtId="0" fontId="339" fillId="0" borderId="0"/>
    <xf numFmtId="0" fontId="339" fillId="0" borderId="0"/>
    <xf numFmtId="0" fontId="339" fillId="0" borderId="0"/>
    <xf numFmtId="0" fontId="339" fillId="0" borderId="0"/>
    <xf numFmtId="0" fontId="6" fillId="41" borderId="0"/>
    <xf numFmtId="0" fontId="6" fillId="41" borderId="0"/>
    <xf numFmtId="0" fontId="6" fillId="41" borderId="0"/>
    <xf numFmtId="0" fontId="339" fillId="0" borderId="0"/>
    <xf numFmtId="0" fontId="6" fillId="41" borderId="0"/>
    <xf numFmtId="0" fontId="6" fillId="41" borderId="0"/>
    <xf numFmtId="0" fontId="6" fillId="41" borderId="0"/>
    <xf numFmtId="0" fontId="6" fillId="41" borderId="0"/>
    <xf numFmtId="0" fontId="6" fillId="41" borderId="0"/>
    <xf numFmtId="0" fontId="6" fillId="41" borderId="0"/>
    <xf numFmtId="0" fontId="6" fillId="41" borderId="0"/>
    <xf numFmtId="0" fontId="6" fillId="41" borderId="0"/>
    <xf numFmtId="0" fontId="339" fillId="0" borderId="0"/>
    <xf numFmtId="0" fontId="339" fillId="0" borderId="0"/>
    <xf numFmtId="0" fontId="339" fillId="0" borderId="0"/>
    <xf numFmtId="0" fontId="10" fillId="0" borderId="0"/>
    <xf numFmtId="0" fontId="10" fillId="0" borderId="0" applyNumberFormat="0" applyFill="0" applyBorder="0" applyAlignment="0" applyProtection="0"/>
    <xf numFmtId="0" fontId="10" fillId="0" borderId="0" applyFont="0" applyFill="0" applyBorder="0" applyAlignment="0" applyProtection="0"/>
    <xf numFmtId="0" fontId="342" fillId="0" borderId="0"/>
    <xf numFmtId="0" fontId="10" fillId="0" borderId="0"/>
    <xf numFmtId="211" fontId="10" fillId="0" borderId="0"/>
    <xf numFmtId="211" fontId="10" fillId="0" borderId="0"/>
    <xf numFmtId="212" fontId="342" fillId="0" borderId="0">
      <alignment horizontal="left"/>
    </xf>
    <xf numFmtId="213" fontId="342" fillId="0" borderId="0">
      <alignment horizontal="left"/>
    </xf>
    <xf numFmtId="0" fontId="343" fillId="0" borderId="0"/>
    <xf numFmtId="0" fontId="344" fillId="0" borderId="0"/>
    <xf numFmtId="0" fontId="15" fillId="0" borderId="35"/>
    <xf numFmtId="3" fontId="15" fillId="0" borderId="166"/>
    <xf numFmtId="3" fontId="345" fillId="0" borderId="0"/>
    <xf numFmtId="10" fontId="345" fillId="0" borderId="0"/>
    <xf numFmtId="4" fontId="345" fillId="0" borderId="0"/>
    <xf numFmtId="214" fontId="345" fillId="0" borderId="0"/>
    <xf numFmtId="3" fontId="173" fillId="0" borderId="0"/>
    <xf numFmtId="0" fontId="25" fillId="0" borderId="0"/>
    <xf numFmtId="215" fontId="99" fillId="0" borderId="0"/>
    <xf numFmtId="216" fontId="99" fillId="0" borderId="0"/>
    <xf numFmtId="10" fontId="173" fillId="0" borderId="0"/>
    <xf numFmtId="4" fontId="173" fillId="0" borderId="0"/>
    <xf numFmtId="214" fontId="173" fillId="0" borderId="0"/>
    <xf numFmtId="3" fontId="10" fillId="0" borderId="167"/>
    <xf numFmtId="3" fontId="10" fillId="0" borderId="167"/>
    <xf numFmtId="3" fontId="10" fillId="0" borderId="168"/>
    <xf numFmtId="3" fontId="10" fillId="0" borderId="168"/>
    <xf numFmtId="3" fontId="35" fillId="0" borderId="167"/>
    <xf numFmtId="217" fontId="99" fillId="0" borderId="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218" fontId="99" fillId="0" borderId="0"/>
    <xf numFmtId="0" fontId="119" fillId="138" borderId="0">
      <alignment vertical="center"/>
    </xf>
    <xf numFmtId="0" fontId="6" fillId="35" borderId="169"/>
    <xf numFmtId="0" fontId="6" fillId="35" borderId="169"/>
    <xf numFmtId="0" fontId="6" fillId="35" borderId="81"/>
    <xf numFmtId="0" fontId="6" fillId="35" borderId="81"/>
    <xf numFmtId="0" fontId="6" fillId="35" borderId="41"/>
    <xf numFmtId="0" fontId="6" fillId="35" borderId="41"/>
    <xf numFmtId="0" fontId="6" fillId="35" borderId="170"/>
    <xf numFmtId="0" fontId="6" fillId="35" borderId="170"/>
    <xf numFmtId="0" fontId="6" fillId="102" borderId="39"/>
    <xf numFmtId="0" fontId="6" fillId="102" borderId="39"/>
    <xf numFmtId="0" fontId="6" fillId="35" borderId="110"/>
    <xf numFmtId="0" fontId="6" fillId="35" borderId="110"/>
    <xf numFmtId="0" fontId="6" fillId="102" borderId="103"/>
    <xf numFmtId="0" fontId="6" fillId="102" borderId="103"/>
    <xf numFmtId="0" fontId="6" fillId="102" borderId="102"/>
    <xf numFmtId="0" fontId="6" fillId="102" borderId="102"/>
    <xf numFmtId="0" fontId="346" fillId="138" borderId="0">
      <alignment vertical="center"/>
    </xf>
    <xf numFmtId="0" fontId="119" fillId="139" borderId="39">
      <alignment vertical="center"/>
    </xf>
    <xf numFmtId="0" fontId="119" fillId="139" borderId="0">
      <alignment vertical="center"/>
    </xf>
    <xf numFmtId="0" fontId="119" fillId="139" borderId="0">
      <alignment vertical="center"/>
    </xf>
    <xf numFmtId="0" fontId="119" fillId="139" borderId="102">
      <alignment vertical="center"/>
    </xf>
    <xf numFmtId="0" fontId="119" fillId="140" borderId="171">
      <alignment vertical="center"/>
    </xf>
    <xf numFmtId="0" fontId="119" fillId="139" borderId="0">
      <alignment vertical="center"/>
    </xf>
    <xf numFmtId="0" fontId="119" fillId="140" borderId="0">
      <alignment vertical="center"/>
    </xf>
    <xf numFmtId="0" fontId="119" fillId="140" borderId="172">
      <alignment vertical="center"/>
    </xf>
    <xf numFmtId="219" fontId="10" fillId="0" borderId="0"/>
    <xf numFmtId="0" fontId="10" fillId="0" borderId="0" applyFont="0" applyFill="0" applyBorder="0" applyAlignment="0" applyProtection="0"/>
    <xf numFmtId="220" fontId="10" fillId="0" borderId="0" applyFont="0" applyFill="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1" borderId="0" applyNumberFormat="0" applyBorder="0" applyAlignment="0" applyProtection="0"/>
    <xf numFmtId="0" fontId="69" fillId="54" borderId="0" applyNumberFormat="0" applyBorder="0" applyAlignment="0" applyProtection="0"/>
    <xf numFmtId="0" fontId="69" fillId="57" borderId="0" applyNumberFormat="0" applyBorder="0" applyAlignment="0" applyProtection="0"/>
    <xf numFmtId="221" fontId="10" fillId="0" borderId="0"/>
    <xf numFmtId="0" fontId="39" fillId="58"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61" borderId="0" applyNumberFormat="0" applyBorder="0" applyAlignment="0" applyProtection="0"/>
    <xf numFmtId="37" fontId="347" fillId="0" borderId="0" applyNumberFormat="0" applyFont="0" applyAlignment="0" applyProtection="0"/>
    <xf numFmtId="0" fontId="39" fillId="126" borderId="0" applyNumberFormat="0" applyBorder="0" applyAlignment="0" applyProtection="0"/>
    <xf numFmtId="0" fontId="39" fillId="127" borderId="0" applyNumberFormat="0" applyBorder="0" applyAlignment="0" applyProtection="0"/>
    <xf numFmtId="0" fontId="39" fillId="128"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129" borderId="0" applyNumberFormat="0" applyBorder="0" applyAlignment="0" applyProtection="0"/>
    <xf numFmtId="222" fontId="10" fillId="0" borderId="0" applyFill="0" applyBorder="0" applyProtection="0">
      <alignment horizontal="right"/>
    </xf>
    <xf numFmtId="37" fontId="348" fillId="0" borderId="0" applyNumberFormat="0" applyFill="0" applyBorder="0" applyAlignment="0" applyProtection="0">
      <alignment horizontal="right"/>
    </xf>
    <xf numFmtId="0" fontId="10" fillId="0" borderId="0" applyFont="0" applyFill="0" applyBorder="0" applyAlignment="0" applyProtection="0"/>
    <xf numFmtId="0" fontId="10" fillId="0" borderId="0" applyFont="0" applyFill="0" applyBorder="0" applyAlignment="0" applyProtection="0"/>
    <xf numFmtId="189" fontId="6" fillId="0" borderId="0"/>
    <xf numFmtId="189" fontId="6" fillId="0" borderId="0"/>
    <xf numFmtId="223" fontId="342" fillId="42" borderId="0">
      <alignment horizontal="left"/>
    </xf>
    <xf numFmtId="224" fontId="10" fillId="46" borderId="0" applyAlignment="0" applyProtection="0"/>
    <xf numFmtId="224" fontId="10" fillId="46" borderId="0" applyAlignment="0" applyProtection="0"/>
    <xf numFmtId="0" fontId="10" fillId="0" borderId="0" applyNumberFormat="0" applyFill="0" applyBorder="0" applyAlignment="0" applyProtection="0"/>
    <xf numFmtId="225" fontId="82" fillId="88" borderId="0" applyBorder="0" applyAlignment="0" applyProtection="0"/>
    <xf numFmtId="0" fontId="10" fillId="0" borderId="0" applyFont="0" applyFill="0" applyBorder="0" applyAlignment="0" applyProtection="0"/>
    <xf numFmtId="168" fontId="10" fillId="0" borderId="0" applyFont="0" applyFill="0" applyBorder="0" applyAlignment="0" applyProtection="0"/>
    <xf numFmtId="0" fontId="29" fillId="141" borderId="0" applyNumberFormat="0" applyBorder="0" applyAlignment="0"/>
    <xf numFmtId="0" fontId="29" fillId="141" borderId="0" applyNumberFormat="0" applyBorder="0" applyAlignment="0"/>
    <xf numFmtId="0" fontId="239" fillId="49" borderId="0" applyNumberFormat="0" applyBorder="0" applyAlignment="0" applyProtection="0"/>
    <xf numFmtId="226" fontId="13" fillId="0" borderId="0" applyFill="0" applyBorder="0" applyAlignment="0" applyProtection="0">
      <protection locked="0"/>
    </xf>
    <xf numFmtId="226" fontId="13" fillId="0" borderId="0" applyFill="0" applyBorder="0" applyAlignment="0" applyProtection="0">
      <protection locked="0"/>
    </xf>
    <xf numFmtId="0" fontId="29" fillId="142" borderId="0" applyNumberFormat="0" applyBorder="0" applyAlignment="0"/>
    <xf numFmtId="10" fontId="25" fillId="143" borderId="38" applyNumberFormat="0">
      <alignment horizontal="center"/>
    </xf>
    <xf numFmtId="0" fontId="349" fillId="78" borderId="0" applyNumberFormat="0" applyBorder="0" applyAlignment="0"/>
    <xf numFmtId="49" fontId="6" fillId="0" borderId="45">
      <alignment horizontal="left" vertical="top" wrapText="1"/>
    </xf>
    <xf numFmtId="49" fontId="17" fillId="0" borderId="65">
      <alignment horizontal="left" vertical="top" wrapText="1"/>
    </xf>
    <xf numFmtId="4" fontId="6" fillId="0" borderId="45"/>
    <xf numFmtId="3" fontId="6" fillId="0" borderId="0"/>
    <xf numFmtId="176" fontId="6" fillId="0" borderId="45"/>
    <xf numFmtId="176" fontId="6" fillId="0" borderId="0"/>
    <xf numFmtId="0" fontId="350" fillId="81" borderId="0"/>
    <xf numFmtId="0" fontId="10" fillId="40" borderId="0" applyNumberFormat="0" applyBorder="0">
      <alignment horizontal="center" vertical="center"/>
    </xf>
    <xf numFmtId="37" fontId="351" fillId="0" borderId="0">
      <alignment horizontal="right"/>
    </xf>
    <xf numFmtId="166" fontId="6" fillId="0" borderId="0" applyAlignment="0" applyProtection="0"/>
    <xf numFmtId="10" fontId="352" fillId="62" borderId="10" applyNumberFormat="0" applyFont="0" applyBorder="0" applyAlignment="0" applyProtection="0">
      <alignment horizontal="left"/>
    </xf>
    <xf numFmtId="49" fontId="8" fillId="0" borderId="10" applyNumberFormat="0" applyFill="0" applyAlignment="0" applyProtection="0">
      <alignment horizontal="left"/>
    </xf>
    <xf numFmtId="49" fontId="8" fillId="0" borderId="10" applyNumberFormat="0" applyFill="0" applyAlignment="0" applyProtection="0">
      <alignment horizontal="left"/>
    </xf>
    <xf numFmtId="49" fontId="8" fillId="0" borderId="154" applyNumberFormat="0" applyFill="0" applyAlignment="0" applyProtection="0">
      <alignment horizontal="left"/>
    </xf>
    <xf numFmtId="49" fontId="8" fillId="0" borderId="154" applyNumberFormat="0" applyFill="0" applyAlignment="0" applyProtection="0">
      <alignment horizontal="left"/>
    </xf>
    <xf numFmtId="12" fontId="353" fillId="0" borderId="0" applyFont="0" applyFill="0" applyBorder="0" applyAlignment="0" applyProtection="0"/>
    <xf numFmtId="227" fontId="353" fillId="0" borderId="0" applyFont="0" applyFill="0" applyBorder="0" applyAlignment="0" applyProtection="0"/>
    <xf numFmtId="0" fontId="6" fillId="0" borderId="0"/>
    <xf numFmtId="0" fontId="10" fillId="0" borderId="0"/>
    <xf numFmtId="195" fontId="354" fillId="0" borderId="45"/>
    <xf numFmtId="0" fontId="134" fillId="78" borderId="24" applyNumberFormat="0" applyAlignment="0" applyProtection="0"/>
    <xf numFmtId="193" fontId="13" fillId="90" borderId="0" applyNumberFormat="0" applyFont="0" applyBorder="0" applyAlignment="0"/>
    <xf numFmtId="228" fontId="13" fillId="0" borderId="0" applyFill="0" applyBorder="0" applyProtection="0"/>
    <xf numFmtId="228" fontId="13" fillId="0" borderId="0" applyFill="0" applyBorder="0" applyProtection="0"/>
    <xf numFmtId="226" fontId="13" fillId="0" borderId="0" applyFont="0" applyFill="0" applyBorder="0" applyAlignment="0" applyProtection="0">
      <protection locked="0"/>
    </xf>
    <xf numFmtId="226" fontId="13" fillId="0" borderId="0" applyFont="0" applyFill="0" applyBorder="0" applyAlignment="0" applyProtection="0">
      <protection locked="0"/>
    </xf>
    <xf numFmtId="0" fontId="29" fillId="0" borderId="0" applyAlignment="0"/>
    <xf numFmtId="0" fontId="296" fillId="100" borderId="108" applyNumberFormat="0" applyAlignment="0" applyProtection="0"/>
    <xf numFmtId="229" fontId="243" fillId="0" borderId="39" applyBorder="0">
      <alignment horizontal="center" vertical="center"/>
    </xf>
    <xf numFmtId="0" fontId="355" fillId="39" borderId="0" applyFont="0" applyAlignment="0">
      <alignment horizontal="left"/>
    </xf>
    <xf numFmtId="0" fontId="66" fillId="0" borderId="0">
      <alignment horizontal="center" wrapText="1"/>
      <protection hidden="1"/>
    </xf>
    <xf numFmtId="0" fontId="356" fillId="37" borderId="0" applyAlignment="0"/>
    <xf numFmtId="230" fontId="10" fillId="0" borderId="0"/>
    <xf numFmtId="230" fontId="10" fillId="0" borderId="0"/>
    <xf numFmtId="230" fontId="10" fillId="0" borderId="0"/>
    <xf numFmtId="230" fontId="10" fillId="0" borderId="0"/>
    <xf numFmtId="230" fontId="10" fillId="0" borderId="0"/>
    <xf numFmtId="230" fontId="10" fillId="0" borderId="0"/>
    <xf numFmtId="230" fontId="10" fillId="0" borderId="0"/>
    <xf numFmtId="230" fontId="10" fillId="0" borderId="0"/>
    <xf numFmtId="166" fontId="10" fillId="0" borderId="0" applyFont="0" applyFill="0" applyBorder="0" applyAlignment="0" applyProtection="0"/>
    <xf numFmtId="0" fontId="26" fillId="0" borderId="0" applyFont="0" applyFill="0" applyBorder="0" applyAlignment="0" applyProtection="0"/>
    <xf numFmtId="184" fontId="6" fillId="0" borderId="0"/>
    <xf numFmtId="184" fontId="6" fillId="0" borderId="0"/>
    <xf numFmtId="39" fontId="18" fillId="0" borderId="0"/>
    <xf numFmtId="0" fontId="106" fillId="97" borderId="173"/>
    <xf numFmtId="0" fontId="10" fillId="144" borderId="0">
      <alignment horizontal="center" vertical="center" wrapText="1"/>
    </xf>
    <xf numFmtId="0" fontId="10" fillId="0" borderId="0">
      <alignment horizontal="left"/>
    </xf>
    <xf numFmtId="0" fontId="10" fillId="0" borderId="0"/>
    <xf numFmtId="0" fontId="10" fillId="0" borderId="0">
      <alignment horizontal="left"/>
    </xf>
    <xf numFmtId="231" fontId="66" fillId="0" borderId="0" applyFill="0" applyBorder="0">
      <alignment horizontal="right"/>
      <protection locked="0"/>
    </xf>
    <xf numFmtId="42" fontId="10" fillId="0" borderId="0" applyFont="0" applyFill="0" applyBorder="0" applyAlignment="0" applyProtection="0"/>
    <xf numFmtId="0" fontId="357" fillId="0" borderId="0" applyNumberFormat="0" applyBorder="0">
      <alignment horizontal="right"/>
    </xf>
    <xf numFmtId="0" fontId="358" fillId="0" borderId="0"/>
    <xf numFmtId="195" fontId="359" fillId="0" borderId="45">
      <protection locked="0"/>
    </xf>
    <xf numFmtId="232" fontId="88" fillId="0" borderId="38">
      <protection locked="0"/>
    </xf>
    <xf numFmtId="0" fontId="360" fillId="0" borderId="0" applyNumberFormat="0" applyAlignment="0"/>
    <xf numFmtId="15" fontId="8" fillId="0" borderId="0" applyFill="0" applyBorder="0" applyAlignment="0"/>
    <xf numFmtId="0" fontId="8" fillId="42" borderId="0" applyFont="0" applyFill="0" applyBorder="0" applyAlignment="0" applyProtection="0"/>
    <xf numFmtId="233" fontId="10" fillId="42" borderId="174" applyFont="0" applyFill="0" applyBorder="0" applyAlignment="0" applyProtection="0"/>
    <xf numFmtId="234" fontId="10" fillId="42" borderId="0" applyFont="0" applyFill="0" applyBorder="0" applyAlignment="0" applyProtection="0"/>
    <xf numFmtId="17" fontId="8" fillId="0" borderId="0" applyFill="0" applyBorder="0">
      <alignment horizontal="right"/>
    </xf>
    <xf numFmtId="235" fontId="10" fillId="0" borderId="102" applyFont="0" applyFill="0" applyBorder="0" applyAlignment="0" applyProtection="0"/>
    <xf numFmtId="14" fontId="6" fillId="0" borderId="0" applyFont="0" applyFill="0" applyBorder="0" applyAlignment="0" applyProtection="0"/>
    <xf numFmtId="234" fontId="10" fillId="0" borderId="0" applyFill="0" applyBorder="0">
      <alignment horizontal="right"/>
    </xf>
    <xf numFmtId="236" fontId="342" fillId="0" borderId="0" applyFont="0" applyFill="0" applyBorder="0" applyAlignment="0" applyProtection="0">
      <alignment horizontal="center"/>
    </xf>
    <xf numFmtId="14" fontId="10" fillId="0" borderId="0"/>
    <xf numFmtId="14" fontId="361" fillId="0" borderId="0" applyFill="0" applyBorder="0" applyProtection="0">
      <alignment horizontal="center" vertical="center" wrapText="1"/>
      <protection locked="0"/>
    </xf>
    <xf numFmtId="14" fontId="362" fillId="0" borderId="0" applyFill="0" applyBorder="0" applyProtection="0">
      <alignment horizontal="center" vertical="center" wrapText="1"/>
      <protection locked="0"/>
    </xf>
    <xf numFmtId="14" fontId="363" fillId="0" borderId="0" applyFill="0" applyBorder="0" applyProtection="0">
      <alignment horizontal="center" vertical="center" wrapText="1"/>
      <protection locked="0"/>
    </xf>
    <xf numFmtId="14" fontId="364" fillId="0" borderId="0" applyFill="0" applyBorder="0" applyProtection="0">
      <alignment horizontal="center" vertical="center" wrapText="1"/>
      <protection locked="0"/>
    </xf>
    <xf numFmtId="14" fontId="365" fillId="0" borderId="0" applyFill="0" applyBorder="0" applyProtection="0">
      <alignment horizontal="center" vertical="center" wrapText="1"/>
      <protection locked="0"/>
    </xf>
    <xf numFmtId="14" fontId="353" fillId="0" borderId="0" applyFont="0" applyFill="0" applyBorder="0" applyAlignment="0" applyProtection="0"/>
    <xf numFmtId="14" fontId="353" fillId="0" borderId="0" applyFont="0" applyFill="0" applyBorder="0" applyAlignment="0" applyProtection="0"/>
    <xf numFmtId="237" fontId="353" fillId="0" borderId="0" applyFont="0" applyFill="0" applyBorder="0" applyAlignment="0" applyProtection="0"/>
    <xf numFmtId="14" fontId="95" fillId="0" borderId="0" applyFont="0" applyFill="0" applyBorder="0" applyAlignment="0" applyProtection="0"/>
    <xf numFmtId="38" fontId="66" fillId="0" borderId="175">
      <alignment vertical="center"/>
    </xf>
    <xf numFmtId="3" fontId="22" fillId="0" borderId="167"/>
    <xf numFmtId="37" fontId="353" fillId="0" borderId="0" applyFont="0" applyFill="0" applyBorder="0" applyAlignment="0" applyProtection="0"/>
    <xf numFmtId="238" fontId="353" fillId="0" borderId="0" applyFont="0" applyFill="0" applyBorder="0" applyAlignment="0" applyProtection="0"/>
    <xf numFmtId="39" fontId="353" fillId="0" borderId="0" applyFont="0" applyFill="0" applyBorder="0" applyAlignment="0" applyProtection="0"/>
    <xf numFmtId="37" fontId="353" fillId="0" borderId="0" applyFont="0" applyFill="0" applyBorder="0" applyAlignment="0" applyProtection="0"/>
    <xf numFmtId="0" fontId="284" fillId="0" borderId="0">
      <protection locked="0"/>
    </xf>
    <xf numFmtId="8" fontId="13" fillId="0" borderId="0" applyFill="0" applyBorder="0" applyProtection="0"/>
    <xf numFmtId="6" fontId="13" fillId="0" borderId="0" applyFont="0" applyFill="0" applyBorder="0" applyAlignment="0" applyProtection="0"/>
    <xf numFmtId="6" fontId="13" fillId="0" borderId="0" applyFont="0" applyFill="0" applyBorder="0" applyAlignment="0" applyProtection="0"/>
    <xf numFmtId="195" fontId="366" fillId="0" borderId="38" applyProtection="0">
      <protection locked="0"/>
    </xf>
    <xf numFmtId="195" fontId="366" fillId="0" borderId="38" applyProtection="0">
      <protection locked="0"/>
    </xf>
    <xf numFmtId="176" fontId="10" fillId="0" borderId="176" applyNumberFormat="0" applyAlignment="0" applyProtection="0">
      <alignment vertical="top"/>
    </xf>
    <xf numFmtId="0" fontId="6" fillId="64" borderId="0" applyNumberFormat="0" applyFont="0" applyBorder="0" applyAlignment="0" applyProtection="0"/>
    <xf numFmtId="176" fontId="367" fillId="0" borderId="176" applyNumberFormat="0" applyAlignment="0" applyProtection="0">
      <alignment vertical="top"/>
    </xf>
    <xf numFmtId="239" fontId="368" fillId="64" borderId="0" applyBorder="0" applyAlignment="0" applyProtection="0"/>
    <xf numFmtId="1" fontId="369" fillId="0" borderId="177" applyNumberFormat="0" applyFont="0" applyAlignment="0"/>
    <xf numFmtId="239" fontId="368" fillId="0" borderId="0" applyFill="0" applyBorder="0" applyAlignment="0" applyProtection="0"/>
    <xf numFmtId="240" fontId="10" fillId="0" borderId="0" applyFill="0" applyBorder="0" applyAlignment="0" applyProtection="0">
      <alignment horizontal="right"/>
    </xf>
    <xf numFmtId="240" fontId="10" fillId="0" borderId="0" applyFill="0" applyBorder="0" applyAlignment="0" applyProtection="0">
      <alignment horizontal="right"/>
    </xf>
    <xf numFmtId="241" fontId="10" fillId="0" borderId="0" applyFill="0" applyBorder="0" applyAlignment="0" applyProtection="0"/>
    <xf numFmtId="241" fontId="10" fillId="0" borderId="0" applyFill="0" applyBorder="0" applyAlignment="0" applyProtection="0"/>
    <xf numFmtId="241" fontId="6" fillId="0" borderId="0" applyFill="0" applyBorder="0" applyProtection="0">
      <alignment vertical="top"/>
    </xf>
    <xf numFmtId="241" fontId="368" fillId="64" borderId="0" applyBorder="0" applyAlignment="0" applyProtection="0"/>
    <xf numFmtId="242" fontId="370" fillId="41" borderId="0" applyBorder="0" applyProtection="0">
      <alignment horizontal="right" vertical="top"/>
    </xf>
    <xf numFmtId="241" fontId="368" fillId="0" borderId="0" applyFill="0" applyBorder="0" applyAlignment="0" applyProtection="0"/>
    <xf numFmtId="239" fontId="10" fillId="0" borderId="0" applyFill="0" applyBorder="0" applyProtection="0">
      <alignment vertical="top"/>
    </xf>
    <xf numFmtId="239" fontId="10" fillId="0" borderId="0" applyFill="0" applyBorder="0" applyProtection="0">
      <alignment vertical="top"/>
    </xf>
    <xf numFmtId="0" fontId="10" fillId="41" borderId="44">
      <alignment horizontal="center"/>
    </xf>
    <xf numFmtId="243" fontId="37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0" fontId="10" fillId="0" borderId="39"/>
    <xf numFmtId="0" fontId="29" fillId="145" borderId="0" applyNumberFormat="0" applyBorder="0" applyAlignment="0"/>
    <xf numFmtId="244" fontId="10" fillId="0" borderId="91">
      <protection locked="0"/>
    </xf>
    <xf numFmtId="245" fontId="10" fillId="0" borderId="91">
      <protection locked="0"/>
    </xf>
    <xf numFmtId="246" fontId="10" fillId="0" borderId="91">
      <protection locked="0"/>
    </xf>
    <xf numFmtId="244" fontId="10" fillId="0" borderId="91">
      <protection locked="0"/>
    </xf>
    <xf numFmtId="244" fontId="10" fillId="0" borderId="91">
      <protection locked="0"/>
    </xf>
    <xf numFmtId="0" fontId="372" fillId="0" borderId="0">
      <protection locked="0"/>
    </xf>
    <xf numFmtId="0" fontId="372" fillId="0" borderId="0">
      <protection locked="0"/>
    </xf>
    <xf numFmtId="247" fontId="66" fillId="0" borderId="0" applyFont="0" applyFill="0" applyBorder="0" applyAlignment="0" applyProtection="0"/>
    <xf numFmtId="0" fontId="373" fillId="0" borderId="0"/>
    <xf numFmtId="9" fontId="374" fillId="0" borderId="38" applyNumberFormat="0" applyBorder="0" applyAlignment="0">
      <protection locked="0"/>
    </xf>
    <xf numFmtId="8" fontId="13" fillId="0" borderId="0" applyFont="0" applyFill="0" applyBorder="0" applyAlignment="0" applyProtection="0">
      <alignment horizontal="right"/>
    </xf>
    <xf numFmtId="183" fontId="342" fillId="0" borderId="0" applyFont="0" applyFill="0" applyBorder="0" applyProtection="0">
      <alignment horizontal="left"/>
      <protection locked="0"/>
    </xf>
    <xf numFmtId="214" fontId="342" fillId="0" borderId="0" applyFont="0" applyFill="0" applyBorder="0" applyProtection="0">
      <alignment horizontal="left"/>
      <protection locked="0"/>
    </xf>
    <xf numFmtId="248" fontId="375" fillId="0" borderId="0"/>
    <xf numFmtId="0" fontId="25" fillId="78" borderId="47" applyNumberFormat="0" applyBorder="0" applyAlignment="0">
      <alignment horizontal="right"/>
    </xf>
    <xf numFmtId="249" fontId="10" fillId="0" borderId="178"/>
    <xf numFmtId="0" fontId="25" fillId="113" borderId="0" applyAlignment="0"/>
    <xf numFmtId="0" fontId="10" fillId="0" borderId="0"/>
    <xf numFmtId="0" fontId="10" fillId="0" borderId="0"/>
    <xf numFmtId="0" fontId="10" fillId="0" borderId="0"/>
    <xf numFmtId="37" fontId="376" fillId="0" borderId="0" applyNumberFormat="0" applyFill="0" applyBorder="0" applyAlignment="0" applyProtection="0">
      <alignment horizontal="right"/>
    </xf>
    <xf numFmtId="0" fontId="290" fillId="0" borderId="0" applyNumberFormat="0" applyFill="0" applyBorder="0" applyAlignment="0" applyProtection="0"/>
    <xf numFmtId="0" fontId="377" fillId="42" borderId="38">
      <alignment vertical="center"/>
    </xf>
    <xf numFmtId="0" fontId="378" fillId="109" borderId="38">
      <alignment vertical="center"/>
    </xf>
    <xf numFmtId="0" fontId="378" fillId="64" borderId="38">
      <alignment vertical="center"/>
    </xf>
    <xf numFmtId="0" fontId="119" fillId="41" borderId="0">
      <alignment vertical="center"/>
    </xf>
    <xf numFmtId="0" fontId="46" fillId="41" borderId="38">
      <alignment vertical="center"/>
    </xf>
    <xf numFmtId="49" fontId="378" fillId="108" borderId="45">
      <alignment vertical="center"/>
    </xf>
    <xf numFmtId="49" fontId="377" fillId="94" borderId="45">
      <alignment vertical="center"/>
    </xf>
    <xf numFmtId="49" fontId="379" fillId="40" borderId="45">
      <alignment vertical="center"/>
    </xf>
    <xf numFmtId="49" fontId="377" fillId="102" borderId="45">
      <alignment vertical="center"/>
    </xf>
    <xf numFmtId="0" fontId="380" fillId="81" borderId="179">
      <alignment horizontal="centerContinuous" vertical="center"/>
    </xf>
    <xf numFmtId="0" fontId="381" fillId="103" borderId="180">
      <alignment horizontal="centerContinuous" vertical="center"/>
    </xf>
    <xf numFmtId="235" fontId="342" fillId="35" borderId="0">
      <alignment horizontal="right"/>
    </xf>
    <xf numFmtId="0" fontId="25" fillId="0" borderId="0"/>
    <xf numFmtId="3" fontId="10" fillId="0" borderId="0" applyNumberFormat="0" applyFont="0" applyFill="0" applyBorder="0" applyAlignment="0" applyProtection="0">
      <alignment horizontal="left"/>
    </xf>
    <xf numFmtId="0" fontId="284" fillId="0" borderId="0">
      <protection locked="0"/>
    </xf>
    <xf numFmtId="40" fontId="10" fillId="0" borderId="0" applyNumberFormat="0">
      <alignment horizontal="right"/>
    </xf>
    <xf numFmtId="0" fontId="284" fillId="0" borderId="0">
      <protection locked="0"/>
    </xf>
    <xf numFmtId="0" fontId="10" fillId="42" borderId="0" applyFont="0" applyFill="0" applyBorder="0" applyAlignment="0"/>
    <xf numFmtId="0" fontId="6" fillId="0" borderId="0"/>
    <xf numFmtId="0" fontId="116"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0" fillId="0" borderId="0">
      <alignment horizontal="left"/>
    </xf>
    <xf numFmtId="0" fontId="10" fillId="0" borderId="0">
      <alignment horizontal="left"/>
    </xf>
    <xf numFmtId="0" fontId="10" fillId="0" borderId="0">
      <alignment horizontal="left"/>
    </xf>
    <xf numFmtId="250" fontId="6" fillId="0" borderId="0">
      <alignment horizontal="left"/>
    </xf>
    <xf numFmtId="0" fontId="10" fillId="146" borderId="0" applyNumberFormat="0" applyFont="0" applyBorder="0" applyAlignment="0" applyProtection="0"/>
    <xf numFmtId="228" fontId="13" fillId="0" borderId="0" applyFill="0" applyBorder="0" applyAlignment="0" applyProtection="0">
      <protection locked="0"/>
    </xf>
    <xf numFmtId="228" fontId="13" fillId="0" borderId="0" applyFill="0" applyBorder="0" applyAlignment="0" applyProtection="0">
      <protection locked="0"/>
    </xf>
    <xf numFmtId="0" fontId="288" fillId="50" borderId="0" applyNumberFormat="0" applyBorder="0" applyAlignment="0" applyProtection="0"/>
    <xf numFmtId="184" fontId="382" fillId="0" borderId="0" applyNumberFormat="0" applyFill="0" applyBorder="0" applyAlignment="0" applyProtection="0"/>
    <xf numFmtId="251" fontId="342" fillId="0" borderId="0" applyFill="0" applyBorder="0" applyAlignment="0" applyProtection="0"/>
    <xf numFmtId="251" fontId="342" fillId="0" borderId="0" applyAlignment="0">
      <alignment horizontal="left"/>
      <protection locked="0"/>
    </xf>
    <xf numFmtId="0" fontId="10" fillId="147" borderId="0" applyNumberFormat="0" applyFont="0" applyBorder="0" applyAlignment="0" applyProtection="0"/>
    <xf numFmtId="0" fontId="11" fillId="0" borderId="0"/>
    <xf numFmtId="0" fontId="11" fillId="0" borderId="0"/>
    <xf numFmtId="239" fontId="10" fillId="0" borderId="0" applyNumberFormat="0" applyFill="0" applyBorder="0" applyAlignment="0" applyProtection="0"/>
    <xf numFmtId="239" fontId="383" fillId="0" borderId="0" applyNumberFormat="0" applyFill="0" applyBorder="0" applyAlignment="0" applyProtection="0"/>
    <xf numFmtId="184" fontId="10" fillId="0" borderId="0" applyNumberFormat="0" applyFill="0" applyBorder="0" applyAlignment="0" applyProtection="0"/>
    <xf numFmtId="0" fontId="10" fillId="1" borderId="0" applyNumberFormat="0" applyBorder="0" applyProtection="0">
      <alignment horizontal="left" vertical="center"/>
    </xf>
    <xf numFmtId="224" fontId="384" fillId="0" borderId="0">
      <alignment horizontal="left"/>
    </xf>
    <xf numFmtId="0" fontId="10" fillId="0" borderId="0">
      <alignment horizontal="left"/>
    </xf>
    <xf numFmtId="0" fontId="293" fillId="0" borderId="105" applyNumberFormat="0" applyFill="0" applyAlignment="0" applyProtection="0"/>
    <xf numFmtId="0" fontId="10" fillId="0" borderId="0">
      <alignment horizontal="left"/>
    </xf>
    <xf numFmtId="0" fontId="10" fillId="0" borderId="102"/>
    <xf numFmtId="0" fontId="10" fillId="0" borderId="42">
      <alignment horizontal="left" vertical="top"/>
    </xf>
    <xf numFmtId="0" fontId="294" fillId="0" borderId="106" applyNumberFormat="0" applyFill="0" applyAlignment="0" applyProtection="0"/>
    <xf numFmtId="0" fontId="10" fillId="0" borderId="0">
      <alignment horizontal="left"/>
    </xf>
    <xf numFmtId="0" fontId="385" fillId="0" borderId="0" applyProtection="0">
      <alignment horizontal="left"/>
    </xf>
    <xf numFmtId="0" fontId="10" fillId="0" borderId="42">
      <alignment horizontal="left" vertical="top"/>
    </xf>
    <xf numFmtId="0" fontId="295" fillId="0" borderId="107" applyNumberFormat="0" applyFill="0" applyAlignment="0" applyProtection="0"/>
    <xf numFmtId="0" fontId="10" fillId="0" borderId="0">
      <alignment horizontal="left"/>
    </xf>
    <xf numFmtId="0" fontId="295" fillId="0" borderId="0" applyNumberFormat="0" applyFill="0" applyBorder="0" applyAlignment="0" applyProtection="0"/>
    <xf numFmtId="0" fontId="10" fillId="0" borderId="0"/>
    <xf numFmtId="0" fontId="386" fillId="0" borderId="0">
      <alignment horizontal="centerContinuous" vertical="center"/>
    </xf>
    <xf numFmtId="0" fontId="387" fillId="148" borderId="0"/>
    <xf numFmtId="0" fontId="388" fillId="0" borderId="0"/>
    <xf numFmtId="0" fontId="228" fillId="0" borderId="0" applyNumberFormat="0" applyFill="0" applyBorder="0" applyAlignment="0" applyProtection="0">
      <alignment vertical="top"/>
      <protection locked="0"/>
    </xf>
    <xf numFmtId="252" fontId="342" fillId="0" borderId="0" applyNumberFormat="0" applyFill="0" applyBorder="0" applyAlignment="0"/>
    <xf numFmtId="223" fontId="389" fillId="0" borderId="0"/>
    <xf numFmtId="0" fontId="10" fillId="0" borderId="0" applyNumberFormat="0" applyFill="0" applyBorder="0" applyAlignment="0" applyProtection="0">
      <alignment vertical="top"/>
      <protection locked="0"/>
    </xf>
    <xf numFmtId="228" fontId="13" fillId="0" borderId="0" applyFill="0" applyBorder="0" applyAlignment="0" applyProtection="0">
      <alignment horizontal="right"/>
      <protection locked="0"/>
    </xf>
    <xf numFmtId="228" fontId="13" fillId="0" borderId="0" applyFill="0" applyBorder="0" applyAlignment="0" applyProtection="0">
      <alignment horizontal="right"/>
      <protection locked="0"/>
    </xf>
    <xf numFmtId="248" fontId="390" fillId="0" borderId="181" applyNumberFormat="0" applyFill="0" applyBorder="0" applyAlignment="0">
      <alignment horizontal="right"/>
      <protection locked="0"/>
    </xf>
    <xf numFmtId="3" fontId="391" fillId="0" borderId="0"/>
    <xf numFmtId="176" fontId="391" fillId="0" borderId="0"/>
    <xf numFmtId="10" fontId="391" fillId="0" borderId="0"/>
    <xf numFmtId="8" fontId="6" fillId="0" borderId="0"/>
    <xf numFmtId="0" fontId="6" fillId="42" borderId="0" applyFont="0" applyBorder="0" applyAlignment="0">
      <protection locked="0"/>
    </xf>
    <xf numFmtId="253" fontId="106" fillId="97" borderId="80">
      <alignment horizontal="right"/>
    </xf>
    <xf numFmtId="228" fontId="6" fillId="42" borderId="0">
      <protection locked="0"/>
    </xf>
    <xf numFmtId="10" fontId="6" fillId="42" borderId="0">
      <protection locked="0"/>
    </xf>
    <xf numFmtId="0" fontId="6" fillId="42" borderId="0" applyFont="0" applyBorder="0" applyAlignment="0">
      <protection locked="0"/>
    </xf>
    <xf numFmtId="0" fontId="106" fillId="97" borderId="80">
      <alignment horizontal="right"/>
    </xf>
    <xf numFmtId="228" fontId="10" fillId="42" borderId="0" applyNumberFormat="0" applyBorder="0" applyAlignment="0">
      <protection locked="0"/>
    </xf>
    <xf numFmtId="254" fontId="106" fillId="97" borderId="80">
      <alignment horizontal="right"/>
    </xf>
    <xf numFmtId="0" fontId="10" fillId="42" borderId="38"/>
    <xf numFmtId="176" fontId="29" fillId="130" borderId="44">
      <alignment horizontal="center"/>
    </xf>
    <xf numFmtId="0" fontId="10" fillId="42" borderId="38"/>
    <xf numFmtId="0" fontId="10" fillId="42" borderId="38"/>
    <xf numFmtId="3" fontId="228" fillId="64" borderId="0"/>
    <xf numFmtId="0" fontId="392" fillId="0" borderId="0" applyAlignment="0"/>
    <xf numFmtId="0" fontId="6" fillId="41" borderId="81"/>
    <xf numFmtId="0" fontId="128" fillId="80" borderId="98">
      <alignment horizontal="left" vertical="center" wrapText="1"/>
    </xf>
    <xf numFmtId="224" fontId="34" fillId="46" borderId="0"/>
    <xf numFmtId="224" fontId="393" fillId="0" borderId="0"/>
    <xf numFmtId="0" fontId="394" fillId="0" borderId="0"/>
    <xf numFmtId="0" fontId="395" fillId="0" borderId="0"/>
    <xf numFmtId="0" fontId="25" fillId="0" borderId="0"/>
    <xf numFmtId="0" fontId="25" fillId="0" borderId="0"/>
    <xf numFmtId="0" fontId="25" fillId="0" borderId="0"/>
    <xf numFmtId="0" fontId="25" fillId="0" borderId="0"/>
    <xf numFmtId="0" fontId="15" fillId="132" borderId="0" applyNumberFormat="0" applyBorder="0" applyAlignment="0"/>
    <xf numFmtId="0" fontId="396" fillId="149" borderId="0" applyNumberFormat="0" applyBorder="0" applyAlignment="0"/>
    <xf numFmtId="0" fontId="396" fillId="113" borderId="0" applyNumberFormat="0" applyBorder="0" applyAlignment="0"/>
    <xf numFmtId="1" fontId="342" fillId="1" borderId="48">
      <protection locked="0"/>
    </xf>
    <xf numFmtId="0" fontId="172" fillId="145" borderId="0" applyNumberFormat="0" applyBorder="0" applyAlignment="0"/>
    <xf numFmtId="0" fontId="172" fillId="145" borderId="0" applyNumberFormat="0" applyBorder="0" applyAlignment="0"/>
    <xf numFmtId="0" fontId="397" fillId="0" borderId="0" applyNumberFormat="0" applyFill="0" applyBorder="0" applyProtection="0">
      <alignment horizontal="left" vertical="center"/>
    </xf>
    <xf numFmtId="3" fontId="10" fillId="0" borderId="168" applyFill="0" applyBorder="0">
      <protection locked="0"/>
    </xf>
    <xf numFmtId="0" fontId="25" fillId="150" borderId="0"/>
    <xf numFmtId="37" fontId="393" fillId="0" borderId="102"/>
    <xf numFmtId="1" fontId="342" fillId="0" borderId="0" applyNumberFormat="0" applyFill="0" applyBorder="0" applyAlignment="0" applyProtection="0">
      <alignment horizontal="right"/>
    </xf>
    <xf numFmtId="0" fontId="138" fillId="0" borderId="63" applyNumberFormat="0" applyFill="0" applyAlignment="0" applyProtection="0"/>
    <xf numFmtId="184" fontId="342" fillId="0" borderId="0" applyNumberFormat="0" applyFont="0" applyFill="0" applyBorder="0" applyAlignment="0">
      <protection hidden="1"/>
    </xf>
    <xf numFmtId="0" fontId="10" fillId="41" borderId="0"/>
    <xf numFmtId="3" fontId="10" fillId="0" borderId="0"/>
    <xf numFmtId="0" fontId="342" fillId="0" borderId="0"/>
    <xf numFmtId="171" fontId="10" fillId="0" borderId="0" applyFill="0" applyBorder="0" applyAlignment="0" applyProtection="0">
      <alignment horizontal="right"/>
    </xf>
    <xf numFmtId="0" fontId="366" fillId="78" borderId="0" applyNumberFormat="0" applyBorder="0" applyAlignment="0"/>
    <xf numFmtId="172" fontId="10" fillId="0" borderId="0" applyFont="0" applyFill="0" applyBorder="0" applyAlignment="0" applyProtection="0"/>
    <xf numFmtId="255" fontId="10" fillId="0" borderId="0" applyFont="0" applyFill="0" applyBorder="0" applyAlignment="0" applyProtection="0"/>
    <xf numFmtId="256" fontId="10" fillId="0" borderId="0" applyFont="0" applyFill="0" applyBorder="0" applyAlignment="0" applyProtection="0"/>
    <xf numFmtId="2" fontId="398" fillId="0" borderId="182" applyFont="0" applyFill="0" applyBorder="0" applyAlignment="0"/>
    <xf numFmtId="3" fontId="18" fillId="0" borderId="0"/>
    <xf numFmtId="3" fontId="18" fillId="0" borderId="0"/>
    <xf numFmtId="0" fontId="343" fillId="0" borderId="0"/>
    <xf numFmtId="257" fontId="10" fillId="0" borderId="0" applyFont="0" applyFill="0" applyBorder="0" applyAlignment="0" applyProtection="0"/>
    <xf numFmtId="258" fontId="10" fillId="0" borderId="0" applyFont="0" applyFill="0" applyBorder="0" applyAlignment="0" applyProtection="0"/>
    <xf numFmtId="0" fontId="284" fillId="0" borderId="0">
      <protection locked="0"/>
    </xf>
    <xf numFmtId="38" fontId="399" fillId="0" borderId="0" applyNumberFormat="0" applyBorder="0" applyAlignment="0"/>
    <xf numFmtId="38" fontId="399" fillId="0" borderId="0" applyNumberFormat="0" applyBorder="0" applyAlignment="0"/>
    <xf numFmtId="0" fontId="400" fillId="0" borderId="0"/>
    <xf numFmtId="259" fontId="43" fillId="35" borderId="0" applyFill="0" applyBorder="0" applyProtection="0">
      <alignment horizontal="right"/>
    </xf>
    <xf numFmtId="260" fontId="43" fillId="35" borderId="0" applyFill="0" applyBorder="0" applyProtection="0">
      <alignment horizontal="right"/>
    </xf>
    <xf numFmtId="261" fontId="10" fillId="0" borderId="0" applyFont="0" applyFill="0" applyBorder="0" applyAlignment="0" applyProtection="0"/>
    <xf numFmtId="248" fontId="10" fillId="41" borderId="0" applyFont="0" applyBorder="0" applyAlignment="0" applyProtection="0">
      <alignment horizontal="right"/>
      <protection hidden="1"/>
    </xf>
    <xf numFmtId="0" fontId="401" fillId="0" borderId="0">
      <alignment horizontal="left" vertical="center"/>
    </xf>
    <xf numFmtId="0" fontId="402" fillId="38" borderId="0" applyAlignment="0"/>
    <xf numFmtId="0" fontId="28" fillId="151" borderId="0" applyAlignment="0"/>
    <xf numFmtId="0" fontId="403" fillId="0" borderId="0" applyAlignment="0"/>
    <xf numFmtId="0" fontId="10" fillId="41" borderId="174" applyNumberFormat="0" applyFont="0" applyBorder="0" applyAlignment="0" applyProtection="0"/>
    <xf numFmtId="1" fontId="18" fillId="0" borderId="0"/>
    <xf numFmtId="262" fontId="10" fillId="0" borderId="0"/>
    <xf numFmtId="169" fontId="6" fillId="0" borderId="0"/>
    <xf numFmtId="1" fontId="342" fillId="0" borderId="0" applyFill="0" applyBorder="0"/>
    <xf numFmtId="38" fontId="6" fillId="0" borderId="0" applyFont="0" applyFill="0" applyBorder="0" applyAlignment="0"/>
    <xf numFmtId="228" fontId="10" fillId="0" borderId="0" applyFont="0" applyFill="0" applyBorder="0" applyAlignment="0"/>
    <xf numFmtId="40" fontId="6" fillId="0" borderId="0" applyFont="0" applyFill="0" applyBorder="0" applyAlignment="0"/>
    <xf numFmtId="263" fontId="10" fillId="0" borderId="0" applyFont="0" applyFill="0" applyBorder="0" applyAlignment="0"/>
    <xf numFmtId="228" fontId="8" fillId="0" borderId="0" applyNumberFormat="0" applyFill="0" applyBorder="0" applyAlignment="0" applyProtection="0"/>
    <xf numFmtId="0" fontId="6" fillId="0" borderId="0" applyFont="0" applyFill="0" applyBorder="0" applyAlignment="0" applyProtection="0"/>
    <xf numFmtId="0" fontId="10" fillId="0" borderId="0"/>
    <xf numFmtId="239" fontId="10" fillId="0" borderId="0" applyFill="0" applyBorder="0" applyAlignment="0" applyProtection="0"/>
    <xf numFmtId="0" fontId="10" fillId="0" borderId="0"/>
    <xf numFmtId="264" fontId="10" fillId="0" borderId="0"/>
    <xf numFmtId="0" fontId="58" fillId="0" borderId="0"/>
    <xf numFmtId="37" fontId="342" fillId="0" borderId="0" applyNumberFormat="0" applyFont="0" applyFill="0" applyBorder="0" applyAlignment="0" applyProtection="0"/>
    <xf numFmtId="0" fontId="10" fillId="93" borderId="66" applyNumberFormat="0" applyFont="0" applyAlignment="0" applyProtection="0"/>
    <xf numFmtId="0" fontId="404" fillId="0" borderId="45"/>
    <xf numFmtId="265" fontId="342" fillId="0" borderId="0" applyFont="0" applyFill="0" applyBorder="0" applyAlignment="0" applyProtection="0"/>
    <xf numFmtId="223" fontId="43" fillId="0" borderId="0" applyFill="0" applyBorder="0" applyProtection="0"/>
    <xf numFmtId="37" fontId="10" fillId="0" borderId="0" applyFont="0" applyFill="0" applyBorder="0" applyAlignment="0" applyProtection="0"/>
    <xf numFmtId="170" fontId="10" fillId="0" borderId="45" applyBorder="0"/>
    <xf numFmtId="170" fontId="10" fillId="0" borderId="45" applyBorder="0"/>
    <xf numFmtId="266" fontId="10" fillId="0" borderId="0" applyFont="0" applyFill="0" applyBorder="0" applyAlignment="0" applyProtection="0"/>
    <xf numFmtId="0" fontId="10" fillId="0" borderId="0"/>
    <xf numFmtId="0" fontId="10" fillId="74" borderId="0" applyNumberFormat="0" applyFont="0" applyBorder="0" applyAlignment="0" applyProtection="0"/>
    <xf numFmtId="248" fontId="119" fillId="0" borderId="0"/>
    <xf numFmtId="0" fontId="10" fillId="0" borderId="38">
      <alignment vertical="center" wrapText="1"/>
    </xf>
    <xf numFmtId="0" fontId="405" fillId="0" borderId="0"/>
    <xf numFmtId="0" fontId="289" fillId="78" borderId="80" applyNumberFormat="0" applyAlignment="0" applyProtection="0"/>
    <xf numFmtId="0" fontId="10" fillId="0" borderId="0">
      <alignment horizontal="left"/>
    </xf>
    <xf numFmtId="0" fontId="102" fillId="35" borderId="0"/>
    <xf numFmtId="0" fontId="173" fillId="145" borderId="0" applyNumberFormat="0" applyBorder="0" applyAlignment="0"/>
    <xf numFmtId="0" fontId="173" fillId="80" borderId="0" applyNumberFormat="0" applyBorder="0" applyAlignment="0"/>
    <xf numFmtId="0" fontId="173" fillId="80" borderId="0" applyNumberFormat="0" applyBorder="0" applyAlignment="0"/>
    <xf numFmtId="0" fontId="342" fillId="0" borderId="177" applyNumberFormat="0" applyAlignment="0" applyProtection="0"/>
    <xf numFmtId="0" fontId="10" fillId="46" borderId="0" applyNumberFormat="0" applyFont="0" applyBorder="0" applyAlignment="0" applyProtection="0"/>
    <xf numFmtId="0" fontId="6" fillId="45" borderId="45" applyNumberFormat="0" applyFont="0" applyBorder="0" applyAlignment="0" applyProtection="0">
      <alignment horizontal="center"/>
    </xf>
    <xf numFmtId="0" fontId="6" fillId="89" borderId="45" applyNumberFormat="0" applyFont="0" applyBorder="0" applyAlignment="0" applyProtection="0">
      <alignment horizontal="center"/>
    </xf>
    <xf numFmtId="0" fontId="10" fillId="0" borderId="183" applyNumberFormat="0" applyAlignment="0" applyProtection="0"/>
    <xf numFmtId="0" fontId="10" fillId="0" borderId="184" applyNumberFormat="0" applyAlignment="0" applyProtection="0"/>
    <xf numFmtId="0" fontId="342" fillId="0" borderId="185" applyNumberFormat="0" applyAlignment="0" applyProtection="0"/>
    <xf numFmtId="0" fontId="6" fillId="0" borderId="0"/>
    <xf numFmtId="176" fontId="406" fillId="0" borderId="45" applyBorder="0"/>
    <xf numFmtId="176" fontId="342" fillId="0" borderId="0" applyFill="0" applyBorder="0" applyProtection="0">
      <alignment vertical="top"/>
    </xf>
    <xf numFmtId="176" fontId="25" fillId="0" borderId="0" applyFont="0" applyFill="0" applyBorder="0" applyAlignment="0" applyProtection="0"/>
    <xf numFmtId="10" fontId="25" fillId="0" borderId="0" applyFont="0" applyFill="0" applyBorder="0" applyAlignment="0" applyProtection="0"/>
    <xf numFmtId="9" fontId="11" fillId="0" borderId="0" applyFont="0" applyFill="0" applyBorder="0" applyAlignment="0" applyProtection="0"/>
    <xf numFmtId="10" fontId="11" fillId="0" borderId="0" applyFont="0" applyFill="0" applyBorder="0" applyAlignment="0" applyProtection="0"/>
    <xf numFmtId="9" fontId="11" fillId="0" borderId="0"/>
    <xf numFmtId="9" fontId="11" fillId="0" borderId="0"/>
    <xf numFmtId="10" fontId="11" fillId="0" borderId="0"/>
    <xf numFmtId="10" fontId="11" fillId="0" borderId="0"/>
    <xf numFmtId="9" fontId="11" fillId="0" borderId="0"/>
    <xf numFmtId="267" fontId="66" fillId="0" borderId="0" applyFill="0" applyBorder="0">
      <alignment horizontal="right"/>
      <protection locked="0"/>
    </xf>
    <xf numFmtId="251" fontId="342" fillId="0" borderId="0" applyFont="0" applyFill="0" applyBorder="0" applyAlignment="0" applyProtection="0"/>
    <xf numFmtId="220" fontId="10" fillId="0" borderId="0" applyFont="0" applyFill="0" applyBorder="0" applyAlignment="0" applyProtection="0"/>
    <xf numFmtId="0" fontId="407" fillId="0" borderId="0"/>
    <xf numFmtId="8" fontId="13" fillId="0" borderId="0" applyFont="0" applyFill="0" applyBorder="0" applyAlignment="0" applyProtection="0"/>
    <xf numFmtId="8" fontId="13" fillId="0" borderId="0" applyFont="0" applyFill="0" applyBorder="0" applyAlignment="0" applyProtection="0"/>
    <xf numFmtId="1" fontId="18" fillId="0" borderId="0"/>
    <xf numFmtId="228" fontId="13" fillId="0" borderId="0" applyFont="0" applyFill="0" applyBorder="0" applyAlignment="0" applyProtection="0">
      <protection locked="0"/>
    </xf>
    <xf numFmtId="228" fontId="13" fillId="0" borderId="0" applyFont="0" applyFill="0" applyBorder="0" applyAlignment="0" applyProtection="0">
      <protection locked="0"/>
    </xf>
    <xf numFmtId="0" fontId="284" fillId="0" borderId="0">
      <protection locked="0"/>
    </xf>
    <xf numFmtId="0" fontId="142" fillId="0" borderId="0" applyNumberFormat="0" applyAlignment="0">
      <alignment vertical="center"/>
    </xf>
    <xf numFmtId="228" fontId="13" fillId="0" borderId="0" applyFill="0" applyBorder="0" applyAlignment="0" applyProtection="0"/>
    <xf numFmtId="228" fontId="13" fillId="0" borderId="0" applyFill="0" applyBorder="0" applyAlignment="0" applyProtection="0"/>
    <xf numFmtId="38" fontId="13" fillId="0" borderId="0" applyFont="0" applyFill="0" applyBorder="0" applyAlignment="0" applyProtection="0"/>
    <xf numFmtId="38" fontId="13" fillId="0" borderId="0" applyFont="0" applyFill="0" applyBorder="0" applyAlignment="0" applyProtection="0"/>
    <xf numFmtId="8" fontId="342" fillId="0" borderId="104">
      <alignment horizontal="right"/>
    </xf>
    <xf numFmtId="0" fontId="28" fillId="131" borderId="0" applyNumberFormat="0" applyBorder="0" applyAlignment="0" applyProtection="0"/>
    <xf numFmtId="0" fontId="25" fillId="0" borderId="0"/>
    <xf numFmtId="268" fontId="353" fillId="0" borderId="0" applyFont="0" applyFill="0" applyBorder="0" applyAlignment="0" applyProtection="0"/>
    <xf numFmtId="269" fontId="353" fillId="0" borderId="0" applyFont="0" applyFill="0" applyBorder="0" applyAlignment="0" applyProtection="0"/>
    <xf numFmtId="270" fontId="353" fillId="0" borderId="0" applyFont="0" applyFill="0" applyBorder="0" applyAlignment="0" applyProtection="0"/>
    <xf numFmtId="9" fontId="1" fillId="0" borderId="0" applyFont="0" applyFill="0" applyBorder="0" applyAlignment="0" applyProtection="0"/>
    <xf numFmtId="9" fontId="408" fillId="0" borderId="0" applyFont="0" applyFill="0" applyBorder="0" applyAlignment="0" applyProtection="0"/>
    <xf numFmtId="0" fontId="66" fillId="0" borderId="0" applyNumberFormat="0" applyFont="0" applyFill="0" applyBorder="0" applyAlignment="0" applyProtection="0">
      <alignment horizontal="left"/>
    </xf>
    <xf numFmtId="15" fontId="66" fillId="0" borderId="0" applyFont="0" applyFill="0" applyBorder="0" applyAlignment="0" applyProtection="0"/>
    <xf numFmtId="4" fontId="66" fillId="0" borderId="0" applyFont="0" applyFill="0" applyBorder="0" applyAlignment="0" applyProtection="0"/>
    <xf numFmtId="0" fontId="128" fillId="0" borderId="186">
      <alignment horizontal="center"/>
    </xf>
    <xf numFmtId="3" fontId="66" fillId="0" borderId="0" applyFont="0" applyFill="0" applyBorder="0" applyAlignment="0" applyProtection="0"/>
    <xf numFmtId="0" fontId="66" fillId="92" borderId="0" applyNumberFormat="0" applyFont="0" applyBorder="0" applyAlignment="0" applyProtection="0"/>
    <xf numFmtId="3" fontId="6" fillId="95" borderId="0"/>
    <xf numFmtId="3" fontId="6" fillId="95" borderId="0"/>
    <xf numFmtId="0" fontId="10" fillId="0" borderId="0"/>
    <xf numFmtId="271" fontId="342" fillId="0" borderId="0"/>
    <xf numFmtId="271" fontId="342" fillId="0" borderId="0"/>
    <xf numFmtId="271" fontId="342" fillId="0" borderId="0"/>
    <xf numFmtId="271" fontId="342" fillId="0" borderId="0"/>
    <xf numFmtId="271" fontId="342" fillId="0" borderId="0"/>
    <xf numFmtId="272" fontId="10" fillId="0" borderId="0"/>
    <xf numFmtId="272" fontId="10" fillId="0" borderId="0"/>
    <xf numFmtId="271" fontId="342" fillId="0" borderId="0"/>
    <xf numFmtId="271" fontId="342" fillId="0" borderId="0"/>
    <xf numFmtId="271" fontId="342" fillId="0" borderId="0"/>
    <xf numFmtId="272" fontId="10" fillId="0" borderId="0"/>
    <xf numFmtId="272" fontId="10" fillId="0" borderId="0"/>
    <xf numFmtId="271" fontId="342" fillId="0" borderId="0"/>
    <xf numFmtId="272" fontId="10" fillId="0" borderId="0"/>
    <xf numFmtId="272" fontId="10" fillId="0" borderId="0"/>
    <xf numFmtId="271" fontId="342" fillId="0" borderId="0"/>
    <xf numFmtId="271" fontId="342" fillId="0" borderId="0"/>
    <xf numFmtId="271" fontId="342" fillId="0" borderId="0"/>
    <xf numFmtId="272" fontId="10" fillId="0" borderId="0"/>
    <xf numFmtId="272" fontId="10" fillId="0" borderId="0"/>
    <xf numFmtId="271" fontId="342" fillId="0" borderId="0"/>
    <xf numFmtId="271" fontId="342" fillId="0" borderId="0"/>
    <xf numFmtId="271" fontId="342" fillId="0" borderId="0"/>
    <xf numFmtId="272" fontId="10" fillId="0" borderId="0"/>
    <xf numFmtId="272" fontId="10" fillId="0" borderId="0"/>
    <xf numFmtId="0" fontId="10" fillId="0" borderId="0"/>
    <xf numFmtId="0" fontId="10" fillId="0" borderId="0"/>
    <xf numFmtId="0" fontId="10" fillId="0" borderId="0"/>
    <xf numFmtId="39" fontId="409" fillId="0" borderId="0" applyNumberFormat="0">
      <alignment horizontal="right"/>
    </xf>
    <xf numFmtId="0" fontId="10" fillId="131" borderId="65" applyNumberFormat="0" applyFont="0" applyBorder="0" applyAlignment="0" applyProtection="0"/>
    <xf numFmtId="228" fontId="197" fillId="0" borderId="0" applyNumberFormat="0" applyFill="0" applyBorder="0" applyAlignment="0" applyProtection="0">
      <alignment horizontal="left"/>
    </xf>
    <xf numFmtId="3" fontId="410" fillId="0" borderId="0"/>
    <xf numFmtId="176" fontId="411" fillId="0" borderId="0"/>
    <xf numFmtId="228" fontId="10" fillId="0" borderId="0" applyFont="0" applyFill="0" applyBorder="0" applyAlignment="0" applyProtection="0"/>
    <xf numFmtId="273" fontId="10" fillId="0" borderId="150" applyBorder="0">
      <alignment horizontal="right"/>
    </xf>
    <xf numFmtId="0" fontId="29" fillId="0" borderId="39" applyNumberFormat="0" applyBorder="0"/>
    <xf numFmtId="0" fontId="342" fillId="0" borderId="0" applyNumberFormat="0" applyFill="0" applyBorder="0" applyProtection="0">
      <alignment horizontal="right" vertical="center"/>
    </xf>
    <xf numFmtId="184" fontId="342" fillId="0" borderId="0">
      <alignment horizontal="right"/>
    </xf>
    <xf numFmtId="0" fontId="10" fillId="152" borderId="0" applyNumberFormat="0" applyFont="0" applyBorder="0" applyAlignment="0" applyProtection="0"/>
    <xf numFmtId="0" fontId="342" fillId="113" borderId="0" applyFont="0" applyFill="0" applyAlignment="0"/>
    <xf numFmtId="0" fontId="6" fillId="0" borderId="0" applyNumberFormat="0" applyFont="0" applyFill="0" applyBorder="0" applyAlignment="0" applyProtection="0"/>
    <xf numFmtId="0" fontId="342" fillId="113" borderId="0" applyNumberFormat="0" applyFont="0" applyFill="0" applyBorder="0" applyAlignment="0" applyProtection="0"/>
    <xf numFmtId="0" fontId="342" fillId="113" borderId="0" applyNumberFormat="0" applyFont="0" applyFill="0" applyBorder="0" applyAlignment="0" applyProtection="0"/>
    <xf numFmtId="0" fontId="342" fillId="113" borderId="0" applyNumberFormat="0" applyFont="0" applyFill="0" applyBorder="0" applyAlignment="0" applyProtection="0"/>
    <xf numFmtId="0" fontId="342" fillId="113" borderId="0"/>
    <xf numFmtId="0" fontId="412" fillId="0" borderId="0"/>
    <xf numFmtId="0" fontId="10" fillId="0" borderId="187">
      <alignment vertical="center"/>
    </xf>
    <xf numFmtId="0" fontId="10" fillId="113" borderId="0" applyNumberFormat="0" applyFont="0" applyBorder="0" applyAlignment="0" applyProtection="0"/>
    <xf numFmtId="0" fontId="10" fillId="78" borderId="0" applyNumberFormat="0" applyFont="0" applyBorder="0" applyAlignment="0" applyProtection="0"/>
    <xf numFmtId="0" fontId="10" fillId="0" borderId="0" applyNumberFormat="0" applyFont="0" applyFill="0" applyBorder="0" applyAlignment="0" applyProtection="0"/>
    <xf numFmtId="0" fontId="10" fillId="78" borderId="0" applyNumberFormat="0" applyFont="0" applyBorder="0" applyAlignment="0" applyProtection="0"/>
    <xf numFmtId="0" fontId="10" fillId="0" borderId="0" applyNumberFormat="0" applyFont="0" applyFill="0" applyBorder="0" applyAlignment="0" applyProtection="0"/>
    <xf numFmtId="0" fontId="10" fillId="0" borderId="0" applyNumberFormat="0" applyFont="0" applyBorder="0" applyAlignment="0" applyProtection="0"/>
    <xf numFmtId="274" fontId="10" fillId="0" borderId="0" applyFill="0" applyBorder="0">
      <alignment horizontal="right"/>
      <protection hidden="1"/>
    </xf>
    <xf numFmtId="0" fontId="413" fillId="0" borderId="188">
      <alignment wrapText="1"/>
      <protection hidden="1"/>
    </xf>
    <xf numFmtId="0" fontId="414" fillId="0" borderId="188">
      <alignment wrapText="1"/>
      <protection hidden="1"/>
    </xf>
    <xf numFmtId="0" fontId="415" fillId="153" borderId="0" applyAlignment="0"/>
    <xf numFmtId="0" fontId="66" fillId="0" borderId="189">
      <protection locked="0"/>
    </xf>
    <xf numFmtId="0" fontId="416" fillId="0" borderId="189">
      <protection hidden="1"/>
    </xf>
    <xf numFmtId="0" fontId="417" fillId="0" borderId="189">
      <alignment wrapText="1"/>
      <protection hidden="1"/>
    </xf>
    <xf numFmtId="0" fontId="10" fillId="148" borderId="0" applyNumberFormat="0" applyFont="0" applyBorder="0" applyAlignment="0"/>
    <xf numFmtId="275" fontId="106" fillId="97" borderId="80">
      <alignment horizontal="center"/>
    </xf>
    <xf numFmtId="226" fontId="13" fillId="0" borderId="0" applyFill="0" applyBorder="0" applyAlignment="0" applyProtection="0">
      <protection locked="0"/>
    </xf>
    <xf numFmtId="226" fontId="13" fillId="0" borderId="0" applyFill="0" applyBorder="0" applyAlignment="0" applyProtection="0">
      <protection locked="0"/>
    </xf>
    <xf numFmtId="42" fontId="131" fillId="0" borderId="0" applyFill="0" applyBorder="0" applyAlignment="0" applyProtection="0"/>
    <xf numFmtId="0" fontId="25" fillId="154" borderId="47" applyBorder="0">
      <alignment horizontal="center"/>
    </xf>
    <xf numFmtId="0" fontId="66" fillId="0" borderId="0"/>
    <xf numFmtId="0" fontId="1" fillId="0" borderId="0"/>
    <xf numFmtId="0" fontId="10" fillId="0" borderId="0"/>
    <xf numFmtId="0" fontId="408" fillId="0" borderId="0"/>
    <xf numFmtId="4" fontId="10" fillId="0" borderId="0"/>
    <xf numFmtId="214" fontId="10" fillId="0" borderId="0"/>
    <xf numFmtId="169" fontId="10" fillId="0" borderId="0" applyFont="0" applyFill="0" applyBorder="0" applyProtection="0">
      <alignment horizontal="right"/>
    </xf>
    <xf numFmtId="0" fontId="17" fillId="0" borderId="0">
      <alignment vertical="top"/>
    </xf>
    <xf numFmtId="0" fontId="6" fillId="46" borderId="0" applyNumberFormat="0" applyFont="0" applyBorder="0" applyAlignment="0">
      <protection hidden="1"/>
    </xf>
    <xf numFmtId="0" fontId="418" fillId="0" borderId="0"/>
    <xf numFmtId="0" fontId="25" fillId="0" borderId="0"/>
    <xf numFmtId="0" fontId="6" fillId="0" borderId="0" applyNumberFormat="0" applyFill="0" applyBorder="0" applyProtection="0">
      <alignment horizontal="left" vertical="top" wrapText="1"/>
    </xf>
    <xf numFmtId="0" fontId="6" fillId="0" borderId="0" applyNumberFormat="0" applyFill="0" applyBorder="0" applyProtection="0">
      <alignment horizontal="left" vertical="top" wrapText="1"/>
    </xf>
    <xf numFmtId="0" fontId="29" fillId="0" borderId="0" applyNumberFormat="0" applyBorder="0" applyAlignment="0"/>
    <xf numFmtId="0" fontId="29" fillId="0" borderId="0" applyNumberFormat="0" applyBorder="0" applyAlignment="0"/>
    <xf numFmtId="0" fontId="323" fillId="0" borderId="0" applyNumberFormat="0" applyBorder="0" applyAlignment="0"/>
    <xf numFmtId="0" fontId="323" fillId="0" borderId="0" applyNumberFormat="0" applyBorder="0" applyAlignment="0"/>
    <xf numFmtId="0" fontId="342" fillId="0" borderId="0" applyNumberFormat="0" applyFill="0" applyBorder="0" applyProtection="0">
      <alignment horizontal="left" vertical="center"/>
    </xf>
    <xf numFmtId="223" fontId="419" fillId="0" borderId="0" applyFill="0" applyBorder="0"/>
    <xf numFmtId="228" fontId="13" fillId="0" borderId="0" applyFill="0" applyBorder="0" applyAlignment="0" applyProtection="0"/>
    <xf numFmtId="228" fontId="13" fillId="0" borderId="0" applyFill="0" applyBorder="0" applyAlignment="0" applyProtection="0"/>
    <xf numFmtId="0" fontId="420" fillId="0" borderId="0" applyAlignment="0"/>
    <xf numFmtId="37" fontId="421" fillId="0" borderId="0">
      <alignment horizontal="left"/>
      <protection locked="0"/>
    </xf>
    <xf numFmtId="37" fontId="422" fillId="0" borderId="0">
      <alignment horizontal="left"/>
      <protection locked="0"/>
    </xf>
    <xf numFmtId="176" fontId="423" fillId="0" borderId="0"/>
    <xf numFmtId="37" fontId="10" fillId="0" borderId="35" applyNumberFormat="0" applyFont="0" applyFill="0" applyAlignment="0" applyProtection="0"/>
    <xf numFmtId="210" fontId="10" fillId="0" borderId="62"/>
    <xf numFmtId="210" fontId="10" fillId="0" borderId="62"/>
    <xf numFmtId="0" fontId="424" fillId="0" borderId="0" applyAlignment="0"/>
    <xf numFmtId="0" fontId="40" fillId="41" borderId="0">
      <alignment horizontal="left"/>
    </xf>
    <xf numFmtId="276" fontId="43" fillId="0" borderId="190">
      <alignment horizontal="left"/>
    </xf>
    <xf numFmtId="0" fontId="425" fillId="0" borderId="0" applyFill="0" applyBorder="0" applyProtection="0">
      <alignment horizontal="left" vertical="center"/>
      <protection locked="0"/>
    </xf>
    <xf numFmtId="0" fontId="425" fillId="0" borderId="0" applyFill="0" applyBorder="0" applyProtection="0">
      <alignment horizontal="left" vertical="center" wrapText="1"/>
      <protection locked="0"/>
    </xf>
    <xf numFmtId="49" fontId="425" fillId="0" borderId="0" applyFill="0" applyBorder="0" applyProtection="0">
      <protection locked="0"/>
    </xf>
    <xf numFmtId="0" fontId="426" fillId="0" borderId="0" applyFill="0" applyBorder="0" applyProtection="0">
      <alignment horizontal="left" vertical="center"/>
      <protection locked="0"/>
    </xf>
    <xf numFmtId="0" fontId="426" fillId="0" borderId="0" applyFill="0" applyBorder="0" applyProtection="0">
      <alignment horizontal="left" vertical="center" wrapText="1"/>
      <protection locked="0"/>
    </xf>
    <xf numFmtId="49" fontId="426" fillId="0" borderId="0" applyFill="0" applyBorder="0" applyProtection="0">
      <protection locked="0"/>
    </xf>
    <xf numFmtId="0" fontId="427" fillId="0" borderId="0" applyFill="0" applyBorder="0" applyProtection="0">
      <alignment horizontal="left" vertical="center"/>
      <protection locked="0"/>
    </xf>
    <xf numFmtId="0" fontId="427" fillId="0" borderId="0" applyFill="0" applyBorder="0" applyProtection="0">
      <alignment horizontal="left" vertical="center" wrapText="1"/>
      <protection locked="0"/>
    </xf>
    <xf numFmtId="49" fontId="427" fillId="0" borderId="0" applyFill="0" applyBorder="0" applyProtection="0">
      <protection locked="0"/>
    </xf>
    <xf numFmtId="0" fontId="211" fillId="0" borderId="0" applyFill="0" applyBorder="0" applyProtection="0">
      <alignment horizontal="left" vertical="center"/>
      <protection locked="0"/>
    </xf>
    <xf numFmtId="0" fontId="211" fillId="0" borderId="0" applyFill="0" applyBorder="0" applyProtection="0">
      <alignment horizontal="left" vertical="center" wrapText="1"/>
      <protection locked="0"/>
    </xf>
    <xf numFmtId="49" fontId="211" fillId="0" borderId="0" applyFill="0" applyBorder="0" applyProtection="0">
      <protection locked="0"/>
    </xf>
    <xf numFmtId="0" fontId="428" fillId="0" borderId="0" applyFill="0" applyBorder="0" applyProtection="0">
      <alignment horizontal="left" vertical="center"/>
      <protection locked="0"/>
    </xf>
    <xf numFmtId="0" fontId="428" fillId="0" borderId="0" applyFill="0" applyBorder="0" applyProtection="0">
      <alignment horizontal="left" vertical="center" wrapText="1"/>
      <protection locked="0"/>
    </xf>
    <xf numFmtId="49" fontId="428" fillId="0" borderId="0" applyFill="0" applyBorder="0" applyProtection="0">
      <protection locked="0"/>
    </xf>
    <xf numFmtId="14" fontId="361" fillId="0" borderId="0" applyFill="0" applyBorder="0" applyProtection="0">
      <alignment horizontal="center" vertical="center" wrapText="1"/>
      <protection locked="0"/>
    </xf>
    <xf numFmtId="14" fontId="362" fillId="0" borderId="0" applyFill="0" applyBorder="0" applyProtection="0">
      <alignment horizontal="center" vertical="center" wrapText="1"/>
      <protection locked="0"/>
    </xf>
    <xf numFmtId="14" fontId="363" fillId="0" borderId="0" applyFill="0" applyBorder="0" applyProtection="0">
      <alignment horizontal="center" vertical="center" wrapText="1"/>
      <protection locked="0"/>
    </xf>
    <xf numFmtId="14" fontId="364" fillId="0" borderId="0" applyFill="0" applyBorder="0" applyProtection="0">
      <alignment horizontal="center" vertical="center" wrapText="1"/>
      <protection locked="0"/>
    </xf>
    <xf numFmtId="14" fontId="365" fillId="0" borderId="0" applyFill="0" applyBorder="0" applyProtection="0">
      <alignment horizontal="center" vertical="center" wrapText="1"/>
      <protection locked="0"/>
    </xf>
    <xf numFmtId="3" fontId="425" fillId="0" borderId="0" applyFill="0" applyBorder="0" applyProtection="0">
      <alignment horizontal="right"/>
      <protection locked="0"/>
    </xf>
    <xf numFmtId="3" fontId="426" fillId="0" borderId="0" applyFill="0" applyBorder="0" applyProtection="0">
      <alignment horizontal="right"/>
      <protection locked="0"/>
    </xf>
    <xf numFmtId="3" fontId="427" fillId="0" borderId="0" applyFill="0" applyBorder="0" applyProtection="0">
      <alignment horizontal="right"/>
      <protection locked="0"/>
    </xf>
    <xf numFmtId="3" fontId="211" fillId="0" borderId="0" applyFill="0" applyBorder="0" applyProtection="0">
      <alignment horizontal="right"/>
      <protection locked="0"/>
    </xf>
    <xf numFmtId="3" fontId="428" fillId="0" borderId="0" applyFill="0" applyBorder="0" applyProtection="0">
      <alignment horizontal="right"/>
      <protection locked="0"/>
    </xf>
    <xf numFmtId="223" fontId="425" fillId="0" borderId="0" applyFill="0" applyBorder="0" applyProtection="0">
      <alignment horizontal="right"/>
      <protection locked="0"/>
    </xf>
    <xf numFmtId="223" fontId="426" fillId="0" borderId="0" applyFill="0" applyBorder="0" applyProtection="0">
      <alignment horizontal="right"/>
      <protection locked="0"/>
    </xf>
    <xf numFmtId="248" fontId="427" fillId="0" borderId="0" applyFill="0" applyBorder="0" applyProtection="0">
      <alignment horizontal="right"/>
      <protection locked="0"/>
    </xf>
    <xf numFmtId="248" fontId="211" fillId="0" borderId="0" applyFill="0" applyBorder="0" applyProtection="0">
      <alignment horizontal="right"/>
      <protection locked="0"/>
    </xf>
    <xf numFmtId="223" fontId="428" fillId="0" borderId="0" applyFill="0" applyBorder="0" applyProtection="0">
      <alignment horizontal="right"/>
      <protection locked="0"/>
    </xf>
    <xf numFmtId="4" fontId="425" fillId="0" borderId="0" applyFill="0" applyBorder="0" applyProtection="0">
      <alignment horizontal="right"/>
      <protection locked="0"/>
    </xf>
    <xf numFmtId="4" fontId="426" fillId="0" borderId="0" applyFill="0" applyBorder="0" applyProtection="0">
      <alignment horizontal="right"/>
      <protection locked="0"/>
    </xf>
    <xf numFmtId="4" fontId="427" fillId="0" borderId="0" applyFill="0" applyBorder="0" applyProtection="0">
      <alignment horizontal="right"/>
      <protection locked="0"/>
    </xf>
    <xf numFmtId="4" fontId="211" fillId="0" borderId="0" applyFill="0" applyBorder="0" applyProtection="0">
      <alignment horizontal="right"/>
      <protection locked="0"/>
    </xf>
    <xf numFmtId="4" fontId="428" fillId="0" borderId="0" applyFill="0" applyBorder="0" applyProtection="0">
      <alignment horizontal="right"/>
      <protection locked="0"/>
    </xf>
    <xf numFmtId="0" fontId="429" fillId="0" borderId="191" applyNumberFormat="0" applyFont="0"/>
    <xf numFmtId="0" fontId="38" fillId="0" borderId="0" applyFill="0" applyBorder="0" applyProtection="0">
      <alignment horizontal="center" vertical="center"/>
    </xf>
    <xf numFmtId="0" fontId="10" fillId="0" borderId="0">
      <alignment horizontal="left"/>
    </xf>
    <xf numFmtId="0" fontId="430" fillId="0" borderId="102" applyBorder="0" applyProtection="0">
      <alignment horizontal="right" vertical="center"/>
    </xf>
    <xf numFmtId="0" fontId="431" fillId="103" borderId="0" applyBorder="0" applyProtection="0">
      <alignment horizontal="centerContinuous" vertical="center"/>
    </xf>
    <xf numFmtId="0" fontId="431" fillId="81" borderId="102" applyBorder="0" applyProtection="0">
      <alignment horizontal="centerContinuous" vertical="center"/>
    </xf>
    <xf numFmtId="0" fontId="430" fillId="0" borderId="0" applyBorder="0" applyProtection="0">
      <alignment vertical="center"/>
    </xf>
    <xf numFmtId="0" fontId="10" fillId="0" borderId="0">
      <alignment horizontal="left"/>
    </xf>
    <xf numFmtId="0" fontId="38" fillId="0" borderId="0" applyFill="0" applyBorder="0" applyProtection="0"/>
    <xf numFmtId="0" fontId="10" fillId="0" borderId="0"/>
    <xf numFmtId="0" fontId="342" fillId="0" borderId="0">
      <alignment horizontal="centerContinuous"/>
    </xf>
    <xf numFmtId="0" fontId="432" fillId="0" borderId="0" applyFill="0" applyBorder="0" applyProtection="0">
      <alignment horizontal="left" vertical="top"/>
    </xf>
    <xf numFmtId="0" fontId="13" fillId="0" borderId="0"/>
    <xf numFmtId="0" fontId="13" fillId="0" borderId="0"/>
    <xf numFmtId="0" fontId="13" fillId="0" borderId="0"/>
    <xf numFmtId="0" fontId="342" fillId="0" borderId="0">
      <alignment horizontal="centerContinuous"/>
    </xf>
    <xf numFmtId="0" fontId="377" fillId="64" borderId="38">
      <alignment vertical="center"/>
    </xf>
    <xf numFmtId="0" fontId="189" fillId="0" borderId="0" applyNumberFormat="0" applyFont="0" applyBorder="0" applyAlignment="0"/>
    <xf numFmtId="0" fontId="10" fillId="109" borderId="0" applyNumberFormat="0" applyFont="0" applyBorder="0" applyAlignment="0" applyProtection="0"/>
    <xf numFmtId="0" fontId="43" fillId="0" borderId="190">
      <alignment horizontal="left"/>
    </xf>
    <xf numFmtId="0" fontId="10" fillId="0" borderId="0"/>
    <xf numFmtId="0" fontId="10" fillId="0" borderId="0"/>
    <xf numFmtId="0" fontId="10" fillId="0" borderId="0"/>
    <xf numFmtId="0" fontId="10" fillId="0" borderId="0"/>
    <xf numFmtId="0" fontId="10" fillId="0" borderId="0"/>
    <xf numFmtId="0" fontId="10" fillId="0" borderId="0"/>
    <xf numFmtId="49" fontId="29" fillId="0" borderId="0" applyFill="0" applyBorder="0" applyAlignment="0"/>
    <xf numFmtId="277" fontId="10" fillId="0" borderId="0" applyFill="0" applyBorder="0" applyAlignment="0"/>
    <xf numFmtId="277" fontId="10" fillId="0" borderId="0" applyFill="0" applyBorder="0" applyAlignment="0"/>
    <xf numFmtId="0" fontId="126" fillId="0" borderId="0" applyAlignment="0"/>
    <xf numFmtId="0" fontId="433" fillId="0" borderId="0" applyAlignment="0"/>
    <xf numFmtId="0" fontId="119" fillId="0" borderId="0" applyAlignment="0"/>
    <xf numFmtId="278" fontId="10" fillId="0" borderId="0" applyFill="0" applyBorder="0" applyAlignment="0" applyProtection="0">
      <alignment horizontal="right"/>
    </xf>
    <xf numFmtId="1" fontId="10" fillId="0" borderId="37" applyFill="0" applyBorder="0" applyProtection="0">
      <alignment horizontal="right"/>
    </xf>
    <xf numFmtId="279" fontId="342" fillId="0" borderId="0"/>
    <xf numFmtId="0" fontId="11" fillId="0" borderId="0" applyNumberFormat="0" applyFill="0" applyBorder="0" applyAlignment="0" applyProtection="0"/>
    <xf numFmtId="0" fontId="18" fillId="0" borderId="0" applyNumberFormat="0" applyFill="0" applyBorder="0" applyAlignment="0" applyProtection="0"/>
    <xf numFmtId="279" fontId="342" fillId="0" borderId="0"/>
    <xf numFmtId="0" fontId="292" fillId="0" borderId="0" applyNumberFormat="0" applyFill="0" applyBorder="0" applyAlignment="0" applyProtection="0"/>
    <xf numFmtId="0" fontId="10" fillId="0" borderId="0" applyFill="0" applyBorder="0" applyProtection="0"/>
    <xf numFmtId="228" fontId="10" fillId="0" borderId="0" applyFill="0" applyBorder="0" applyAlignment="0" applyProtection="0"/>
    <xf numFmtId="0" fontId="10" fillId="0" borderId="192"/>
    <xf numFmtId="228" fontId="10" fillId="0" borderId="193"/>
    <xf numFmtId="228" fontId="342" fillId="0" borderId="0" applyNumberFormat="0" applyFill="0" applyBorder="0" applyAlignment="0" applyProtection="0"/>
    <xf numFmtId="0" fontId="434" fillId="0" borderId="0" applyAlignment="0"/>
    <xf numFmtId="0" fontId="66" fillId="0" borderId="0" applyBorder="0"/>
    <xf numFmtId="0" fontId="10" fillId="0" borderId="0"/>
    <xf numFmtId="0" fontId="10" fillId="0" borderId="0"/>
    <xf numFmtId="0" fontId="10" fillId="0" borderId="0" applyNumberFormat="0" applyFont="0" applyFill="0" applyBorder="0" applyAlignment="0">
      <alignment horizontal="left" vertical="center"/>
    </xf>
    <xf numFmtId="0" fontId="435" fillId="0" borderId="0"/>
    <xf numFmtId="0" fontId="126" fillId="0" borderId="0" applyAlignment="0">
      <alignment wrapText="1"/>
    </xf>
    <xf numFmtId="14" fontId="10" fillId="0" borderId="0"/>
    <xf numFmtId="14" fontId="10" fillId="0" borderId="0"/>
    <xf numFmtId="280" fontId="10" fillId="0" borderId="0"/>
    <xf numFmtId="280" fontId="10" fillId="0" borderId="0"/>
    <xf numFmtId="172" fontId="10" fillId="0" borderId="0" applyFont="0" applyFill="0" applyBorder="0" applyAlignment="0" applyProtection="0"/>
    <xf numFmtId="166" fontId="10" fillId="0" borderId="0" applyFont="0" applyFill="0" applyBorder="0" applyAlignment="0" applyProtection="0"/>
    <xf numFmtId="168" fontId="10" fillId="0" borderId="0" applyFont="0" applyFill="0" applyBorder="0" applyAlignment="0" applyProtection="0"/>
    <xf numFmtId="0" fontId="8" fillId="0" borderId="0" applyFont="0" applyBorder="0" applyAlignment="0">
      <alignment vertical="center"/>
    </xf>
    <xf numFmtId="0" fontId="436" fillId="155" borderId="194"/>
    <xf numFmtId="20" fontId="66" fillId="0" borderId="0"/>
    <xf numFmtId="0" fontId="10" fillId="156" borderId="0"/>
    <xf numFmtId="0" fontId="375" fillId="156" borderId="0" applyFill="0"/>
    <xf numFmtId="223" fontId="79" fillId="0" borderId="102" applyAlignment="0">
      <alignment horizontal="left"/>
      <protection locked="0"/>
    </xf>
    <xf numFmtId="0" fontId="21" fillId="0" borderId="0"/>
    <xf numFmtId="0" fontId="45" fillId="0" borderId="195">
      <alignment horizontal="left"/>
    </xf>
    <xf numFmtId="0" fontId="10" fillId="0" borderId="0"/>
    <xf numFmtId="0" fontId="342" fillId="0" borderId="0"/>
    <xf numFmtId="0" fontId="437" fillId="0" borderId="0" applyNumberFormat="0" applyFill="0" applyBorder="0" applyAlignment="0" applyProtection="0"/>
    <xf numFmtId="0" fontId="438" fillId="127" borderId="0" applyNumberFormat="0" applyBorder="0" applyAlignment="0" applyProtection="0"/>
    <xf numFmtId="281" fontId="120" fillId="0" borderId="0" applyNumberFormat="0" applyFill="0" applyBorder="0" applyAlignment="0"/>
    <xf numFmtId="0" fontId="439" fillId="0" borderId="0">
      <alignment vertical="top"/>
    </xf>
    <xf numFmtId="0" fontId="98" fillId="78" borderId="181" applyNumberFormat="0" applyFill="0" applyAlignment="0">
      <protection locked="0" hidden="1"/>
    </xf>
    <xf numFmtId="170" fontId="10" fillId="0" borderId="0" applyNumberFormat="0"/>
    <xf numFmtId="0" fontId="21" fillId="0" borderId="0"/>
    <xf numFmtId="282" fontId="10" fillId="0" borderId="0" applyFont="0" applyFill="0" applyBorder="0" applyAlignment="0" applyProtection="0"/>
    <xf numFmtId="42" fontId="10" fillId="0" borderId="0" applyFont="0" applyFill="0" applyBorder="0" applyAlignment="0" applyProtection="0"/>
    <xf numFmtId="283" fontId="10" fillId="0" borderId="0" applyFont="0" applyFill="0" applyBorder="0" applyAlignment="0" applyProtection="0"/>
    <xf numFmtId="0" fontId="440" fillId="0" borderId="0"/>
    <xf numFmtId="284" fontId="342" fillId="0" borderId="0"/>
    <xf numFmtId="0" fontId="273" fillId="78" borderId="0" applyNumberFormat="0" applyBorder="0" applyAlignment="0">
      <protection locked="0"/>
    </xf>
    <xf numFmtId="0" fontId="441" fillId="78" borderId="0" applyNumberFormat="0" applyBorder="0" applyAlignment="0">
      <protection locked="0"/>
    </xf>
    <xf numFmtId="285" fontId="25" fillId="0" borderId="0"/>
    <xf numFmtId="49" fontId="17" fillId="0" borderId="174">
      <alignment horizontal="left" vertical="top" wrapText="1"/>
    </xf>
    <xf numFmtId="0" fontId="353" fillId="0" borderId="0" applyFont="0" applyFill="0" applyBorder="0" applyAlignment="0" applyProtection="0"/>
    <xf numFmtId="286" fontId="353" fillId="0" borderId="0" applyFont="0" applyFill="0" applyBorder="0" applyAlignment="0" applyProtection="0"/>
    <xf numFmtId="0" fontId="353" fillId="0" borderId="0" applyFont="0" applyFill="0" applyBorder="0" applyAlignment="0" applyProtection="0"/>
    <xf numFmtId="287" fontId="10" fillId="0" borderId="0" applyFont="0" applyFill="0" applyBorder="0" applyAlignment="0" applyProtection="0"/>
    <xf numFmtId="288" fontId="371" fillId="0" borderId="0" applyFont="0" applyFill="0" applyBorder="0" applyAlignment="0" applyProtection="0"/>
    <xf numFmtId="230" fontId="371" fillId="0" borderId="0" applyFont="0" applyFill="0" applyBorder="0" applyAlignment="0" applyProtection="0"/>
    <xf numFmtId="0" fontId="101" fillId="0" borderId="0" applyNumberFormat="0" applyFill="0" applyBorder="0" applyAlignment="0" applyProtection="0"/>
    <xf numFmtId="0" fontId="10" fillId="0" borderId="0" applyNumberFormat="0" applyFont="0" applyFill="0" applyBorder="0" applyAlignment="0" applyProtection="0">
      <alignment horizontal="left"/>
    </xf>
    <xf numFmtId="0" fontId="363" fillId="41" borderId="186" applyNumberFormat="0" applyFont="0" applyBorder="0" applyAlignment="0"/>
    <xf numFmtId="0" fontId="360" fillId="0" borderId="0" applyNumberFormat="0" applyFill="0" applyBorder="0" applyAlignment="0" applyProtection="0"/>
    <xf numFmtId="1" fontId="13" fillId="0" borderId="0" applyFont="0" applyFill="0" applyBorder="0" applyAlignment="0" applyProtection="0"/>
    <xf numFmtId="1" fontId="13" fillId="0" borderId="0" applyFont="0" applyFill="0" applyBorder="0" applyAlignment="0" applyProtection="0"/>
    <xf numFmtId="289" fontId="319" fillId="0" borderId="0"/>
    <xf numFmtId="1" fontId="10" fillId="157" borderId="0"/>
    <xf numFmtId="0" fontId="442" fillId="0" borderId="0"/>
    <xf numFmtId="0" fontId="10" fillId="95" borderId="45" applyNumberFormat="0" applyFont="0" applyBorder="0" applyAlignment="0" applyProtection="0"/>
    <xf numFmtId="0" fontId="131" fillId="0" borderId="0" applyFont="0" applyFill="0" applyBorder="0" applyAlignment="0" applyProtection="0"/>
    <xf numFmtId="0" fontId="25" fillId="141" borderId="38" applyAlignment="0"/>
    <xf numFmtId="210" fontId="10" fillId="0" borderId="196"/>
    <xf numFmtId="210" fontId="10" fillId="0" borderId="196"/>
    <xf numFmtId="0" fontId="443" fillId="0" borderId="0"/>
    <xf numFmtId="0" fontId="10" fillId="0" borderId="0"/>
    <xf numFmtId="0" fontId="66" fillId="0" borderId="0"/>
    <xf numFmtId="0" fontId="454" fillId="48" borderId="0" applyNumberFormat="0" applyBorder="0" applyAlignment="0" applyProtection="0"/>
    <xf numFmtId="0" fontId="454" fillId="49" borderId="0" applyNumberFormat="0" applyBorder="0" applyAlignment="0" applyProtection="0"/>
    <xf numFmtId="0" fontId="454" fillId="50" borderId="0" applyNumberFormat="0" applyBorder="0" applyAlignment="0" applyProtection="0"/>
    <xf numFmtId="0" fontId="454" fillId="51" borderId="0" applyNumberFormat="0" applyBorder="0" applyAlignment="0" applyProtection="0"/>
    <xf numFmtId="0" fontId="454" fillId="52" borderId="0" applyNumberFormat="0" applyBorder="0" applyAlignment="0" applyProtection="0"/>
    <xf numFmtId="0" fontId="454" fillId="53" borderId="0" applyNumberFormat="0" applyBorder="0" applyAlignment="0" applyProtection="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69" fillId="48" borderId="0" applyNumberFormat="0" applyBorder="0" applyAlignment="0" applyProtection="0"/>
    <xf numFmtId="0" fontId="69"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455" fillId="48" borderId="0" applyNumberFormat="0" applyBorder="0" applyAlignment="0" applyProtection="0"/>
    <xf numFmtId="0" fontId="455" fillId="49" borderId="0" applyNumberFormat="0" applyBorder="0" applyAlignment="0" applyProtection="0"/>
    <xf numFmtId="0" fontId="455" fillId="50" borderId="0" applyNumberFormat="0" applyBorder="0" applyAlignment="0" applyProtection="0"/>
    <xf numFmtId="0" fontId="455" fillId="51" borderId="0" applyNumberFormat="0" applyBorder="0" applyAlignment="0" applyProtection="0"/>
    <xf numFmtId="0" fontId="455" fillId="52" borderId="0" applyNumberFormat="0" applyBorder="0" applyAlignment="0" applyProtection="0"/>
    <xf numFmtId="0" fontId="455" fillId="53" borderId="0" applyNumberFormat="0" applyBorder="0" applyAlignment="0" applyProtection="0"/>
    <xf numFmtId="0" fontId="454" fillId="54" borderId="0" applyNumberFormat="0" applyBorder="0" applyAlignment="0" applyProtection="0"/>
    <xf numFmtId="0" fontId="454" fillId="55" borderId="0" applyNumberFormat="0" applyBorder="0" applyAlignment="0" applyProtection="0"/>
    <xf numFmtId="0" fontId="454" fillId="56" borderId="0" applyNumberFormat="0" applyBorder="0" applyAlignment="0" applyProtection="0"/>
    <xf numFmtId="0" fontId="454" fillId="51" borderId="0" applyNumberFormat="0" applyBorder="0" applyAlignment="0" applyProtection="0"/>
    <xf numFmtId="0" fontId="454" fillId="54" borderId="0" applyNumberFormat="0" applyBorder="0" applyAlignment="0" applyProtection="0"/>
    <xf numFmtId="0" fontId="454" fillId="57"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1" borderId="0" applyNumberFormat="0" applyBorder="0" applyAlignment="0" applyProtection="0"/>
    <xf numFmtId="0" fontId="69" fillId="54" borderId="0" applyNumberFormat="0" applyBorder="0" applyAlignment="0" applyProtection="0"/>
    <xf numFmtId="0" fontId="69" fillId="57"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69" fillId="56" borderId="0" applyNumberFormat="0" applyBorder="0" applyAlignment="0" applyProtection="0"/>
    <xf numFmtId="0" fontId="69" fillId="51" borderId="0" applyNumberFormat="0" applyBorder="0" applyAlignment="0" applyProtection="0"/>
    <xf numFmtId="0" fontId="69" fillId="54" borderId="0" applyNumberFormat="0" applyBorder="0" applyAlignment="0" applyProtection="0"/>
    <xf numFmtId="0" fontId="69" fillId="57" borderId="0" applyNumberFormat="0" applyBorder="0" applyAlignment="0" applyProtection="0"/>
    <xf numFmtId="0" fontId="455" fillId="54" borderId="0" applyNumberFormat="0" applyBorder="0" applyAlignment="0" applyProtection="0"/>
    <xf numFmtId="0" fontId="455" fillId="55" borderId="0" applyNumberFormat="0" applyBorder="0" applyAlignment="0" applyProtection="0"/>
    <xf numFmtId="0" fontId="455" fillId="56" borderId="0" applyNumberFormat="0" applyBorder="0" applyAlignment="0" applyProtection="0"/>
    <xf numFmtId="0" fontId="455" fillId="51" borderId="0" applyNumberFormat="0" applyBorder="0" applyAlignment="0" applyProtection="0"/>
    <xf numFmtId="0" fontId="455" fillId="54" borderId="0" applyNumberFormat="0" applyBorder="0" applyAlignment="0" applyProtection="0"/>
    <xf numFmtId="0" fontId="455" fillId="57" borderId="0" applyNumberFormat="0" applyBorder="0" applyAlignment="0" applyProtection="0"/>
    <xf numFmtId="0" fontId="456" fillId="58" borderId="0" applyNumberFormat="0" applyBorder="0" applyAlignment="0" applyProtection="0"/>
    <xf numFmtId="0" fontId="456" fillId="55" borderId="0" applyNumberFormat="0" applyBorder="0" applyAlignment="0" applyProtection="0"/>
    <xf numFmtId="0" fontId="456" fillId="56" borderId="0" applyNumberFormat="0" applyBorder="0" applyAlignment="0" applyProtection="0"/>
    <xf numFmtId="0" fontId="456" fillId="59" borderId="0" applyNumberFormat="0" applyBorder="0" applyAlignment="0" applyProtection="0"/>
    <xf numFmtId="0" fontId="456" fillId="60" borderId="0" applyNumberFormat="0" applyBorder="0" applyAlignment="0" applyProtection="0"/>
    <xf numFmtId="0" fontId="456" fillId="61" borderId="0" applyNumberFormat="0" applyBorder="0" applyAlignment="0" applyProtection="0"/>
    <xf numFmtId="0" fontId="39" fillId="58"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61" borderId="0" applyNumberFormat="0" applyBorder="0" applyAlignment="0" applyProtection="0"/>
    <xf numFmtId="0" fontId="39" fillId="58"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61" borderId="0" applyNumberFormat="0" applyBorder="0" applyAlignment="0" applyProtection="0"/>
    <xf numFmtId="0" fontId="457" fillId="58" borderId="0" applyNumberFormat="0" applyBorder="0" applyAlignment="0" applyProtection="0"/>
    <xf numFmtId="0" fontId="457" fillId="55" borderId="0" applyNumberFormat="0" applyBorder="0" applyAlignment="0" applyProtection="0"/>
    <xf numFmtId="0" fontId="457" fillId="56" borderId="0" applyNumberFormat="0" applyBorder="0" applyAlignment="0" applyProtection="0"/>
    <xf numFmtId="0" fontId="457" fillId="59" borderId="0" applyNumberFormat="0" applyBorder="0" applyAlignment="0" applyProtection="0"/>
    <xf numFmtId="0" fontId="457" fillId="60" borderId="0" applyNumberFormat="0" applyBorder="0" applyAlignment="0" applyProtection="0"/>
    <xf numFmtId="0" fontId="457" fillId="61" borderId="0" applyNumberFormat="0" applyBorder="0" applyAlignment="0" applyProtection="0"/>
    <xf numFmtId="0" fontId="155" fillId="0" borderId="102" applyBorder="0"/>
    <xf numFmtId="0" fontId="456" fillId="126" borderId="0" applyNumberFormat="0" applyBorder="0" applyAlignment="0" applyProtection="0"/>
    <xf numFmtId="0" fontId="456" fillId="127" borderId="0" applyNumberFormat="0" applyBorder="0" applyAlignment="0" applyProtection="0"/>
    <xf numFmtId="0" fontId="456" fillId="128" borderId="0" applyNumberFormat="0" applyBorder="0" applyAlignment="0" applyProtection="0"/>
    <xf numFmtId="0" fontId="456" fillId="59" borderId="0" applyNumberFormat="0" applyBorder="0" applyAlignment="0" applyProtection="0"/>
    <xf numFmtId="0" fontId="456" fillId="60" borderId="0" applyNumberFormat="0" applyBorder="0" applyAlignment="0" applyProtection="0"/>
    <xf numFmtId="0" fontId="456" fillId="129" borderId="0" applyNumberFormat="0" applyBorder="0" applyAlignment="0" applyProtection="0"/>
    <xf numFmtId="0" fontId="15" fillId="0" borderId="206"/>
    <xf numFmtId="0" fontId="15" fillId="0" borderId="0">
      <alignment horizontal="center"/>
    </xf>
    <xf numFmtId="0" fontId="193" fillId="0" borderId="0">
      <alignment horizontal="center"/>
    </xf>
    <xf numFmtId="0" fontId="15" fillId="0" borderId="206">
      <alignment horizontal="center" vertical="center"/>
    </xf>
    <xf numFmtId="0" fontId="15" fillId="78" borderId="0"/>
    <xf numFmtId="0" fontId="10" fillId="0" borderId="98">
      <alignment horizontal="center"/>
    </xf>
    <xf numFmtId="0" fontId="10" fillId="0" borderId="206"/>
    <xf numFmtId="0" fontId="293" fillId="0" borderId="105" applyNumberFormat="0" applyFill="0" applyAlignment="0" applyProtection="0"/>
    <xf numFmtId="0" fontId="294" fillId="0" borderId="106" applyNumberFormat="0" applyFill="0" applyAlignment="0" applyProtection="0"/>
    <xf numFmtId="0" fontId="295" fillId="0" borderId="107" applyNumberFormat="0" applyFill="0" applyAlignment="0" applyProtection="0"/>
    <xf numFmtId="0" fontId="295" fillId="0" borderId="0" applyNumberFormat="0" applyFill="0" applyBorder="0" applyAlignment="0" applyProtection="0"/>
    <xf numFmtId="0" fontId="134" fillId="78" borderId="24" applyNumberFormat="0" applyAlignment="0" applyProtection="0"/>
    <xf numFmtId="0" fontId="138" fillId="0" borderId="63" applyNumberFormat="0" applyFill="0" applyAlignment="0" applyProtection="0"/>
    <xf numFmtId="0" fontId="296" fillId="100" borderId="108" applyNumberFormat="0" applyAlignment="0" applyProtection="0"/>
    <xf numFmtId="0" fontId="138" fillId="0" borderId="63" applyNumberFormat="0" applyFill="0" applyAlignment="0" applyProtection="0"/>
    <xf numFmtId="0" fontId="10" fillId="0" borderId="0">
      <alignment horizontal="center" vertical="center"/>
    </xf>
    <xf numFmtId="3" fontId="66" fillId="0" borderId="38"/>
    <xf numFmtId="0" fontId="39" fillId="126" borderId="0" applyNumberFormat="0" applyBorder="0" applyAlignment="0" applyProtection="0"/>
    <xf numFmtId="0" fontId="39" fillId="127" borderId="0" applyNumberFormat="0" applyBorder="0" applyAlignment="0" applyProtection="0"/>
    <xf numFmtId="0" fontId="39" fillId="128"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129" borderId="0" applyNumberFormat="0" applyBorder="0" applyAlignment="0" applyProtection="0"/>
    <xf numFmtId="203" fontId="10" fillId="0" borderId="0" applyFont="0" applyFill="0" applyBorder="0" applyAlignment="0" applyProtection="0"/>
    <xf numFmtId="0" fontId="458" fillId="0" borderId="0">
      <alignment horizontal="left" vertical="center" indent="1"/>
    </xf>
    <xf numFmtId="0" fontId="39" fillId="126" borderId="0" applyNumberFormat="0" applyBorder="0" applyAlignment="0" applyProtection="0"/>
    <xf numFmtId="0" fontId="39" fillId="127" borderId="0" applyNumberFormat="0" applyBorder="0" applyAlignment="0" applyProtection="0"/>
    <xf numFmtId="0" fontId="39" fillId="128" borderId="0" applyNumberFormat="0" applyBorder="0" applyAlignment="0" applyProtection="0"/>
    <xf numFmtId="0" fontId="39" fillId="59" borderId="0" applyNumberFormat="0" applyBorder="0" applyAlignment="0" applyProtection="0"/>
    <xf numFmtId="0" fontId="39" fillId="60" borderId="0" applyNumberFormat="0" applyBorder="0" applyAlignment="0" applyProtection="0"/>
    <xf numFmtId="0" fontId="39" fillId="129" borderId="0" applyNumberFormat="0" applyBorder="0" applyAlignment="0" applyProtection="0"/>
    <xf numFmtId="0" fontId="288" fillId="50" borderId="0" applyNumberFormat="0" applyBorder="0" applyAlignment="0" applyProtection="0"/>
    <xf numFmtId="0" fontId="459" fillId="53" borderId="24" applyNumberFormat="0" applyAlignment="0" applyProtection="0"/>
    <xf numFmtId="0" fontId="460" fillId="78" borderId="80" applyNumberFormat="0" applyAlignment="0" applyProtection="0"/>
    <xf numFmtId="17" fontId="66" fillId="0" borderId="0" applyFont="0" applyFill="0" applyBorder="0" applyAlignment="0" applyProtection="0"/>
    <xf numFmtId="172" fontId="10" fillId="0" borderId="0" applyFont="0" applyFill="0" applyBorder="0" applyAlignment="0" applyProtection="0"/>
    <xf numFmtId="263" fontId="69" fillId="0" borderId="0" applyFont="0" applyFill="0" applyBorder="0" applyAlignment="0" applyProtection="0"/>
    <xf numFmtId="40" fontId="461" fillId="0" borderId="0" applyFont="0" applyFill="0" applyBorder="0" applyAlignment="0" applyProtection="0"/>
    <xf numFmtId="0" fontId="462" fillId="50" borderId="0" applyNumberFormat="0" applyBorder="0" applyAlignment="0" applyProtection="0"/>
    <xf numFmtId="0" fontId="10" fillId="74" borderId="0" applyFont="0" applyBorder="0">
      <alignment vertical="center"/>
    </xf>
    <xf numFmtId="0" fontId="463" fillId="0" borderId="63" applyNumberFormat="0" applyFill="0" applyAlignment="0" applyProtection="0"/>
    <xf numFmtId="0" fontId="464" fillId="100" borderId="108" applyNumberFormat="0" applyAlignment="0" applyProtection="0"/>
    <xf numFmtId="0" fontId="66" fillId="0" borderId="0"/>
    <xf numFmtId="0" fontId="10" fillId="0" borderId="0">
      <alignment horizontal="left"/>
    </xf>
    <xf numFmtId="291" fontId="465" fillId="0" borderId="0" applyFont="0" applyFill="0" applyBorder="0" applyAlignment="0" applyProtection="0"/>
    <xf numFmtId="292" fontId="10" fillId="0" borderId="0" applyFont="0" applyFill="0" applyBorder="0" applyAlignment="0" applyProtection="0"/>
    <xf numFmtId="292" fontId="10" fillId="0" borderId="0" applyFont="0" applyFill="0" applyBorder="0" applyAlignment="0" applyProtection="0"/>
    <xf numFmtId="291" fontId="465" fillId="0" borderId="0" applyFont="0" applyFill="0" applyBorder="0" applyAlignment="0" applyProtection="0"/>
    <xf numFmtId="293" fontId="10" fillId="0" borderId="0" applyFont="0" applyFill="0" applyBorder="0" applyAlignment="0" applyProtection="0"/>
    <xf numFmtId="293" fontId="10" fillId="0" borderId="0" applyFont="0" applyFill="0" applyBorder="0" applyAlignment="0" applyProtection="0"/>
    <xf numFmtId="0" fontId="466" fillId="0" borderId="105" applyNumberFormat="0" applyFill="0" applyAlignment="0" applyProtection="0"/>
    <xf numFmtId="0" fontId="467" fillId="0" borderId="106" applyNumberFormat="0" applyFill="0" applyAlignment="0" applyProtection="0"/>
    <xf numFmtId="0" fontId="468" fillId="0" borderId="107" applyNumberFormat="0" applyFill="0" applyAlignment="0" applyProtection="0"/>
    <xf numFmtId="0" fontId="468" fillId="0" borderId="0" applyNumberFormat="0" applyFill="0" applyBorder="0" applyAlignment="0" applyProtection="0"/>
    <xf numFmtId="0" fontId="261" fillId="44" borderId="0" applyNumberFormat="0" applyBorder="0" applyAlignment="0" applyProtection="0"/>
    <xf numFmtId="0" fontId="469" fillId="44" borderId="0" applyNumberFormat="0" applyBorder="0" applyAlignment="0" applyProtection="0"/>
    <xf numFmtId="0" fontId="261" fillId="44" borderId="0" applyNumberFormat="0" applyBorder="0" applyAlignment="0" applyProtection="0"/>
    <xf numFmtId="0" fontId="274" fillId="0" borderId="98"/>
    <xf numFmtId="0" fontId="10" fillId="44" borderId="0">
      <alignment horizontal="left"/>
    </xf>
    <xf numFmtId="0" fontId="10" fillId="0" borderId="98"/>
    <xf numFmtId="0" fontId="10" fillId="0" borderId="98"/>
    <xf numFmtId="0" fontId="10" fillId="53" borderId="98"/>
    <xf numFmtId="0" fontId="10" fillId="0" borderId="98"/>
    <xf numFmtId="0" fontId="10" fillId="50" borderId="98"/>
    <xf numFmtId="0" fontId="15" fillId="136" borderId="98"/>
    <xf numFmtId="0" fontId="172" fillId="0" borderId="0"/>
    <xf numFmtId="0" fontId="69" fillId="0" borderId="0"/>
    <xf numFmtId="0" fontId="10" fillId="0" borderId="0"/>
    <xf numFmtId="193" fontId="30" fillId="0" borderId="0"/>
    <xf numFmtId="0" fontId="10" fillId="93" borderId="66" applyNumberFormat="0" applyFont="0" applyAlignment="0" applyProtection="0"/>
    <xf numFmtId="0" fontId="470" fillId="78" borderId="24" applyNumberFormat="0" applyAlignment="0" applyProtection="0"/>
    <xf numFmtId="0" fontId="10" fillId="0" borderId="0" applyNumberFormat="0" applyFill="0" applyBorder="0" applyAlignment="0" applyProtection="0"/>
    <xf numFmtId="9" fontId="69" fillId="0" borderId="0" applyFont="0" applyFill="0" applyBorder="0" applyAlignment="0" applyProtection="0"/>
    <xf numFmtId="0" fontId="289" fillId="78" borderId="80" applyNumberFormat="0" applyAlignment="0" applyProtection="0"/>
    <xf numFmtId="0" fontId="10" fillId="0" borderId="80" applyNumberFormat="0" applyProtection="0">
      <alignment horizontal="left" vertical="center" indent="10"/>
    </xf>
    <xf numFmtId="0" fontId="69" fillId="0" borderId="0"/>
    <xf numFmtId="0" fontId="69" fillId="0" borderId="0"/>
    <xf numFmtId="4" fontId="423" fillId="0" borderId="0"/>
    <xf numFmtId="0" fontId="418" fillId="0" borderId="98"/>
    <xf numFmtId="14" fontId="74" fillId="41" borderId="0" applyNumberFormat="0" applyBorder="0" applyAlignment="0" applyProtection="0"/>
    <xf numFmtId="14" fontId="74" fillId="0" borderId="0" applyNumberFormat="0" applyFill="0" applyBorder="0" applyAlignment="0" applyProtection="0"/>
    <xf numFmtId="0" fontId="471" fillId="0" borderId="207" applyNumberFormat="0" applyFill="0" applyAlignment="0" applyProtection="0"/>
    <xf numFmtId="0" fontId="472" fillId="0" borderId="0" applyNumberFormat="0" applyFill="0" applyBorder="0" applyProtection="0"/>
    <xf numFmtId="0" fontId="473" fillId="0" borderId="0" applyNumberFormat="0" applyFill="0" applyBorder="0" applyProtection="0">
      <alignment vertical="top"/>
    </xf>
    <xf numFmtId="0" fontId="474" fillId="0" borderId="37" applyNumberFormat="0" applyProtection="0">
      <alignment horizontal="left" vertical="top"/>
    </xf>
    <xf numFmtId="0" fontId="10" fillId="0" borderId="0" applyProtection="0"/>
    <xf numFmtId="0" fontId="29" fillId="0" borderId="0" applyFont="0"/>
    <xf numFmtId="0" fontId="10" fillId="0" borderId="0" applyProtection="0"/>
    <xf numFmtId="0" fontId="10" fillId="0" borderId="0" applyProtection="0"/>
    <xf numFmtId="0" fontId="475" fillId="0" borderId="0" applyNumberFormat="0" applyFill="0" applyBorder="0" applyAlignment="0" applyProtection="0"/>
    <xf numFmtId="0" fontId="476" fillId="0" borderId="0" applyNumberFormat="0" applyFill="0" applyBorder="0" applyAlignment="0" applyProtection="0"/>
    <xf numFmtId="0" fontId="101" fillId="0" borderId="0" applyNumberFormat="0" applyFill="0" applyBorder="0" applyAlignment="0" applyProtection="0"/>
    <xf numFmtId="0" fontId="290" fillId="0" borderId="0" applyNumberFormat="0" applyFill="0" applyBorder="0" applyAlignment="0" applyProtection="0"/>
    <xf numFmtId="4" fontId="477" fillId="0" borderId="0">
      <alignment horizontal="left"/>
    </xf>
    <xf numFmtId="0" fontId="101" fillId="0" borderId="0" applyNumberFormat="0" applyFill="0" applyBorder="0" applyAlignment="0" applyProtection="0"/>
    <xf numFmtId="294" fontId="461" fillId="0" borderId="0" applyFont="0" applyFill="0" applyBorder="0" applyAlignment="0" applyProtection="0"/>
    <xf numFmtId="295" fontId="461" fillId="0" borderId="0" applyFont="0" applyFill="0" applyBorder="0" applyAlignment="0" applyProtection="0"/>
    <xf numFmtId="0" fontId="66" fillId="0" borderId="0"/>
    <xf numFmtId="0" fontId="366" fillId="0" borderId="0" applyFill="0" applyBorder="0" applyProtection="0">
      <alignment horizontal="left" vertical="top"/>
    </xf>
    <xf numFmtId="0" fontId="478" fillId="0" borderId="0" applyNumberFormat="0" applyFill="0" applyBorder="0" applyAlignment="0" applyProtection="0"/>
    <xf numFmtId="0" fontId="292" fillId="0" borderId="0" applyNumberFormat="0" applyFill="0" applyBorder="0" applyAlignment="0" applyProtection="0"/>
    <xf numFmtId="0" fontId="293" fillId="0" borderId="105" applyNumberFormat="0" applyFill="0" applyAlignment="0" applyProtection="0"/>
    <xf numFmtId="0" fontId="294" fillId="0" borderId="106" applyNumberFormat="0" applyFill="0" applyAlignment="0" applyProtection="0"/>
    <xf numFmtId="0" fontId="295" fillId="0" borderId="107" applyNumberFormat="0" applyFill="0" applyAlignment="0" applyProtection="0"/>
    <xf numFmtId="0" fontId="295" fillId="0" borderId="0" applyNumberFormat="0" applyFill="0" applyBorder="0" applyAlignment="0" applyProtection="0"/>
    <xf numFmtId="0" fontId="318" fillId="0" borderId="207" applyNumberFormat="0" applyFill="0" applyAlignment="0" applyProtection="0"/>
    <xf numFmtId="0" fontId="479" fillId="0" borderId="0" applyNumberFormat="0" applyFill="0" applyBorder="0" applyAlignment="0" applyProtection="0"/>
    <xf numFmtId="0" fontId="10" fillId="93" borderId="66" applyNumberFormat="0" applyFont="0" applyAlignment="0" applyProtection="0"/>
    <xf numFmtId="0" fontId="239" fillId="49" borderId="0" applyNumberFormat="0" applyBorder="0" applyAlignment="0" applyProtection="0"/>
    <xf numFmtId="0" fontId="288" fillId="50" borderId="0" applyNumberFormat="0" applyBorder="0" applyAlignment="0" applyProtection="0"/>
    <xf numFmtId="167" fontId="69" fillId="0" borderId="0" applyFont="0" applyFill="0" applyBorder="0" applyAlignment="0" applyProtection="0"/>
    <xf numFmtId="0" fontId="296" fillId="100" borderId="108" applyNumberFormat="0" applyAlignment="0" applyProtection="0"/>
    <xf numFmtId="0" fontId="480" fillId="49" borderId="0" applyNumberFormat="0" applyBorder="0" applyAlignment="0" applyProtection="0"/>
    <xf numFmtId="0" fontId="457" fillId="126" borderId="0" applyNumberFormat="0" applyBorder="0" applyAlignment="0" applyProtection="0"/>
    <xf numFmtId="0" fontId="457" fillId="127" borderId="0" applyNumberFormat="0" applyBorder="0" applyAlignment="0" applyProtection="0"/>
    <xf numFmtId="0" fontId="457" fillId="128" borderId="0" applyNumberFormat="0" applyBorder="0" applyAlignment="0" applyProtection="0"/>
    <xf numFmtId="0" fontId="457" fillId="59" borderId="0" applyNumberFormat="0" applyBorder="0" applyAlignment="0" applyProtection="0"/>
    <xf numFmtId="0" fontId="457" fillId="60" borderId="0" applyNumberFormat="0" applyBorder="0" applyAlignment="0" applyProtection="0"/>
    <xf numFmtId="0" fontId="457" fillId="129" borderId="0" applyNumberFormat="0" applyBorder="0" applyAlignment="0" applyProtection="0"/>
    <xf numFmtId="0" fontId="481" fillId="53" borderId="24" applyNumberFormat="0" applyAlignment="0" applyProtection="0"/>
    <xf numFmtId="0" fontId="482" fillId="78" borderId="80" applyNumberFormat="0" applyAlignment="0" applyProtection="0"/>
    <xf numFmtId="0" fontId="483" fillId="78" borderId="24" applyNumberFormat="0" applyAlignment="0" applyProtection="0"/>
    <xf numFmtId="0" fontId="484" fillId="0" borderId="105" applyNumberFormat="0" applyFill="0" applyAlignment="0" applyProtection="0"/>
    <xf numFmtId="0" fontId="485" fillId="0" borderId="106" applyNumberFormat="0" applyFill="0" applyAlignment="0" applyProtection="0"/>
    <xf numFmtId="0" fontId="486" fillId="0" borderId="107" applyNumberFormat="0" applyFill="0" applyAlignment="0" applyProtection="0"/>
    <xf numFmtId="0" fontId="486" fillId="0" borderId="0" applyNumberFormat="0" applyFill="0" applyBorder="0" applyAlignment="0" applyProtection="0"/>
    <xf numFmtId="0" fontId="487" fillId="0" borderId="207" applyNumberFormat="0" applyFill="0" applyAlignment="0" applyProtection="0"/>
    <xf numFmtId="0" fontId="488" fillId="100" borderId="108" applyNumberFormat="0" applyAlignment="0" applyProtection="0"/>
    <xf numFmtId="0" fontId="489" fillId="0" borderId="0" applyNumberFormat="0" applyFill="0" applyBorder="0" applyAlignment="0" applyProtection="0"/>
    <xf numFmtId="0" fontId="490" fillId="44" borderId="0" applyNumberFormat="0" applyBorder="0" applyAlignment="0" applyProtection="0"/>
    <xf numFmtId="0" fontId="27" fillId="0" borderId="0"/>
    <xf numFmtId="0" fontId="491" fillId="49" borderId="0" applyNumberFormat="0" applyBorder="0" applyAlignment="0" applyProtection="0"/>
    <xf numFmtId="0" fontId="492" fillId="0" borderId="0" applyNumberFormat="0" applyFill="0" applyBorder="0" applyAlignment="0" applyProtection="0"/>
    <xf numFmtId="0" fontId="27" fillId="93" borderId="66" applyNumberFormat="0" applyFont="0" applyAlignment="0" applyProtection="0"/>
    <xf numFmtId="9" fontId="27" fillId="0" borderId="0" applyFont="0" applyFill="0" applyBorder="0" applyAlignment="0" applyProtection="0"/>
    <xf numFmtId="9" fontId="27" fillId="0" borderId="0" applyFont="0" applyFill="0" applyBorder="0" applyAlignment="0" applyProtection="0"/>
    <xf numFmtId="0" fontId="493" fillId="0" borderId="63" applyNumberFormat="0" applyFill="0" applyAlignment="0" applyProtection="0"/>
    <xf numFmtId="0" fontId="494" fillId="0" borderId="0" applyNumberFormat="0" applyFill="0" applyBorder="0" applyAlignment="0" applyProtection="0"/>
    <xf numFmtId="0" fontId="495" fillId="50" borderId="0" applyNumberFormat="0" applyBorder="0" applyAlignment="0" applyProtection="0"/>
    <xf numFmtId="40" fontId="496" fillId="0" borderId="0" applyFont="0" applyFill="0" applyBorder="0" applyAlignment="0" applyProtection="0"/>
    <xf numFmtId="38" fontId="496" fillId="0" borderId="0" applyFont="0" applyFill="0" applyBorder="0" applyAlignment="0" applyProtection="0"/>
    <xf numFmtId="0" fontId="496" fillId="0" borderId="0" applyFont="0" applyFill="0" applyBorder="0" applyAlignment="0" applyProtection="0"/>
    <xf numFmtId="0" fontId="496" fillId="0" borderId="0" applyFont="0" applyFill="0" applyBorder="0" applyAlignment="0" applyProtection="0"/>
    <xf numFmtId="10" fontId="10" fillId="0" borderId="0" applyFont="0" applyFill="0" applyBorder="0" applyAlignment="0" applyProtection="0"/>
    <xf numFmtId="0" fontId="497" fillId="0" borderId="0"/>
    <xf numFmtId="296" fontId="10" fillId="0" borderId="0" applyFont="0" applyFill="0" applyBorder="0" applyAlignment="0" applyProtection="0"/>
    <xf numFmtId="297" fontId="10" fillId="0" borderId="0" applyFont="0" applyFill="0" applyBorder="0" applyAlignment="0" applyProtection="0"/>
    <xf numFmtId="298" fontId="498" fillId="0" borderId="0" applyFont="0" applyFill="0" applyBorder="0" applyAlignment="0" applyProtection="0"/>
    <xf numFmtId="299" fontId="498" fillId="0" borderId="0" applyFont="0" applyFill="0" applyBorder="0" applyAlignment="0" applyProtection="0"/>
    <xf numFmtId="0" fontId="499" fillId="0" borderId="0"/>
    <xf numFmtId="0" fontId="10" fillId="0" borderId="0"/>
    <xf numFmtId="171" fontId="500" fillId="0" borderId="0" applyFont="0" applyFill="0" applyBorder="0" applyAlignment="0" applyProtection="0"/>
    <xf numFmtId="172" fontId="500" fillId="0" borderId="0" applyFont="0" applyFill="0" applyBorder="0" applyAlignment="0" applyProtection="0"/>
    <xf numFmtId="0" fontId="501" fillId="0" borderId="0"/>
    <xf numFmtId="300" fontId="500" fillId="0" borderId="0" applyFont="0" applyFill="0" applyBorder="0" applyAlignment="0" applyProtection="0"/>
    <xf numFmtId="300" fontId="18" fillId="0" borderId="0" applyFont="0" applyFill="0" applyBorder="0" applyAlignment="0" applyProtection="0"/>
    <xf numFmtId="301" fontId="500" fillId="0" borderId="0" applyFont="0" applyFill="0" applyBorder="0" applyAlignment="0" applyProtection="0"/>
  </cellStyleXfs>
  <cellXfs count="1351">
    <xf numFmtId="0" fontId="0" fillId="0" borderId="0" xfId="0"/>
    <xf numFmtId="49" fontId="3" fillId="33" borderId="9" xfId="0" applyNumberFormat="1" applyFont="1" applyFill="1" applyBorder="1" applyAlignment="1">
      <alignment horizontal="left" vertical="center"/>
    </xf>
    <xf numFmtId="0" fontId="3" fillId="33" borderId="10" xfId="0" applyFont="1" applyFill="1" applyBorder="1" applyAlignment="1">
      <alignment horizontal="left" vertical="center"/>
    </xf>
    <xf numFmtId="0" fontId="3" fillId="33" borderId="11" xfId="0" applyFont="1" applyFill="1" applyBorder="1" applyAlignment="1">
      <alignment horizontal="left" vertical="center"/>
    </xf>
    <xf numFmtId="0" fontId="4" fillId="34" borderId="12" xfId="0" applyNumberFormat="1" applyFont="1" applyFill="1" applyBorder="1" applyAlignment="1">
      <alignment horizontal="left"/>
    </xf>
    <xf numFmtId="15" fontId="4" fillId="34" borderId="13" xfId="0" applyNumberFormat="1" applyFont="1" applyFill="1" applyBorder="1" applyAlignment="1">
      <alignment horizontal="right"/>
    </xf>
    <xf numFmtId="15" fontId="4" fillId="34" borderId="13" xfId="0" applyNumberFormat="1" applyFont="1" applyFill="1" applyBorder="1" applyAlignment="1">
      <alignment horizontal="right" wrapText="1"/>
    </xf>
    <xf numFmtId="15" fontId="4" fillId="34" borderId="14" xfId="0" applyNumberFormat="1" applyFont="1" applyFill="1" applyBorder="1" applyAlignment="1">
      <alignment horizontal="right" wrapText="1"/>
    </xf>
    <xf numFmtId="49" fontId="5" fillId="34" borderId="15" xfId="0" applyNumberFormat="1" applyFont="1" applyFill="1" applyBorder="1" applyAlignment="1">
      <alignment horizontal="left" vertical="center"/>
    </xf>
    <xf numFmtId="0" fontId="6" fillId="34" borderId="0" xfId="0" applyFont="1" applyFill="1" applyBorder="1" applyAlignment="1">
      <alignment horizontal="right" vertical="center"/>
    </xf>
    <xf numFmtId="0" fontId="6" fillId="34" borderId="16" xfId="0" applyFont="1" applyFill="1" applyBorder="1" applyAlignment="1">
      <alignment horizontal="right" vertical="center"/>
    </xf>
    <xf numFmtId="49" fontId="7" fillId="34" borderId="15" xfId="0" applyNumberFormat="1" applyFont="1" applyFill="1" applyBorder="1" applyAlignment="1">
      <alignment horizontal="left" vertical="center"/>
    </xf>
    <xf numFmtId="49" fontId="8" fillId="34" borderId="15" xfId="0" applyNumberFormat="1" applyFont="1" applyFill="1" applyBorder="1" applyAlignment="1">
      <alignment horizontal="left" vertical="center"/>
    </xf>
    <xf numFmtId="49" fontId="6" fillId="34" borderId="15" xfId="0" applyNumberFormat="1" applyFont="1" applyFill="1" applyBorder="1" applyAlignment="1">
      <alignment horizontal="left" vertical="center" wrapText="1"/>
    </xf>
    <xf numFmtId="0" fontId="9" fillId="34" borderId="0" xfId="0" applyFont="1" applyFill="1" applyBorder="1" applyAlignment="1">
      <alignment horizontal="right" vertical="center"/>
    </xf>
    <xf numFmtId="0" fontId="9" fillId="34" borderId="16" xfId="0" applyFont="1" applyFill="1" applyBorder="1" applyAlignment="1">
      <alignment horizontal="right" vertical="center"/>
    </xf>
    <xf numFmtId="0" fontId="0" fillId="0" borderId="0" xfId="0"/>
    <xf numFmtId="49" fontId="6" fillId="34" borderId="15" xfId="0" applyNumberFormat="1" applyFont="1" applyFill="1" applyBorder="1" applyAlignment="1">
      <alignment horizontal="left" vertical="center"/>
    </xf>
    <xf numFmtId="0" fontId="4" fillId="34" borderId="17" xfId="0" applyFont="1" applyFill="1" applyBorder="1" applyAlignment="1">
      <alignment horizontal="left" vertical="center"/>
    </xf>
    <xf numFmtId="0" fontId="2" fillId="0" borderId="0" xfId="0" applyFont="1"/>
    <xf numFmtId="0" fontId="2" fillId="0" borderId="0" xfId="0" applyFont="1"/>
    <xf numFmtId="2" fontId="3" fillId="33" borderId="10" xfId="0" applyNumberFormat="1" applyFont="1" applyFill="1" applyBorder="1" applyAlignment="1">
      <alignment horizontal="left" vertical="center"/>
    </xf>
    <xf numFmtId="0" fontId="3" fillId="33" borderId="109" xfId="0" applyFont="1" applyFill="1" applyBorder="1" applyAlignment="1">
      <alignment horizontal="left" vertical="center"/>
    </xf>
    <xf numFmtId="2" fontId="6" fillId="34" borderId="0" xfId="0" applyNumberFormat="1" applyFont="1" applyFill="1" applyBorder="1" applyAlignment="1">
      <alignment horizontal="right" vertical="center"/>
    </xf>
    <xf numFmtId="49" fontId="6" fillId="34" borderId="0" xfId="0" applyNumberFormat="1" applyFont="1" applyFill="1" applyBorder="1" applyAlignment="1">
      <alignment horizontal="left" vertical="center"/>
    </xf>
    <xf numFmtId="49" fontId="4" fillId="34" borderId="17" xfId="0" applyNumberFormat="1" applyFont="1" applyFill="1" applyBorder="1" applyAlignment="1">
      <alignment horizontal="left" vertical="center"/>
    </xf>
    <xf numFmtId="0" fontId="3" fillId="33" borderId="9" xfId="0" applyFont="1" applyFill="1" applyBorder="1" applyAlignment="1">
      <alignment horizontal="left" vertical="center"/>
    </xf>
    <xf numFmtId="0" fontId="0" fillId="117" borderId="35" xfId="0" applyFill="1" applyBorder="1"/>
    <xf numFmtId="0" fontId="8" fillId="117" borderId="42" xfId="0" applyFont="1" applyFill="1" applyBorder="1" applyAlignment="1">
      <alignment horizontal="left" vertical="center"/>
    </xf>
    <xf numFmtId="49" fontId="6" fillId="117" borderId="42" xfId="0" applyNumberFormat="1" applyFont="1" applyFill="1" applyBorder="1" applyAlignment="1">
      <alignment horizontal="left" vertical="center"/>
    </xf>
    <xf numFmtId="49" fontId="6" fillId="117" borderId="41" xfId="0" applyNumberFormat="1" applyFont="1" applyFill="1" applyBorder="1" applyAlignment="1">
      <alignment horizontal="left" vertical="center"/>
    </xf>
    <xf numFmtId="0" fontId="5" fillId="34" borderId="15" xfId="0" applyFont="1" applyFill="1" applyBorder="1" applyAlignment="1">
      <alignment horizontal="left" vertical="center"/>
    </xf>
    <xf numFmtId="49" fontId="4" fillId="34" borderId="20" xfId="0" applyNumberFormat="1" applyFont="1" applyFill="1" applyBorder="1" applyAlignment="1">
      <alignment horizontal="left" vertical="center"/>
    </xf>
    <xf numFmtId="0" fontId="6" fillId="117" borderId="42" xfId="0" applyFont="1" applyFill="1" applyBorder="1" applyAlignment="1">
      <alignment horizontal="left" vertical="center"/>
    </xf>
    <xf numFmtId="0" fontId="6" fillId="117" borderId="41" xfId="0" applyFont="1" applyFill="1" applyBorder="1" applyAlignment="1">
      <alignment horizontal="left" vertical="center"/>
    </xf>
    <xf numFmtId="0" fontId="4" fillId="34" borderId="112" xfId="0" applyFont="1" applyFill="1" applyBorder="1" applyAlignment="1">
      <alignment horizontal="left" vertical="center"/>
    </xf>
    <xf numFmtId="0" fontId="9" fillId="34" borderId="15" xfId="0" applyFont="1" applyFill="1" applyBorder="1" applyAlignment="1">
      <alignment horizontal="left" vertical="center"/>
    </xf>
    <xf numFmtId="0" fontId="4" fillId="34" borderId="114" xfId="0" applyFont="1" applyFill="1" applyBorder="1" applyAlignment="1">
      <alignment horizontal="left" vertical="center"/>
    </xf>
    <xf numFmtId="0" fontId="4" fillId="34" borderId="13" xfId="0" applyNumberFormat="1" applyFont="1" applyFill="1" applyBorder="1" applyAlignment="1">
      <alignment horizontal="left"/>
    </xf>
    <xf numFmtId="0" fontId="4" fillId="34" borderId="18" xfId="0" applyFont="1" applyFill="1" applyBorder="1" applyAlignment="1">
      <alignment horizontal="left" vertical="center"/>
    </xf>
    <xf numFmtId="49" fontId="6" fillId="34" borderId="117" xfId="0" applyNumberFormat="1" applyFont="1" applyFill="1" applyBorder="1" applyAlignment="1">
      <alignment horizontal="left" vertical="center"/>
    </xf>
    <xf numFmtId="49" fontId="9" fillId="34" borderId="15" xfId="0" applyNumberFormat="1" applyFont="1" applyFill="1" applyBorder="1" applyAlignment="1">
      <alignment horizontal="left" vertical="center"/>
    </xf>
    <xf numFmtId="49" fontId="9" fillId="34" borderId="22" xfId="0" applyNumberFormat="1" applyFont="1" applyFill="1" applyBorder="1" applyAlignment="1">
      <alignment horizontal="left" vertical="center"/>
    </xf>
    <xf numFmtId="0" fontId="9" fillId="34" borderId="17" xfId="0" applyFont="1" applyFill="1" applyBorder="1" applyAlignment="1">
      <alignment horizontal="left" vertical="center"/>
    </xf>
    <xf numFmtId="0" fontId="4" fillId="34" borderId="121" xfId="0" applyFont="1" applyFill="1" applyBorder="1" applyAlignment="1">
      <alignment horizontal="left" vertical="center"/>
    </xf>
    <xf numFmtId="49" fontId="3" fillId="33" borderId="10" xfId="0" applyNumberFormat="1" applyFont="1" applyFill="1" applyBorder="1" applyAlignment="1">
      <alignment horizontal="left" vertical="center"/>
    </xf>
    <xf numFmtId="49" fontId="5" fillId="34" borderId="0" xfId="0" applyNumberFormat="1" applyFont="1" applyFill="1" applyBorder="1" applyAlignment="1">
      <alignment horizontal="left" vertical="center"/>
    </xf>
    <xf numFmtId="0" fontId="8" fillId="117" borderId="0" xfId="0" applyFont="1" applyFill="1" applyBorder="1" applyAlignment="1">
      <alignment horizontal="left" vertical="center"/>
    </xf>
    <xf numFmtId="49" fontId="6" fillId="117" borderId="0" xfId="0" applyNumberFormat="1" applyFont="1" applyFill="1" applyBorder="1" applyAlignment="1">
      <alignment horizontal="left" vertical="center"/>
    </xf>
    <xf numFmtId="49" fontId="6" fillId="117" borderId="102" xfId="0" applyNumberFormat="1" applyFont="1" applyFill="1" applyBorder="1" applyAlignment="1">
      <alignment horizontal="left" vertical="center"/>
    </xf>
    <xf numFmtId="49" fontId="6" fillId="34" borderId="0" xfId="0" applyNumberFormat="1" applyFont="1" applyFill="1" applyBorder="1" applyAlignment="1">
      <alignment horizontal="right" vertical="center"/>
    </xf>
    <xf numFmtId="49" fontId="4" fillId="34" borderId="18" xfId="0" applyNumberFormat="1" applyFont="1" applyFill="1" applyBorder="1" applyAlignment="1">
      <alignment horizontal="right" vertical="center"/>
    </xf>
    <xf numFmtId="49" fontId="5" fillId="34" borderId="0" xfId="0" applyNumberFormat="1" applyFont="1" applyFill="1" applyBorder="1" applyAlignment="1">
      <alignment horizontal="right" vertical="center"/>
    </xf>
    <xf numFmtId="49" fontId="4" fillId="34" borderId="0" xfId="0" applyNumberFormat="1" applyFont="1" applyFill="1" applyBorder="1" applyAlignment="1">
      <alignment horizontal="right" vertical="center"/>
    </xf>
    <xf numFmtId="49" fontId="6" fillId="34" borderId="59" xfId="0" applyNumberFormat="1" applyFont="1" applyFill="1" applyBorder="1" applyAlignment="1">
      <alignment horizontal="right" vertical="center"/>
    </xf>
    <xf numFmtId="49" fontId="6" fillId="34" borderId="125" xfId="0" applyNumberFormat="1" applyFont="1" applyFill="1" applyBorder="1" applyAlignment="1">
      <alignment horizontal="left" vertical="center"/>
    </xf>
    <xf numFmtId="0" fontId="4" fillId="34" borderId="17" xfId="0" applyFont="1" applyFill="1" applyBorder="1" applyAlignment="1">
      <alignment horizontal="left" vertical="center"/>
    </xf>
    <xf numFmtId="1" fontId="4" fillId="34" borderId="15" xfId="0" applyNumberFormat="1" applyFont="1" applyFill="1" applyBorder="1" applyAlignment="1">
      <alignment horizontal="left" vertical="center"/>
    </xf>
    <xf numFmtId="1" fontId="9" fillId="34" borderId="15" xfId="0" applyNumberFormat="1" applyFont="1" applyFill="1" applyBorder="1" applyAlignment="1">
      <alignment horizontal="left" vertical="center"/>
    </xf>
    <xf numFmtId="1" fontId="4" fillId="34" borderId="0" xfId="0" applyNumberFormat="1" applyFont="1" applyFill="1" applyBorder="1" applyAlignment="1">
      <alignment horizontal="left" vertical="center"/>
    </xf>
    <xf numFmtId="0" fontId="9" fillId="34" borderId="125" xfId="0" applyFont="1" applyFill="1" applyBorder="1" applyAlignment="1">
      <alignment horizontal="left" vertical="center"/>
    </xf>
    <xf numFmtId="0" fontId="4" fillId="34" borderId="17" xfId="0" applyNumberFormat="1" applyFont="1" applyFill="1" applyBorder="1" applyAlignment="1">
      <alignment horizontal="left"/>
    </xf>
    <xf numFmtId="0" fontId="4" fillId="34" borderId="22" xfId="0" applyNumberFormat="1" applyFont="1" applyFill="1" applyBorder="1" applyAlignment="1">
      <alignment horizontal="left"/>
    </xf>
    <xf numFmtId="0" fontId="6" fillId="34" borderId="0" xfId="0" applyFont="1" applyFill="1" applyBorder="1" applyAlignment="1">
      <alignment horizontal="right" vertical="center"/>
    </xf>
    <xf numFmtId="0" fontId="6" fillId="34" borderId="131" xfId="0" applyFont="1" applyFill="1" applyBorder="1" applyAlignment="1">
      <alignment horizontal="right" vertical="center"/>
    </xf>
    <xf numFmtId="0" fontId="5" fillId="34" borderId="15" xfId="0" applyFont="1" applyFill="1" applyBorder="1" applyAlignment="1">
      <alignment vertical="center"/>
    </xf>
    <xf numFmtId="0" fontId="9" fillId="34" borderId="15" xfId="0" applyFont="1" applyFill="1" applyBorder="1" applyAlignment="1">
      <alignment vertical="center"/>
    </xf>
    <xf numFmtId="0" fontId="8" fillId="118" borderId="15" xfId="0" applyFont="1" applyFill="1" applyBorder="1" applyAlignment="1">
      <alignment vertical="center"/>
    </xf>
    <xf numFmtId="0" fontId="6" fillId="118" borderId="15" xfId="0" applyFont="1" applyFill="1" applyBorder="1" applyAlignment="1">
      <alignment vertical="center"/>
    </xf>
    <xf numFmtId="0" fontId="0" fillId="0" borderId="0" xfId="0" applyBorder="1"/>
    <xf numFmtId="49" fontId="6" fillId="34" borderId="59" xfId="0" applyNumberFormat="1" applyFont="1" applyFill="1" applyBorder="1" applyAlignment="1">
      <alignment horizontal="left" vertical="center"/>
    </xf>
    <xf numFmtId="0" fontId="5" fillId="120" borderId="15" xfId="0" applyFont="1" applyFill="1" applyBorder="1" applyAlignment="1">
      <alignment horizontal="left" vertical="center"/>
    </xf>
    <xf numFmtId="49" fontId="6" fillId="120" borderId="15" xfId="0" applyNumberFormat="1" applyFont="1" applyFill="1" applyBorder="1" applyAlignment="1">
      <alignment horizontal="left" vertical="center"/>
    </xf>
    <xf numFmtId="49" fontId="9" fillId="120" borderId="20" xfId="0" applyNumberFormat="1" applyFont="1" applyFill="1" applyBorder="1" applyAlignment="1">
      <alignment horizontal="left" vertical="center"/>
    </xf>
    <xf numFmtId="49" fontId="5" fillId="120" borderId="15" xfId="0" applyNumberFormat="1" applyFont="1" applyFill="1" applyBorder="1" applyAlignment="1">
      <alignment horizontal="left" vertical="center"/>
    </xf>
    <xf numFmtId="49" fontId="6" fillId="120" borderId="0" xfId="0" applyNumberFormat="1" applyFont="1" applyFill="1" applyBorder="1" applyAlignment="1">
      <alignment horizontal="left" vertical="center"/>
    </xf>
    <xf numFmtId="49" fontId="6" fillId="120" borderId="117" xfId="0" applyNumberFormat="1" applyFont="1" applyFill="1" applyBorder="1" applyAlignment="1">
      <alignment horizontal="left" vertical="center"/>
    </xf>
    <xf numFmtId="0" fontId="4" fillId="34" borderId="125" xfId="0" applyNumberFormat="1" applyFont="1" applyFill="1" applyBorder="1" applyAlignment="1">
      <alignment horizontal="left"/>
    </xf>
    <xf numFmtId="0" fontId="4" fillId="34" borderId="127" xfId="0" applyNumberFormat="1" applyFont="1" applyFill="1" applyBorder="1" applyAlignment="1">
      <alignment horizontal="left"/>
    </xf>
    <xf numFmtId="0" fontId="4" fillId="34" borderId="18" xfId="0" applyNumberFormat="1" applyFont="1" applyFill="1" applyBorder="1" applyAlignment="1">
      <alignment horizontal="right"/>
    </xf>
    <xf numFmtId="0" fontId="4" fillId="34" borderId="19" xfId="0" applyNumberFormat="1" applyFont="1" applyFill="1" applyBorder="1" applyAlignment="1">
      <alignment horizontal="right"/>
    </xf>
    <xf numFmtId="0" fontId="4" fillId="34" borderId="119" xfId="0" applyNumberFormat="1" applyFont="1" applyFill="1" applyBorder="1" applyAlignment="1">
      <alignment horizontal="center"/>
    </xf>
    <xf numFmtId="0" fontId="4" fillId="34" borderId="136" xfId="0" applyNumberFormat="1" applyFont="1" applyFill="1" applyBorder="1" applyAlignment="1">
      <alignment horizontal="center"/>
    </xf>
    <xf numFmtId="0" fontId="306" fillId="118" borderId="15" xfId="0" applyFont="1" applyFill="1" applyBorder="1" applyAlignment="1">
      <alignment vertical="center"/>
    </xf>
    <xf numFmtId="0" fontId="4" fillId="34" borderId="20" xfId="0" applyFont="1" applyFill="1" applyBorder="1" applyAlignment="1">
      <alignment horizontal="left" vertical="center"/>
    </xf>
    <xf numFmtId="0" fontId="6" fillId="34" borderId="15" xfId="0" applyFont="1" applyFill="1" applyBorder="1" applyAlignment="1">
      <alignment horizontal="left" vertical="center"/>
    </xf>
    <xf numFmtId="49" fontId="9" fillId="34" borderId="22" xfId="0" applyNumberFormat="1" applyFont="1" applyFill="1" applyBorder="1" applyAlignment="1">
      <alignment horizontal="left" vertical="center" indent="1"/>
    </xf>
    <xf numFmtId="49" fontId="9" fillId="34" borderId="17" xfId="0" applyNumberFormat="1" applyFont="1" applyFill="1" applyBorder="1" applyAlignment="1">
      <alignment horizontal="left" vertical="center"/>
    </xf>
    <xf numFmtId="0" fontId="4" fillId="34" borderId="0" xfId="0" applyFont="1" applyFill="1" applyBorder="1" applyAlignment="1">
      <alignment horizontal="left" vertical="center"/>
    </xf>
    <xf numFmtId="173" fontId="4" fillId="34" borderId="13" xfId="0" applyNumberFormat="1" applyFont="1" applyFill="1" applyBorder="1" applyAlignment="1">
      <alignment horizontal="right"/>
    </xf>
    <xf numFmtId="173" fontId="4" fillId="34" borderId="14" xfId="0" applyNumberFormat="1" applyFont="1" applyFill="1" applyBorder="1" applyAlignment="1">
      <alignment horizontal="right"/>
    </xf>
    <xf numFmtId="174" fontId="4" fillId="34" borderId="13" xfId="0" applyNumberFormat="1" applyFont="1" applyFill="1" applyBorder="1" applyAlignment="1">
      <alignment horizontal="right"/>
    </xf>
    <xf numFmtId="174" fontId="4" fillId="34" borderId="14" xfId="0" applyNumberFormat="1" applyFont="1" applyFill="1" applyBorder="1" applyAlignment="1">
      <alignment horizontal="right"/>
    </xf>
    <xf numFmtId="173" fontId="9" fillId="34" borderId="0" xfId="0" applyNumberFormat="1" applyFont="1" applyFill="1" applyBorder="1" applyAlignment="1">
      <alignment horizontal="right" vertical="center"/>
    </xf>
    <xf numFmtId="173" fontId="9" fillId="34" borderId="16" xfId="0" applyNumberFormat="1" applyFont="1" applyFill="1" applyBorder="1" applyAlignment="1">
      <alignment horizontal="right" vertical="center"/>
    </xf>
    <xf numFmtId="173" fontId="9" fillId="34" borderId="18" xfId="0" applyNumberFormat="1" applyFont="1" applyFill="1" applyBorder="1" applyAlignment="1">
      <alignment horizontal="right" vertical="center"/>
    </xf>
    <xf numFmtId="173" fontId="0" fillId="0" borderId="0" xfId="0" applyNumberFormat="1"/>
    <xf numFmtId="173" fontId="6" fillId="117" borderId="35" xfId="0" applyNumberFormat="1" applyFont="1" applyFill="1" applyBorder="1" applyAlignment="1">
      <alignment horizontal="right" vertical="center"/>
    </xf>
    <xf numFmtId="173" fontId="6" fillId="117" borderId="110" xfId="0" applyNumberFormat="1" applyFont="1" applyFill="1" applyBorder="1" applyAlignment="1">
      <alignment horizontal="right" vertical="center"/>
    </xf>
    <xf numFmtId="173" fontId="9" fillId="117" borderId="102" xfId="0" applyNumberFormat="1" applyFont="1" applyFill="1" applyBorder="1" applyAlignment="1">
      <alignment horizontal="right" vertical="center"/>
    </xf>
    <xf numFmtId="173" fontId="9" fillId="117" borderId="103" xfId="0" applyNumberFormat="1" applyFont="1" applyFill="1" applyBorder="1" applyAlignment="1">
      <alignment horizontal="right" vertical="center"/>
    </xf>
    <xf numFmtId="173" fontId="6" fillId="34" borderId="0" xfId="0" applyNumberFormat="1" applyFont="1" applyFill="1" applyBorder="1" applyAlignment="1">
      <alignment horizontal="right" vertical="center"/>
    </xf>
    <xf numFmtId="173" fontId="6" fillId="34" borderId="131" xfId="0" applyNumberFormat="1" applyFont="1" applyFill="1" applyBorder="1" applyAlignment="1">
      <alignment horizontal="right" vertical="center"/>
    </xf>
    <xf numFmtId="173" fontId="9" fillId="34" borderId="131" xfId="0" applyNumberFormat="1" applyFont="1" applyFill="1" applyBorder="1" applyAlignment="1">
      <alignment horizontal="right" vertical="center"/>
    </xf>
    <xf numFmtId="173" fontId="9" fillId="34" borderId="124" xfId="0" applyNumberFormat="1" applyFont="1" applyFill="1" applyBorder="1" applyAlignment="1">
      <alignment horizontal="right" vertical="center"/>
    </xf>
    <xf numFmtId="173" fontId="9" fillId="34" borderId="126" xfId="0" applyNumberFormat="1" applyFont="1" applyFill="1" applyBorder="1" applyAlignment="1">
      <alignment horizontal="right" vertical="center"/>
    </xf>
    <xf numFmtId="173" fontId="4" fillId="34" borderId="0" xfId="0" applyNumberFormat="1" applyFont="1" applyFill="1" applyBorder="1" applyAlignment="1">
      <alignment horizontal="right" vertical="center"/>
    </xf>
    <xf numFmtId="173" fontId="9" fillId="34" borderId="59" xfId="0" applyNumberFormat="1" applyFont="1" applyFill="1" applyBorder="1" applyAlignment="1">
      <alignment horizontal="right" vertical="center"/>
    </xf>
    <xf numFmtId="173" fontId="3" fillId="33" borderId="10" xfId="0" applyNumberFormat="1" applyFont="1" applyFill="1" applyBorder="1" applyAlignment="1">
      <alignment horizontal="left" vertical="center"/>
    </xf>
    <xf numFmtId="173" fontId="3" fillId="33" borderId="109" xfId="0" applyNumberFormat="1" applyFont="1" applyFill="1" applyBorder="1" applyAlignment="1">
      <alignment horizontal="left" vertical="center"/>
    </xf>
    <xf numFmtId="173" fontId="9" fillId="120" borderId="0" xfId="0" applyNumberFormat="1" applyFont="1" applyFill="1" applyBorder="1" applyAlignment="1">
      <alignment horizontal="right" vertical="center"/>
    </xf>
    <xf numFmtId="173" fontId="6" fillId="34" borderId="16" xfId="0" applyNumberFormat="1" applyFont="1" applyFill="1" applyBorder="1" applyAlignment="1">
      <alignment horizontal="right" vertical="center"/>
    </xf>
    <xf numFmtId="173" fontId="9" fillId="117" borderId="0" xfId="0" applyNumberFormat="1" applyFont="1" applyFill="1" applyBorder="1" applyAlignment="1">
      <alignment horizontal="right" vertical="center"/>
    </xf>
    <xf numFmtId="173" fontId="9" fillId="117" borderId="39" xfId="0" applyNumberFormat="1" applyFont="1" applyFill="1" applyBorder="1" applyAlignment="1">
      <alignment horizontal="right" vertical="center"/>
    </xf>
    <xf numFmtId="173" fontId="0" fillId="117" borderId="35" xfId="0" applyNumberFormat="1" applyFill="1" applyBorder="1"/>
    <xf numFmtId="173" fontId="0" fillId="117" borderId="110" xfId="0" applyNumberFormat="1" applyFill="1" applyBorder="1"/>
    <xf numFmtId="173" fontId="6" fillId="117" borderId="0" xfId="0" applyNumberFormat="1" applyFont="1" applyFill="1" applyBorder="1" applyAlignment="1">
      <alignment horizontal="right" vertical="center"/>
    </xf>
    <xf numFmtId="173" fontId="6" fillId="117" borderId="39" xfId="0" applyNumberFormat="1" applyFont="1" applyFill="1" applyBorder="1" applyAlignment="1">
      <alignment horizontal="right" vertical="center"/>
    </xf>
    <xf numFmtId="173" fontId="5" fillId="118" borderId="0" xfId="0" applyNumberFormat="1" applyFont="1" applyFill="1" applyBorder="1" applyAlignment="1">
      <alignment vertical="center"/>
    </xf>
    <xf numFmtId="173" fontId="5" fillId="118" borderId="131" xfId="0" applyNumberFormat="1" applyFont="1" applyFill="1" applyBorder="1" applyAlignment="1">
      <alignment vertical="center"/>
    </xf>
    <xf numFmtId="173" fontId="4" fillId="118" borderId="0" xfId="0" applyNumberFormat="1" applyFont="1" applyFill="1" applyBorder="1" applyAlignment="1">
      <alignment vertical="center"/>
    </xf>
    <xf numFmtId="173" fontId="9" fillId="118" borderId="0" xfId="0" applyNumberFormat="1" applyFont="1" applyFill="1" applyBorder="1" applyAlignment="1">
      <alignment vertical="center"/>
    </xf>
    <xf numFmtId="173" fontId="5" fillId="34" borderId="10" xfId="0" applyNumberFormat="1" applyFont="1" applyFill="1" applyBorder="1" applyAlignment="1">
      <alignment vertical="center"/>
    </xf>
    <xf numFmtId="173" fontId="5" fillId="34" borderId="109" xfId="0" applyNumberFormat="1" applyFont="1" applyFill="1" applyBorder="1" applyAlignment="1">
      <alignment vertical="center"/>
    </xf>
    <xf numFmtId="173" fontId="301" fillId="34" borderId="128" xfId="7888" applyNumberFormat="1" applyFont="1" applyFill="1" applyBorder="1" applyAlignment="1">
      <alignment horizontal="right" vertical="center"/>
    </xf>
    <xf numFmtId="173" fontId="301" fillId="34" borderId="0" xfId="7888" applyNumberFormat="1" applyFont="1" applyFill="1" applyBorder="1" applyAlignment="1">
      <alignment horizontal="right" vertical="center"/>
    </xf>
    <xf numFmtId="173" fontId="301" fillId="34" borderId="16" xfId="7888" applyNumberFormat="1" applyFont="1" applyFill="1" applyBorder="1" applyAlignment="1">
      <alignment horizontal="right" vertical="center"/>
    </xf>
    <xf numFmtId="173" fontId="301" fillId="34" borderId="132" xfId="7888" applyNumberFormat="1" applyFont="1" applyFill="1" applyBorder="1" applyAlignment="1">
      <alignment horizontal="right" vertical="center"/>
    </xf>
    <xf numFmtId="173" fontId="301" fillId="34" borderId="124" xfId="7888" applyNumberFormat="1" applyFont="1" applyFill="1" applyBorder="1" applyAlignment="1">
      <alignment horizontal="right" vertical="center"/>
    </xf>
    <xf numFmtId="173" fontId="6" fillId="34" borderId="128" xfId="7888" applyNumberFormat="1" applyFont="1" applyFill="1" applyBorder="1" applyAlignment="1">
      <alignment horizontal="right" vertical="center"/>
    </xf>
    <xf numFmtId="173" fontId="6" fillId="34" borderId="0" xfId="7888" applyNumberFormat="1" applyFont="1" applyFill="1" applyBorder="1" applyAlignment="1">
      <alignment horizontal="right" vertical="center"/>
    </xf>
    <xf numFmtId="173" fontId="4" fillId="34" borderId="13" xfId="0" applyNumberFormat="1" applyFont="1" applyFill="1" applyBorder="1" applyAlignment="1">
      <alignment horizontal="right" wrapText="1"/>
    </xf>
    <xf numFmtId="173" fontId="4" fillId="34" borderId="14" xfId="0" applyNumberFormat="1" applyFont="1" applyFill="1" applyBorder="1" applyAlignment="1">
      <alignment horizontal="right" wrapText="1"/>
    </xf>
    <xf numFmtId="173" fontId="302" fillId="34" borderId="0" xfId="7888" applyNumberFormat="1" applyFont="1" applyFill="1" applyBorder="1" applyAlignment="1">
      <alignment horizontal="right" vertical="center"/>
    </xf>
    <xf numFmtId="173" fontId="302" fillId="34" borderId="16" xfId="7888" applyNumberFormat="1" applyFont="1" applyFill="1" applyBorder="1" applyAlignment="1">
      <alignment horizontal="right" vertical="center"/>
    </xf>
    <xf numFmtId="173" fontId="302" fillId="34" borderId="21" xfId="7888" applyNumberFormat="1" applyFont="1" applyFill="1" applyBorder="1" applyAlignment="1">
      <alignment horizontal="right" vertical="center"/>
    </xf>
    <xf numFmtId="173" fontId="302" fillId="34" borderId="23" xfId="7888" applyNumberFormat="1" applyFont="1" applyFill="1" applyBorder="1" applyAlignment="1">
      <alignment horizontal="right" vertical="center"/>
    </xf>
    <xf numFmtId="176" fontId="6" fillId="34" borderId="128" xfId="7888" applyNumberFormat="1" applyFont="1" applyFill="1" applyBorder="1" applyAlignment="1">
      <alignment horizontal="right" vertical="center"/>
    </xf>
    <xf numFmtId="176" fontId="6" fillId="34" borderId="0" xfId="7888" applyNumberFormat="1" applyFont="1" applyFill="1" applyBorder="1" applyAlignment="1">
      <alignment horizontal="right" vertical="center"/>
    </xf>
    <xf numFmtId="176" fontId="6" fillId="34" borderId="130" xfId="7888" applyNumberFormat="1" applyFont="1" applyFill="1" applyBorder="1" applyAlignment="1">
      <alignment horizontal="right" vertical="center"/>
    </xf>
    <xf numFmtId="176" fontId="6" fillId="34" borderId="59" xfId="7888" applyNumberFormat="1" applyFont="1" applyFill="1" applyBorder="1" applyAlignment="1">
      <alignment horizontal="right" vertical="center"/>
    </xf>
    <xf numFmtId="0" fontId="3" fillId="33" borderId="9" xfId="7889" applyFont="1" applyFill="1" applyBorder="1" applyAlignment="1">
      <alignment horizontal="left" vertical="center"/>
    </xf>
    <xf numFmtId="0" fontId="3" fillId="33" borderId="10" xfId="7889" applyFont="1" applyFill="1" applyBorder="1" applyAlignment="1">
      <alignment horizontal="left" vertical="center"/>
    </xf>
    <xf numFmtId="0" fontId="3" fillId="33" borderId="109" xfId="7889" applyFont="1" applyFill="1" applyBorder="1" applyAlignment="1">
      <alignment horizontal="left" vertical="center"/>
    </xf>
    <xf numFmtId="0" fontId="4" fillId="34" borderId="17" xfId="7889" applyNumberFormat="1" applyFont="1" applyFill="1" applyBorder="1" applyAlignment="1">
      <alignment horizontal="left"/>
    </xf>
    <xf numFmtId="0" fontId="4" fillId="34" borderId="18" xfId="7889" applyNumberFormat="1" applyFont="1" applyFill="1" applyBorder="1" applyAlignment="1">
      <alignment horizontal="right"/>
    </xf>
    <xf numFmtId="0" fontId="4" fillId="34" borderId="19" xfId="7889" applyNumberFormat="1" applyFont="1" applyFill="1" applyBorder="1" applyAlignment="1">
      <alignment horizontal="right"/>
    </xf>
    <xf numFmtId="0" fontId="4" fillId="34" borderId="119" xfId="7889" applyNumberFormat="1" applyFont="1" applyFill="1" applyBorder="1" applyAlignment="1">
      <alignment horizontal="right"/>
    </xf>
    <xf numFmtId="0" fontId="4" fillId="34" borderId="120" xfId="7889" applyNumberFormat="1" applyFont="1" applyFill="1" applyBorder="1" applyAlignment="1">
      <alignment horizontal="right"/>
    </xf>
    <xf numFmtId="0" fontId="6" fillId="34" borderId="15" xfId="7889" applyFont="1" applyFill="1" applyBorder="1" applyAlignment="1">
      <alignment horizontal="left" vertical="center"/>
    </xf>
    <xf numFmtId="178" fontId="9" fillId="34" borderId="0" xfId="7889" applyNumberFormat="1" applyFont="1" applyFill="1" applyBorder="1" applyAlignment="1">
      <alignment horizontal="right" vertical="center"/>
    </xf>
    <xf numFmtId="49" fontId="5" fillId="34" borderId="15" xfId="7889" applyNumberFormat="1" applyFont="1" applyFill="1" applyBorder="1" applyAlignment="1">
      <alignment horizontal="left" vertical="center"/>
    </xf>
    <xf numFmtId="0" fontId="10" fillId="0" borderId="140" xfId="7889" applyFont="1" applyBorder="1"/>
    <xf numFmtId="49" fontId="5" fillId="34" borderId="143" xfId="7889" applyNumberFormat="1" applyFont="1" applyFill="1" applyBorder="1" applyAlignment="1">
      <alignment horizontal="left" vertical="center"/>
    </xf>
    <xf numFmtId="0" fontId="4" fillId="34" borderId="20" xfId="7889" applyFont="1" applyFill="1" applyBorder="1" applyAlignment="1">
      <alignment horizontal="left" vertical="center"/>
    </xf>
    <xf numFmtId="0" fontId="6" fillId="34" borderId="137" xfId="0" applyFont="1" applyFill="1" applyBorder="1" applyAlignment="1">
      <alignment horizontal="right" vertical="center"/>
    </xf>
    <xf numFmtId="178" fontId="9" fillId="34" borderId="137" xfId="0" applyNumberFormat="1" applyFont="1" applyFill="1" applyBorder="1" applyAlignment="1">
      <alignment horizontal="right" vertical="center"/>
    </xf>
    <xf numFmtId="178" fontId="9" fillId="34" borderId="0" xfId="0" applyNumberFormat="1" applyFont="1" applyFill="1" applyBorder="1" applyAlignment="1">
      <alignment horizontal="right" vertical="center"/>
    </xf>
    <xf numFmtId="178" fontId="9" fillId="34" borderId="131" xfId="0" applyNumberFormat="1" applyFont="1" applyFill="1" applyBorder="1" applyAlignment="1">
      <alignment horizontal="right" vertical="center"/>
    </xf>
    <xf numFmtId="178" fontId="4" fillId="34" borderId="138" xfId="0" applyNumberFormat="1" applyFont="1" applyFill="1" applyBorder="1" applyAlignment="1">
      <alignment horizontal="right" vertical="center"/>
    </xf>
    <xf numFmtId="178" fontId="4" fillId="34" borderId="18" xfId="0" applyNumberFormat="1" applyFont="1" applyFill="1" applyBorder="1" applyAlignment="1">
      <alignment horizontal="right" vertical="center"/>
    </xf>
    <xf numFmtId="178" fontId="4" fillId="34" borderId="19" xfId="0" applyNumberFormat="1" applyFont="1" applyFill="1" applyBorder="1" applyAlignment="1">
      <alignment horizontal="right" vertical="center"/>
    </xf>
    <xf numFmtId="178" fontId="4" fillId="34" borderId="146" xfId="0" applyNumberFormat="1" applyFont="1" applyFill="1" applyBorder="1" applyAlignment="1">
      <alignment horizontal="right" vertical="center"/>
    </xf>
    <xf numFmtId="178" fontId="4" fillId="34" borderId="21" xfId="0" applyNumberFormat="1" applyFont="1" applyFill="1" applyBorder="1" applyAlignment="1">
      <alignment horizontal="right" vertical="center"/>
    </xf>
    <xf numFmtId="178" fontId="4" fillId="34" borderId="23" xfId="0" applyNumberFormat="1" applyFont="1" applyFill="1" applyBorder="1" applyAlignment="1">
      <alignment horizontal="right" vertical="center"/>
    </xf>
    <xf numFmtId="0" fontId="3" fillId="33" borderId="9" xfId="0" applyNumberFormat="1" applyFont="1" applyFill="1" applyBorder="1" applyAlignment="1">
      <alignment vertical="center"/>
    </xf>
    <xf numFmtId="0" fontId="3" fillId="33" borderId="10" xfId="0" applyNumberFormat="1" applyFont="1" applyFill="1" applyBorder="1" applyAlignment="1">
      <alignment vertical="center"/>
    </xf>
    <xf numFmtId="0" fontId="3" fillId="33" borderId="109" xfId="0" applyNumberFormat="1" applyFont="1" applyFill="1" applyBorder="1" applyAlignment="1">
      <alignment vertical="center"/>
    </xf>
    <xf numFmtId="178" fontId="9" fillId="34" borderId="15" xfId="0" applyNumberFormat="1" applyFont="1" applyFill="1" applyBorder="1" applyAlignment="1">
      <alignment horizontal="right" vertical="center"/>
    </xf>
    <xf numFmtId="178" fontId="4" fillId="34" borderId="135" xfId="0" applyNumberFormat="1" applyFont="1" applyFill="1" applyBorder="1" applyAlignment="1">
      <alignment horizontal="right" vertical="center"/>
    </xf>
    <xf numFmtId="178" fontId="4" fillId="34" borderId="17" xfId="0" applyNumberFormat="1" applyFont="1" applyFill="1" applyBorder="1" applyAlignment="1">
      <alignment horizontal="right" vertical="center"/>
    </xf>
    <xf numFmtId="0" fontId="0" fillId="0" borderId="137" xfId="0" applyBorder="1"/>
    <xf numFmtId="0" fontId="0" fillId="0" borderId="139" xfId="0" applyBorder="1"/>
    <xf numFmtId="178" fontId="4" fillId="34" borderId="20" xfId="0" applyNumberFormat="1" applyFont="1" applyFill="1" applyBorder="1" applyAlignment="1">
      <alignment horizontal="right" vertical="center"/>
    </xf>
    <xf numFmtId="178" fontId="4" fillId="34" borderId="0" xfId="0" applyNumberFormat="1" applyFont="1" applyFill="1" applyBorder="1" applyAlignment="1">
      <alignment horizontal="right" vertical="center"/>
    </xf>
    <xf numFmtId="9" fontId="301" fillId="34" borderId="131" xfId="7888" applyFont="1" applyFill="1" applyBorder="1" applyAlignment="1">
      <alignment horizontal="right" vertical="center"/>
    </xf>
    <xf numFmtId="0" fontId="6" fillId="0" borderId="0" xfId="7891" applyFont="1"/>
    <xf numFmtId="37" fontId="3" fillId="33" borderId="9" xfId="7891" applyNumberFormat="1" applyFont="1" applyFill="1" applyBorder="1" applyAlignment="1">
      <alignment horizontal="left" vertical="center"/>
    </xf>
    <xf numFmtId="37" fontId="3" fillId="33" borderId="10" xfId="7891" applyNumberFormat="1" applyFont="1" applyFill="1" applyBorder="1" applyAlignment="1">
      <alignment horizontal="left" vertical="center"/>
    </xf>
    <xf numFmtId="37" fontId="3" fillId="33" borderId="109" xfId="7891" applyNumberFormat="1" applyFont="1" applyFill="1" applyBorder="1" applyAlignment="1">
      <alignment horizontal="left" vertical="center"/>
    </xf>
    <xf numFmtId="0" fontId="4" fillId="34" borderId="12" xfId="7891" quotePrefix="1" applyNumberFormat="1" applyFont="1" applyFill="1" applyBorder="1" applyAlignment="1">
      <alignment horizontal="left"/>
    </xf>
    <xf numFmtId="179" fontId="4" fillId="34" borderId="13" xfId="7891" applyNumberFormat="1" applyFont="1" applyFill="1" applyBorder="1" applyAlignment="1">
      <alignment horizontal="right"/>
    </xf>
    <xf numFmtId="179" fontId="4" fillId="34" borderId="14" xfId="7891" applyNumberFormat="1" applyFont="1" applyFill="1" applyBorder="1" applyAlignment="1">
      <alignment horizontal="right"/>
    </xf>
    <xf numFmtId="0" fontId="8" fillId="0" borderId="0" xfId="7891" applyFont="1" applyAlignment="1">
      <alignment horizontal="center"/>
    </xf>
    <xf numFmtId="0" fontId="6" fillId="34" borderId="15" xfId="7891" applyFont="1" applyFill="1" applyBorder="1" applyAlignment="1">
      <alignment horizontal="left" vertical="center"/>
    </xf>
    <xf numFmtId="166" fontId="6" fillId="34" borderId="0" xfId="7891" applyNumberFormat="1" applyFont="1" applyFill="1" applyBorder="1" applyAlignment="1">
      <alignment horizontal="right" vertical="center"/>
    </xf>
    <xf numFmtId="166" fontId="6" fillId="34" borderId="131" xfId="7891" applyNumberFormat="1" applyFont="1" applyFill="1" applyBorder="1" applyAlignment="1">
      <alignment horizontal="right" vertical="center"/>
    </xf>
    <xf numFmtId="0" fontId="4" fillId="34" borderId="20" xfId="7891" applyFont="1" applyFill="1" applyBorder="1" applyAlignment="1">
      <alignment horizontal="left" vertical="center"/>
    </xf>
    <xf numFmtId="166" fontId="4" fillId="34" borderId="21" xfId="7891" applyNumberFormat="1" applyFont="1" applyFill="1" applyBorder="1" applyAlignment="1">
      <alignment horizontal="right" vertical="center"/>
    </xf>
    <xf numFmtId="166" fontId="4" fillId="34" borderId="23" xfId="7891" applyNumberFormat="1" applyFont="1" applyFill="1" applyBorder="1" applyAlignment="1">
      <alignment horizontal="right" vertical="center"/>
    </xf>
    <xf numFmtId="0" fontId="6" fillId="34" borderId="117" xfId="7891" applyFont="1" applyFill="1" applyBorder="1" applyAlignment="1">
      <alignment horizontal="left" vertical="center"/>
    </xf>
    <xf numFmtId="166" fontId="6" fillId="34" borderId="59" xfId="7891" applyNumberFormat="1" applyFont="1" applyFill="1" applyBorder="1" applyAlignment="1">
      <alignment horizontal="right" vertical="center"/>
    </xf>
    <xf numFmtId="166" fontId="6" fillId="34" borderId="118" xfId="7891" applyNumberFormat="1" applyFont="1" applyFill="1" applyBorder="1" applyAlignment="1">
      <alignment horizontal="right" vertical="center"/>
    </xf>
    <xf numFmtId="0" fontId="308" fillId="35" borderId="0" xfId="7891" applyFont="1" applyFill="1"/>
    <xf numFmtId="0" fontId="6" fillId="35" borderId="0" xfId="7891" applyFont="1" applyFill="1"/>
    <xf numFmtId="0" fontId="8" fillId="35" borderId="127" xfId="7891" applyFont="1" applyFill="1" applyBorder="1"/>
    <xf numFmtId="0" fontId="6" fillId="35" borderId="10" xfId="7891" applyFont="1" applyFill="1" applyBorder="1"/>
    <xf numFmtId="0" fontId="6" fillId="35" borderId="11" xfId="7891" applyFont="1" applyFill="1" applyBorder="1"/>
    <xf numFmtId="0" fontId="8" fillId="35" borderId="15" xfId="7891" applyFont="1" applyFill="1" applyBorder="1" applyAlignment="1">
      <alignment horizontal="center"/>
    </xf>
    <xf numFmtId="17" fontId="8" fillId="35" borderId="0" xfId="7891" applyNumberFormat="1" applyFont="1" applyFill="1" applyBorder="1" applyAlignment="1">
      <alignment horizontal="right"/>
    </xf>
    <xf numFmtId="0" fontId="6" fillId="35" borderId="127" xfId="7891" applyFont="1" applyFill="1" applyBorder="1"/>
    <xf numFmtId="166" fontId="6" fillId="35" borderId="10" xfId="7891" applyNumberFormat="1" applyFont="1" applyFill="1" applyBorder="1"/>
    <xf numFmtId="166" fontId="6" fillId="35" borderId="11" xfId="7891" applyNumberFormat="1" applyFont="1" applyFill="1" applyBorder="1"/>
    <xf numFmtId="0" fontId="6" fillId="35" borderId="15" xfId="7891" applyFont="1" applyFill="1" applyBorder="1"/>
    <xf numFmtId="166" fontId="6" fillId="35" borderId="0" xfId="7891" applyNumberFormat="1" applyFont="1" applyFill="1" applyBorder="1"/>
    <xf numFmtId="166" fontId="6" fillId="35" borderId="131" xfId="7891" applyNumberFormat="1" applyFont="1" applyFill="1" applyBorder="1"/>
    <xf numFmtId="0" fontId="6" fillId="35" borderId="117" xfId="7891" applyFont="1" applyFill="1" applyBorder="1"/>
    <xf numFmtId="166" fontId="6" fillId="35" borderId="59" xfId="7891" applyNumberFormat="1" applyFont="1" applyFill="1" applyBorder="1"/>
    <xf numFmtId="166" fontId="6" fillId="35" borderId="118" xfId="7891" applyNumberFormat="1" applyFont="1" applyFill="1" applyBorder="1"/>
    <xf numFmtId="0" fontId="309" fillId="35" borderId="0" xfId="7891" applyFont="1" applyFill="1"/>
    <xf numFmtId="0" fontId="0" fillId="118" borderId="0" xfId="0" applyFill="1"/>
    <xf numFmtId="0" fontId="0" fillId="0" borderId="103" xfId="0" applyBorder="1"/>
    <xf numFmtId="0" fontId="311" fillId="0" borderId="41" xfId="0" applyFont="1" applyBorder="1"/>
    <xf numFmtId="0" fontId="0" fillId="0" borderId="110" xfId="0" applyBorder="1"/>
    <xf numFmtId="0" fontId="0" fillId="0" borderId="81" xfId="0" applyBorder="1"/>
    <xf numFmtId="0" fontId="0" fillId="0" borderId="39" xfId="0" applyBorder="1"/>
    <xf numFmtId="0" fontId="0" fillId="0" borderId="42" xfId="0" applyBorder="1"/>
    <xf numFmtId="0" fontId="0" fillId="0" borderId="150" xfId="0" applyBorder="1"/>
    <xf numFmtId="0" fontId="2" fillId="0" borderId="47" xfId="0" applyFont="1" applyBorder="1"/>
    <xf numFmtId="178" fontId="9" fillId="120" borderId="0" xfId="0" applyNumberFormat="1" applyFont="1" applyFill="1" applyBorder="1" applyAlignment="1">
      <alignment horizontal="right" vertical="center"/>
    </xf>
    <xf numFmtId="178" fontId="9" fillId="120" borderId="131" xfId="0" applyNumberFormat="1" applyFont="1" applyFill="1" applyBorder="1" applyAlignment="1">
      <alignment horizontal="right" vertical="center"/>
    </xf>
    <xf numFmtId="0" fontId="9" fillId="34" borderId="13" xfId="0" applyNumberFormat="1" applyFont="1" applyFill="1" applyBorder="1" applyAlignment="1">
      <alignment horizontal="right" wrapText="1"/>
    </xf>
    <xf numFmtId="0" fontId="4" fillId="34" borderId="119" xfId="0" applyNumberFormat="1" applyFont="1" applyFill="1" applyBorder="1" applyAlignment="1">
      <alignment horizontal="right"/>
    </xf>
    <xf numFmtId="178" fontId="6" fillId="34" borderId="0" xfId="0" applyNumberFormat="1" applyFont="1" applyFill="1" applyBorder="1" applyAlignment="1">
      <alignment horizontal="right" vertical="center"/>
    </xf>
    <xf numFmtId="0" fontId="6" fillId="120" borderId="15" xfId="0" applyFont="1" applyFill="1" applyBorder="1" applyAlignment="1">
      <alignment horizontal="left" vertical="center"/>
    </xf>
    <xf numFmtId="0" fontId="9" fillId="120" borderId="112" xfId="0" applyFont="1" applyFill="1" applyBorder="1" applyAlignment="1">
      <alignment horizontal="left" vertical="center"/>
    </xf>
    <xf numFmtId="0" fontId="306" fillId="120" borderId="15" xfId="0" applyFont="1" applyFill="1" applyBorder="1" applyAlignment="1">
      <alignment horizontal="left" vertical="center"/>
    </xf>
    <xf numFmtId="9" fontId="306" fillId="120" borderId="0" xfId="7888" applyFont="1" applyFill="1" applyBorder="1" applyAlignment="1">
      <alignment horizontal="right" vertical="center"/>
    </xf>
    <xf numFmtId="9" fontId="306" fillId="120" borderId="131" xfId="7888" applyFont="1" applyFill="1" applyBorder="1" applyAlignment="1">
      <alignment horizontal="right" vertical="center"/>
    </xf>
    <xf numFmtId="49" fontId="4" fillId="120" borderId="0" xfId="0" applyNumberFormat="1" applyFont="1" applyFill="1" applyBorder="1" applyAlignment="1">
      <alignment horizontal="right" vertical="center"/>
    </xf>
    <xf numFmtId="49" fontId="6" fillId="120" borderId="0" xfId="0" applyNumberFormat="1" applyFont="1" applyFill="1" applyBorder="1" applyAlignment="1">
      <alignment horizontal="right" vertical="center"/>
    </xf>
    <xf numFmtId="185" fontId="9" fillId="120" borderId="0" xfId="0" applyNumberFormat="1" applyFont="1" applyFill="1" applyBorder="1" applyAlignment="1">
      <alignment horizontal="right" vertical="center"/>
    </xf>
    <xf numFmtId="185" fontId="9" fillId="120" borderId="16" xfId="0" applyNumberFormat="1" applyFont="1" applyFill="1" applyBorder="1" applyAlignment="1">
      <alignment horizontal="right" vertical="center"/>
    </xf>
    <xf numFmtId="49" fontId="6" fillId="120" borderId="59" xfId="0" applyNumberFormat="1" applyFont="1" applyFill="1" applyBorder="1" applyAlignment="1">
      <alignment horizontal="right" vertical="center"/>
    </xf>
    <xf numFmtId="185" fontId="9" fillId="120" borderId="59" xfId="0" applyNumberFormat="1" applyFont="1" applyFill="1" applyBorder="1" applyAlignment="1">
      <alignment horizontal="right" vertical="center"/>
    </xf>
    <xf numFmtId="0" fontId="0" fillId="0" borderId="15" xfId="0" applyBorder="1"/>
    <xf numFmtId="49" fontId="4" fillId="34" borderId="125" xfId="0" applyNumberFormat="1" applyFont="1" applyFill="1" applyBorder="1" applyAlignment="1">
      <alignment horizontal="left"/>
    </xf>
    <xf numFmtId="0" fontId="6" fillId="34" borderId="153" xfId="0" applyFont="1" applyFill="1" applyBorder="1" applyAlignment="1">
      <alignment horizontal="left" vertical="center"/>
    </xf>
    <xf numFmtId="0" fontId="6" fillId="34" borderId="154" xfId="0" applyFont="1" applyFill="1" applyBorder="1" applyAlignment="1">
      <alignment horizontal="right" vertical="center"/>
    </xf>
    <xf numFmtId="14" fontId="6" fillId="34" borderId="154" xfId="0" applyNumberFormat="1" applyFont="1" applyFill="1" applyBorder="1" applyAlignment="1">
      <alignment horizontal="right" vertical="center"/>
    </xf>
    <xf numFmtId="188" fontId="301" fillId="34" borderId="154" xfId="7888" applyNumberFormat="1" applyFont="1" applyFill="1" applyBorder="1" applyAlignment="1">
      <alignment horizontal="right" vertical="center" wrapText="1"/>
    </xf>
    <xf numFmtId="186" fontId="9" fillId="34" borderId="154" xfId="0" applyNumberFormat="1" applyFont="1" applyFill="1" applyBorder="1" applyAlignment="1">
      <alignment horizontal="right" vertical="center"/>
    </xf>
    <xf numFmtId="0" fontId="4" fillId="34" borderId="18" xfId="0" applyNumberFormat="1" applyFont="1" applyFill="1" applyBorder="1" applyAlignment="1">
      <alignment horizontal="left"/>
    </xf>
    <xf numFmtId="0" fontId="4" fillId="34" borderId="119" xfId="0" applyNumberFormat="1" applyFont="1" applyFill="1" applyBorder="1" applyAlignment="1">
      <alignment horizontal="left"/>
    </xf>
    <xf numFmtId="0" fontId="6" fillId="34" borderId="0" xfId="0" applyFont="1" applyFill="1" applyBorder="1" applyAlignment="1">
      <alignment horizontal="left" vertical="center"/>
    </xf>
    <xf numFmtId="186" fontId="4" fillId="34" borderId="154" xfId="0" applyNumberFormat="1" applyFont="1" applyFill="1" applyBorder="1" applyAlignment="1">
      <alignment horizontal="right" vertical="center"/>
    </xf>
    <xf numFmtId="49" fontId="5" fillId="118" borderId="15" xfId="0" applyNumberFormat="1" applyFont="1" applyFill="1" applyBorder="1" applyAlignment="1">
      <alignment horizontal="left" vertical="center"/>
    </xf>
    <xf numFmtId="49" fontId="6" fillId="118" borderId="0" xfId="0" applyNumberFormat="1" applyFont="1" applyFill="1" applyBorder="1" applyAlignment="1">
      <alignment horizontal="left" vertical="center"/>
    </xf>
    <xf numFmtId="173" fontId="9" fillId="118" borderId="0" xfId="0" applyNumberFormat="1" applyFont="1" applyFill="1" applyBorder="1" applyAlignment="1">
      <alignment horizontal="right" vertical="center"/>
    </xf>
    <xf numFmtId="173" fontId="9" fillId="118" borderId="16" xfId="0" applyNumberFormat="1" applyFont="1" applyFill="1" applyBorder="1" applyAlignment="1">
      <alignment horizontal="right" vertical="center"/>
    </xf>
    <xf numFmtId="49" fontId="6" fillId="118" borderId="15" xfId="0" applyNumberFormat="1" applyFont="1" applyFill="1" applyBorder="1" applyAlignment="1">
      <alignment horizontal="left" vertical="center"/>
    </xf>
    <xf numFmtId="0" fontId="0" fillId="118" borderId="0" xfId="0" applyFill="1" applyBorder="1"/>
    <xf numFmtId="49" fontId="6" fillId="118" borderId="117" xfId="0" applyNumberFormat="1" applyFont="1" applyFill="1" applyBorder="1" applyAlignment="1">
      <alignment horizontal="left" vertical="center"/>
    </xf>
    <xf numFmtId="0" fontId="0" fillId="118" borderId="59" xfId="0" applyFill="1" applyBorder="1"/>
    <xf numFmtId="173" fontId="9" fillId="118" borderId="59" xfId="0" applyNumberFormat="1" applyFont="1" applyFill="1" applyBorder="1" applyAlignment="1">
      <alignment horizontal="right" vertical="center"/>
    </xf>
    <xf numFmtId="0" fontId="4" fillId="118" borderId="17" xfId="0" applyFont="1" applyFill="1" applyBorder="1" applyAlignment="1">
      <alignment horizontal="left" vertical="center"/>
    </xf>
    <xf numFmtId="0" fontId="4" fillId="118" borderId="18" xfId="0" applyFont="1" applyFill="1" applyBorder="1" applyAlignment="1">
      <alignment horizontal="left" vertical="center"/>
    </xf>
    <xf numFmtId="173" fontId="4" fillId="118" borderId="18" xfId="0" applyNumberFormat="1" applyFont="1" applyFill="1" applyBorder="1" applyAlignment="1">
      <alignment horizontal="right" vertical="center"/>
    </xf>
    <xf numFmtId="37" fontId="3" fillId="33" borderId="9" xfId="7895" applyNumberFormat="1" applyFont="1" applyFill="1" applyBorder="1" applyAlignment="1">
      <alignment horizontal="left" vertical="center"/>
    </xf>
    <xf numFmtId="37" fontId="3" fillId="33" borderId="10" xfId="7895" applyNumberFormat="1" applyFont="1" applyFill="1" applyBorder="1" applyAlignment="1">
      <alignment horizontal="left" vertical="center"/>
    </xf>
    <xf numFmtId="37" fontId="3" fillId="33" borderId="109" xfId="7895" applyNumberFormat="1" applyFont="1" applyFill="1" applyBorder="1" applyAlignment="1">
      <alignment horizontal="left" vertical="center"/>
    </xf>
    <xf numFmtId="0" fontId="6" fillId="34" borderId="15" xfId="7895" applyNumberFormat="1" applyFont="1" applyFill="1" applyBorder="1" applyAlignment="1">
      <alignment horizontal="left" vertical="center"/>
    </xf>
    <xf numFmtId="0" fontId="4" fillId="34" borderId="17" xfId="7895" applyNumberFormat="1" applyFont="1" applyFill="1" applyBorder="1" applyAlignment="1">
      <alignment horizontal="left" vertical="center"/>
    </xf>
    <xf numFmtId="0" fontId="4" fillId="34" borderId="12" xfId="7895" applyNumberFormat="1" applyFont="1" applyFill="1" applyBorder="1" applyAlignment="1">
      <alignment horizontal="left" vertical="center"/>
    </xf>
    <xf numFmtId="0" fontId="4" fillId="34" borderId="112" xfId="7895" applyNumberFormat="1" applyFont="1" applyFill="1" applyBorder="1" applyAlignment="1">
      <alignment horizontal="left" vertical="center"/>
    </xf>
    <xf numFmtId="176" fontId="9" fillId="117" borderId="39" xfId="7888" applyNumberFormat="1" applyFont="1" applyFill="1" applyBorder="1" applyAlignment="1">
      <alignment horizontal="right" vertical="center"/>
    </xf>
    <xf numFmtId="9" fontId="9" fillId="117" borderId="0" xfId="7888" applyFont="1" applyFill="1" applyBorder="1" applyAlignment="1">
      <alignment horizontal="right" vertical="center"/>
    </xf>
    <xf numFmtId="176" fontId="301" fillId="117" borderId="0" xfId="7888" applyNumberFormat="1" applyFont="1" applyFill="1" applyBorder="1" applyAlignment="1">
      <alignment horizontal="right" vertical="center"/>
    </xf>
    <xf numFmtId="176" fontId="301" fillId="117" borderId="39" xfId="7888" applyNumberFormat="1" applyFont="1" applyFill="1" applyBorder="1" applyAlignment="1">
      <alignment horizontal="right" vertical="center"/>
    </xf>
    <xf numFmtId="176" fontId="301" fillId="117" borderId="102" xfId="7888" applyNumberFormat="1" applyFont="1" applyFill="1" applyBorder="1" applyAlignment="1">
      <alignment horizontal="right" vertical="center"/>
    </xf>
    <xf numFmtId="176" fontId="301" fillId="117" borderId="103" xfId="7888" applyNumberFormat="1" applyFont="1" applyFill="1" applyBorder="1" applyAlignment="1">
      <alignment horizontal="right" vertical="center"/>
    </xf>
    <xf numFmtId="0" fontId="5" fillId="34" borderId="15" xfId="0" applyNumberFormat="1" applyFont="1" applyFill="1" applyBorder="1" applyAlignment="1">
      <alignment horizontal="left" vertical="center"/>
    </xf>
    <xf numFmtId="0" fontId="7" fillId="34" borderId="15" xfId="0" applyNumberFormat="1" applyFont="1" applyFill="1" applyBorder="1" applyAlignment="1">
      <alignment horizontal="left" vertical="center"/>
    </xf>
    <xf numFmtId="0" fontId="6" fillId="34" borderId="15" xfId="0" applyNumberFormat="1" applyFont="1" applyFill="1" applyBorder="1" applyAlignment="1">
      <alignment horizontal="left" vertical="center"/>
    </xf>
    <xf numFmtId="0" fontId="6" fillId="34" borderId="125" xfId="0" applyNumberFormat="1" applyFont="1" applyFill="1" applyBorder="1" applyAlignment="1">
      <alignment horizontal="left" vertical="center"/>
    </xf>
    <xf numFmtId="0" fontId="4" fillId="34" borderId="121" xfId="0" applyNumberFormat="1" applyFont="1" applyFill="1" applyBorder="1" applyAlignment="1">
      <alignment horizontal="left" vertical="center"/>
    </xf>
    <xf numFmtId="0" fontId="6" fillId="34" borderId="0" xfId="0" applyNumberFormat="1" applyFont="1" applyFill="1" applyBorder="1" applyAlignment="1">
      <alignment horizontal="left" vertical="center"/>
    </xf>
    <xf numFmtId="0" fontId="6" fillId="117" borderId="81" xfId="0" applyNumberFormat="1" applyFont="1" applyFill="1" applyBorder="1" applyAlignment="1">
      <alignment horizontal="left" vertical="center"/>
    </xf>
    <xf numFmtId="0" fontId="6" fillId="117" borderId="42" xfId="0" applyNumberFormat="1" applyFont="1" applyFill="1" applyBorder="1" applyAlignment="1">
      <alignment horizontal="left" vertical="center"/>
    </xf>
    <xf numFmtId="0" fontId="6" fillId="117" borderId="41" xfId="0" applyNumberFormat="1" applyFont="1" applyFill="1" applyBorder="1" applyAlignment="1">
      <alignment horizontal="left" vertical="center"/>
    </xf>
    <xf numFmtId="175" fontId="9" fillId="117" borderId="0" xfId="0" applyNumberFormat="1" applyFont="1" applyFill="1" applyBorder="1" applyAlignment="1">
      <alignment horizontal="right" vertical="center"/>
    </xf>
    <xf numFmtId="175" fontId="9" fillId="117" borderId="39" xfId="0" applyNumberFormat="1" applyFont="1" applyFill="1" applyBorder="1" applyAlignment="1">
      <alignment horizontal="right" vertical="center"/>
    </xf>
    <xf numFmtId="49" fontId="7" fillId="118" borderId="15" xfId="0" applyNumberFormat="1" applyFont="1" applyFill="1" applyBorder="1" applyAlignment="1">
      <alignment horizontal="left" vertical="center"/>
    </xf>
    <xf numFmtId="2" fontId="3" fillId="33" borderId="9" xfId="0" applyNumberFormat="1" applyFont="1" applyFill="1" applyBorder="1" applyAlignment="1">
      <alignment horizontal="left" vertical="center"/>
    </xf>
    <xf numFmtId="2" fontId="3" fillId="33" borderId="109" xfId="0" applyNumberFormat="1" applyFont="1" applyFill="1" applyBorder="1" applyAlignment="1">
      <alignment horizontal="left" vertical="center"/>
    </xf>
    <xf numFmtId="2" fontId="5" fillId="34" borderId="15" xfId="0" applyNumberFormat="1" applyFont="1" applyFill="1" applyBorder="1" applyAlignment="1">
      <alignment horizontal="left" vertical="center"/>
    </xf>
    <xf numFmtId="2" fontId="6" fillId="34" borderId="131" xfId="0" applyNumberFormat="1" applyFont="1" applyFill="1" applyBorder="1" applyAlignment="1">
      <alignment horizontal="right" vertical="center"/>
    </xf>
    <xf numFmtId="178" fontId="9" fillId="118" borderId="0" xfId="0" applyNumberFormat="1" applyFont="1" applyFill="1" applyBorder="1" applyAlignment="1">
      <alignment horizontal="right" vertical="center"/>
    </xf>
    <xf numFmtId="178" fontId="9" fillId="118" borderId="131" xfId="0" applyNumberFormat="1" applyFont="1" applyFill="1" applyBorder="1" applyAlignment="1">
      <alignment horizontal="right" vertical="center"/>
    </xf>
    <xf numFmtId="2" fontId="9" fillId="34" borderId="17" xfId="0" applyNumberFormat="1" applyFont="1" applyFill="1" applyBorder="1" applyAlignment="1">
      <alignment horizontal="left" vertical="center"/>
    </xf>
    <xf numFmtId="0" fontId="6" fillId="34" borderId="0" xfId="0" applyNumberFormat="1" applyFont="1" applyFill="1" applyBorder="1" applyAlignment="1">
      <alignment horizontal="right" vertical="center"/>
    </xf>
    <xf numFmtId="0" fontId="6" fillId="34" borderId="131" xfId="0" applyNumberFormat="1" applyFont="1" applyFill="1" applyBorder="1" applyAlignment="1">
      <alignment horizontal="right" vertical="center"/>
    </xf>
    <xf numFmtId="0" fontId="6" fillId="118" borderId="15" xfId="0" applyFont="1" applyFill="1" applyBorder="1" applyAlignment="1">
      <alignment horizontal="left" vertical="center"/>
    </xf>
    <xf numFmtId="0" fontId="6" fillId="34" borderId="125" xfId="0" applyFont="1" applyFill="1" applyBorder="1" applyAlignment="1">
      <alignment horizontal="left" vertical="center"/>
    </xf>
    <xf numFmtId="0" fontId="8" fillId="34" borderId="15" xfId="0" applyFont="1" applyFill="1" applyBorder="1" applyAlignment="1">
      <alignment horizontal="left" vertical="center"/>
    </xf>
    <xf numFmtId="187" fontId="301" fillId="34" borderId="15" xfId="0" applyNumberFormat="1" applyFont="1" applyFill="1" applyBorder="1" applyAlignment="1">
      <alignment horizontal="left" vertical="center"/>
    </xf>
    <xf numFmtId="187" fontId="301" fillId="34" borderId="0" xfId="0" applyNumberFormat="1" applyFont="1" applyFill="1" applyBorder="1" applyAlignment="1">
      <alignment horizontal="right" vertical="center"/>
    </xf>
    <xf numFmtId="187" fontId="301" fillId="34" borderId="131" xfId="0" applyNumberFormat="1" applyFont="1" applyFill="1" applyBorder="1" applyAlignment="1">
      <alignment horizontal="right" vertical="center"/>
    </xf>
    <xf numFmtId="187" fontId="301" fillId="34" borderId="117" xfId="0" applyNumberFormat="1" applyFont="1" applyFill="1" applyBorder="1" applyAlignment="1">
      <alignment horizontal="left" vertical="center"/>
    </xf>
    <xf numFmtId="187" fontId="301" fillId="34" borderId="59" xfId="0" applyNumberFormat="1" applyFont="1" applyFill="1" applyBorder="1" applyAlignment="1">
      <alignment horizontal="right" vertical="center"/>
    </xf>
    <xf numFmtId="187" fontId="301" fillId="34" borderId="118" xfId="0" applyNumberFormat="1" applyFont="1" applyFill="1" applyBorder="1" applyAlignment="1">
      <alignment horizontal="right" vertical="center"/>
    </xf>
    <xf numFmtId="0" fontId="306" fillId="34" borderId="15" xfId="0" applyFont="1" applyFill="1" applyBorder="1" applyAlignment="1">
      <alignment horizontal="left" vertical="center"/>
    </xf>
    <xf numFmtId="2" fontId="306" fillId="34" borderId="117" xfId="0" applyNumberFormat="1" applyFont="1" applyFill="1" applyBorder="1" applyAlignment="1">
      <alignment horizontal="left" vertical="center"/>
    </xf>
    <xf numFmtId="0" fontId="6" fillId="34" borderId="22" xfId="0" applyFont="1" applyFill="1" applyBorder="1" applyAlignment="1">
      <alignment horizontal="left" vertical="center"/>
    </xf>
    <xf numFmtId="0" fontId="6" fillId="118" borderId="0" xfId="0" applyFont="1" applyFill="1" applyBorder="1" applyAlignment="1">
      <alignment vertical="center"/>
    </xf>
    <xf numFmtId="0" fontId="5" fillId="34" borderId="0" xfId="0" applyFont="1" applyFill="1" applyBorder="1" applyAlignment="1">
      <alignment vertical="center"/>
    </xf>
    <xf numFmtId="0" fontId="8" fillId="34" borderId="15" xfId="7891" applyFont="1" applyFill="1" applyBorder="1" applyAlignment="1">
      <alignment horizontal="left" vertical="center"/>
    </xf>
    <xf numFmtId="15" fontId="9" fillId="34" borderId="145" xfId="0" applyNumberFormat="1" applyFont="1" applyFill="1" applyBorder="1" applyAlignment="1">
      <alignment horizontal="right" wrapText="1"/>
    </xf>
    <xf numFmtId="15" fontId="9" fillId="34" borderId="13" xfId="0" applyNumberFormat="1" applyFont="1" applyFill="1" applyBorder="1" applyAlignment="1">
      <alignment horizontal="right" wrapText="1"/>
    </xf>
    <xf numFmtId="0" fontId="444" fillId="0" borderId="0" xfId="0" applyFont="1"/>
    <xf numFmtId="0" fontId="445" fillId="122" borderId="81" xfId="0" applyFont="1" applyFill="1" applyBorder="1" applyAlignment="1">
      <alignment horizontal="left" vertical="center"/>
    </xf>
    <xf numFmtId="173" fontId="445" fillId="122" borderId="35" xfId="0" applyNumberFormat="1" applyFont="1" applyFill="1" applyBorder="1" applyAlignment="1">
      <alignment horizontal="right" vertical="center"/>
    </xf>
    <xf numFmtId="173" fontId="445" fillId="122" borderId="110" xfId="0" applyNumberFormat="1" applyFont="1" applyFill="1" applyBorder="1" applyAlignment="1">
      <alignment horizontal="right" vertical="center"/>
    </xf>
    <xf numFmtId="0" fontId="4" fillId="34" borderId="12" xfId="0" quotePrefix="1" applyNumberFormat="1" applyFont="1" applyFill="1" applyBorder="1" applyAlignment="1">
      <alignment horizontal="left"/>
    </xf>
    <xf numFmtId="0" fontId="4" fillId="34" borderId="17" xfId="0" quotePrefix="1" applyNumberFormat="1" applyFont="1" applyFill="1" applyBorder="1" applyAlignment="1">
      <alignment horizontal="left"/>
    </xf>
    <xf numFmtId="0" fontId="4" fillId="34" borderId="125" xfId="0" quotePrefix="1" applyNumberFormat="1" applyFont="1" applyFill="1" applyBorder="1" applyAlignment="1">
      <alignment horizontal="left"/>
    </xf>
    <xf numFmtId="185" fontId="9" fillId="34" borderId="0" xfId="0" applyNumberFormat="1" applyFont="1" applyFill="1" applyBorder="1" applyAlignment="1">
      <alignment horizontal="right" vertical="center"/>
    </xf>
    <xf numFmtId="185" fontId="9" fillId="34" borderId="16" xfId="0" applyNumberFormat="1" applyFont="1" applyFill="1" applyBorder="1" applyAlignment="1">
      <alignment horizontal="right" vertical="center"/>
    </xf>
    <xf numFmtId="185" fontId="9" fillId="34" borderId="119" xfId="0" applyNumberFormat="1" applyFont="1" applyFill="1" applyBorder="1" applyAlignment="1">
      <alignment horizontal="right" vertical="center"/>
    </xf>
    <xf numFmtId="185" fontId="9" fillId="34" borderId="120" xfId="0" applyNumberFormat="1" applyFont="1" applyFill="1" applyBorder="1" applyAlignment="1">
      <alignment horizontal="right" vertical="center"/>
    </xf>
    <xf numFmtId="185" fontId="4" fillId="34" borderId="18" xfId="0" applyNumberFormat="1" applyFont="1" applyFill="1" applyBorder="1" applyAlignment="1">
      <alignment horizontal="right" vertical="center"/>
    </xf>
    <xf numFmtId="185" fontId="4" fillId="34" borderId="19" xfId="0" applyNumberFormat="1" applyFont="1" applyFill="1" applyBorder="1" applyAlignment="1">
      <alignment horizontal="right" vertical="center"/>
    </xf>
    <xf numFmtId="185" fontId="9" fillId="34" borderId="18" xfId="0" applyNumberFormat="1" applyFont="1" applyFill="1" applyBorder="1" applyAlignment="1">
      <alignment horizontal="right" vertical="center"/>
    </xf>
    <xf numFmtId="185" fontId="9" fillId="34" borderId="19" xfId="0" applyNumberFormat="1" applyFont="1" applyFill="1" applyBorder="1" applyAlignment="1">
      <alignment horizontal="right" vertical="center"/>
    </xf>
    <xf numFmtId="185" fontId="4" fillId="34" borderId="21" xfId="0" applyNumberFormat="1" applyFont="1" applyFill="1" applyBorder="1" applyAlignment="1">
      <alignment horizontal="right" vertical="center"/>
    </xf>
    <xf numFmtId="185" fontId="4" fillId="34" borderId="23" xfId="0" applyNumberFormat="1" applyFont="1" applyFill="1" applyBorder="1" applyAlignment="1">
      <alignment horizontal="right" vertical="center"/>
    </xf>
    <xf numFmtId="49" fontId="300" fillId="117" borderId="81" xfId="0" applyNumberFormat="1" applyFont="1" applyFill="1" applyBorder="1" applyAlignment="1">
      <alignment horizontal="left" vertical="center"/>
    </xf>
    <xf numFmtId="0" fontId="4" fillId="34" borderId="151" xfId="0" quotePrefix="1" applyNumberFormat="1" applyFont="1" applyFill="1" applyBorder="1" applyAlignment="1">
      <alignment horizontal="left"/>
    </xf>
    <xf numFmtId="185" fontId="9" fillId="34" borderId="131" xfId="0" applyNumberFormat="1" applyFont="1" applyFill="1" applyBorder="1" applyAlignment="1">
      <alignment horizontal="right" vertical="center"/>
    </xf>
    <xf numFmtId="185" fontId="9" fillId="34" borderId="124" xfId="0" applyNumberFormat="1" applyFont="1" applyFill="1" applyBorder="1" applyAlignment="1">
      <alignment horizontal="right" vertical="center"/>
    </xf>
    <xf numFmtId="185" fontId="9" fillId="34" borderId="126" xfId="0" applyNumberFormat="1" applyFont="1" applyFill="1" applyBorder="1" applyAlignment="1">
      <alignment horizontal="right" vertical="center"/>
    </xf>
    <xf numFmtId="0" fontId="4" fillId="34" borderId="127" xfId="0" quotePrefix="1" applyNumberFormat="1" applyFont="1" applyFill="1" applyBorder="1" applyAlignment="1">
      <alignment horizontal="left"/>
    </xf>
    <xf numFmtId="185" fontId="4" fillId="34" borderId="122" xfId="0" applyNumberFormat="1" applyFont="1" applyFill="1" applyBorder="1" applyAlignment="1">
      <alignment horizontal="right" vertical="center"/>
    </xf>
    <xf numFmtId="185" fontId="4" fillId="34" borderId="123" xfId="0" applyNumberFormat="1" applyFont="1" applyFill="1" applyBorder="1" applyAlignment="1">
      <alignment horizontal="right" vertical="center"/>
    </xf>
    <xf numFmtId="185" fontId="6" fillId="120" borderId="0" xfId="0" applyNumberFormat="1" applyFont="1" applyFill="1" applyBorder="1" applyAlignment="1">
      <alignment horizontal="right" vertical="center"/>
    </xf>
    <xf numFmtId="185" fontId="6" fillId="120" borderId="16" xfId="0" applyNumberFormat="1" applyFont="1" applyFill="1" applyBorder="1" applyAlignment="1">
      <alignment horizontal="right" vertical="center"/>
    </xf>
    <xf numFmtId="185" fontId="9" fillId="120" borderId="21" xfId="0" applyNumberFormat="1" applyFont="1" applyFill="1" applyBorder="1" applyAlignment="1">
      <alignment horizontal="right" vertical="center"/>
    </xf>
    <xf numFmtId="185" fontId="9" fillId="120" borderId="23" xfId="0" applyNumberFormat="1" applyFont="1" applyFill="1" applyBorder="1" applyAlignment="1">
      <alignment horizontal="right" vertical="center"/>
    </xf>
    <xf numFmtId="0" fontId="300" fillId="117" borderId="81" xfId="0" applyFont="1" applyFill="1" applyBorder="1" applyAlignment="1">
      <alignment horizontal="left" vertical="center"/>
    </xf>
    <xf numFmtId="185" fontId="4" fillId="34" borderId="0" xfId="0" applyNumberFormat="1" applyFont="1" applyFill="1" applyBorder="1" applyAlignment="1">
      <alignment horizontal="right" vertical="center"/>
    </xf>
    <xf numFmtId="0" fontId="300" fillId="117" borderId="81" xfId="0" applyNumberFormat="1" applyFont="1" applyFill="1" applyBorder="1" applyAlignment="1">
      <alignment horizontal="left" vertical="center"/>
    </xf>
    <xf numFmtId="223" fontId="6" fillId="117" borderId="37" xfId="0" applyNumberFormat="1" applyFont="1" applyFill="1" applyBorder="1" applyAlignment="1">
      <alignment horizontal="right" vertical="center"/>
    </xf>
    <xf numFmtId="223" fontId="6" fillId="117" borderId="150" xfId="0" applyNumberFormat="1" applyFont="1" applyFill="1" applyBorder="1" applyAlignment="1">
      <alignment horizontal="right" vertical="center"/>
    </xf>
    <xf numFmtId="0" fontId="4" fillId="34" borderId="124" xfId="0" applyNumberFormat="1" applyFont="1" applyFill="1" applyBorder="1" applyAlignment="1">
      <alignment horizontal="left"/>
    </xf>
    <xf numFmtId="0" fontId="300" fillId="117" borderId="81" xfId="0" applyFont="1" applyFill="1" applyBorder="1"/>
    <xf numFmtId="185" fontId="9" fillId="34" borderId="59" xfId="0" applyNumberFormat="1" applyFont="1" applyFill="1" applyBorder="1" applyAlignment="1">
      <alignment horizontal="right" vertical="center"/>
    </xf>
    <xf numFmtId="185" fontId="4" fillId="120" borderId="0" xfId="0" applyNumberFormat="1" applyFont="1" applyFill="1" applyBorder="1" applyAlignment="1">
      <alignment horizontal="right" vertical="center"/>
    </xf>
    <xf numFmtId="0" fontId="4" fillId="34" borderId="18" xfId="0" applyNumberFormat="1" applyFont="1" applyFill="1" applyBorder="1" applyAlignment="1">
      <alignment horizontal="right" wrapText="1"/>
    </xf>
    <xf numFmtId="223" fontId="6" fillId="34" borderId="0" xfId="0" applyNumberFormat="1" applyFont="1" applyFill="1" applyBorder="1" applyAlignment="1">
      <alignment horizontal="right" vertical="center"/>
    </xf>
    <xf numFmtId="0" fontId="5" fillId="34" borderId="127" xfId="0" applyFont="1" applyFill="1" applyBorder="1" applyAlignment="1">
      <alignment horizontal="left" vertical="center"/>
    </xf>
    <xf numFmtId="178" fontId="4" fillId="118" borderId="18" xfId="0" applyNumberFormat="1" applyFont="1" applyFill="1" applyBorder="1" applyAlignment="1">
      <alignment horizontal="right" vertical="center"/>
    </xf>
    <xf numFmtId="178" fontId="4" fillId="118" borderId="19" xfId="0" applyNumberFormat="1" applyFont="1" applyFill="1" applyBorder="1" applyAlignment="1">
      <alignment horizontal="right" vertical="center"/>
    </xf>
    <xf numFmtId="177" fontId="4" fillId="34" borderId="22" xfId="7889" quotePrefix="1" applyNumberFormat="1" applyFont="1" applyFill="1" applyBorder="1" applyAlignment="1">
      <alignment horizontal="left"/>
    </xf>
    <xf numFmtId="290" fontId="9" fillId="34" borderId="0" xfId="7889" applyNumberFormat="1" applyFont="1" applyFill="1" applyBorder="1" applyAlignment="1">
      <alignment horizontal="right" vertical="center"/>
    </xf>
    <xf numFmtId="290" fontId="9" fillId="34" borderId="141" xfId="7889" applyNumberFormat="1" applyFont="1" applyFill="1" applyBorder="1" applyAlignment="1">
      <alignment horizontal="right" vertical="center"/>
    </xf>
    <xf numFmtId="290" fontId="4" fillId="34" borderId="21" xfId="7889" applyNumberFormat="1" applyFont="1" applyFill="1" applyBorder="1" applyAlignment="1">
      <alignment horizontal="right" vertical="center"/>
    </xf>
    <xf numFmtId="176" fontId="301" fillId="34" borderId="131" xfId="7888" applyNumberFormat="1" applyFont="1" applyFill="1" applyBorder="1" applyAlignment="1">
      <alignment horizontal="right" vertical="center"/>
    </xf>
    <xf numFmtId="176" fontId="301" fillId="34" borderId="142" xfId="7888" applyNumberFormat="1" applyFont="1" applyFill="1" applyBorder="1" applyAlignment="1">
      <alignment horizontal="right" vertical="center"/>
    </xf>
    <xf numFmtId="176" fontId="301" fillId="34" borderId="144" xfId="7888" applyNumberFormat="1" applyFont="1" applyFill="1" applyBorder="1" applyAlignment="1">
      <alignment horizontal="right" vertical="center"/>
    </xf>
    <xf numFmtId="176" fontId="302" fillId="34" borderId="23" xfId="7888" applyNumberFormat="1" applyFont="1" applyFill="1" applyBorder="1" applyAlignment="1">
      <alignment horizontal="right" vertical="center"/>
    </xf>
    <xf numFmtId="185" fontId="4" fillId="118" borderId="0" xfId="0" applyNumberFormat="1" applyFont="1" applyFill="1" applyBorder="1" applyAlignment="1">
      <alignment vertical="center"/>
    </xf>
    <xf numFmtId="185" fontId="4" fillId="118" borderId="131" xfId="0" applyNumberFormat="1" applyFont="1" applyFill="1" applyBorder="1" applyAlignment="1">
      <alignment vertical="center"/>
    </xf>
    <xf numFmtId="185" fontId="9" fillId="118" borderId="0" xfId="0" applyNumberFormat="1" applyFont="1" applyFill="1" applyBorder="1" applyAlignment="1">
      <alignment vertical="center"/>
    </xf>
    <xf numFmtId="185" fontId="9" fillId="118" borderId="131" xfId="0" applyNumberFormat="1" applyFont="1" applyFill="1" applyBorder="1" applyAlignment="1">
      <alignment vertical="center"/>
    </xf>
    <xf numFmtId="173" fontId="300" fillId="118" borderId="0" xfId="0" applyNumberFormat="1" applyFont="1" applyFill="1" applyBorder="1" applyAlignment="1">
      <alignment vertical="center"/>
    </xf>
    <xf numFmtId="0" fontId="8" fillId="35" borderId="127" xfId="7894" applyNumberFormat="1" applyFont="1" applyFill="1" applyBorder="1" applyAlignment="1">
      <alignment wrapText="1"/>
    </xf>
    <xf numFmtId="0" fontId="6" fillId="35" borderId="15" xfId="7894" applyNumberFormat="1" applyFont="1" applyFill="1" applyBorder="1"/>
    <xf numFmtId="184" fontId="6" fillId="35" borderId="0" xfId="7894" applyNumberFormat="1" applyFont="1" applyFill="1" applyBorder="1" applyAlignment="1">
      <alignment horizontal="right"/>
    </xf>
    <xf numFmtId="184" fontId="6" fillId="35" borderId="0" xfId="7894" applyNumberFormat="1" applyFont="1" applyFill="1" applyBorder="1"/>
    <xf numFmtId="184" fontId="6" fillId="35" borderId="131" xfId="7894" applyNumberFormat="1" applyFont="1" applyFill="1" applyBorder="1"/>
    <xf numFmtId="0" fontId="6" fillId="120" borderId="15" xfId="7894" applyNumberFormat="1" applyFont="1" applyFill="1" applyBorder="1"/>
    <xf numFmtId="0" fontId="8" fillId="35" borderId="153" xfId="7894" applyNumberFormat="1" applyFont="1" applyFill="1" applyBorder="1"/>
    <xf numFmtId="0" fontId="8" fillId="35" borderId="15" xfId="7894" applyNumberFormat="1" applyFont="1" applyFill="1" applyBorder="1" applyAlignment="1">
      <alignment wrapText="1"/>
    </xf>
    <xf numFmtId="9" fontId="6" fillId="35" borderId="0" xfId="7893" applyFont="1" applyFill="1" applyBorder="1" applyAlignment="1">
      <alignment horizontal="right"/>
    </xf>
    <xf numFmtId="9" fontId="6" fillId="35" borderId="0" xfId="7893" applyFont="1" applyFill="1" applyBorder="1"/>
    <xf numFmtId="9" fontId="6" fillId="35" borderId="131" xfId="7893" applyFont="1" applyFill="1" applyBorder="1"/>
    <xf numFmtId="0" fontId="6" fillId="35" borderId="125" xfId="7894" applyNumberFormat="1" applyFont="1" applyFill="1" applyBorder="1"/>
    <xf numFmtId="184" fontId="6" fillId="35" borderId="124" xfId="7894" applyNumberFormat="1" applyFont="1" applyFill="1" applyBorder="1" applyAlignment="1">
      <alignment horizontal="right"/>
    </xf>
    <xf numFmtId="184" fontId="6" fillId="35" borderId="124" xfId="7894" applyNumberFormat="1" applyFont="1" applyFill="1" applyBorder="1"/>
    <xf numFmtId="184" fontId="6" fillId="35" borderId="126" xfId="7894" applyNumberFormat="1" applyFont="1" applyFill="1" applyBorder="1"/>
    <xf numFmtId="185" fontId="9" fillId="118" borderId="0" xfId="0" applyNumberFormat="1" applyFont="1" applyFill="1" applyBorder="1" applyAlignment="1">
      <alignment horizontal="right" vertical="center"/>
    </xf>
    <xf numFmtId="185" fontId="4" fillId="118" borderId="18" xfId="0" applyNumberFormat="1" applyFont="1" applyFill="1" applyBorder="1" applyAlignment="1">
      <alignment horizontal="right" vertical="center"/>
    </xf>
    <xf numFmtId="185" fontId="9" fillId="118" borderId="59" xfId="0" applyNumberFormat="1" applyFont="1" applyFill="1" applyBorder="1" applyAlignment="1">
      <alignment horizontal="right" vertical="center"/>
    </xf>
    <xf numFmtId="0" fontId="4" fillId="34" borderId="129" xfId="0" applyNumberFormat="1" applyFont="1" applyFill="1" applyBorder="1" applyAlignment="1">
      <alignment horizontal="right" wrapText="1"/>
    </xf>
    <xf numFmtId="0" fontId="4" fillId="34" borderId="124" xfId="0" applyNumberFormat="1" applyFont="1" applyFill="1" applyBorder="1" applyAlignment="1">
      <alignment horizontal="right" wrapText="1"/>
    </xf>
    <xf numFmtId="173" fontId="4" fillId="34" borderId="0" xfId="0" applyNumberFormat="1" applyFont="1" applyFill="1" applyBorder="1" applyAlignment="1">
      <alignment horizontal="right" wrapText="1"/>
    </xf>
    <xf numFmtId="173" fontId="4" fillId="34" borderId="131" xfId="0" applyNumberFormat="1" applyFont="1" applyFill="1" applyBorder="1" applyAlignment="1">
      <alignment horizontal="right" wrapText="1"/>
    </xf>
    <xf numFmtId="185" fontId="4" fillId="34" borderId="131" xfId="0" applyNumberFormat="1" applyFont="1" applyFill="1" applyBorder="1" applyAlignment="1">
      <alignment horizontal="right" vertical="center"/>
    </xf>
    <xf numFmtId="1" fontId="9" fillId="34" borderId="127" xfId="0" applyNumberFormat="1" applyFont="1" applyFill="1" applyBorder="1" applyAlignment="1">
      <alignment horizontal="left" vertical="center"/>
    </xf>
    <xf numFmtId="173" fontId="4" fillId="34" borderId="10" xfId="0" applyNumberFormat="1" applyFont="1" applyFill="1" applyBorder="1" applyAlignment="1">
      <alignment horizontal="right" vertical="center"/>
    </xf>
    <xf numFmtId="173" fontId="0" fillId="0" borderId="0" xfId="0" applyNumberFormat="1" applyBorder="1"/>
    <xf numFmtId="185" fontId="4" fillId="34" borderId="10" xfId="0" applyNumberFormat="1" applyFont="1" applyFill="1" applyBorder="1" applyAlignment="1">
      <alignment horizontal="right" vertical="center"/>
    </xf>
    <xf numFmtId="185" fontId="9" fillId="34" borderId="10" xfId="0" applyNumberFormat="1" applyFont="1" applyFill="1" applyBorder="1" applyAlignment="1">
      <alignment horizontal="right" vertical="center"/>
    </xf>
    <xf numFmtId="185" fontId="9" fillId="34" borderId="11" xfId="0" applyNumberFormat="1" applyFont="1" applyFill="1" applyBorder="1" applyAlignment="1">
      <alignment horizontal="right" vertical="center"/>
    </xf>
    <xf numFmtId="185" fontId="0" fillId="0" borderId="0" xfId="0" applyNumberFormat="1" applyBorder="1"/>
    <xf numFmtId="0" fontId="8" fillId="35" borderId="15" xfId="7894" applyNumberFormat="1" applyFont="1" applyFill="1" applyBorder="1" applyAlignment="1">
      <alignment horizontal="left"/>
    </xf>
    <xf numFmtId="0" fontId="8" fillId="35" borderId="0" xfId="7895" applyFont="1" applyFill="1" applyBorder="1" applyAlignment="1">
      <alignment horizontal="right"/>
    </xf>
    <xf numFmtId="0" fontId="8" fillId="35" borderId="131" xfId="7895" applyFont="1" applyFill="1" applyBorder="1" applyAlignment="1">
      <alignment horizontal="right"/>
    </xf>
    <xf numFmtId="0" fontId="8" fillId="35" borderId="127" xfId="7894" applyNumberFormat="1" applyFont="1" applyFill="1" applyBorder="1" applyAlignment="1">
      <alignment horizontal="left"/>
    </xf>
    <xf numFmtId="0" fontId="8" fillId="35" borderId="10" xfId="7895" applyFont="1" applyFill="1" applyBorder="1" applyAlignment="1">
      <alignment horizontal="right"/>
    </xf>
    <xf numFmtId="0" fontId="8" fillId="35" borderId="11" xfId="7895" applyFont="1" applyFill="1" applyBorder="1" applyAlignment="1">
      <alignment horizontal="right"/>
    </xf>
    <xf numFmtId="0" fontId="8" fillId="35" borderId="125" xfId="7894" applyNumberFormat="1" applyFont="1" applyFill="1" applyBorder="1" applyAlignment="1">
      <alignment horizontal="left"/>
    </xf>
    <xf numFmtId="179" fontId="4" fillId="34" borderId="126" xfId="7891" applyNumberFormat="1" applyFont="1" applyFill="1" applyBorder="1" applyAlignment="1">
      <alignment horizontal="right"/>
    </xf>
    <xf numFmtId="0" fontId="6" fillId="122" borderId="42" xfId="0" applyFont="1" applyFill="1" applyBorder="1" applyAlignment="1">
      <alignment horizontal="left" vertical="center"/>
    </xf>
    <xf numFmtId="173" fontId="6" fillId="122" borderId="0" xfId="0" applyNumberFormat="1" applyFont="1" applyFill="1" applyBorder="1" applyAlignment="1">
      <alignment horizontal="right" vertical="center"/>
    </xf>
    <xf numFmtId="173" fontId="6" fillId="122" borderId="39" xfId="0" applyNumberFormat="1" applyFont="1" applyFill="1" applyBorder="1" applyAlignment="1">
      <alignment horizontal="right" vertical="center"/>
    </xf>
    <xf numFmtId="0" fontId="6" fillId="122" borderId="41" xfId="0" applyFont="1" applyFill="1" applyBorder="1" applyAlignment="1">
      <alignment horizontal="left" vertical="center"/>
    </xf>
    <xf numFmtId="173" fontId="8" fillId="122" borderId="102" xfId="0" applyNumberFormat="1" applyFont="1" applyFill="1" applyBorder="1" applyAlignment="1">
      <alignment horizontal="right" vertical="center"/>
    </xf>
    <xf numFmtId="173" fontId="8" fillId="122" borderId="103" xfId="0" applyNumberFormat="1" applyFont="1" applyFill="1" applyBorder="1" applyAlignment="1">
      <alignment horizontal="right" vertical="center"/>
    </xf>
    <xf numFmtId="185" fontId="4" fillId="34" borderId="115" xfId="0" applyNumberFormat="1" applyFont="1" applyFill="1" applyBorder="1" applyAlignment="1">
      <alignment horizontal="right" vertical="center"/>
    </xf>
    <xf numFmtId="185" fontId="4" fillId="34" borderId="111" xfId="0" applyNumberFormat="1" applyFont="1" applyFill="1" applyBorder="1" applyAlignment="1">
      <alignment horizontal="right" vertical="center"/>
    </xf>
    <xf numFmtId="185" fontId="4" fillId="34" borderId="116" xfId="0" applyNumberFormat="1" applyFont="1" applyFill="1" applyBorder="1" applyAlignment="1">
      <alignment horizontal="right" vertical="center"/>
    </xf>
    <xf numFmtId="185" fontId="4" fillId="34" borderId="113" xfId="0" applyNumberFormat="1" applyFont="1" applyFill="1" applyBorder="1" applyAlignment="1">
      <alignment horizontal="right" vertical="center"/>
    </xf>
    <xf numFmtId="0" fontId="9" fillId="34" borderId="18" xfId="0" applyFont="1" applyFill="1" applyBorder="1" applyAlignment="1">
      <alignment horizontal="right" vertical="center"/>
    </xf>
    <xf numFmtId="0" fontId="9" fillId="34" borderId="19" xfId="0" applyFont="1" applyFill="1" applyBorder="1" applyAlignment="1">
      <alignment horizontal="right" vertical="center"/>
    </xf>
    <xf numFmtId="0" fontId="8" fillId="34" borderId="153" xfId="0" applyFont="1" applyFill="1" applyBorder="1" applyAlignment="1">
      <alignment horizontal="left" vertical="center"/>
    </xf>
    <xf numFmtId="0" fontId="8" fillId="34" borderId="154" xfId="0" applyFont="1" applyFill="1" applyBorder="1" applyAlignment="1">
      <alignment horizontal="right" vertical="center"/>
    </xf>
    <xf numFmtId="0" fontId="8" fillId="34" borderId="155" xfId="0" applyFont="1" applyFill="1" applyBorder="1" applyAlignment="1">
      <alignment horizontal="right" vertical="center"/>
    </xf>
    <xf numFmtId="0" fontId="9" fillId="34" borderId="114" xfId="0" applyFont="1" applyFill="1" applyBorder="1" applyAlignment="1">
      <alignment horizontal="left" vertical="center"/>
    </xf>
    <xf numFmtId="0" fontId="9" fillId="34" borderId="115" xfId="0" applyFont="1" applyFill="1" applyBorder="1" applyAlignment="1">
      <alignment horizontal="right" vertical="center"/>
    </xf>
    <xf numFmtId="0" fontId="9" fillId="34" borderId="116" xfId="0" applyFont="1" applyFill="1" applyBorder="1" applyAlignment="1">
      <alignment horizontal="right" vertical="center"/>
    </xf>
    <xf numFmtId="0" fontId="6" fillId="119" borderId="0" xfId="0" applyFont="1" applyFill="1" applyBorder="1" applyAlignment="1">
      <alignment horizontal="right" vertical="center"/>
    </xf>
    <xf numFmtId="0" fontId="9" fillId="119" borderId="115" xfId="0" applyFont="1" applyFill="1" applyBorder="1" applyAlignment="1">
      <alignment horizontal="right" vertical="center"/>
    </xf>
    <xf numFmtId="0" fontId="9" fillId="119" borderId="18" xfId="0" applyFont="1" applyFill="1" applyBorder="1" applyAlignment="1">
      <alignment horizontal="right" vertical="center"/>
    </xf>
    <xf numFmtId="0" fontId="8" fillId="119" borderId="154" xfId="0" applyFont="1" applyFill="1" applyBorder="1" applyAlignment="1">
      <alignment horizontal="right" vertical="center"/>
    </xf>
    <xf numFmtId="0" fontId="6" fillId="120" borderId="0" xfId="0" applyFont="1" applyFill="1" applyBorder="1" applyAlignment="1">
      <alignment horizontal="right" vertical="center"/>
    </xf>
    <xf numFmtId="0" fontId="9" fillId="120" borderId="115" xfId="0" applyFont="1" applyFill="1" applyBorder="1" applyAlignment="1">
      <alignment horizontal="right" vertical="center"/>
    </xf>
    <xf numFmtId="0" fontId="9" fillId="120" borderId="18" xfId="0" applyFont="1" applyFill="1" applyBorder="1" applyAlignment="1">
      <alignment horizontal="right" vertical="center"/>
    </xf>
    <xf numFmtId="0" fontId="8" fillId="120" borderId="154" xfId="0" applyFont="1" applyFill="1" applyBorder="1" applyAlignment="1">
      <alignment horizontal="right" vertical="center"/>
    </xf>
    <xf numFmtId="173" fontId="4" fillId="34" borderId="122" xfId="0" applyNumberFormat="1" applyFont="1" applyFill="1" applyBorder="1" applyAlignment="1">
      <alignment horizontal="right" vertical="center"/>
    </xf>
    <xf numFmtId="178" fontId="4" fillId="120" borderId="18" xfId="0" applyNumberFormat="1" applyFont="1" applyFill="1" applyBorder="1" applyAlignment="1">
      <alignment horizontal="right" vertical="center"/>
    </xf>
    <xf numFmtId="178" fontId="4" fillId="120" borderId="21" xfId="0" applyNumberFormat="1" applyFont="1" applyFill="1" applyBorder="1" applyAlignment="1">
      <alignment horizontal="right" vertical="center"/>
    </xf>
    <xf numFmtId="178" fontId="9" fillId="34" borderId="119" xfId="0" applyNumberFormat="1" applyFont="1" applyFill="1" applyBorder="1" applyAlignment="1">
      <alignment horizontal="right" vertical="center"/>
    </xf>
    <xf numFmtId="178" fontId="9" fillId="34" borderId="120" xfId="0" applyNumberFormat="1" applyFont="1" applyFill="1" applyBorder="1" applyAlignment="1">
      <alignment horizontal="right" vertical="center"/>
    </xf>
    <xf numFmtId="0" fontId="4" fillId="34" borderId="18" xfId="0" applyNumberFormat="1" applyFont="1" applyFill="1" applyBorder="1" applyAlignment="1">
      <alignment horizontal="right" vertical="center"/>
    </xf>
    <xf numFmtId="0" fontId="4" fillId="34" borderId="19" xfId="0" applyNumberFormat="1" applyFont="1" applyFill="1" applyBorder="1" applyAlignment="1">
      <alignment horizontal="right" vertical="center"/>
    </xf>
    <xf numFmtId="0" fontId="4" fillId="34" borderId="22" xfId="7895" quotePrefix="1" applyNumberFormat="1" applyFont="1" applyFill="1" applyBorder="1" applyAlignment="1">
      <alignment horizontal="left" vertical="center"/>
    </xf>
    <xf numFmtId="0" fontId="4" fillId="34" borderId="119" xfId="7895" quotePrefix="1" applyNumberFormat="1" applyFont="1" applyFill="1" applyBorder="1" applyAlignment="1">
      <alignment horizontal="right" vertical="center"/>
    </xf>
    <xf numFmtId="0" fontId="4" fillId="34" borderId="120" xfId="7895" quotePrefix="1" applyNumberFormat="1" applyFont="1" applyFill="1" applyBorder="1" applyAlignment="1">
      <alignment horizontal="right" vertical="center"/>
    </xf>
    <xf numFmtId="0" fontId="4" fillId="34" borderId="17" xfId="0" applyNumberFormat="1" applyFont="1" applyFill="1" applyBorder="1" applyAlignment="1">
      <alignment horizontal="left" vertical="center"/>
    </xf>
    <xf numFmtId="0" fontId="4" fillId="34" borderId="18" xfId="0" applyNumberFormat="1" applyFont="1" applyFill="1" applyBorder="1" applyAlignment="1">
      <alignment horizontal="left" vertical="center"/>
    </xf>
    <xf numFmtId="0" fontId="4" fillId="34" borderId="125" xfId="0" quotePrefix="1" applyNumberFormat="1" applyFont="1" applyFill="1" applyBorder="1" applyAlignment="1">
      <alignment horizontal="left" vertical="center"/>
    </xf>
    <xf numFmtId="0" fontId="4" fillId="34" borderId="124" xfId="0" applyNumberFormat="1" applyFont="1" applyFill="1" applyBorder="1" applyAlignment="1">
      <alignment horizontal="left" vertical="center"/>
    </xf>
    <xf numFmtId="0" fontId="503" fillId="118" borderId="0" xfId="0" applyFont="1" applyFill="1" applyBorder="1" applyAlignment="1">
      <alignment vertical="center"/>
    </xf>
    <xf numFmtId="0" fontId="503" fillId="118" borderId="59" xfId="0" applyFont="1" applyFill="1" applyBorder="1" applyAlignment="1">
      <alignment vertical="center"/>
    </xf>
    <xf numFmtId="0" fontId="5" fillId="35" borderId="15" xfId="7894" applyNumberFormat="1" applyFont="1" applyFill="1" applyBorder="1"/>
    <xf numFmtId="0" fontId="4" fillId="34" borderId="156" xfId="0" applyNumberFormat="1" applyFont="1" applyFill="1" applyBorder="1" applyAlignment="1">
      <alignment horizontal="left" indent="1"/>
    </xf>
    <xf numFmtId="0" fontId="4" fillId="34" borderId="18" xfId="0" applyNumberFormat="1" applyFont="1" applyFill="1" applyBorder="1" applyAlignment="1">
      <alignment horizontal="left" indent="1"/>
    </xf>
    <xf numFmtId="0" fontId="4" fillId="34" borderId="19" xfId="0" applyNumberFormat="1" applyFont="1" applyFill="1" applyBorder="1" applyAlignment="1">
      <alignment horizontal="left" indent="1"/>
    </xf>
    <xf numFmtId="0" fontId="4" fillId="34" borderId="157" xfId="0" applyNumberFormat="1" applyFont="1" applyFill="1" applyBorder="1" applyAlignment="1">
      <alignment horizontal="left" indent="1"/>
    </xf>
    <xf numFmtId="0" fontId="4" fillId="34" borderId="119" xfId="0" applyNumberFormat="1" applyFont="1" applyFill="1" applyBorder="1" applyAlignment="1">
      <alignment horizontal="left" indent="1"/>
    </xf>
    <xf numFmtId="0" fontId="4" fillId="34" borderId="120" xfId="0" applyNumberFormat="1" applyFont="1" applyFill="1" applyBorder="1" applyAlignment="1">
      <alignment horizontal="left" indent="1"/>
    </xf>
    <xf numFmtId="186" fontId="9" fillId="34" borderId="159" xfId="0" applyNumberFormat="1" applyFont="1" applyFill="1" applyBorder="1" applyAlignment="1">
      <alignment horizontal="left" vertical="center" wrapText="1" indent="1"/>
    </xf>
    <xf numFmtId="0" fontId="6" fillId="34" borderId="154" xfId="0" applyFont="1" applyFill="1" applyBorder="1" applyAlignment="1">
      <alignment horizontal="left" vertical="center" indent="1"/>
    </xf>
    <xf numFmtId="0" fontId="6" fillId="34" borderId="155" xfId="0" applyFont="1" applyFill="1" applyBorder="1" applyAlignment="1">
      <alignment horizontal="left" vertical="center" wrapText="1" indent="1"/>
    </xf>
    <xf numFmtId="0" fontId="6" fillId="34" borderId="15" xfId="0" applyFont="1" applyFill="1" applyBorder="1" applyAlignment="1">
      <alignment horizontal="left" vertical="top"/>
    </xf>
    <xf numFmtId="0" fontId="6" fillId="34" borderId="0" xfId="0" applyFont="1" applyFill="1" applyBorder="1" applyAlignment="1">
      <alignment horizontal="left" vertical="top" wrapText="1"/>
    </xf>
    <xf numFmtId="302" fontId="6" fillId="34" borderId="0" xfId="0" applyNumberFormat="1" applyFont="1" applyFill="1" applyBorder="1" applyAlignment="1">
      <alignment horizontal="right" vertical="top"/>
    </xf>
    <xf numFmtId="10" fontId="306" fillId="34" borderId="0" xfId="0" applyNumberFormat="1" applyFont="1" applyFill="1" applyBorder="1" applyAlignment="1">
      <alignment horizontal="right" vertical="top" wrapText="1"/>
    </xf>
    <xf numFmtId="186" fontId="9" fillId="34" borderId="0" xfId="0" applyNumberFormat="1" applyFont="1" applyFill="1" applyBorder="1" applyAlignment="1">
      <alignment horizontal="right" vertical="top"/>
    </xf>
    <xf numFmtId="187" fontId="301" fillId="34" borderId="0" xfId="7888" applyNumberFormat="1" applyFont="1" applyFill="1" applyBorder="1" applyAlignment="1">
      <alignment horizontal="right" vertical="top" wrapText="1"/>
    </xf>
    <xf numFmtId="0" fontId="6" fillId="34" borderId="0" xfId="0" applyFont="1" applyFill="1" applyBorder="1" applyAlignment="1">
      <alignment horizontal="left" vertical="top"/>
    </xf>
    <xf numFmtId="188" fontId="301" fillId="34" borderId="0" xfId="7888" applyNumberFormat="1" applyFont="1" applyFill="1" applyBorder="1" applyAlignment="1">
      <alignment horizontal="right" vertical="top" wrapText="1"/>
    </xf>
    <xf numFmtId="186" fontId="9" fillId="34" borderId="158" xfId="0" applyNumberFormat="1" applyFont="1" applyFill="1" applyBorder="1" applyAlignment="1">
      <alignment horizontal="left" vertical="top" indent="1"/>
    </xf>
    <xf numFmtId="0" fontId="6" fillId="34" borderId="0" xfId="0" applyFont="1" applyFill="1" applyBorder="1" applyAlignment="1">
      <alignment horizontal="left" vertical="top" wrapText="1" indent="1"/>
    </xf>
    <xf numFmtId="0" fontId="6" fillId="34" borderId="19" xfId="0" applyFont="1" applyFill="1" applyBorder="1" applyAlignment="1">
      <alignment horizontal="left" vertical="top" wrapText="1" indent="1"/>
    </xf>
    <xf numFmtId="0" fontId="6" fillId="34" borderId="131" xfId="0" applyFont="1" applyFill="1" applyBorder="1" applyAlignment="1">
      <alignment horizontal="left" vertical="top" wrapText="1" indent="1"/>
    </xf>
    <xf numFmtId="0" fontId="6" fillId="34" borderId="0" xfId="0" applyFont="1" applyFill="1" applyBorder="1" applyAlignment="1">
      <alignment horizontal="left" vertical="top" indent="1"/>
    </xf>
    <xf numFmtId="0" fontId="6" fillId="34" borderId="131" xfId="0" applyFont="1" applyFill="1" applyBorder="1" applyAlignment="1">
      <alignment horizontal="left" vertical="top" indent="1"/>
    </xf>
    <xf numFmtId="186" fontId="9" fillId="34" borderId="158" xfId="0" applyNumberFormat="1" applyFont="1" applyFill="1" applyBorder="1" applyAlignment="1">
      <alignment horizontal="left" vertical="top" wrapText="1" indent="1"/>
    </xf>
    <xf numFmtId="0" fontId="9" fillId="34" borderId="115" xfId="0" applyFont="1" applyFill="1" applyBorder="1" applyAlignment="1">
      <alignment horizontal="left" vertical="center"/>
    </xf>
    <xf numFmtId="0" fontId="9" fillId="34" borderId="18" xfId="0" applyFont="1" applyFill="1" applyBorder="1" applyAlignment="1">
      <alignment horizontal="left" vertical="center"/>
    </xf>
    <xf numFmtId="0" fontId="8" fillId="34" borderId="154" xfId="0" applyFont="1" applyFill="1" applyBorder="1" applyAlignment="1">
      <alignment horizontal="left" vertical="center"/>
    </xf>
    <xf numFmtId="49" fontId="6" fillId="118" borderId="15" xfId="0" applyNumberFormat="1" applyFont="1" applyFill="1" applyBorder="1" applyAlignment="1">
      <alignment horizontal="left" vertical="center" wrapText="1"/>
    </xf>
    <xf numFmtId="178" fontId="0" fillId="118" borderId="0" xfId="0" applyNumberFormat="1" applyFill="1"/>
    <xf numFmtId="0" fontId="5" fillId="118" borderId="15" xfId="0" applyFont="1" applyFill="1" applyBorder="1" applyAlignment="1">
      <alignment horizontal="left" vertical="center"/>
    </xf>
    <xf numFmtId="178" fontId="4" fillId="118" borderId="146" xfId="0" applyNumberFormat="1" applyFont="1" applyFill="1" applyBorder="1" applyAlignment="1">
      <alignment horizontal="right" vertical="center"/>
    </xf>
    <xf numFmtId="178" fontId="4" fillId="118" borderId="21" xfId="0" applyNumberFormat="1" applyFont="1" applyFill="1" applyBorder="1" applyAlignment="1">
      <alignment horizontal="right" vertical="center"/>
    </xf>
    <xf numFmtId="178" fontId="0" fillId="118" borderId="0" xfId="0" applyNumberFormat="1" applyFill="1" applyBorder="1"/>
    <xf numFmtId="178" fontId="9" fillId="120" borderId="210" xfId="0" applyNumberFormat="1" applyFont="1" applyFill="1" applyBorder="1" applyAlignment="1">
      <alignment horizontal="right" vertical="center"/>
    </xf>
    <xf numFmtId="178" fontId="9" fillId="120" borderId="211" xfId="0" applyNumberFormat="1" applyFont="1" applyFill="1" applyBorder="1" applyAlignment="1">
      <alignment horizontal="right" vertical="center"/>
    </xf>
    <xf numFmtId="178" fontId="4" fillId="120" borderId="212" xfId="0" applyNumberFormat="1" applyFont="1" applyFill="1" applyBorder="1" applyAlignment="1">
      <alignment horizontal="right" vertical="center"/>
    </xf>
    <xf numFmtId="178" fontId="4" fillId="120" borderId="213" xfId="0" applyNumberFormat="1" applyFont="1" applyFill="1" applyBorder="1" applyAlignment="1">
      <alignment horizontal="right" vertical="center"/>
    </xf>
    <xf numFmtId="178" fontId="0" fillId="120" borderId="210" xfId="0" applyNumberFormat="1" applyFill="1" applyBorder="1"/>
    <xf numFmtId="178" fontId="0" fillId="120" borderId="0" xfId="0" applyNumberFormat="1" applyFill="1" applyBorder="1"/>
    <xf numFmtId="178" fontId="0" fillId="120" borderId="211" xfId="0" applyNumberFormat="1" applyFill="1" applyBorder="1"/>
    <xf numFmtId="178" fontId="4" fillId="120" borderId="214" xfId="0" applyNumberFormat="1" applyFont="1" applyFill="1" applyBorder="1" applyAlignment="1">
      <alignment horizontal="right" vertical="center"/>
    </xf>
    <xf numFmtId="178" fontId="4" fillId="120" borderId="215" xfId="0" applyNumberFormat="1" applyFont="1" applyFill="1" applyBorder="1" applyAlignment="1">
      <alignment horizontal="right" vertical="center"/>
    </xf>
    <xf numFmtId="178" fontId="9" fillId="118" borderId="210" xfId="0" applyNumberFormat="1" applyFont="1" applyFill="1" applyBorder="1" applyAlignment="1">
      <alignment horizontal="right" vertical="center"/>
    </xf>
    <xf numFmtId="178" fontId="9" fillId="118" borderId="211" xfId="0" applyNumberFormat="1" applyFont="1" applyFill="1" applyBorder="1" applyAlignment="1">
      <alignment horizontal="right" vertical="center"/>
    </xf>
    <xf numFmtId="178" fontId="4" fillId="118" borderId="212" xfId="0" applyNumberFormat="1" applyFont="1" applyFill="1" applyBorder="1" applyAlignment="1">
      <alignment horizontal="right" vertical="center"/>
    </xf>
    <xf numFmtId="178" fontId="4" fillId="118" borderId="213" xfId="0" applyNumberFormat="1" applyFont="1" applyFill="1" applyBorder="1" applyAlignment="1">
      <alignment horizontal="right" vertical="center"/>
    </xf>
    <xf numFmtId="178" fontId="0" fillId="118" borderId="210" xfId="0" applyNumberFormat="1" applyFill="1" applyBorder="1"/>
    <xf numFmtId="178" fontId="0" fillId="118" borderId="211" xfId="0" applyNumberFormat="1" applyFill="1" applyBorder="1"/>
    <xf numFmtId="178" fontId="4" fillId="118" borderId="214" xfId="0" applyNumberFormat="1" applyFont="1" applyFill="1" applyBorder="1" applyAlignment="1">
      <alignment horizontal="right" vertical="center"/>
    </xf>
    <xf numFmtId="178" fontId="4" fillId="118" borderId="215" xfId="0" applyNumberFormat="1" applyFont="1" applyFill="1" applyBorder="1" applyAlignment="1">
      <alignment horizontal="right" vertical="center"/>
    </xf>
    <xf numFmtId="303" fontId="4" fillId="118" borderId="13" xfId="0" applyNumberFormat="1" applyFont="1" applyFill="1" applyBorder="1" applyAlignment="1">
      <alignment horizontal="right"/>
    </xf>
    <xf numFmtId="303" fontId="4" fillId="118" borderId="208" xfId="0" applyNumberFormat="1" applyFont="1" applyFill="1" applyBorder="1" applyAlignment="1">
      <alignment horizontal="right"/>
    </xf>
    <xf numFmtId="303" fontId="4" fillId="118" borderId="209" xfId="0" applyNumberFormat="1" applyFont="1" applyFill="1" applyBorder="1" applyAlignment="1">
      <alignment horizontal="right"/>
    </xf>
    <xf numFmtId="303" fontId="4" fillId="120" borderId="208" xfId="0" applyNumberFormat="1" applyFont="1" applyFill="1" applyBorder="1" applyAlignment="1">
      <alignment horizontal="right"/>
    </xf>
    <xf numFmtId="303" fontId="4" fillId="120" borderId="13" xfId="0" applyNumberFormat="1" applyFont="1" applyFill="1" applyBorder="1" applyAlignment="1">
      <alignment horizontal="right"/>
    </xf>
    <xf numFmtId="303" fontId="4" fillId="120" borderId="209" xfId="0" applyNumberFormat="1" applyFont="1" applyFill="1" applyBorder="1" applyAlignment="1">
      <alignment horizontal="right"/>
    </xf>
    <xf numFmtId="303" fontId="302" fillId="118" borderId="13" xfId="0" applyNumberFormat="1" applyFont="1" applyFill="1" applyBorder="1" applyAlignment="1">
      <alignment horizontal="right"/>
    </xf>
    <xf numFmtId="303" fontId="302" fillId="118" borderId="147" xfId="0" applyNumberFormat="1" applyFont="1" applyFill="1" applyBorder="1" applyAlignment="1">
      <alignment horizontal="right"/>
    </xf>
    <xf numFmtId="177" fontId="4" fillId="118" borderId="22" xfId="0" quotePrefix="1" applyNumberFormat="1" applyFont="1" applyFill="1" applyBorder="1" applyAlignment="1">
      <alignment horizontal="left"/>
    </xf>
    <xf numFmtId="0" fontId="4" fillId="118" borderId="17" xfId="0" applyNumberFormat="1" applyFont="1" applyFill="1" applyBorder="1" applyAlignment="1">
      <alignment horizontal="left"/>
    </xf>
    <xf numFmtId="303" fontId="4" fillId="34" borderId="13" xfId="0" applyNumberFormat="1" applyFont="1" applyFill="1" applyBorder="1" applyAlignment="1">
      <alignment horizontal="right"/>
    </xf>
    <xf numFmtId="303" fontId="4" fillId="34" borderId="147" xfId="0" applyNumberFormat="1" applyFont="1" applyFill="1" applyBorder="1" applyAlignment="1">
      <alignment horizontal="right"/>
    </xf>
    <xf numFmtId="304" fontId="301" fillId="118" borderId="59" xfId="7888" applyNumberFormat="1" applyFont="1" applyFill="1" applyBorder="1" applyAlignment="1">
      <alignment horizontal="right" vertical="center"/>
    </xf>
    <xf numFmtId="304" fontId="301" fillId="118" borderId="118" xfId="7888" applyNumberFormat="1" applyFont="1" applyFill="1" applyBorder="1" applyAlignment="1">
      <alignment horizontal="right" vertical="center"/>
    </xf>
    <xf numFmtId="304" fontId="301" fillId="118" borderId="0" xfId="7888" applyNumberFormat="1" applyFont="1" applyFill="1" applyBorder="1" applyAlignment="1">
      <alignment horizontal="right" vertical="center"/>
    </xf>
    <xf numFmtId="304" fontId="301" fillId="118" borderId="131" xfId="7888" applyNumberFormat="1" applyFont="1" applyFill="1" applyBorder="1" applyAlignment="1">
      <alignment horizontal="right" vertical="center"/>
    </xf>
    <xf numFmtId="305" fontId="301" fillId="118" borderId="0" xfId="7888" applyNumberFormat="1" applyFont="1" applyFill="1" applyBorder="1" applyAlignment="1">
      <alignment horizontal="right" vertical="center"/>
    </xf>
    <xf numFmtId="305" fontId="301" fillId="118" borderId="131" xfId="7888" applyNumberFormat="1" applyFont="1" applyFill="1" applyBorder="1" applyAlignment="1">
      <alignment horizontal="right" vertical="center"/>
    </xf>
    <xf numFmtId="304" fontId="301" fillId="118" borderId="0" xfId="0" applyNumberFormat="1" applyFont="1" applyFill="1" applyBorder="1" applyAlignment="1">
      <alignment horizontal="right" vertical="center"/>
    </xf>
    <xf numFmtId="304" fontId="301" fillId="118" borderId="131" xfId="0" applyNumberFormat="1" applyFont="1" applyFill="1" applyBorder="1" applyAlignment="1">
      <alignment horizontal="right" vertical="center"/>
    </xf>
    <xf numFmtId="304" fontId="302" fillId="118" borderId="18" xfId="7888" applyNumberFormat="1" applyFont="1" applyFill="1" applyBorder="1" applyAlignment="1">
      <alignment horizontal="right" vertical="center"/>
    </xf>
    <xf numFmtId="304" fontId="302" fillId="118" borderId="135" xfId="7888" applyNumberFormat="1" applyFont="1" applyFill="1" applyBorder="1" applyAlignment="1">
      <alignment horizontal="right" vertical="center"/>
    </xf>
    <xf numFmtId="304" fontId="305" fillId="118" borderId="0" xfId="7888" applyNumberFormat="1" applyFont="1" applyFill="1"/>
    <xf numFmtId="304" fontId="305" fillId="118" borderId="139" xfId="7888" applyNumberFormat="1" applyFont="1" applyFill="1" applyBorder="1"/>
    <xf numFmtId="304" fontId="302" fillId="118" borderId="21" xfId="7888" applyNumberFormat="1" applyFont="1" applyFill="1" applyBorder="1" applyAlignment="1">
      <alignment horizontal="right" vertical="center"/>
    </xf>
    <xf numFmtId="304" fontId="302" fillId="118" borderId="23" xfId="7888" applyNumberFormat="1" applyFont="1" applyFill="1" applyBorder="1" applyAlignment="1">
      <alignment horizontal="right" vertical="center"/>
    </xf>
    <xf numFmtId="178" fontId="9" fillId="118" borderId="16" xfId="0" applyNumberFormat="1" applyFont="1" applyFill="1" applyBorder="1" applyAlignment="1">
      <alignment horizontal="right" vertical="center"/>
    </xf>
    <xf numFmtId="178" fontId="9" fillId="120" borderId="16" xfId="0" applyNumberFormat="1" applyFont="1" applyFill="1" applyBorder="1" applyAlignment="1">
      <alignment horizontal="right" vertical="center"/>
    </xf>
    <xf numFmtId="178" fontId="9" fillId="118" borderId="59" xfId="0" applyNumberFormat="1" applyFont="1" applyFill="1" applyBorder="1" applyAlignment="1">
      <alignment horizontal="right" vertical="center"/>
    </xf>
    <xf numFmtId="178" fontId="9" fillId="118" borderId="118" xfId="0" applyNumberFormat="1" applyFont="1" applyFill="1" applyBorder="1" applyAlignment="1">
      <alignment horizontal="right" vertical="center"/>
    </xf>
    <xf numFmtId="178" fontId="9" fillId="34" borderId="16" xfId="0" applyNumberFormat="1" applyFont="1" applyFill="1" applyBorder="1" applyAlignment="1">
      <alignment horizontal="right" vertical="center"/>
    </xf>
    <xf numFmtId="178" fontId="9" fillId="34" borderId="18" xfId="0" applyNumberFormat="1" applyFont="1" applyFill="1" applyBorder="1" applyAlignment="1">
      <alignment horizontal="right" vertical="center"/>
    </xf>
    <xf numFmtId="178" fontId="9" fillId="34" borderId="19" xfId="0" applyNumberFormat="1" applyFont="1" applyFill="1" applyBorder="1" applyAlignment="1">
      <alignment horizontal="right" vertical="center"/>
    </xf>
    <xf numFmtId="178" fontId="9" fillId="34" borderId="59" xfId="0" applyNumberFormat="1" applyFont="1" applyFill="1" applyBorder="1" applyAlignment="1">
      <alignment horizontal="right" vertical="center"/>
    </xf>
    <xf numFmtId="178" fontId="9" fillId="34" borderId="118" xfId="0" applyNumberFormat="1" applyFont="1" applyFill="1" applyBorder="1" applyAlignment="1">
      <alignment horizontal="right" vertical="center"/>
    </xf>
    <xf numFmtId="178" fontId="9" fillId="34" borderId="124" xfId="0" applyNumberFormat="1" applyFont="1" applyFill="1" applyBorder="1" applyAlignment="1">
      <alignment horizontal="right" vertical="center"/>
    </xf>
    <xf numFmtId="178" fontId="9" fillId="34" borderId="126" xfId="0" applyNumberFormat="1" applyFont="1" applyFill="1" applyBorder="1" applyAlignment="1">
      <alignment horizontal="right" vertical="center"/>
    </xf>
    <xf numFmtId="178" fontId="4" fillId="34" borderId="16" xfId="0" applyNumberFormat="1" applyFont="1" applyFill="1" applyBorder="1" applyAlignment="1">
      <alignment horizontal="right" vertical="center"/>
    </xf>
    <xf numFmtId="178" fontId="4" fillId="34" borderId="122" xfId="0" applyNumberFormat="1" applyFont="1" applyFill="1" applyBorder="1" applyAlignment="1">
      <alignment horizontal="right" vertical="center"/>
    </xf>
    <xf numFmtId="178" fontId="4" fillId="34" borderId="123" xfId="0" applyNumberFormat="1" applyFont="1" applyFill="1" applyBorder="1" applyAlignment="1">
      <alignment horizontal="right" vertical="center"/>
    </xf>
    <xf numFmtId="290" fontId="9" fillId="34" borderId="0" xfId="0" applyNumberFormat="1" applyFont="1" applyFill="1" applyBorder="1" applyAlignment="1">
      <alignment horizontal="right" vertical="center"/>
    </xf>
    <xf numFmtId="290" fontId="9" fillId="34" borderId="16" xfId="0" applyNumberFormat="1" applyFont="1" applyFill="1" applyBorder="1" applyAlignment="1">
      <alignment horizontal="right" vertical="center"/>
    </xf>
    <xf numFmtId="290" fontId="4" fillId="34" borderId="18" xfId="0" applyNumberFormat="1" applyFont="1" applyFill="1" applyBorder="1" applyAlignment="1">
      <alignment horizontal="right" vertical="center"/>
    </xf>
    <xf numFmtId="290" fontId="4" fillId="34" borderId="19" xfId="0" applyNumberFormat="1" applyFont="1" applyFill="1" applyBorder="1" applyAlignment="1">
      <alignment horizontal="right" vertical="center"/>
    </xf>
    <xf numFmtId="290" fontId="4" fillId="34" borderId="0" xfId="0" applyNumberFormat="1" applyFont="1" applyFill="1" applyBorder="1" applyAlignment="1">
      <alignment horizontal="right" vertical="center"/>
    </xf>
    <xf numFmtId="290" fontId="4" fillId="34" borderId="16" xfId="0" applyNumberFormat="1" applyFont="1" applyFill="1" applyBorder="1" applyAlignment="1">
      <alignment horizontal="right" vertical="center"/>
    </xf>
    <xf numFmtId="290" fontId="6" fillId="34" borderId="16" xfId="0" applyNumberFormat="1" applyFont="1" applyFill="1" applyBorder="1" applyAlignment="1">
      <alignment horizontal="right" vertical="center"/>
    </xf>
    <xf numFmtId="290" fontId="9" fillId="34" borderId="59" xfId="0" applyNumberFormat="1" applyFont="1" applyFill="1" applyBorder="1" applyAlignment="1">
      <alignment horizontal="right" vertical="center"/>
    </xf>
    <xf numFmtId="290" fontId="6" fillId="34" borderId="118" xfId="0" applyNumberFormat="1" applyFont="1" applyFill="1" applyBorder="1" applyAlignment="1">
      <alignment horizontal="right" vertical="center"/>
    </xf>
    <xf numFmtId="290" fontId="4" fillId="120" borderId="0" xfId="0" applyNumberFormat="1" applyFont="1" applyFill="1" applyBorder="1" applyAlignment="1">
      <alignment horizontal="right" vertical="center"/>
    </xf>
    <xf numFmtId="290" fontId="4" fillId="120" borderId="16" xfId="0" applyNumberFormat="1" applyFont="1" applyFill="1" applyBorder="1" applyAlignment="1">
      <alignment horizontal="right" vertical="center"/>
    </xf>
    <xf numFmtId="290" fontId="9" fillId="120" borderId="0" xfId="0" applyNumberFormat="1" applyFont="1" applyFill="1" applyBorder="1" applyAlignment="1">
      <alignment horizontal="right" vertical="center"/>
    </xf>
    <xf numFmtId="290" fontId="9" fillId="120" borderId="16" xfId="0" applyNumberFormat="1" applyFont="1" applyFill="1" applyBorder="1" applyAlignment="1">
      <alignment horizontal="right" vertical="center"/>
    </xf>
    <xf numFmtId="290" fontId="9" fillId="120" borderId="59" xfId="0" applyNumberFormat="1" applyFont="1" applyFill="1" applyBorder="1" applyAlignment="1">
      <alignment horizontal="right" vertical="center"/>
    </xf>
    <xf numFmtId="290" fontId="6" fillId="120" borderId="118" xfId="0" applyNumberFormat="1" applyFont="1" applyFill="1" applyBorder="1" applyAlignment="1">
      <alignment horizontal="right" vertical="center"/>
    </xf>
    <xf numFmtId="178" fontId="4" fillId="34" borderId="115" xfId="0" applyNumberFormat="1" applyFont="1" applyFill="1" applyBorder="1" applyAlignment="1">
      <alignment horizontal="right" vertical="center"/>
    </xf>
    <xf numFmtId="178" fontId="4" fillId="34" borderId="116" xfId="0" applyNumberFormat="1" applyFont="1" applyFill="1" applyBorder="1" applyAlignment="1">
      <alignment horizontal="right" vertical="center"/>
    </xf>
    <xf numFmtId="178" fontId="4" fillId="34" borderId="111" xfId="0" applyNumberFormat="1" applyFont="1" applyFill="1" applyBorder="1" applyAlignment="1">
      <alignment horizontal="right" vertical="center"/>
    </xf>
    <xf numFmtId="178" fontId="4" fillId="34" borderId="113" xfId="0" applyNumberFormat="1" applyFont="1" applyFill="1" applyBorder="1" applyAlignment="1">
      <alignment horizontal="right" vertical="center"/>
    </xf>
    <xf numFmtId="306" fontId="6" fillId="34" borderId="0" xfId="7895" applyNumberFormat="1" applyFont="1" applyFill="1" applyBorder="1" applyAlignment="1">
      <alignment horizontal="right" vertical="center"/>
    </xf>
    <xf numFmtId="306" fontId="6" fillId="34" borderId="131" xfId="7895" applyNumberFormat="1" applyFont="1" applyFill="1" applyBorder="1" applyAlignment="1">
      <alignment horizontal="right" vertical="center"/>
    </xf>
    <xf numFmtId="306" fontId="4" fillId="34" borderId="18" xfId="7895" applyNumberFormat="1" applyFont="1" applyFill="1" applyBorder="1" applyAlignment="1">
      <alignment horizontal="right" vertical="center"/>
    </xf>
    <xf numFmtId="306" fontId="4" fillId="34" borderId="19" xfId="7895" applyNumberFormat="1" applyFont="1" applyFill="1" applyBorder="1" applyAlignment="1">
      <alignment horizontal="right" vertical="center"/>
    </xf>
    <xf numFmtId="306" fontId="9" fillId="34" borderId="13" xfId="7895" applyNumberFormat="1" applyFont="1" applyFill="1" applyBorder="1" applyAlignment="1">
      <alignment horizontal="right" vertical="center"/>
    </xf>
    <xf numFmtId="306" fontId="9" fillId="34" borderId="14" xfId="7895" applyNumberFormat="1" applyFont="1" applyFill="1" applyBorder="1" applyAlignment="1">
      <alignment horizontal="right" vertical="center"/>
    </xf>
    <xf numFmtId="306" fontId="4" fillId="34" borderId="111" xfId="7895" applyNumberFormat="1" applyFont="1" applyFill="1" applyBorder="1" applyAlignment="1">
      <alignment horizontal="right" vertical="center"/>
    </xf>
    <xf numFmtId="306" fontId="4" fillId="34" borderId="113" xfId="7895" applyNumberFormat="1" applyFont="1" applyFill="1" applyBorder="1" applyAlignment="1">
      <alignment horizontal="right" vertical="center"/>
    </xf>
    <xf numFmtId="290" fontId="8" fillId="35" borderId="10" xfId="7894" applyNumberFormat="1" applyFont="1" applyFill="1" applyBorder="1" applyAlignment="1">
      <alignment horizontal="right"/>
    </xf>
    <xf numFmtId="290" fontId="8" fillId="35" borderId="10" xfId="7894" applyNumberFormat="1" applyFont="1" applyFill="1" applyBorder="1"/>
    <xf numFmtId="290" fontId="8" fillId="35" borderId="11" xfId="7894" applyNumberFormat="1" applyFont="1" applyFill="1" applyBorder="1"/>
    <xf numFmtId="290" fontId="6" fillId="35" borderId="0" xfId="7894" applyNumberFormat="1" applyFont="1" applyFill="1" applyBorder="1" applyAlignment="1">
      <alignment horizontal="right"/>
    </xf>
    <xf numFmtId="290" fontId="6" fillId="35" borderId="0" xfId="7894" applyNumberFormat="1" applyFont="1" applyFill="1" applyBorder="1"/>
    <xf numFmtId="290" fontId="6" fillId="35" borderId="131" xfId="7894" applyNumberFormat="1" applyFont="1" applyFill="1" applyBorder="1"/>
    <xf numFmtId="290" fontId="6" fillId="35" borderId="131" xfId="7894" applyNumberFormat="1" applyFont="1" applyFill="1" applyBorder="1" applyAlignment="1">
      <alignment horizontal="right"/>
    </xf>
    <xf numFmtId="290" fontId="6" fillId="120" borderId="0" xfId="7894" applyNumberFormat="1" applyFont="1" applyFill="1" applyBorder="1" applyAlignment="1">
      <alignment horizontal="right"/>
    </xf>
    <xf numFmtId="290" fontId="6" fillId="120" borderId="139" xfId="7894" applyNumberFormat="1" applyFont="1" applyFill="1" applyBorder="1" applyAlignment="1">
      <alignment horizontal="right"/>
    </xf>
    <xf numFmtId="290" fontId="8" fillId="35" borderId="154" xfId="7894" applyNumberFormat="1" applyFont="1" applyFill="1" applyBorder="1"/>
    <xf numFmtId="290" fontId="8" fillId="35" borderId="155" xfId="7894" applyNumberFormat="1" applyFont="1" applyFill="1" applyBorder="1"/>
    <xf numFmtId="178" fontId="6" fillId="34" borderId="131" xfId="0" applyNumberFormat="1" applyFont="1" applyFill="1" applyBorder="1" applyAlignment="1">
      <alignment horizontal="right" vertical="center"/>
    </xf>
    <xf numFmtId="178" fontId="9" fillId="34" borderId="139" xfId="0" applyNumberFormat="1" applyFont="1" applyFill="1" applyBorder="1" applyAlignment="1">
      <alignment horizontal="right" vertical="center"/>
    </xf>
    <xf numFmtId="178" fontId="6" fillId="34" borderId="10" xfId="0" applyNumberFormat="1" applyFont="1" applyFill="1" applyBorder="1" applyAlignment="1">
      <alignment horizontal="right" vertical="center"/>
    </xf>
    <xf numFmtId="178" fontId="6" fillId="34" borderId="11" xfId="0" applyNumberFormat="1" applyFont="1" applyFill="1" applyBorder="1" applyAlignment="1">
      <alignment horizontal="right" vertical="center"/>
    </xf>
    <xf numFmtId="178" fontId="9" fillId="0" borderId="0" xfId="0" applyNumberFormat="1" applyFont="1" applyFill="1" applyBorder="1" applyAlignment="1">
      <alignment horizontal="right" vertical="center"/>
    </xf>
    <xf numFmtId="178" fontId="9" fillId="120" borderId="111" xfId="0" applyNumberFormat="1" applyFont="1" applyFill="1" applyBorder="1" applyAlignment="1">
      <alignment horizontal="right" vertical="center"/>
    </xf>
    <xf numFmtId="178" fontId="9" fillId="120" borderId="113" xfId="0" applyNumberFormat="1" applyFont="1" applyFill="1" applyBorder="1" applyAlignment="1">
      <alignment horizontal="right" vertical="center"/>
    </xf>
    <xf numFmtId="306" fontId="6" fillId="34" borderId="0" xfId="0" applyNumberFormat="1" applyFont="1" applyFill="1" applyBorder="1" applyAlignment="1">
      <alignment horizontal="right" vertical="center"/>
    </xf>
    <xf numFmtId="307" fontId="6" fillId="34" borderId="0" xfId="0" applyNumberFormat="1" applyFont="1" applyFill="1" applyBorder="1" applyAlignment="1">
      <alignment horizontal="right" vertical="center"/>
    </xf>
    <xf numFmtId="307" fontId="6" fillId="34" borderId="131" xfId="0" applyNumberFormat="1" applyFont="1" applyFill="1" applyBorder="1" applyAlignment="1">
      <alignment horizontal="right" vertical="center"/>
    </xf>
    <xf numFmtId="307" fontId="6" fillId="34" borderId="0" xfId="7896" applyNumberFormat="1" applyFont="1" applyFill="1" applyBorder="1" applyAlignment="1">
      <alignment horizontal="right" vertical="center"/>
    </xf>
    <xf numFmtId="307" fontId="6" fillId="34" borderId="131" xfId="7896" applyNumberFormat="1" applyFont="1" applyFill="1" applyBorder="1" applyAlignment="1">
      <alignment horizontal="right" vertical="center"/>
    </xf>
    <xf numFmtId="307" fontId="4" fillId="34" borderId="18" xfId="7896" applyNumberFormat="1" applyFont="1" applyFill="1" applyBorder="1" applyAlignment="1">
      <alignment horizontal="right" vertical="center"/>
    </xf>
    <xf numFmtId="307" fontId="4" fillId="34" borderId="19" xfId="7896" applyNumberFormat="1" applyFont="1" applyFill="1" applyBorder="1" applyAlignment="1">
      <alignment horizontal="right" vertical="center"/>
    </xf>
    <xf numFmtId="307" fontId="9" fillId="34" borderId="124" xfId="7896" applyNumberFormat="1" applyFont="1" applyFill="1" applyBorder="1" applyAlignment="1">
      <alignment horizontal="right" vertical="center"/>
    </xf>
    <xf numFmtId="307" fontId="9" fillId="34" borderId="126" xfId="7896" applyNumberFormat="1" applyFont="1" applyFill="1" applyBorder="1" applyAlignment="1">
      <alignment horizontal="right" vertical="center"/>
    </xf>
    <xf numFmtId="307" fontId="4" fillId="34" borderId="10" xfId="7896" applyNumberFormat="1" applyFont="1" applyFill="1" applyBorder="1" applyAlignment="1">
      <alignment horizontal="right" vertical="center"/>
    </xf>
    <xf numFmtId="307" fontId="4" fillId="34" borderId="11" xfId="7896" applyNumberFormat="1" applyFont="1" applyFill="1" applyBorder="1" applyAlignment="1">
      <alignment horizontal="right" vertical="center"/>
    </xf>
    <xf numFmtId="306" fontId="9" fillId="118" borderId="0" xfId="0" applyNumberFormat="1" applyFont="1" applyFill="1" applyBorder="1" applyAlignment="1">
      <alignment vertical="center"/>
    </xf>
    <xf numFmtId="306" fontId="6" fillId="34" borderId="10" xfId="0" applyNumberFormat="1" applyFont="1" applyFill="1" applyBorder="1" applyAlignment="1">
      <alignment horizontal="right" vertical="center"/>
    </xf>
    <xf numFmtId="0" fontId="0" fillId="0" borderId="0" xfId="0" applyAlignment="1">
      <alignment horizontal="right"/>
    </xf>
    <xf numFmtId="175" fontId="446" fillId="121" borderId="0" xfId="0" applyNumberFormat="1" applyFont="1" applyFill="1" applyAlignment="1">
      <alignment horizontal="right"/>
    </xf>
    <xf numFmtId="173" fontId="0" fillId="0" borderId="0" xfId="0" applyNumberFormat="1" applyAlignment="1">
      <alignment horizontal="right"/>
    </xf>
    <xf numFmtId="178" fontId="5" fillId="34" borderId="10" xfId="0" applyNumberFormat="1" applyFont="1" applyFill="1" applyBorder="1" applyAlignment="1">
      <alignment vertical="center"/>
    </xf>
    <xf numFmtId="178" fontId="5" fillId="118" borderId="0" xfId="0" applyNumberFormat="1" applyFont="1" applyFill="1" applyBorder="1" applyAlignment="1">
      <alignment vertical="center"/>
    </xf>
    <xf numFmtId="178" fontId="9" fillId="118" borderId="0" xfId="0" applyNumberFormat="1" applyFont="1" applyFill="1" applyBorder="1" applyAlignment="1">
      <alignment vertical="center"/>
    </xf>
    <xf numFmtId="178" fontId="4" fillId="118" borderId="131" xfId="0" applyNumberFormat="1" applyFont="1" applyFill="1" applyBorder="1" applyAlignment="1">
      <alignment vertical="center"/>
    </xf>
    <xf numFmtId="178" fontId="9" fillId="118" borderId="131" xfId="0" applyNumberFormat="1" applyFont="1" applyFill="1" applyBorder="1" applyAlignment="1">
      <alignment vertical="center"/>
    </xf>
    <xf numFmtId="178" fontId="4" fillId="118" borderId="10" xfId="0" applyNumberFormat="1" applyFont="1" applyFill="1" applyBorder="1" applyAlignment="1">
      <alignment vertical="center"/>
    </xf>
    <xf numFmtId="178" fontId="4" fillId="118" borderId="11" xfId="0" applyNumberFormat="1" applyFont="1" applyFill="1" applyBorder="1" applyAlignment="1">
      <alignment vertical="center"/>
    </xf>
    <xf numFmtId="178" fontId="4" fillId="118" borderId="0" xfId="0" applyNumberFormat="1" applyFont="1" applyFill="1" applyBorder="1" applyAlignment="1">
      <alignment vertical="center"/>
    </xf>
    <xf numFmtId="178" fontId="5" fillId="118" borderId="131" xfId="0" applyNumberFormat="1" applyFont="1" applyFill="1" applyBorder="1" applyAlignment="1">
      <alignment vertical="center"/>
    </xf>
    <xf numFmtId="0" fontId="0" fillId="118" borderId="0" xfId="0" applyFill="1" applyAlignment="1">
      <alignment vertical="center"/>
    </xf>
    <xf numFmtId="173" fontId="0" fillId="118" borderId="0" xfId="0" applyNumberFormat="1" applyFill="1"/>
    <xf numFmtId="0" fontId="300" fillId="118" borderId="0" xfId="0" applyFont="1" applyFill="1"/>
    <xf numFmtId="173" fontId="0" fillId="118" borderId="0" xfId="0" applyNumberFormat="1" applyFill="1" applyAlignment="1">
      <alignment vertical="center"/>
    </xf>
    <xf numFmtId="0" fontId="303" fillId="118" borderId="0" xfId="0" applyFont="1" applyFill="1" applyAlignment="1">
      <alignment horizontal="left" indent="5"/>
    </xf>
    <xf numFmtId="173" fontId="2" fillId="118" borderId="0" xfId="0" applyNumberFormat="1" applyFont="1" applyFill="1"/>
    <xf numFmtId="173" fontId="2" fillId="118" borderId="0" xfId="7888" applyNumberFormat="1" applyFont="1" applyFill="1"/>
    <xf numFmtId="0" fontId="299" fillId="118" borderId="0" xfId="0" applyFont="1" applyFill="1"/>
    <xf numFmtId="49" fontId="268" fillId="118" borderId="0" xfId="0" applyNumberFormat="1" applyFont="1" applyFill="1"/>
    <xf numFmtId="49" fontId="0" fillId="118" borderId="0" xfId="0" applyNumberFormat="1" applyFill="1"/>
    <xf numFmtId="2" fontId="0" fillId="118" borderId="0" xfId="0" applyNumberFormat="1" applyFill="1"/>
    <xf numFmtId="0" fontId="0" fillId="118" borderId="0" xfId="0" applyNumberFormat="1" applyFill="1"/>
    <xf numFmtId="0" fontId="447" fillId="118" borderId="0" xfId="0" applyFont="1" applyFill="1"/>
    <xf numFmtId="0" fontId="448" fillId="118" borderId="0" xfId="0" applyFont="1" applyFill="1"/>
    <xf numFmtId="0" fontId="0" fillId="118" borderId="0" xfId="0" applyFill="1" applyAlignment="1">
      <alignment wrapText="1"/>
    </xf>
    <xf numFmtId="0" fontId="504" fillId="118" borderId="81" xfId="0" applyFont="1" applyFill="1" applyBorder="1"/>
    <xf numFmtId="3" fontId="504" fillId="118" borderId="35" xfId="0" applyNumberFormat="1" applyFont="1" applyFill="1" applyBorder="1"/>
    <xf numFmtId="3" fontId="504" fillId="118" borderId="110" xfId="0" applyNumberFormat="1" applyFont="1" applyFill="1" applyBorder="1"/>
    <xf numFmtId="0" fontId="504" fillId="118" borderId="42" xfId="0" applyFont="1" applyFill="1" applyBorder="1"/>
    <xf numFmtId="3" fontId="504" fillId="118" borderId="0" xfId="0" applyNumberFormat="1" applyFont="1" applyFill="1" applyBorder="1"/>
    <xf numFmtId="3" fontId="504" fillId="118" borderId="39" xfId="0" applyNumberFormat="1" applyFont="1" applyFill="1" applyBorder="1"/>
    <xf numFmtId="0" fontId="504" fillId="118" borderId="41" xfId="0" applyFont="1" applyFill="1" applyBorder="1"/>
    <xf numFmtId="3" fontId="504" fillId="118" borderId="102" xfId="0" applyNumberFormat="1" applyFont="1" applyFill="1" applyBorder="1"/>
    <xf numFmtId="3" fontId="504" fillId="118" borderId="103" xfId="0" applyNumberFormat="1" applyFont="1" applyFill="1" applyBorder="1"/>
    <xf numFmtId="0" fontId="10" fillId="118" borderId="0" xfId="7895" applyFont="1" applyFill="1"/>
    <xf numFmtId="0" fontId="312" fillId="118" borderId="0" xfId="7895" applyNumberFormat="1" applyFont="1" applyFill="1" applyBorder="1" applyAlignment="1">
      <alignment vertical="center"/>
    </xf>
    <xf numFmtId="0" fontId="10" fillId="118" borderId="0" xfId="7895" applyFont="1" applyFill="1" applyBorder="1"/>
    <xf numFmtId="0" fontId="10" fillId="118" borderId="0" xfId="7895" applyFont="1" applyFill="1" applyAlignment="1">
      <alignment vertical="center"/>
    </xf>
    <xf numFmtId="0" fontId="8" fillId="118" borderId="0" xfId="7895" applyNumberFormat="1" applyFont="1" applyFill="1" applyBorder="1" applyAlignment="1">
      <alignment horizontal="left" vertical="center"/>
    </xf>
    <xf numFmtId="0" fontId="8" fillId="118" borderId="0" xfId="7895" applyFont="1" applyFill="1" applyBorder="1" applyAlignment="1">
      <alignment horizontal="right" vertical="center" wrapText="1"/>
    </xf>
    <xf numFmtId="0" fontId="310" fillId="118" borderId="0" xfId="7895" applyFont="1" applyFill="1" applyBorder="1" applyAlignment="1">
      <alignment horizontal="right" vertical="center" wrapText="1"/>
    </xf>
    <xf numFmtId="0" fontId="10" fillId="118" borderId="0" xfId="7895" applyFont="1" applyFill="1" applyBorder="1" applyAlignment="1">
      <alignment vertical="center"/>
    </xf>
    <xf numFmtId="0" fontId="6" fillId="118" borderId="0" xfId="7895" applyNumberFormat="1" applyFont="1" applyFill="1" applyBorder="1" applyAlignment="1">
      <alignment vertical="center"/>
    </xf>
    <xf numFmtId="189" fontId="6" fillId="118" borderId="0" xfId="7895" applyNumberFormat="1" applyFont="1" applyFill="1" applyBorder="1" applyAlignment="1">
      <alignment vertical="center"/>
    </xf>
    <xf numFmtId="189" fontId="6" fillId="118" borderId="0" xfId="7895" applyNumberFormat="1" applyFont="1" applyFill="1" applyBorder="1" applyAlignment="1">
      <alignment horizontal="right" vertical="center"/>
    </xf>
    <xf numFmtId="176" fontId="306" fillId="118" borderId="0" xfId="7895" applyNumberFormat="1" applyFont="1" applyFill="1" applyBorder="1" applyAlignment="1">
      <alignment vertical="center"/>
    </xf>
    <xf numFmtId="0" fontId="313" fillId="118" borderId="0" xfId="7895" applyFont="1" applyFill="1" applyBorder="1" applyAlignment="1">
      <alignment vertical="center"/>
    </xf>
    <xf numFmtId="0" fontId="308" fillId="118" borderId="0" xfId="7895" applyFont="1" applyFill="1"/>
    <xf numFmtId="37" fontId="314" fillId="118" borderId="0" xfId="7895" applyNumberFormat="1" applyFont="1" applyFill="1" applyBorder="1" applyAlignment="1">
      <alignment vertical="center"/>
    </xf>
    <xf numFmtId="0" fontId="8" fillId="118" borderId="0" xfId="7891" applyFont="1" applyFill="1"/>
    <xf numFmtId="0" fontId="6" fillId="118" borderId="0" xfId="7891" applyFont="1" applyFill="1"/>
    <xf numFmtId="0" fontId="8" fillId="118" borderId="0" xfId="7891" applyFont="1" applyFill="1" applyAlignment="1">
      <alignment horizontal="center"/>
    </xf>
    <xf numFmtId="0" fontId="10" fillId="118" borderId="0" xfId="7891" applyFont="1" applyFill="1"/>
    <xf numFmtId="0" fontId="502" fillId="118" borderId="0" xfId="0" applyFont="1" applyFill="1" applyAlignment="1">
      <alignment horizontal="center" readingOrder="1"/>
    </xf>
    <xf numFmtId="0" fontId="6" fillId="118" borderId="65" xfId="7891" applyFont="1" applyFill="1" applyBorder="1"/>
    <xf numFmtId="0" fontId="6" fillId="118" borderId="45" xfId="7891" applyFont="1" applyFill="1" applyBorder="1"/>
    <xf numFmtId="0" fontId="8" fillId="118" borderId="45" xfId="7891" applyFont="1" applyFill="1" applyBorder="1" applyAlignment="1">
      <alignment horizontal="center"/>
    </xf>
    <xf numFmtId="0" fontId="9" fillId="118" borderId="0" xfId="0" applyFont="1" applyFill="1" applyBorder="1" applyAlignment="1">
      <alignment horizontal="right" vertical="center"/>
    </xf>
    <xf numFmtId="173" fontId="300" fillId="118" borderId="0" xfId="0" applyNumberFormat="1" applyFont="1" applyFill="1" applyBorder="1" applyAlignment="1">
      <alignment horizontal="right" vertical="center"/>
    </xf>
    <xf numFmtId="166" fontId="6" fillId="118" borderId="0" xfId="7891" applyNumberFormat="1" applyFont="1" applyFill="1"/>
    <xf numFmtId="0" fontId="4" fillId="118" borderId="197" xfId="0" applyFont="1" applyFill="1" applyBorder="1" applyAlignment="1">
      <alignment horizontal="left" vertical="center"/>
    </xf>
    <xf numFmtId="9" fontId="268" fillId="118" borderId="0" xfId="7888" applyFont="1" applyFill="1"/>
    <xf numFmtId="0" fontId="2" fillId="118" borderId="0" xfId="0" applyFont="1" applyFill="1"/>
    <xf numFmtId="0" fontId="4" fillId="118" borderId="15" xfId="0" applyFont="1" applyFill="1" applyBorder="1" applyAlignment="1">
      <alignment horizontal="left" vertical="center"/>
    </xf>
    <xf numFmtId="0" fontId="4" fillId="118" borderId="0" xfId="0" applyFont="1" applyFill="1" applyBorder="1" applyAlignment="1">
      <alignment horizontal="left" vertical="center"/>
    </xf>
    <xf numFmtId="173" fontId="4" fillId="118" borderId="0" xfId="0" applyNumberFormat="1" applyFont="1" applyFill="1" applyBorder="1" applyAlignment="1">
      <alignment horizontal="right" vertical="center"/>
    </xf>
    <xf numFmtId="0" fontId="268" fillId="118" borderId="0" xfId="0" applyFont="1" applyFill="1" applyBorder="1" applyAlignment="1">
      <alignment horizontal="left"/>
    </xf>
    <xf numFmtId="0" fontId="9" fillId="118" borderId="0" xfId="0" applyFont="1" applyFill="1" applyBorder="1" applyAlignment="1">
      <alignment horizontal="left" vertical="center"/>
    </xf>
    <xf numFmtId="49" fontId="299" fillId="118" borderId="0" xfId="0" applyNumberFormat="1" applyFont="1" applyFill="1"/>
    <xf numFmtId="0" fontId="10" fillId="118" borderId="0" xfId="7895" applyFill="1"/>
    <xf numFmtId="0" fontId="4" fillId="118" borderId="137" xfId="0" applyNumberFormat="1" applyFont="1" applyFill="1" applyBorder="1" applyAlignment="1">
      <alignment horizontal="left"/>
    </xf>
    <xf numFmtId="0" fontId="4" fillId="118" borderId="139" xfId="0" applyNumberFormat="1" applyFont="1" applyFill="1" applyBorder="1" applyAlignment="1">
      <alignment horizontal="right"/>
    </xf>
    <xf numFmtId="0" fontId="4" fillId="118" borderId="205" xfId="0" applyNumberFormat="1" applyFont="1" applyFill="1" applyBorder="1" applyAlignment="1"/>
    <xf numFmtId="0" fontId="6" fillId="118" borderId="17" xfId="0" applyFont="1" applyFill="1" applyBorder="1" applyAlignment="1">
      <alignment horizontal="left" vertical="center"/>
    </xf>
    <xf numFmtId="307" fontId="6" fillId="118" borderId="135" xfId="0" applyNumberFormat="1" applyFont="1" applyFill="1" applyBorder="1" applyAlignment="1">
      <alignment horizontal="right" vertical="center"/>
    </xf>
    <xf numFmtId="307" fontId="6" fillId="118" borderId="18" xfId="0" applyNumberFormat="1" applyFont="1" applyFill="1" applyBorder="1" applyAlignment="1">
      <alignment horizontal="right" vertical="center"/>
    </xf>
    <xf numFmtId="305" fontId="6" fillId="118" borderId="200" xfId="0" applyNumberFormat="1" applyFont="1" applyFill="1" applyBorder="1" applyAlignment="1">
      <alignment horizontal="right" vertical="center"/>
    </xf>
    <xf numFmtId="307" fontId="6" fillId="118" borderId="19" xfId="0" applyNumberFormat="1" applyFont="1" applyFill="1" applyBorder="1" applyAlignment="1">
      <alignment horizontal="right" vertical="center"/>
    </xf>
    <xf numFmtId="0" fontId="6" fillId="118" borderId="15" xfId="0" applyFont="1" applyFill="1" applyBorder="1" applyAlignment="1">
      <alignment horizontal="left" vertical="center" wrapText="1"/>
    </xf>
    <xf numFmtId="307" fontId="6" fillId="118" borderId="139" xfId="0" applyNumberFormat="1" applyFont="1" applyFill="1" applyBorder="1" applyAlignment="1">
      <alignment horizontal="right" vertical="center"/>
    </xf>
    <xf numFmtId="307" fontId="6" fillId="118" borderId="0" xfId="0" applyNumberFormat="1" applyFont="1" applyFill="1" applyBorder="1" applyAlignment="1">
      <alignment horizontal="right" vertical="center"/>
    </xf>
    <xf numFmtId="305" fontId="306" fillId="118" borderId="201" xfId="0" applyNumberFormat="1" applyFont="1" applyFill="1" applyBorder="1" applyAlignment="1">
      <alignment horizontal="right" vertical="center" wrapText="1"/>
    </xf>
    <xf numFmtId="307" fontId="9" fillId="118" borderId="203" xfId="0" applyNumberFormat="1" applyFont="1" applyFill="1" applyBorder="1" applyAlignment="1">
      <alignment horizontal="right" vertical="center"/>
    </xf>
    <xf numFmtId="0" fontId="6" fillId="118" borderId="117" xfId="0" applyFont="1" applyFill="1" applyBorder="1" applyAlignment="1">
      <alignment horizontal="left" vertical="center"/>
    </xf>
    <xf numFmtId="307" fontId="6" fillId="118" borderId="202" xfId="0" applyNumberFormat="1" applyFont="1" applyFill="1" applyBorder="1" applyAlignment="1">
      <alignment horizontal="right" vertical="center"/>
    </xf>
    <xf numFmtId="307" fontId="6" fillId="118" borderId="59" xfId="0" applyNumberFormat="1" applyFont="1" applyFill="1" applyBorder="1" applyAlignment="1">
      <alignment horizontal="right" vertical="center"/>
    </xf>
    <xf numFmtId="305" fontId="306" fillId="118" borderId="198" xfId="0" applyNumberFormat="1" applyFont="1" applyFill="1" applyBorder="1" applyAlignment="1">
      <alignment horizontal="right" vertical="center"/>
    </xf>
    <xf numFmtId="307" fontId="6" fillId="118" borderId="118" xfId="0" applyNumberFormat="1" applyFont="1" applyFill="1" applyBorder="1" applyAlignment="1">
      <alignment horizontal="right" vertical="center"/>
    </xf>
    <xf numFmtId="0" fontId="3" fillId="33" borderId="216" xfId="0" applyNumberFormat="1" applyFont="1" applyFill="1" applyBorder="1" applyAlignment="1">
      <alignment horizontal="left" vertical="center"/>
    </xf>
    <xf numFmtId="0" fontId="3" fillId="33" borderId="217" xfId="0" applyNumberFormat="1" applyFont="1" applyFill="1" applyBorder="1" applyAlignment="1">
      <alignment horizontal="left" vertical="center"/>
    </xf>
    <xf numFmtId="0" fontId="3" fillId="33" borderId="218" xfId="0" applyNumberFormat="1" applyFont="1" applyFill="1" applyBorder="1" applyAlignment="1">
      <alignment horizontal="left" vertical="center"/>
    </xf>
    <xf numFmtId="0" fontId="3" fillId="118" borderId="137" xfId="0" applyNumberFormat="1" applyFont="1" applyFill="1" applyBorder="1" applyAlignment="1">
      <alignment horizontal="left" vertical="center"/>
    </xf>
    <xf numFmtId="15" fontId="9" fillId="118" borderId="14" xfId="0" applyNumberFormat="1" applyFont="1" applyFill="1" applyBorder="1" applyAlignment="1">
      <alignment horizontal="right" wrapText="1"/>
    </xf>
    <xf numFmtId="0" fontId="6" fillId="118" borderId="131" xfId="0" applyFont="1" applyFill="1" applyBorder="1" applyAlignment="1">
      <alignment horizontal="right" vertical="center"/>
    </xf>
    <xf numFmtId="178" fontId="4" fillId="118" borderId="23" xfId="0" applyNumberFormat="1" applyFont="1" applyFill="1" applyBorder="1" applyAlignment="1">
      <alignment horizontal="right" vertical="center"/>
    </xf>
    <xf numFmtId="0" fontId="0" fillId="118" borderId="139" xfId="0" applyFill="1" applyBorder="1"/>
    <xf numFmtId="178" fontId="4" fillId="118" borderId="135" xfId="0" applyNumberFormat="1" applyFont="1" applyFill="1" applyBorder="1" applyAlignment="1">
      <alignment horizontal="right" vertical="center"/>
    </xf>
    <xf numFmtId="178" fontId="4" fillId="118" borderId="0" xfId="0" applyNumberFormat="1" applyFont="1" applyFill="1" applyBorder="1" applyAlignment="1">
      <alignment horizontal="right" vertical="center"/>
    </xf>
    <xf numFmtId="0" fontId="268" fillId="118" borderId="35" xfId="0" applyFont="1" applyFill="1" applyBorder="1"/>
    <xf numFmtId="0" fontId="268" fillId="118" borderId="110" xfId="0" applyFont="1" applyFill="1" applyBorder="1"/>
    <xf numFmtId="0" fontId="268" fillId="118" borderId="42" xfId="0" applyFont="1" applyFill="1" applyBorder="1"/>
    <xf numFmtId="0" fontId="268" fillId="118" borderId="41" xfId="0" applyFont="1" applyFill="1" applyBorder="1"/>
    <xf numFmtId="0" fontId="336" fillId="118" borderId="81" xfId="0" applyFont="1" applyFill="1" applyBorder="1"/>
    <xf numFmtId="0" fontId="268" fillId="118" borderId="0" xfId="0" applyFont="1" applyFill="1" applyBorder="1"/>
    <xf numFmtId="0" fontId="268" fillId="118" borderId="39" xfId="0" applyFont="1" applyFill="1" applyBorder="1"/>
    <xf numFmtId="1" fontId="268" fillId="118" borderId="0" xfId="0" applyNumberFormat="1" applyFont="1" applyFill="1" applyBorder="1"/>
    <xf numFmtId="1" fontId="268" fillId="118" borderId="39" xfId="0" applyNumberFormat="1" applyFont="1" applyFill="1" applyBorder="1"/>
    <xf numFmtId="0" fontId="268" fillId="118" borderId="0" xfId="0" applyFont="1" applyFill="1"/>
    <xf numFmtId="9" fontId="268" fillId="118" borderId="102" xfId="7888" applyNumberFormat="1" applyFont="1" applyFill="1" applyBorder="1"/>
    <xf numFmtId="9" fontId="268" fillId="118" borderId="103" xfId="7888" applyNumberFormat="1" applyFont="1" applyFill="1" applyBorder="1"/>
    <xf numFmtId="186" fontId="0" fillId="118" borderId="0" xfId="0" applyNumberFormat="1" applyFill="1"/>
    <xf numFmtId="3" fontId="504" fillId="118" borderId="81" xfId="0" applyNumberFormat="1" applyFont="1" applyFill="1" applyBorder="1"/>
    <xf numFmtId="3" fontId="504" fillId="118" borderId="41" xfId="0" applyNumberFormat="1" applyFont="1" applyFill="1" applyBorder="1"/>
    <xf numFmtId="0" fontId="268" fillId="118" borderId="81" xfId="0" applyFont="1" applyFill="1" applyBorder="1"/>
    <xf numFmtId="9" fontId="268" fillId="118" borderId="0" xfId="7888" applyFont="1" applyFill="1" applyBorder="1"/>
    <xf numFmtId="9" fontId="268" fillId="118" borderId="39" xfId="7888" applyFont="1" applyFill="1" applyBorder="1" applyAlignment="1">
      <alignment horizontal="right"/>
    </xf>
    <xf numFmtId="9" fontId="268" fillId="118" borderId="102" xfId="7888" applyFont="1" applyFill="1" applyBorder="1"/>
    <xf numFmtId="9" fontId="268" fillId="118" borderId="103" xfId="7888" applyFont="1" applyFill="1" applyBorder="1" applyAlignment="1">
      <alignment horizontal="right"/>
    </xf>
    <xf numFmtId="0" fontId="10" fillId="118" borderId="0" xfId="7889" applyFont="1" applyFill="1"/>
    <xf numFmtId="178" fontId="10" fillId="118" borderId="0" xfId="7889" applyNumberFormat="1" applyFont="1" applyFill="1"/>
    <xf numFmtId="0" fontId="6" fillId="118" borderId="0" xfId="7889" applyFont="1" applyFill="1"/>
    <xf numFmtId="223" fontId="6" fillId="118" borderId="0" xfId="7889" applyNumberFormat="1" applyFont="1" applyFill="1"/>
    <xf numFmtId="0" fontId="0" fillId="121" borderId="0" xfId="0" applyFill="1"/>
    <xf numFmtId="188" fontId="301" fillId="118" borderId="0" xfId="7888" applyNumberFormat="1" applyFont="1" applyFill="1" applyBorder="1" applyAlignment="1">
      <alignment vertical="center"/>
    </xf>
    <xf numFmtId="188" fontId="301" fillId="118" borderId="131" xfId="7888" applyNumberFormat="1" applyFont="1" applyFill="1" applyBorder="1" applyAlignment="1">
      <alignment vertical="center"/>
    </xf>
    <xf numFmtId="0" fontId="3" fillId="158" borderId="219" xfId="0" applyFont="1" applyFill="1" applyBorder="1" applyAlignment="1">
      <alignment horizontal="left" vertical="center"/>
    </xf>
    <xf numFmtId="0" fontId="4" fillId="34" borderId="220" xfId="0" applyNumberFormat="1" applyFont="1" applyFill="1" applyBorder="1" applyAlignment="1">
      <alignment horizontal="right" vertical="center"/>
    </xf>
    <xf numFmtId="173" fontId="4" fillId="118" borderId="222" xfId="0" applyNumberFormat="1" applyFont="1" applyFill="1" applyBorder="1" applyAlignment="1">
      <alignment vertical="center"/>
    </xf>
    <xf numFmtId="173" fontId="9" fillId="118" borderId="222" xfId="0" applyNumberFormat="1" applyFont="1" applyFill="1" applyBorder="1" applyAlignment="1">
      <alignment vertical="center"/>
    </xf>
    <xf numFmtId="0" fontId="4" fillId="34" borderId="223" xfId="0" applyNumberFormat="1" applyFont="1" applyFill="1" applyBorder="1" applyAlignment="1">
      <alignment horizontal="left" vertical="center"/>
    </xf>
    <xf numFmtId="0" fontId="4" fillId="34" borderId="224" xfId="0" applyNumberFormat="1" applyFont="1" applyFill="1" applyBorder="1" applyAlignment="1">
      <alignment horizontal="left" vertical="center"/>
    </xf>
    <xf numFmtId="0" fontId="8" fillId="118" borderId="225" xfId="0" applyFont="1" applyFill="1" applyBorder="1" applyAlignment="1">
      <alignment vertical="center"/>
    </xf>
    <xf numFmtId="0" fontId="6" fillId="118" borderId="225" xfId="0" applyFont="1" applyFill="1" applyBorder="1" applyAlignment="1">
      <alignment vertical="center"/>
    </xf>
    <xf numFmtId="0" fontId="6" fillId="118" borderId="226" xfId="0" applyFont="1" applyFill="1" applyBorder="1" applyAlignment="1">
      <alignment vertical="center"/>
    </xf>
    <xf numFmtId="173" fontId="9" fillId="118" borderId="227" xfId="0" applyNumberFormat="1" applyFont="1" applyFill="1" applyBorder="1" applyAlignment="1">
      <alignment vertical="center"/>
    </xf>
    <xf numFmtId="173" fontId="9" fillId="118" borderId="228" xfId="0" applyNumberFormat="1" applyFont="1" applyFill="1" applyBorder="1" applyAlignment="1">
      <alignment vertical="center"/>
    </xf>
    <xf numFmtId="0" fontId="8" fillId="118" borderId="229" xfId="0" applyFont="1" applyFill="1" applyBorder="1" applyAlignment="1">
      <alignment vertical="center"/>
    </xf>
    <xf numFmtId="173" fontId="4" fillId="118" borderId="59" xfId="0" applyNumberFormat="1" applyFont="1" applyFill="1" applyBorder="1" applyAlignment="1">
      <alignment vertical="center"/>
    </xf>
    <xf numFmtId="173" fontId="4" fillId="118" borderId="230" xfId="0" applyNumberFormat="1" applyFont="1" applyFill="1" applyBorder="1" applyAlignment="1">
      <alignment vertical="center"/>
    </xf>
    <xf numFmtId="49" fontId="3" fillId="158" borderId="219" xfId="0" applyNumberFormat="1" applyFont="1" applyFill="1" applyBorder="1" applyAlignment="1">
      <alignment horizontal="left" vertical="center"/>
    </xf>
    <xf numFmtId="0" fontId="4" fillId="34" borderId="223" xfId="0" applyNumberFormat="1" applyFont="1" applyFill="1" applyBorder="1" applyAlignment="1">
      <alignment horizontal="left"/>
    </xf>
    <xf numFmtId="0" fontId="4" fillId="34" borderId="224" xfId="0" quotePrefix="1" applyNumberFormat="1" applyFont="1" applyFill="1" applyBorder="1" applyAlignment="1">
      <alignment horizontal="left"/>
    </xf>
    <xf numFmtId="49" fontId="5" fillId="34" borderId="225" xfId="0" applyNumberFormat="1" applyFont="1" applyFill="1" applyBorder="1" applyAlignment="1">
      <alignment horizontal="left" vertical="center"/>
    </xf>
    <xf numFmtId="49" fontId="6" fillId="34" borderId="225" xfId="0" applyNumberFormat="1" applyFont="1" applyFill="1" applyBorder="1" applyAlignment="1">
      <alignment horizontal="left" vertical="center"/>
    </xf>
    <xf numFmtId="0" fontId="5" fillId="34" borderId="225" xfId="0" applyFont="1" applyFill="1" applyBorder="1" applyAlignment="1">
      <alignment vertical="center"/>
    </xf>
    <xf numFmtId="0" fontId="7" fillId="34" borderId="225" xfId="0" applyFont="1" applyFill="1" applyBorder="1" applyAlignment="1">
      <alignment vertical="center"/>
    </xf>
    <xf numFmtId="0" fontId="4" fillId="34" borderId="220" xfId="0" applyNumberFormat="1" applyFont="1" applyFill="1" applyBorder="1" applyAlignment="1">
      <alignment horizontal="right"/>
    </xf>
    <xf numFmtId="173" fontId="6" fillId="34" borderId="222" xfId="0" applyNumberFormat="1" applyFont="1" applyFill="1" applyBorder="1" applyAlignment="1">
      <alignment horizontal="right" vertical="center"/>
    </xf>
    <xf numFmtId="173" fontId="9" fillId="34" borderId="222" xfId="0" applyNumberFormat="1" applyFont="1" applyFill="1" applyBorder="1" applyAlignment="1">
      <alignment horizontal="right" vertical="center"/>
    </xf>
    <xf numFmtId="173" fontId="5" fillId="118" borderId="222" xfId="0" applyNumberFormat="1" applyFont="1" applyFill="1" applyBorder="1" applyAlignment="1">
      <alignment vertical="center"/>
    </xf>
    <xf numFmtId="0" fontId="8" fillId="118" borderId="0" xfId="0" applyFont="1" applyFill="1" applyBorder="1" applyAlignment="1">
      <alignment vertical="center"/>
    </xf>
    <xf numFmtId="0" fontId="6" fillId="118" borderId="227" xfId="0" applyFont="1" applyFill="1" applyBorder="1" applyAlignment="1">
      <alignment vertical="center"/>
    </xf>
    <xf numFmtId="173" fontId="9" fillId="34" borderId="227" xfId="0" applyNumberFormat="1" applyFont="1" applyFill="1" applyBorder="1" applyAlignment="1">
      <alignment horizontal="right" vertical="center"/>
    </xf>
    <xf numFmtId="173" fontId="9" fillId="34" borderId="228" xfId="0" applyNumberFormat="1" applyFont="1" applyFill="1" applyBorder="1" applyAlignment="1">
      <alignment horizontal="right" vertical="center"/>
    </xf>
    <xf numFmtId="0" fontId="506" fillId="118" borderId="225" xfId="0" applyFont="1" applyFill="1" applyBorder="1" applyAlignment="1">
      <alignment vertical="center"/>
    </xf>
    <xf numFmtId="0" fontId="506" fillId="118" borderId="0" xfId="0" applyFont="1" applyFill="1" applyBorder="1" applyAlignment="1">
      <alignment vertical="center"/>
    </xf>
    <xf numFmtId="173" fontId="506" fillId="118" borderId="0" xfId="0" applyNumberFormat="1" applyFont="1" applyFill="1" applyBorder="1" applyAlignment="1">
      <alignment vertical="center"/>
    </xf>
    <xf numFmtId="173" fontId="506" fillId="34" borderId="0" xfId="0" applyNumberFormat="1" applyFont="1" applyFill="1" applyBorder="1" applyAlignment="1">
      <alignment horizontal="right" vertical="center"/>
    </xf>
    <xf numFmtId="173" fontId="506" fillId="34" borderId="222" xfId="0" applyNumberFormat="1" applyFont="1" applyFill="1" applyBorder="1" applyAlignment="1">
      <alignment horizontal="right" vertical="center"/>
    </xf>
    <xf numFmtId="0" fontId="506" fillId="118" borderId="226" xfId="0" applyFont="1" applyFill="1" applyBorder="1" applyAlignment="1">
      <alignment vertical="center"/>
    </xf>
    <xf numFmtId="0" fontId="506" fillId="118" borderId="227" xfId="0" applyFont="1" applyFill="1" applyBorder="1" applyAlignment="1">
      <alignment vertical="center"/>
    </xf>
    <xf numFmtId="173" fontId="506" fillId="118" borderId="227" xfId="0" applyNumberFormat="1" applyFont="1" applyFill="1" applyBorder="1" applyAlignment="1">
      <alignment vertical="center"/>
    </xf>
    <xf numFmtId="173" fontId="506" fillId="118" borderId="227" xfId="0" applyNumberFormat="1" applyFont="1" applyFill="1" applyBorder="1" applyAlignment="1">
      <alignment horizontal="right" vertical="center"/>
    </xf>
    <xf numFmtId="173" fontId="506" fillId="118" borderId="228" xfId="0" applyNumberFormat="1" applyFont="1" applyFill="1" applyBorder="1" applyAlignment="1">
      <alignment horizontal="right" vertical="center"/>
    </xf>
    <xf numFmtId="0" fontId="507" fillId="118" borderId="225" xfId="0" applyFont="1" applyFill="1" applyBorder="1" applyAlignment="1">
      <alignment vertical="center"/>
    </xf>
    <xf numFmtId="0" fontId="507" fillId="118" borderId="0" xfId="0" applyFont="1" applyFill="1" applyBorder="1" applyAlignment="1">
      <alignment vertical="center"/>
    </xf>
    <xf numFmtId="173" fontId="507" fillId="118" borderId="0" xfId="0" applyNumberFormat="1" applyFont="1" applyFill="1" applyBorder="1" applyAlignment="1">
      <alignment vertical="center"/>
    </xf>
    <xf numFmtId="173" fontId="507" fillId="118" borderId="222" xfId="0" applyNumberFormat="1" applyFont="1" applyFill="1" applyBorder="1" applyAlignment="1">
      <alignment vertical="center"/>
    </xf>
    <xf numFmtId="173" fontId="506" fillId="118" borderId="222" xfId="0" applyNumberFormat="1" applyFont="1" applyFill="1" applyBorder="1" applyAlignment="1">
      <alignment vertical="center"/>
    </xf>
    <xf numFmtId="0" fontId="507" fillId="34" borderId="231" xfId="0" quotePrefix="1" applyFont="1" applyFill="1" applyBorder="1" applyAlignment="1">
      <alignment vertical="center"/>
    </xf>
    <xf numFmtId="0" fontId="507" fillId="34" borderId="232" xfId="0" quotePrefix="1" applyFont="1" applyFill="1" applyBorder="1" applyAlignment="1">
      <alignment vertical="center"/>
    </xf>
    <xf numFmtId="173" fontId="507" fillId="34" borderId="232" xfId="0" applyNumberFormat="1" applyFont="1" applyFill="1" applyBorder="1" applyAlignment="1">
      <alignment vertical="center"/>
    </xf>
    <xf numFmtId="173" fontId="507" fillId="34" borderId="233" xfId="0" applyNumberFormat="1" applyFont="1" applyFill="1" applyBorder="1" applyAlignment="1">
      <alignment vertical="center"/>
    </xf>
    <xf numFmtId="0" fontId="4" fillId="34" borderId="220" xfId="0" applyNumberFormat="1" applyFont="1" applyFill="1" applyBorder="1" applyAlignment="1">
      <alignment horizontal="center"/>
    </xf>
    <xf numFmtId="0" fontId="4" fillId="34" borderId="236" xfId="0" applyFont="1" applyFill="1" applyBorder="1" applyAlignment="1">
      <alignment vertical="center"/>
    </xf>
    <xf numFmtId="0" fontId="8" fillId="34" borderId="225" xfId="0" applyFont="1" applyFill="1" applyBorder="1" applyAlignment="1">
      <alignment vertical="center"/>
    </xf>
    <xf numFmtId="181" fontId="8" fillId="34" borderId="225" xfId="0" applyNumberFormat="1" applyFont="1" applyFill="1" applyBorder="1" applyAlignment="1">
      <alignment vertical="center"/>
    </xf>
    <xf numFmtId="181" fontId="6" fillId="34" borderId="225" xfId="0" applyNumberFormat="1" applyFont="1" applyFill="1" applyBorder="1" applyAlignment="1">
      <alignment vertical="center"/>
    </xf>
    <xf numFmtId="181" fontId="8" fillId="34" borderId="245" xfId="0" applyNumberFormat="1" applyFont="1" applyFill="1" applyBorder="1" applyAlignment="1">
      <alignment vertical="center"/>
    </xf>
    <xf numFmtId="181" fontId="6" fillId="34" borderId="226" xfId="0" applyNumberFormat="1" applyFont="1" applyFill="1" applyBorder="1" applyAlignment="1">
      <alignment vertical="center"/>
    </xf>
    <xf numFmtId="181" fontId="6" fillId="34" borderId="225" xfId="0" applyNumberFormat="1" applyFont="1" applyFill="1" applyBorder="1" applyAlignment="1">
      <alignment vertical="center" wrapText="1"/>
    </xf>
    <xf numFmtId="181" fontId="8" fillId="34" borderId="242" xfId="0" applyNumberFormat="1" applyFont="1" applyFill="1" applyBorder="1" applyAlignment="1">
      <alignment vertical="center"/>
    </xf>
    <xf numFmtId="181" fontId="8" fillId="34" borderId="234" xfId="0" applyNumberFormat="1" applyFont="1" applyFill="1" applyBorder="1" applyAlignment="1">
      <alignment vertical="center"/>
    </xf>
    <xf numFmtId="181" fontId="6" fillId="34" borderId="225" xfId="0" quotePrefix="1" applyNumberFormat="1" applyFont="1" applyFill="1" applyBorder="1" applyAlignment="1">
      <alignment vertical="center"/>
    </xf>
    <xf numFmtId="181" fontId="6" fillId="34" borderId="239" xfId="0" applyNumberFormat="1" applyFont="1" applyFill="1" applyBorder="1" applyAlignment="1">
      <alignment vertical="center"/>
    </xf>
    <xf numFmtId="0" fontId="8" fillId="34" borderId="236" xfId="0" applyFont="1" applyFill="1" applyBorder="1" applyAlignment="1">
      <alignment vertical="center"/>
    </xf>
    <xf numFmtId="182" fontId="9" fillId="34" borderId="222" xfId="0" applyNumberFormat="1" applyFont="1" applyFill="1" applyBorder="1" applyAlignment="1">
      <alignment horizontal="center" vertical="center"/>
    </xf>
    <xf numFmtId="181" fontId="6" fillId="34" borderId="240" xfId="0" applyNumberFormat="1" applyFont="1" applyFill="1" applyBorder="1" applyAlignment="1">
      <alignment horizontal="center" vertical="center"/>
    </xf>
    <xf numFmtId="0" fontId="8" fillId="34" borderId="237" xfId="0" applyFont="1" applyFill="1" applyBorder="1" applyAlignment="1">
      <alignment vertical="center"/>
    </xf>
    <xf numFmtId="0" fontId="4" fillId="34" borderId="226" xfId="0" quotePrefix="1" applyNumberFormat="1" applyFont="1" applyFill="1" applyBorder="1" applyAlignment="1">
      <alignment horizontal="left"/>
    </xf>
    <xf numFmtId="0" fontId="4" fillId="34" borderId="227" xfId="0" applyNumberFormat="1" applyFont="1" applyFill="1" applyBorder="1" applyAlignment="1">
      <alignment horizontal="center"/>
    </xf>
    <xf numFmtId="0" fontId="4" fillId="34" borderId="228" xfId="0" applyNumberFormat="1" applyFont="1" applyFill="1" applyBorder="1" applyAlignment="1">
      <alignment horizontal="center"/>
    </xf>
    <xf numFmtId="182" fontId="5" fillId="34" borderId="0" xfId="0" applyNumberFormat="1" applyFont="1" applyFill="1" applyBorder="1" applyAlignment="1">
      <alignment horizontal="center" vertical="center"/>
    </xf>
    <xf numFmtId="182" fontId="5" fillId="34" borderId="222" xfId="0" applyNumberFormat="1" applyFont="1" applyFill="1" applyBorder="1" applyAlignment="1">
      <alignment horizontal="center" vertical="center"/>
    </xf>
    <xf numFmtId="182" fontId="9" fillId="34" borderId="0" xfId="0" applyNumberFormat="1" applyFont="1" applyFill="1" applyBorder="1" applyAlignment="1">
      <alignment horizontal="center" vertical="center"/>
    </xf>
    <xf numFmtId="182" fontId="4" fillId="34" borderId="222" xfId="0" applyNumberFormat="1" applyFont="1" applyFill="1" applyBorder="1" applyAlignment="1">
      <alignment horizontal="center" vertical="center"/>
    </xf>
    <xf numFmtId="182" fontId="9" fillId="34" borderId="15" xfId="0" applyNumberFormat="1" applyFont="1" applyFill="1" applyBorder="1" applyAlignment="1">
      <alignment horizontal="center" vertical="center"/>
    </xf>
    <xf numFmtId="182" fontId="0" fillId="34" borderId="15" xfId="0" applyNumberFormat="1" applyFill="1" applyBorder="1" applyAlignment="1">
      <alignment horizontal="center"/>
    </xf>
    <xf numFmtId="182" fontId="0" fillId="34" borderId="0" xfId="0" applyNumberFormat="1" applyFill="1" applyBorder="1" applyAlignment="1">
      <alignment horizontal="center"/>
    </xf>
    <xf numFmtId="182" fontId="9" fillId="34" borderId="246" xfId="0" applyNumberFormat="1" applyFont="1" applyFill="1" applyBorder="1" applyAlignment="1">
      <alignment horizontal="center" vertical="center"/>
    </xf>
    <xf numFmtId="182" fontId="0" fillId="34" borderId="248" xfId="0" applyNumberFormat="1" applyFill="1" applyBorder="1" applyAlignment="1">
      <alignment horizontal="center"/>
    </xf>
    <xf numFmtId="182" fontId="0" fillId="34" borderId="246" xfId="0" applyNumberFormat="1" applyFill="1" applyBorder="1" applyAlignment="1">
      <alignment horizontal="center"/>
    </xf>
    <xf numFmtId="182" fontId="9" fillId="34" borderId="247" xfId="0" applyNumberFormat="1" applyFont="1" applyFill="1" applyBorder="1" applyAlignment="1">
      <alignment horizontal="center" vertical="center"/>
    </xf>
    <xf numFmtId="182" fontId="0" fillId="34" borderId="222" xfId="0" applyNumberFormat="1" applyFill="1" applyBorder="1" applyAlignment="1">
      <alignment horizontal="center"/>
    </xf>
    <xf numFmtId="182" fontId="9" fillId="34" borderId="222" xfId="0" applyNumberFormat="1" applyFont="1" applyFill="1" applyBorder="1" applyAlignment="1">
      <alignment horizontal="center" vertical="center" wrapText="1"/>
    </xf>
    <xf numFmtId="182" fontId="9" fillId="34" borderId="227" xfId="0" applyNumberFormat="1" applyFont="1" applyFill="1" applyBorder="1" applyAlignment="1">
      <alignment horizontal="center" vertical="center"/>
    </xf>
    <xf numFmtId="182" fontId="9" fillId="34" borderId="228" xfId="0" applyNumberFormat="1" applyFont="1" applyFill="1" applyBorder="1" applyAlignment="1">
      <alignment horizontal="center" vertical="center" wrapText="1"/>
    </xf>
    <xf numFmtId="182" fontId="6" fillId="34" borderId="222" xfId="0" applyNumberFormat="1" applyFont="1" applyFill="1" applyBorder="1" applyAlignment="1">
      <alignment horizontal="center" vertical="center"/>
    </xf>
    <xf numFmtId="182" fontId="9" fillId="34" borderId="243" xfId="0" applyNumberFormat="1" applyFont="1" applyFill="1" applyBorder="1" applyAlignment="1">
      <alignment horizontal="center" vertical="center"/>
    </xf>
    <xf numFmtId="182" fontId="9" fillId="34" borderId="244" xfId="0" applyNumberFormat="1" applyFont="1" applyFill="1" applyBorder="1" applyAlignment="1">
      <alignment horizontal="center" vertical="center"/>
    </xf>
    <xf numFmtId="182" fontId="4" fillId="34" borderId="10" xfId="0" applyNumberFormat="1" applyFont="1" applyFill="1" applyBorder="1" applyAlignment="1">
      <alignment horizontal="center" vertical="center"/>
    </xf>
    <xf numFmtId="182" fontId="4" fillId="34" borderId="235" xfId="0" applyNumberFormat="1" applyFont="1" applyFill="1" applyBorder="1" applyAlignment="1">
      <alignment horizontal="center" vertical="center"/>
    </xf>
    <xf numFmtId="182" fontId="4" fillId="34" borderId="237" xfId="0" applyNumberFormat="1" applyFont="1" applyFill="1" applyBorder="1" applyAlignment="1">
      <alignment horizontal="center" vertical="center"/>
    </xf>
    <xf numFmtId="182" fontId="4" fillId="34" borderId="238" xfId="0" applyNumberFormat="1" applyFont="1" applyFill="1" applyBorder="1" applyAlignment="1">
      <alignment horizontal="center" vertical="center"/>
    </xf>
    <xf numFmtId="180" fontId="306" fillId="34" borderId="241" xfId="0" applyNumberFormat="1" applyFont="1" applyFill="1" applyBorder="1" applyAlignment="1">
      <alignment horizontal="center" vertical="center"/>
    </xf>
    <xf numFmtId="0" fontId="8" fillId="34" borderId="237" xfId="0" applyFont="1" applyFill="1" applyBorder="1" applyAlignment="1">
      <alignment horizontal="center" vertical="center"/>
    </xf>
    <xf numFmtId="180" fontId="8" fillId="34" borderId="238" xfId="0" applyNumberFormat="1" applyFont="1" applyFill="1" applyBorder="1" applyAlignment="1">
      <alignment horizontal="center" vertical="center"/>
    </xf>
    <xf numFmtId="0" fontId="4" fillId="159" borderId="249" xfId="0" applyNumberFormat="1" applyFont="1" applyFill="1" applyBorder="1" applyAlignment="1">
      <alignment horizontal="right"/>
    </xf>
    <xf numFmtId="0" fontId="4" fillId="159" borderId="251" xfId="0" applyNumberFormat="1" applyFont="1" applyFill="1" applyBorder="1" applyAlignment="1">
      <alignment horizontal="right"/>
    </xf>
    <xf numFmtId="182" fontId="5" fillId="34" borderId="252" xfId="0" applyNumberFormat="1" applyFont="1" applyFill="1" applyBorder="1" applyAlignment="1">
      <alignment vertical="center"/>
    </xf>
    <xf numFmtId="182" fontId="4" fillId="34" borderId="252" xfId="0" applyNumberFormat="1" applyFont="1" applyFill="1" applyBorder="1" applyAlignment="1">
      <alignment vertical="center"/>
    </xf>
    <xf numFmtId="182" fontId="9" fillId="34" borderId="252" xfId="0" applyNumberFormat="1" applyFont="1" applyFill="1" applyBorder="1" applyAlignment="1">
      <alignment vertical="center"/>
    </xf>
    <xf numFmtId="182" fontId="9" fillId="34" borderId="253" xfId="0" applyNumberFormat="1" applyFont="1" applyFill="1" applyBorder="1" applyAlignment="1">
      <alignment vertical="center"/>
    </xf>
    <xf numFmtId="182" fontId="9" fillId="34" borderId="251" xfId="0" applyNumberFormat="1" applyFont="1" applyFill="1" applyBorder="1" applyAlignment="1">
      <alignment vertical="center"/>
    </xf>
    <xf numFmtId="182" fontId="4" fillId="34" borderId="249" xfId="0" applyNumberFormat="1" applyFont="1" applyFill="1" applyBorder="1" applyAlignment="1">
      <alignment vertical="center"/>
    </xf>
    <xf numFmtId="182" fontId="4" fillId="34" borderId="254" xfId="0" applyNumberFormat="1" applyFont="1" applyFill="1" applyBorder="1" applyAlignment="1">
      <alignment vertical="center"/>
    </xf>
    <xf numFmtId="182" fontId="4" fillId="34" borderId="250" xfId="0" applyNumberFormat="1" applyFont="1" applyFill="1" applyBorder="1" applyAlignment="1">
      <alignment vertical="center"/>
    </xf>
    <xf numFmtId="0" fontId="4" fillId="34" borderId="255" xfId="0" applyNumberFormat="1" applyFont="1" applyFill="1" applyBorder="1" applyAlignment="1">
      <alignment horizontal="center"/>
    </xf>
    <xf numFmtId="182" fontId="5" fillId="34" borderId="15" xfId="0" applyNumberFormat="1" applyFont="1" applyFill="1" applyBorder="1" applyAlignment="1">
      <alignment horizontal="center" vertical="center"/>
    </xf>
    <xf numFmtId="182" fontId="9" fillId="34" borderId="248" xfId="0" applyNumberFormat="1" applyFont="1" applyFill="1" applyBorder="1" applyAlignment="1">
      <alignment horizontal="center" vertical="center"/>
    </xf>
    <xf numFmtId="182" fontId="9" fillId="34" borderId="255" xfId="0" applyNumberFormat="1" applyFont="1" applyFill="1" applyBorder="1" applyAlignment="1">
      <alignment horizontal="center" vertical="center"/>
    </xf>
    <xf numFmtId="182" fontId="9" fillId="34" borderId="256" xfId="0" applyNumberFormat="1" applyFont="1" applyFill="1" applyBorder="1" applyAlignment="1">
      <alignment horizontal="center" vertical="center"/>
    </xf>
    <xf numFmtId="182" fontId="4" fillId="34" borderId="127" xfId="0" applyNumberFormat="1" applyFont="1" applyFill="1" applyBorder="1" applyAlignment="1">
      <alignment horizontal="center" vertical="center"/>
    </xf>
    <xf numFmtId="182" fontId="4" fillId="34" borderId="257" xfId="0" applyNumberFormat="1" applyFont="1" applyFill="1" applyBorder="1" applyAlignment="1">
      <alignment horizontal="center" vertical="center"/>
    </xf>
    <xf numFmtId="181" fontId="6" fillId="34" borderId="258" xfId="0" applyNumberFormat="1" applyFont="1" applyFill="1" applyBorder="1" applyAlignment="1">
      <alignment horizontal="center" vertical="center"/>
    </xf>
    <xf numFmtId="0" fontId="8" fillId="34" borderId="257" xfId="0" applyFont="1" applyFill="1" applyBorder="1" applyAlignment="1">
      <alignment horizontal="center" vertical="center"/>
    </xf>
    <xf numFmtId="181" fontId="6" fillId="34" borderId="258" xfId="0" applyNumberFormat="1" applyFont="1" applyFill="1" applyBorder="1" applyAlignment="1">
      <alignment horizontal="center" vertical="center" wrapText="1"/>
    </xf>
    <xf numFmtId="0" fontId="4" fillId="34" borderId="259" xfId="0" applyNumberFormat="1" applyFont="1" applyFill="1" applyBorder="1" applyAlignment="1">
      <alignment horizontal="center"/>
    </xf>
    <xf numFmtId="182" fontId="9" fillId="34" borderId="131" xfId="0" applyNumberFormat="1" applyFont="1" applyFill="1" applyBorder="1" applyAlignment="1">
      <alignment horizontal="center" vertical="center"/>
    </xf>
    <xf numFmtId="182" fontId="9" fillId="34" borderId="260" xfId="0" applyNumberFormat="1" applyFont="1" applyFill="1" applyBorder="1" applyAlignment="1">
      <alignment horizontal="center" vertical="center"/>
    </xf>
    <xf numFmtId="182" fontId="9" fillId="34" borderId="261" xfId="0" applyNumberFormat="1" applyFont="1" applyFill="1" applyBorder="1" applyAlignment="1">
      <alignment horizontal="center" vertical="center"/>
    </xf>
    <xf numFmtId="182" fontId="4" fillId="34" borderId="11" xfId="0" applyNumberFormat="1" applyFont="1" applyFill="1" applyBorder="1" applyAlignment="1">
      <alignment horizontal="center" vertical="center"/>
    </xf>
    <xf numFmtId="182" fontId="4" fillId="34" borderId="262" xfId="0" applyNumberFormat="1" applyFont="1" applyFill="1" applyBorder="1" applyAlignment="1">
      <alignment horizontal="center" vertical="center"/>
    </xf>
    <xf numFmtId="182" fontId="5" fillId="34" borderId="244" xfId="0" applyNumberFormat="1" applyFont="1" applyFill="1" applyBorder="1" applyAlignment="1">
      <alignment horizontal="center" vertical="center"/>
    </xf>
    <xf numFmtId="0" fontId="4" fillId="34" borderId="264" xfId="0" applyNumberFormat="1" applyFont="1" applyFill="1" applyBorder="1" applyAlignment="1">
      <alignment horizontal="center"/>
    </xf>
    <xf numFmtId="182" fontId="5" fillId="34" borderId="265" xfId="0" applyNumberFormat="1" applyFont="1" applyFill="1" applyBorder="1" applyAlignment="1">
      <alignment horizontal="center" vertical="center"/>
    </xf>
    <xf numFmtId="182" fontId="9" fillId="34" borderId="265" xfId="0" applyNumberFormat="1" applyFont="1" applyFill="1" applyBorder="1" applyAlignment="1">
      <alignment horizontal="center" vertical="center"/>
    </xf>
    <xf numFmtId="182" fontId="0" fillId="34" borderId="265" xfId="0" applyNumberFormat="1" applyFill="1" applyBorder="1" applyAlignment="1">
      <alignment horizontal="center"/>
    </xf>
    <xf numFmtId="182" fontId="9" fillId="34" borderId="266" xfId="0" applyNumberFormat="1" applyFont="1" applyFill="1" applyBorder="1" applyAlignment="1">
      <alignment horizontal="center" vertical="center"/>
    </xf>
    <xf numFmtId="182" fontId="9" fillId="34" borderId="264" xfId="0" applyNumberFormat="1" applyFont="1" applyFill="1" applyBorder="1" applyAlignment="1">
      <alignment horizontal="center" vertical="center"/>
    </xf>
    <xf numFmtId="182" fontId="9" fillId="34" borderId="267" xfId="0" applyNumberFormat="1" applyFont="1" applyFill="1" applyBorder="1" applyAlignment="1">
      <alignment horizontal="center" vertical="center"/>
    </xf>
    <xf numFmtId="182" fontId="4" fillId="34" borderId="268" xfId="0" applyNumberFormat="1" applyFont="1" applyFill="1" applyBorder="1" applyAlignment="1">
      <alignment horizontal="center" vertical="center"/>
    </xf>
    <xf numFmtId="182" fontId="4" fillId="34" borderId="269" xfId="0" applyNumberFormat="1" applyFont="1" applyFill="1" applyBorder="1" applyAlignment="1">
      <alignment horizontal="center" vertical="center"/>
    </xf>
    <xf numFmtId="181" fontId="6" fillId="34" borderId="270" xfId="0" applyNumberFormat="1" applyFont="1" applyFill="1" applyBorder="1" applyAlignment="1">
      <alignment horizontal="center" vertical="center"/>
    </xf>
    <xf numFmtId="0" fontId="8" fillId="34" borderId="269" xfId="0" applyFont="1" applyFill="1" applyBorder="1" applyAlignment="1">
      <alignment horizontal="center" vertical="center"/>
    </xf>
    <xf numFmtId="0" fontId="4" fillId="34" borderId="271" xfId="0" applyNumberFormat="1" applyFont="1" applyFill="1" applyBorder="1" applyAlignment="1">
      <alignment horizontal="center"/>
    </xf>
    <xf numFmtId="182" fontId="5" fillId="34" borderId="272" xfId="0" applyNumberFormat="1" applyFont="1" applyFill="1" applyBorder="1" applyAlignment="1">
      <alignment horizontal="center" vertical="center"/>
    </xf>
    <xf numFmtId="182" fontId="9" fillId="34" borderId="272" xfId="0" applyNumberFormat="1" applyFont="1" applyFill="1" applyBorder="1" applyAlignment="1">
      <alignment horizontal="center" vertical="center"/>
    </xf>
    <xf numFmtId="182" fontId="9" fillId="34" borderId="273" xfId="0" applyNumberFormat="1" applyFont="1" applyFill="1" applyBorder="1" applyAlignment="1">
      <alignment horizontal="center" vertical="center"/>
    </xf>
    <xf numFmtId="182" fontId="9" fillId="34" borderId="271" xfId="0" applyNumberFormat="1" applyFont="1" applyFill="1" applyBorder="1" applyAlignment="1">
      <alignment horizontal="center" vertical="center"/>
    </xf>
    <xf numFmtId="182" fontId="9" fillId="34" borderId="274" xfId="0" applyNumberFormat="1" applyFont="1" applyFill="1" applyBorder="1" applyAlignment="1">
      <alignment horizontal="center" vertical="center"/>
    </xf>
    <xf numFmtId="182" fontId="4" fillId="34" borderId="275" xfId="0" applyNumberFormat="1" applyFont="1" applyFill="1" applyBorder="1" applyAlignment="1">
      <alignment horizontal="center" vertical="center"/>
    </xf>
    <xf numFmtId="182" fontId="4" fillId="34" borderId="276" xfId="0" applyNumberFormat="1" applyFont="1" applyFill="1" applyBorder="1" applyAlignment="1">
      <alignment horizontal="center" vertical="center"/>
    </xf>
    <xf numFmtId="181" fontId="306" fillId="34" borderId="277" xfId="0" applyNumberFormat="1" applyFont="1" applyFill="1" applyBorder="1" applyAlignment="1">
      <alignment horizontal="center" vertical="center"/>
    </xf>
    <xf numFmtId="0" fontId="8" fillId="34" borderId="276" xfId="0" applyFont="1" applyFill="1" applyBorder="1" applyAlignment="1">
      <alignment horizontal="center" vertical="center"/>
    </xf>
    <xf numFmtId="182" fontId="9" fillId="34" borderId="131" xfId="0" quotePrefix="1" applyNumberFormat="1" applyFont="1" applyFill="1" applyBorder="1" applyAlignment="1">
      <alignment horizontal="center" vertical="center"/>
    </xf>
    <xf numFmtId="182" fontId="9" fillId="34" borderId="131" xfId="0" applyNumberFormat="1" applyFont="1" applyFill="1" applyBorder="1" applyAlignment="1">
      <alignment horizontal="center" vertical="center" wrapText="1"/>
    </xf>
    <xf numFmtId="182" fontId="9" fillId="34" borderId="259" xfId="0" applyNumberFormat="1" applyFont="1" applyFill="1" applyBorder="1" applyAlignment="1">
      <alignment horizontal="center" vertical="center" wrapText="1"/>
    </xf>
    <xf numFmtId="182" fontId="6" fillId="34" borderId="131" xfId="0" applyNumberFormat="1" applyFont="1" applyFill="1" applyBorder="1" applyAlignment="1">
      <alignment horizontal="center" vertical="center"/>
    </xf>
    <xf numFmtId="180" fontId="306" fillId="34" borderId="263" xfId="0" applyNumberFormat="1" applyFont="1" applyFill="1" applyBorder="1" applyAlignment="1">
      <alignment horizontal="center" vertical="center"/>
    </xf>
    <xf numFmtId="180" fontId="8" fillId="34" borderId="262" xfId="0" applyNumberFormat="1" applyFont="1" applyFill="1" applyBorder="1" applyAlignment="1">
      <alignment horizontal="center" vertical="center"/>
    </xf>
    <xf numFmtId="182" fontId="5" fillId="34" borderId="267" xfId="0" applyNumberFormat="1" applyFont="1" applyFill="1" applyBorder="1" applyAlignment="1">
      <alignment horizontal="center" vertical="center"/>
    </xf>
    <xf numFmtId="181" fontId="306" fillId="34" borderId="270" xfId="0" applyNumberFormat="1" applyFont="1" applyFill="1" applyBorder="1" applyAlignment="1">
      <alignment horizontal="center" vertical="center" wrapText="1"/>
    </xf>
    <xf numFmtId="181" fontId="508" fillId="160" borderId="245" xfId="0" applyNumberFormat="1" applyFont="1" applyFill="1" applyBorder="1" applyAlignment="1">
      <alignment vertical="center"/>
    </xf>
    <xf numFmtId="181" fontId="508" fillId="160" borderId="225" xfId="0" applyNumberFormat="1" applyFont="1" applyFill="1" applyBorder="1" applyAlignment="1">
      <alignment vertical="center"/>
    </xf>
    <xf numFmtId="0" fontId="8" fillId="118" borderId="117" xfId="0" applyFont="1" applyFill="1" applyBorder="1" applyAlignment="1">
      <alignment vertical="center"/>
    </xf>
    <xf numFmtId="178" fontId="4" fillId="118" borderId="59" xfId="0" applyNumberFormat="1" applyFont="1" applyFill="1" applyBorder="1" applyAlignment="1">
      <alignment vertical="center"/>
    </xf>
    <xf numFmtId="178" fontId="4" fillId="118" borderId="118" xfId="0" applyNumberFormat="1" applyFont="1" applyFill="1" applyBorder="1" applyAlignment="1">
      <alignment vertical="center"/>
    </xf>
    <xf numFmtId="0" fontId="8" fillId="118" borderId="151" xfId="0" applyFont="1" applyFill="1" applyBorder="1" applyAlignment="1">
      <alignment vertical="center"/>
    </xf>
    <xf numFmtId="178" fontId="9" fillId="118" borderId="152" xfId="0" applyNumberFormat="1" applyFont="1" applyFill="1" applyBorder="1" applyAlignment="1">
      <alignment vertical="center"/>
    </xf>
    <xf numFmtId="178" fontId="9" fillId="118" borderId="278" xfId="0" applyNumberFormat="1" applyFont="1" applyFill="1" applyBorder="1" applyAlignment="1">
      <alignment vertical="center"/>
    </xf>
    <xf numFmtId="0" fontId="8" fillId="118" borderId="153" xfId="0" applyFont="1" applyFill="1" applyBorder="1" applyAlignment="1">
      <alignment vertical="center"/>
    </xf>
    <xf numFmtId="178" fontId="4" fillId="118" borderId="154" xfId="0" applyNumberFormat="1" applyFont="1" applyFill="1" applyBorder="1" applyAlignment="1">
      <alignment vertical="center"/>
    </xf>
    <xf numFmtId="178" fontId="4" fillId="118" borderId="155" xfId="0" applyNumberFormat="1" applyFont="1" applyFill="1" applyBorder="1" applyAlignment="1">
      <alignment vertical="center"/>
    </xf>
    <xf numFmtId="0" fontId="306" fillId="118" borderId="225" xfId="0" applyFont="1" applyFill="1" applyBorder="1" applyAlignment="1">
      <alignment vertical="center"/>
    </xf>
    <xf numFmtId="0" fontId="5" fillId="118" borderId="225" xfId="0" applyFont="1" applyFill="1" applyBorder="1" applyAlignment="1">
      <alignment vertical="center"/>
    </xf>
    <xf numFmtId="0" fontId="6" fillId="118" borderId="225" xfId="0" applyFont="1" applyFill="1" applyBorder="1" applyAlignment="1">
      <alignment vertical="center" wrapText="1"/>
    </xf>
    <xf numFmtId="0" fontId="8" fillId="118" borderId="234" xfId="0" applyFont="1" applyFill="1" applyBorder="1" applyAlignment="1">
      <alignment vertical="center"/>
    </xf>
    <xf numFmtId="0" fontId="6" fillId="118" borderId="225" xfId="0" quotePrefix="1" applyFont="1" applyFill="1" applyBorder="1" applyAlignment="1">
      <alignment vertical="center"/>
    </xf>
    <xf numFmtId="0" fontId="8" fillId="118" borderId="279" xfId="0" applyFont="1" applyFill="1" applyBorder="1" applyAlignment="1">
      <alignment vertical="center"/>
    </xf>
    <xf numFmtId="178" fontId="4" fillId="118" borderId="280" xfId="0" applyNumberFormat="1" applyFont="1" applyFill="1" applyBorder="1" applyAlignment="1">
      <alignment vertical="center"/>
    </xf>
    <xf numFmtId="178" fontId="4" fillId="118" borderId="281" xfId="0" applyNumberFormat="1" applyFont="1" applyFill="1" applyBorder="1" applyAlignment="1">
      <alignment vertical="center"/>
    </xf>
    <xf numFmtId="0" fontId="8" fillId="118" borderId="245" xfId="0" applyFont="1" applyFill="1" applyBorder="1" applyAlignment="1">
      <alignment vertical="center"/>
    </xf>
    <xf numFmtId="178" fontId="9" fillId="118" borderId="246" xfId="0" applyNumberFormat="1" applyFont="1" applyFill="1" applyBorder="1" applyAlignment="1">
      <alignment vertical="center"/>
    </xf>
    <xf numFmtId="178" fontId="9" fillId="118" borderId="260" xfId="0" applyNumberFormat="1" applyFont="1" applyFill="1" applyBorder="1" applyAlignment="1">
      <alignment vertical="center"/>
    </xf>
    <xf numFmtId="178" fontId="9" fillId="118" borderId="227" xfId="0" applyNumberFormat="1" applyFont="1" applyFill="1" applyBorder="1" applyAlignment="1">
      <alignment vertical="center"/>
    </xf>
    <xf numFmtId="178" fontId="9" fillId="118" borderId="259" xfId="0" applyNumberFormat="1" applyFont="1" applyFill="1" applyBorder="1" applyAlignment="1">
      <alignment vertical="center"/>
    </xf>
    <xf numFmtId="0" fontId="8" fillId="118" borderId="282" xfId="0" applyFont="1" applyFill="1" applyBorder="1" applyAlignment="1">
      <alignment vertical="center"/>
    </xf>
    <xf numFmtId="178" fontId="4" fillId="118" borderId="283" xfId="0" applyNumberFormat="1" applyFont="1" applyFill="1" applyBorder="1" applyAlignment="1">
      <alignment vertical="center"/>
    </xf>
    <xf numFmtId="178" fontId="4" fillId="118" borderId="284" xfId="0" applyNumberFormat="1" applyFont="1" applyFill="1" applyBorder="1" applyAlignment="1">
      <alignment vertical="center"/>
    </xf>
    <xf numFmtId="0" fontId="9" fillId="34" borderId="236" xfId="0" quotePrefix="1" applyFont="1" applyFill="1" applyBorder="1" applyAlignment="1">
      <alignment vertical="center"/>
    </xf>
    <xf numFmtId="178" fontId="9" fillId="34" borderId="237" xfId="0" applyNumberFormat="1" applyFont="1" applyFill="1" applyBorder="1" applyAlignment="1">
      <alignment vertical="center"/>
    </xf>
    <xf numFmtId="178" fontId="9" fillId="34" borderId="262" xfId="0" applyNumberFormat="1" applyFont="1" applyFill="1" applyBorder="1" applyAlignment="1">
      <alignment vertical="center"/>
    </xf>
    <xf numFmtId="0" fontId="4" fillId="34" borderId="18" xfId="0" applyNumberFormat="1" applyFont="1" applyFill="1" applyBorder="1" applyAlignment="1">
      <alignment horizontal="right" wrapText="1"/>
    </xf>
    <xf numFmtId="0" fontId="3" fillId="158" borderId="219" xfId="0" applyFont="1" applyFill="1" applyBorder="1" applyAlignment="1">
      <alignment horizontal="right" vertical="center"/>
    </xf>
    <xf numFmtId="178" fontId="5" fillId="34" borderId="235" xfId="0" applyNumberFormat="1" applyFont="1" applyFill="1" applyBorder="1" applyAlignment="1">
      <alignment vertical="center"/>
    </xf>
    <xf numFmtId="178" fontId="5" fillId="34" borderId="0" xfId="0" applyNumberFormat="1" applyFont="1" applyFill="1" applyBorder="1" applyAlignment="1">
      <alignment vertical="center"/>
    </xf>
    <xf numFmtId="178" fontId="6" fillId="34" borderId="222" xfId="0" applyNumberFormat="1" applyFont="1" applyFill="1" applyBorder="1" applyAlignment="1">
      <alignment horizontal="right" vertical="center"/>
    </xf>
    <xf numFmtId="178" fontId="9" fillId="34" borderId="0" xfId="0" applyNumberFormat="1" applyFont="1" applyFill="1" applyBorder="1" applyAlignment="1">
      <alignment vertical="center"/>
    </xf>
    <xf numFmtId="178" fontId="4" fillId="34" borderId="222" xfId="0" applyNumberFormat="1" applyFont="1" applyFill="1" applyBorder="1" applyAlignment="1">
      <alignment vertical="center"/>
    </xf>
    <xf numFmtId="0" fontId="6" fillId="34" borderId="225" xfId="0" applyFont="1" applyFill="1" applyBorder="1" applyAlignment="1">
      <alignment vertical="center"/>
    </xf>
    <xf numFmtId="178" fontId="9" fillId="34" borderId="222" xfId="0" applyNumberFormat="1" applyFont="1" applyFill="1" applyBorder="1" applyAlignment="1">
      <alignment vertical="center"/>
    </xf>
    <xf numFmtId="178" fontId="0" fillId="34" borderId="0" xfId="0" applyNumberFormat="1" applyFill="1" applyBorder="1" applyAlignment="1"/>
    <xf numFmtId="178" fontId="9" fillId="34" borderId="222" xfId="0" applyNumberFormat="1" applyFont="1" applyFill="1" applyBorder="1" applyAlignment="1">
      <alignment vertical="center" wrapText="1"/>
    </xf>
    <xf numFmtId="178" fontId="6" fillId="34" borderId="222" xfId="0" applyNumberFormat="1" applyFont="1" applyFill="1" applyBorder="1" applyAlignment="1">
      <alignment vertical="center"/>
    </xf>
    <xf numFmtId="0" fontId="6" fillId="34" borderId="225" xfId="0" applyFont="1" applyFill="1" applyBorder="1" applyAlignment="1">
      <alignment vertical="center" wrapText="1"/>
    </xf>
    <xf numFmtId="0" fontId="4" fillId="34" borderId="228" xfId="0" applyNumberFormat="1" applyFont="1" applyFill="1" applyBorder="1" applyAlignment="1">
      <alignment horizontal="right"/>
    </xf>
    <xf numFmtId="178" fontId="5" fillId="34" borderId="254" xfId="0" applyNumberFormat="1" applyFont="1" applyFill="1" applyBorder="1" applyAlignment="1">
      <alignment horizontal="right" vertical="center"/>
    </xf>
    <xf numFmtId="178" fontId="5" fillId="34" borderId="252" xfId="0" applyNumberFormat="1" applyFont="1" applyFill="1" applyBorder="1" applyAlignment="1">
      <alignment horizontal="right" vertical="center"/>
    </xf>
    <xf numFmtId="178" fontId="4" fillId="34" borderId="252" xfId="0" applyNumberFormat="1" applyFont="1" applyFill="1" applyBorder="1" applyAlignment="1">
      <alignment horizontal="right" vertical="center"/>
    </xf>
    <xf numFmtId="178" fontId="9" fillId="34" borderId="252" xfId="0" applyNumberFormat="1" applyFont="1" applyFill="1" applyBorder="1" applyAlignment="1">
      <alignment horizontal="right" vertical="center"/>
    </xf>
    <xf numFmtId="0" fontId="509" fillId="160" borderId="225" xfId="0" applyNumberFormat="1" applyFont="1" applyFill="1" applyBorder="1" applyAlignment="1">
      <alignment horizontal="left"/>
    </xf>
    <xf numFmtId="178" fontId="509" fillId="160" borderId="252" xfId="0" applyNumberFormat="1" applyFont="1" applyFill="1" applyBorder="1" applyAlignment="1">
      <alignment horizontal="right"/>
    </xf>
    <xf numFmtId="178" fontId="508" fillId="160" borderId="0" xfId="0" applyNumberFormat="1" applyFont="1" applyFill="1" applyBorder="1" applyAlignment="1">
      <alignment horizontal="right"/>
    </xf>
    <xf numFmtId="178" fontId="508" fillId="160" borderId="222" xfId="0" applyNumberFormat="1" applyFont="1" applyFill="1" applyBorder="1" applyAlignment="1">
      <alignment horizontal="right"/>
    </xf>
    <xf numFmtId="0" fontId="509" fillId="161" borderId="224" xfId="0" applyNumberFormat="1" applyFont="1" applyFill="1" applyBorder="1" applyAlignment="1">
      <alignment horizontal="left"/>
    </xf>
    <xf numFmtId="178" fontId="509" fillId="161" borderId="286" xfId="0" applyNumberFormat="1" applyFont="1" applyFill="1" applyBorder="1" applyAlignment="1">
      <alignment horizontal="right"/>
    </xf>
    <xf numFmtId="178" fontId="508" fillId="161" borderId="124" xfId="0" applyNumberFormat="1" applyFont="1" applyFill="1" applyBorder="1" applyAlignment="1">
      <alignment horizontal="right"/>
    </xf>
    <xf numFmtId="178" fontId="508" fillId="161" borderId="221" xfId="0" applyNumberFormat="1" applyFont="1" applyFill="1" applyBorder="1" applyAlignment="1">
      <alignment horizontal="right"/>
    </xf>
    <xf numFmtId="0" fontId="6" fillId="34" borderId="226" xfId="0" applyFont="1" applyFill="1" applyBorder="1" applyAlignment="1">
      <alignment vertical="center"/>
    </xf>
    <xf numFmtId="178" fontId="9" fillId="34" borderId="251" xfId="0" applyNumberFormat="1" applyFont="1" applyFill="1" applyBorder="1" applyAlignment="1">
      <alignment horizontal="right" vertical="center"/>
    </xf>
    <xf numFmtId="178" fontId="9" fillId="34" borderId="227" xfId="0" applyNumberFormat="1" applyFont="1" applyFill="1" applyBorder="1" applyAlignment="1">
      <alignment vertical="center"/>
    </xf>
    <xf numFmtId="178" fontId="0" fillId="34" borderId="227" xfId="0" applyNumberFormat="1" applyFill="1" applyBorder="1" applyAlignment="1"/>
    <xf numFmtId="178" fontId="9" fillId="34" borderId="228" xfId="0" applyNumberFormat="1" applyFont="1" applyFill="1" applyBorder="1" applyAlignment="1">
      <alignment vertical="center"/>
    </xf>
    <xf numFmtId="178" fontId="4" fillId="34" borderId="0" xfId="0" applyNumberFormat="1" applyFont="1" applyFill="1" applyBorder="1" applyAlignment="1">
      <alignment vertical="center"/>
    </xf>
    <xf numFmtId="0" fontId="8" fillId="34" borderId="245" xfId="0" applyFont="1" applyFill="1" applyBorder="1" applyAlignment="1">
      <alignment vertical="center"/>
    </xf>
    <xf numFmtId="178" fontId="4" fillId="34" borderId="253" xfId="0" applyNumberFormat="1" applyFont="1" applyFill="1" applyBorder="1" applyAlignment="1">
      <alignment horizontal="right" vertical="center"/>
    </xf>
    <xf numFmtId="178" fontId="9" fillId="34" borderId="246" xfId="0" applyNumberFormat="1" applyFont="1" applyFill="1" applyBorder="1" applyAlignment="1">
      <alignment vertical="center"/>
    </xf>
    <xf numFmtId="178" fontId="9" fillId="34" borderId="247" xfId="0" applyNumberFormat="1" applyFont="1" applyFill="1" applyBorder="1" applyAlignment="1">
      <alignment vertical="center"/>
    </xf>
    <xf numFmtId="0" fontId="6" fillId="34" borderId="229" xfId="0" quotePrefix="1" applyFont="1" applyFill="1" applyBorder="1" applyAlignment="1">
      <alignment vertical="center"/>
    </xf>
    <xf numFmtId="178" fontId="9" fillId="34" borderId="288" xfId="0" applyNumberFormat="1" applyFont="1" applyFill="1" applyBorder="1" applyAlignment="1">
      <alignment horizontal="right" vertical="center"/>
    </xf>
    <xf numFmtId="178" fontId="9" fillId="34" borderId="59" xfId="0" applyNumberFormat="1" applyFont="1" applyFill="1" applyBorder="1" applyAlignment="1">
      <alignment vertical="center"/>
    </xf>
    <xf numFmtId="178" fontId="9" fillId="34" borderId="230" xfId="0" applyNumberFormat="1" applyFont="1" applyFill="1" applyBorder="1" applyAlignment="1">
      <alignment horizontal="right" vertical="center"/>
    </xf>
    <xf numFmtId="0" fontId="6" fillId="34" borderId="226" xfId="0" quotePrefix="1" applyFont="1" applyFill="1" applyBorder="1" applyAlignment="1">
      <alignment vertical="center"/>
    </xf>
    <xf numFmtId="178" fontId="9" fillId="34" borderId="253" xfId="0" applyNumberFormat="1" applyFont="1" applyFill="1" applyBorder="1" applyAlignment="1">
      <alignment horizontal="right" vertical="center"/>
    </xf>
    <xf numFmtId="178" fontId="9" fillId="34" borderId="225" xfId="0" applyNumberFormat="1" applyFont="1" applyFill="1" applyBorder="1" applyAlignment="1">
      <alignment vertical="center"/>
    </xf>
    <xf numFmtId="178" fontId="0" fillId="34" borderId="226" xfId="0" applyNumberFormat="1" applyFill="1" applyBorder="1" applyAlignment="1"/>
    <xf numFmtId="0" fontId="4" fillId="34" borderId="287" xfId="0" applyNumberFormat="1" applyFont="1" applyFill="1" applyBorder="1" applyAlignment="1">
      <alignment horizontal="right"/>
    </xf>
    <xf numFmtId="0" fontId="4" fillId="34" borderId="285" xfId="0" applyNumberFormat="1" applyFont="1" applyFill="1" applyBorder="1" applyAlignment="1">
      <alignment horizontal="right"/>
    </xf>
    <xf numFmtId="178" fontId="508" fillId="160" borderId="290" xfId="0" applyNumberFormat="1" applyFont="1" applyFill="1" applyBorder="1" applyAlignment="1">
      <alignment horizontal="right"/>
    </xf>
    <xf numFmtId="178" fontId="508" fillId="161" borderId="291" xfId="0" applyNumberFormat="1" applyFont="1" applyFill="1" applyBorder="1" applyAlignment="1">
      <alignment horizontal="right"/>
    </xf>
    <xf numFmtId="178" fontId="5" fillId="34" borderId="292" xfId="0" applyNumberFormat="1" applyFont="1" applyFill="1" applyBorder="1" applyAlignment="1">
      <alignment vertical="center"/>
    </xf>
    <xf numFmtId="178" fontId="6" fillId="34" borderId="290" xfId="0" applyNumberFormat="1" applyFont="1" applyFill="1" applyBorder="1" applyAlignment="1">
      <alignment horizontal="right" vertical="center"/>
    </xf>
    <xf numFmtId="178" fontId="9" fillId="34" borderId="290" xfId="0" applyNumberFormat="1" applyFont="1" applyFill="1" applyBorder="1" applyAlignment="1">
      <alignment vertical="center"/>
    </xf>
    <xf numFmtId="178" fontId="9" fillId="34" borderId="285" xfId="0" applyNumberFormat="1" applyFont="1" applyFill="1" applyBorder="1" applyAlignment="1">
      <alignment vertical="center"/>
    </xf>
    <xf numFmtId="178" fontId="9" fillId="34" borderId="290" xfId="0" quotePrefix="1" applyNumberFormat="1" applyFont="1" applyFill="1" applyBorder="1" applyAlignment="1">
      <alignment vertical="center"/>
    </xf>
    <xf numFmtId="178" fontId="9" fillId="34" borderId="219" xfId="0" applyNumberFormat="1" applyFont="1" applyFill="1" applyBorder="1" applyAlignment="1">
      <alignment vertical="center"/>
    </xf>
    <xf numFmtId="178" fontId="9" fillId="34" borderId="290" xfId="0" applyNumberFormat="1" applyFont="1" applyFill="1" applyBorder="1" applyAlignment="1">
      <alignment vertical="center" wrapText="1"/>
    </xf>
    <xf numFmtId="178" fontId="6" fillId="34" borderId="290" xfId="0" applyNumberFormat="1" applyFont="1" applyFill="1" applyBorder="1" applyAlignment="1">
      <alignment vertical="center"/>
    </xf>
    <xf numFmtId="178" fontId="4" fillId="34" borderId="290" xfId="0" applyNumberFormat="1" applyFont="1" applyFill="1" applyBorder="1" applyAlignment="1">
      <alignment vertical="center"/>
    </xf>
    <xf numFmtId="178" fontId="9" fillId="34" borderId="293" xfId="0" applyNumberFormat="1" applyFont="1" applyFill="1" applyBorder="1" applyAlignment="1">
      <alignment horizontal="right" vertical="center"/>
    </xf>
    <xf numFmtId="0" fontId="4" fillId="34" borderId="295" xfId="0" applyNumberFormat="1" applyFont="1" applyFill="1" applyBorder="1" applyAlignment="1">
      <alignment horizontal="center"/>
    </xf>
    <xf numFmtId="178" fontId="508" fillId="160" borderId="296" xfId="0" applyNumberFormat="1" applyFont="1" applyFill="1" applyBorder="1" applyAlignment="1">
      <alignment horizontal="right"/>
    </xf>
    <xf numFmtId="178" fontId="508" fillId="161" borderId="297" xfId="0" applyNumberFormat="1" applyFont="1" applyFill="1" applyBorder="1" applyAlignment="1">
      <alignment horizontal="right"/>
    </xf>
    <xf numFmtId="178" fontId="5" fillId="34" borderId="298" xfId="0" applyNumberFormat="1" applyFont="1" applyFill="1" applyBorder="1" applyAlignment="1">
      <alignment vertical="center"/>
    </xf>
    <xf numFmtId="178" fontId="5" fillId="34" borderId="296" xfId="0" applyNumberFormat="1" applyFont="1" applyFill="1" applyBorder="1" applyAlignment="1">
      <alignment vertical="center"/>
    </xf>
    <xf numFmtId="178" fontId="9" fillId="34" borderId="296" xfId="0" applyNumberFormat="1" applyFont="1" applyFill="1" applyBorder="1" applyAlignment="1">
      <alignment vertical="center"/>
    </xf>
    <xf numFmtId="178" fontId="9" fillId="34" borderId="295" xfId="0" applyNumberFormat="1" applyFont="1" applyFill="1" applyBorder="1" applyAlignment="1">
      <alignment vertical="center"/>
    </xf>
    <xf numFmtId="178" fontId="9" fillId="34" borderId="299" xfId="0" applyNumberFormat="1" applyFont="1" applyFill="1" applyBorder="1" applyAlignment="1">
      <alignment vertical="center"/>
    </xf>
    <xf numFmtId="178" fontId="4" fillId="34" borderId="296" xfId="0" applyNumberFormat="1" applyFont="1" applyFill="1" applyBorder="1" applyAlignment="1">
      <alignment vertical="center"/>
    </xf>
    <xf numFmtId="178" fontId="9" fillId="34" borderId="294" xfId="0" applyNumberFormat="1" applyFont="1" applyFill="1" applyBorder="1" applyAlignment="1">
      <alignment vertical="center"/>
    </xf>
    <xf numFmtId="0" fontId="4" fillId="34" borderId="301" xfId="0" applyNumberFormat="1" applyFont="1" applyFill="1" applyBorder="1" applyAlignment="1">
      <alignment horizontal="center"/>
    </xf>
    <xf numFmtId="178" fontId="508" fillId="160" borderId="302" xfId="0" applyNumberFormat="1" applyFont="1" applyFill="1" applyBorder="1" applyAlignment="1">
      <alignment horizontal="right"/>
    </xf>
    <xf numFmtId="178" fontId="508" fillId="161" borderId="303" xfId="0" applyNumberFormat="1" applyFont="1" applyFill="1" applyBorder="1" applyAlignment="1">
      <alignment horizontal="right"/>
    </xf>
    <xf numFmtId="178" fontId="5" fillId="34" borderId="304" xfId="0" applyNumberFormat="1" applyFont="1" applyFill="1" applyBorder="1" applyAlignment="1">
      <alignment vertical="center"/>
    </xf>
    <xf numFmtId="178" fontId="5" fillId="34" borderId="302" xfId="0" applyNumberFormat="1" applyFont="1" applyFill="1" applyBorder="1" applyAlignment="1">
      <alignment vertical="center"/>
    </xf>
    <xf numFmtId="178" fontId="9" fillId="34" borderId="302" xfId="0" applyNumberFormat="1" applyFont="1" applyFill="1" applyBorder="1" applyAlignment="1">
      <alignment vertical="center"/>
    </xf>
    <xf numFmtId="178" fontId="9" fillId="34" borderId="301" xfId="0" applyNumberFormat="1" applyFont="1" applyFill="1" applyBorder="1" applyAlignment="1">
      <alignment vertical="center"/>
    </xf>
    <xf numFmtId="178" fontId="9" fillId="34" borderId="305" xfId="0" applyNumberFormat="1" applyFont="1" applyFill="1" applyBorder="1" applyAlignment="1">
      <alignment vertical="center"/>
    </xf>
    <xf numFmtId="178" fontId="4" fillId="34" borderId="302" xfId="0" applyNumberFormat="1" applyFont="1" applyFill="1" applyBorder="1" applyAlignment="1">
      <alignment vertical="center"/>
    </xf>
    <xf numFmtId="178" fontId="9" fillId="34" borderId="306" xfId="0" applyNumberFormat="1" applyFont="1" applyFill="1" applyBorder="1" applyAlignment="1">
      <alignment vertical="center"/>
    </xf>
    <xf numFmtId="0" fontId="4" fillId="34" borderId="307" xfId="0" applyNumberFormat="1" applyFont="1" applyFill="1" applyBorder="1" applyAlignment="1">
      <alignment horizontal="center"/>
    </xf>
    <xf numFmtId="178" fontId="508" fillId="160" borderId="308" xfId="0" applyNumberFormat="1" applyFont="1" applyFill="1" applyBorder="1" applyAlignment="1">
      <alignment horizontal="right"/>
    </xf>
    <xf numFmtId="178" fontId="508" fillId="161" borderId="309" xfId="0" applyNumberFormat="1" applyFont="1" applyFill="1" applyBorder="1" applyAlignment="1">
      <alignment horizontal="right"/>
    </xf>
    <xf numFmtId="178" fontId="5" fillId="34" borderId="310" xfId="0" applyNumberFormat="1" applyFont="1" applyFill="1" applyBorder="1" applyAlignment="1">
      <alignment vertical="center"/>
    </xf>
    <xf numFmtId="178" fontId="5" fillId="34" borderId="308" xfId="0" applyNumberFormat="1" applyFont="1" applyFill="1" applyBorder="1" applyAlignment="1">
      <alignment vertical="center"/>
    </xf>
    <xf numFmtId="178" fontId="9" fillId="34" borderId="308" xfId="0" applyNumberFormat="1" applyFont="1" applyFill="1" applyBorder="1" applyAlignment="1">
      <alignment vertical="center"/>
    </xf>
    <xf numFmtId="178" fontId="0" fillId="34" borderId="308" xfId="0" applyNumberFormat="1" applyFill="1" applyBorder="1" applyAlignment="1"/>
    <xf numFmtId="178" fontId="9" fillId="34" borderId="307" xfId="0" applyNumberFormat="1" applyFont="1" applyFill="1" applyBorder="1" applyAlignment="1">
      <alignment vertical="center"/>
    </xf>
    <xf numFmtId="178" fontId="9" fillId="34" borderId="311" xfId="0" applyNumberFormat="1" applyFont="1" applyFill="1" applyBorder="1" applyAlignment="1">
      <alignment vertical="center"/>
    </xf>
    <xf numFmtId="178" fontId="4" fillId="34" borderId="308" xfId="0" applyNumberFormat="1" applyFont="1" applyFill="1" applyBorder="1" applyAlignment="1">
      <alignment vertical="center"/>
    </xf>
    <xf numFmtId="178" fontId="9" fillId="34" borderId="300" xfId="0" applyNumberFormat="1" applyFont="1" applyFill="1" applyBorder="1" applyAlignment="1">
      <alignment vertical="center"/>
    </xf>
    <xf numFmtId="0" fontId="4" fillId="34" borderId="226" xfId="0" applyNumberFormat="1" applyFont="1" applyFill="1" applyBorder="1" applyAlignment="1">
      <alignment horizontal="center"/>
    </xf>
    <xf numFmtId="178" fontId="508" fillId="160" borderId="225" xfId="0" applyNumberFormat="1" applyFont="1" applyFill="1" applyBorder="1" applyAlignment="1">
      <alignment horizontal="right"/>
    </xf>
    <xf numFmtId="178" fontId="508" fillId="161" borderId="224" xfId="0" applyNumberFormat="1" applyFont="1" applyFill="1" applyBorder="1" applyAlignment="1">
      <alignment horizontal="right"/>
    </xf>
    <xf numFmtId="178" fontId="5" fillId="34" borderId="234" xfId="0" applyNumberFormat="1" applyFont="1" applyFill="1" applyBorder="1" applyAlignment="1">
      <alignment vertical="center"/>
    </xf>
    <xf numFmtId="178" fontId="5" fillId="34" borderId="225" xfId="0" applyNumberFormat="1" applyFont="1" applyFill="1" applyBorder="1" applyAlignment="1">
      <alignment vertical="center"/>
    </xf>
    <xf numFmtId="178" fontId="9" fillId="34" borderId="245" xfId="0" applyNumberFormat="1" applyFont="1" applyFill="1" applyBorder="1" applyAlignment="1">
      <alignment vertical="center"/>
    </xf>
    <xf numFmtId="178" fontId="9" fillId="34" borderId="226" xfId="0" applyNumberFormat="1" applyFont="1" applyFill="1" applyBorder="1" applyAlignment="1">
      <alignment vertical="center"/>
    </xf>
    <xf numFmtId="178" fontId="4" fillId="34" borderId="225" xfId="0" applyNumberFormat="1" applyFont="1" applyFill="1" applyBorder="1" applyAlignment="1">
      <alignment vertical="center"/>
    </xf>
    <xf numFmtId="178" fontId="9" fillId="34" borderId="229" xfId="0" applyNumberFormat="1" applyFont="1" applyFill="1" applyBorder="1" applyAlignment="1">
      <alignment vertical="center"/>
    </xf>
    <xf numFmtId="0" fontId="5" fillId="34" borderId="234" xfId="0" applyNumberFormat="1" applyFont="1" applyFill="1" applyBorder="1" applyAlignment="1">
      <alignment horizontal="left"/>
    </xf>
    <xf numFmtId="0" fontId="9" fillId="34" borderId="225" xfId="0" applyFont="1" applyFill="1" applyBorder="1" applyAlignment="1">
      <alignment horizontal="left" vertical="center"/>
    </xf>
    <xf numFmtId="0" fontId="9" fillId="34" borderId="224" xfId="0" applyFont="1" applyFill="1" applyBorder="1" applyAlignment="1">
      <alignment horizontal="left" vertical="center"/>
    </xf>
    <xf numFmtId="0" fontId="5" fillId="34" borderId="225" xfId="0" applyFont="1" applyFill="1" applyBorder="1" applyAlignment="1">
      <alignment horizontal="left" vertical="center"/>
    </xf>
    <xf numFmtId="0" fontId="301" fillId="34" borderId="225" xfId="0" applyFont="1" applyFill="1" applyBorder="1" applyAlignment="1">
      <alignment horizontal="left" vertical="center"/>
    </xf>
    <xf numFmtId="0" fontId="301" fillId="34" borderId="225" xfId="0" applyFont="1" applyFill="1" applyBorder="1" applyAlignment="1">
      <alignment horizontal="left" vertical="center" wrapText="1"/>
    </xf>
    <xf numFmtId="0" fontId="301" fillId="34" borderId="229" xfId="0" applyFont="1" applyFill="1" applyBorder="1" applyAlignment="1">
      <alignment horizontal="left" vertical="center"/>
    </xf>
    <xf numFmtId="173" fontId="3" fillId="158" borderId="219" xfId="0" applyNumberFormat="1" applyFont="1" applyFill="1" applyBorder="1" applyAlignment="1">
      <alignment horizontal="left" vertical="center"/>
    </xf>
    <xf numFmtId="1" fontId="4" fillId="34" borderId="153" xfId="0" applyNumberFormat="1" applyFont="1" applyFill="1" applyBorder="1" applyAlignment="1">
      <alignment horizontal="left" vertical="center"/>
    </xf>
    <xf numFmtId="1" fontId="4" fillId="34" borderId="154" xfId="0" applyNumberFormat="1" applyFont="1" applyFill="1" applyBorder="1" applyAlignment="1">
      <alignment horizontal="left" vertical="center"/>
    </xf>
    <xf numFmtId="185" fontId="4" fillId="34" borderId="154" xfId="0" applyNumberFormat="1" applyFont="1" applyFill="1" applyBorder="1" applyAlignment="1">
      <alignment horizontal="right" vertical="center"/>
    </xf>
    <xf numFmtId="185" fontId="4" fillId="34" borderId="155" xfId="0" applyNumberFormat="1" applyFont="1" applyFill="1" applyBorder="1" applyAlignment="1">
      <alignment horizontal="right" vertical="center"/>
    </xf>
    <xf numFmtId="0" fontId="4" fillId="34" borderId="225" xfId="0" applyFont="1" applyFill="1" applyBorder="1" applyAlignment="1">
      <alignment horizontal="left" vertical="center"/>
    </xf>
    <xf numFmtId="173" fontId="302" fillId="34" borderId="128" xfId="7888" applyNumberFormat="1" applyFont="1" applyFill="1" applyBorder="1" applyAlignment="1">
      <alignment horizontal="right" vertical="center"/>
    </xf>
    <xf numFmtId="0" fontId="9" fillId="34" borderId="226" xfId="0" applyFont="1" applyFill="1" applyBorder="1" applyAlignment="1">
      <alignment horizontal="left" vertical="center"/>
    </xf>
    <xf numFmtId="185" fontId="9" fillId="34" borderId="227" xfId="0" applyNumberFormat="1" applyFont="1" applyFill="1" applyBorder="1" applyAlignment="1">
      <alignment horizontal="right" vertical="center"/>
    </xf>
    <xf numFmtId="173" fontId="301" fillId="34" borderId="312" xfId="7888" applyNumberFormat="1" applyFont="1" applyFill="1" applyBorder="1" applyAlignment="1">
      <alignment horizontal="right" vertical="center"/>
    </xf>
    <xf numFmtId="173" fontId="301" fillId="34" borderId="227" xfId="7888" applyNumberFormat="1" applyFont="1" applyFill="1" applyBorder="1" applyAlignment="1">
      <alignment horizontal="right" vertical="center"/>
    </xf>
    <xf numFmtId="0" fontId="4" fillId="34" borderId="242" xfId="0" applyFont="1" applyFill="1" applyBorder="1" applyAlignment="1">
      <alignment horizontal="left" vertical="center"/>
    </xf>
    <xf numFmtId="185" fontId="4" fillId="34" borderId="243" xfId="0" applyNumberFormat="1" applyFont="1" applyFill="1" applyBorder="1" applyAlignment="1">
      <alignment horizontal="right" vertical="center"/>
    </xf>
    <xf numFmtId="173" fontId="302" fillId="34" borderId="313" xfId="7888" applyNumberFormat="1" applyFont="1" applyFill="1" applyBorder="1" applyAlignment="1">
      <alignment horizontal="right" vertical="center"/>
    </xf>
    <xf numFmtId="173" fontId="302" fillId="34" borderId="243" xfId="7888" applyNumberFormat="1" applyFont="1" applyFill="1" applyBorder="1" applyAlignment="1">
      <alignment horizontal="right" vertical="center"/>
    </xf>
    <xf numFmtId="173" fontId="301" fillId="34" borderId="313" xfId="7888" applyNumberFormat="1" applyFont="1" applyFill="1" applyBorder="1" applyAlignment="1">
      <alignment horizontal="right" vertical="center"/>
    </xf>
    <xf numFmtId="173" fontId="301" fillId="34" borderId="243" xfId="7888" applyNumberFormat="1" applyFont="1" applyFill="1" applyBorder="1" applyAlignment="1">
      <alignment horizontal="right" vertical="center"/>
    </xf>
    <xf numFmtId="187" fontId="301" fillId="34" borderId="0" xfId="7888" applyNumberFormat="1" applyFont="1" applyFill="1" applyBorder="1" applyAlignment="1">
      <alignment horizontal="right" vertical="center"/>
    </xf>
    <xf numFmtId="187" fontId="301" fillId="34" borderId="59" xfId="7888" applyNumberFormat="1" applyFont="1" applyFill="1" applyBorder="1" applyAlignment="1">
      <alignment horizontal="right" vertical="center"/>
    </xf>
    <xf numFmtId="0" fontId="3" fillId="162" borderId="314" xfId="0" applyNumberFormat="1" applyFont="1" applyFill="1" applyBorder="1" applyAlignment="1">
      <alignment horizontal="right" wrapText="1"/>
    </xf>
    <xf numFmtId="0" fontId="3" fillId="162" borderId="315" xfId="0" applyNumberFormat="1" applyFont="1" applyFill="1" applyBorder="1" applyAlignment="1">
      <alignment horizontal="right" wrapText="1"/>
    </xf>
    <xf numFmtId="176" fontId="301" fillId="34" borderId="316" xfId="7888" applyNumberFormat="1" applyFont="1" applyFill="1" applyBorder="1" applyAlignment="1">
      <alignment horizontal="right" vertical="center"/>
    </xf>
    <xf numFmtId="176" fontId="301" fillId="34" borderId="315" xfId="7888" applyNumberFormat="1" applyFont="1" applyFill="1" applyBorder="1" applyAlignment="1">
      <alignment horizontal="right" vertical="center"/>
    </xf>
    <xf numFmtId="187" fontId="301" fillId="34" borderId="316" xfId="7888" applyNumberFormat="1" applyFont="1" applyFill="1" applyBorder="1" applyAlignment="1">
      <alignment horizontal="right" vertical="center"/>
    </xf>
    <xf numFmtId="187" fontId="301" fillId="34" borderId="316" xfId="0" applyNumberFormat="1" applyFont="1" applyFill="1" applyBorder="1" applyAlignment="1">
      <alignment horizontal="right" vertical="center"/>
    </xf>
    <xf numFmtId="187" fontId="301" fillId="34" borderId="314" xfId="7888" applyNumberFormat="1" applyFont="1" applyFill="1" applyBorder="1" applyAlignment="1">
      <alignment horizontal="right" vertical="center"/>
    </xf>
    <xf numFmtId="187" fontId="301" fillId="34" borderId="317" xfId="7888" applyNumberFormat="1" applyFont="1" applyFill="1" applyBorder="1" applyAlignment="1">
      <alignment horizontal="right" vertical="center"/>
    </xf>
    <xf numFmtId="187" fontId="301" fillId="34" borderId="316" xfId="7888" applyNumberFormat="1" applyFont="1" applyFill="1" applyBorder="1" applyAlignment="1">
      <alignment horizontal="right" vertical="center" wrapText="1"/>
    </xf>
    <xf numFmtId="173" fontId="6" fillId="34" borderId="316" xfId="0" applyNumberFormat="1" applyFont="1" applyFill="1" applyBorder="1" applyAlignment="1">
      <alignment horizontal="right" vertical="center"/>
    </xf>
    <xf numFmtId="176" fontId="301" fillId="34" borderId="318" xfId="7888" applyNumberFormat="1" applyFont="1" applyFill="1" applyBorder="1" applyAlignment="1">
      <alignment horizontal="right" vertical="center"/>
    </xf>
    <xf numFmtId="0" fontId="6" fillId="34" borderId="225" xfId="0" applyFont="1" applyFill="1" applyBorder="1" applyAlignment="1">
      <alignment horizontal="left" vertical="center"/>
    </xf>
    <xf numFmtId="0" fontId="6" fillId="34" borderId="234" xfId="0" applyFont="1" applyFill="1" applyBorder="1" applyAlignment="1">
      <alignment horizontal="left" vertical="center"/>
    </xf>
    <xf numFmtId="0" fontId="4" fillId="34" borderId="236" xfId="0" applyFont="1" applyFill="1" applyBorder="1" applyAlignment="1">
      <alignment horizontal="left" vertical="center"/>
    </xf>
    <xf numFmtId="306" fontId="4" fillId="34" borderId="237" xfId="0" applyNumberFormat="1" applyFont="1" applyFill="1" applyBorder="1" applyAlignment="1">
      <alignment horizontal="right" vertical="center"/>
    </xf>
    <xf numFmtId="0" fontId="4" fillId="34" borderId="229" xfId="0" applyFont="1" applyFill="1" applyBorder="1" applyAlignment="1">
      <alignment horizontal="left" vertical="center"/>
    </xf>
    <xf numFmtId="306" fontId="9" fillId="34" borderId="59" xfId="0" applyNumberFormat="1" applyFont="1" applyFill="1" applyBorder="1" applyAlignment="1">
      <alignment horizontal="right" vertical="center"/>
    </xf>
    <xf numFmtId="0" fontId="9" fillId="34" borderId="245" xfId="0" applyFont="1" applyFill="1" applyBorder="1" applyAlignment="1">
      <alignment horizontal="left" vertical="center"/>
    </xf>
    <xf numFmtId="306" fontId="9" fillId="34" borderId="246" xfId="0" applyNumberFormat="1" applyFont="1" applyFill="1" applyBorder="1" applyAlignment="1">
      <alignment horizontal="right" vertical="center"/>
    </xf>
    <xf numFmtId="0" fontId="6" fillId="34" borderId="226" xfId="0" applyFont="1" applyFill="1" applyBorder="1" applyAlignment="1">
      <alignment horizontal="left" vertical="center"/>
    </xf>
    <xf numFmtId="306" fontId="9" fillId="118" borderId="227" xfId="0" applyNumberFormat="1" applyFont="1" applyFill="1" applyBorder="1" applyAlignment="1">
      <alignment vertical="center"/>
    </xf>
    <xf numFmtId="0" fontId="4" fillId="34" borderId="226" xfId="0" applyNumberFormat="1" applyFont="1" applyFill="1" applyBorder="1" applyAlignment="1">
      <alignment horizontal="left"/>
    </xf>
    <xf numFmtId="0" fontId="4" fillId="34" borderId="228" xfId="0" applyNumberFormat="1" applyFont="1" applyFill="1" applyBorder="1" applyAlignment="1"/>
    <xf numFmtId="0" fontId="9" fillId="34" borderId="222" xfId="0" applyFont="1" applyFill="1" applyBorder="1" applyAlignment="1">
      <alignment horizontal="right" vertical="center"/>
    </xf>
    <xf numFmtId="306" fontId="9" fillId="34" borderId="222" xfId="0" applyNumberFormat="1" applyFont="1" applyFill="1" applyBorder="1" applyAlignment="1">
      <alignment vertical="center"/>
    </xf>
    <xf numFmtId="306" fontId="9" fillId="34" borderId="228" xfId="0" applyNumberFormat="1" applyFont="1" applyFill="1" applyBorder="1" applyAlignment="1">
      <alignment vertical="center"/>
    </xf>
    <xf numFmtId="306" fontId="9" fillId="34" borderId="222" xfId="0" applyNumberFormat="1" applyFont="1" applyFill="1" applyBorder="1" applyAlignment="1">
      <alignment horizontal="right" vertical="center"/>
    </xf>
    <xf numFmtId="306" fontId="9" fillId="34" borderId="235" xfId="0" applyNumberFormat="1" applyFont="1" applyFill="1" applyBorder="1" applyAlignment="1">
      <alignment horizontal="right" vertical="center"/>
    </xf>
    <xf numFmtId="306" fontId="9" fillId="34" borderId="247" xfId="0" applyNumberFormat="1" applyFont="1" applyFill="1" applyBorder="1" applyAlignment="1">
      <alignment horizontal="right" vertical="center"/>
    </xf>
    <xf numFmtId="306" fontId="9" fillId="34" borderId="230" xfId="0" applyNumberFormat="1" applyFont="1" applyFill="1" applyBorder="1" applyAlignment="1">
      <alignment horizontal="right" vertical="center"/>
    </xf>
    <xf numFmtId="306" fontId="4" fillId="34" borderId="238" xfId="0" applyNumberFormat="1" applyFont="1" applyFill="1" applyBorder="1" applyAlignment="1">
      <alignment horizontal="right" vertical="center"/>
    </xf>
    <xf numFmtId="0" fontId="4" fillId="34" borderId="244" xfId="0" applyNumberFormat="1" applyFont="1" applyFill="1" applyBorder="1" applyAlignment="1">
      <alignment horizontal="right"/>
    </xf>
    <xf numFmtId="185" fontId="4" fillId="118" borderId="154" xfId="0" applyNumberFormat="1" applyFont="1" applyFill="1" applyBorder="1" applyAlignment="1">
      <alignment vertical="center"/>
    </xf>
    <xf numFmtId="185" fontId="4" fillId="118" borderId="155" xfId="0" applyNumberFormat="1" applyFont="1" applyFill="1" applyBorder="1" applyAlignment="1">
      <alignment vertical="center"/>
    </xf>
    <xf numFmtId="182" fontId="5" fillId="34" borderId="0" xfId="0" applyNumberFormat="1" applyFont="1" applyFill="1" applyBorder="1" applyAlignment="1">
      <alignment horizontal="left" vertical="center"/>
    </xf>
    <xf numFmtId="0" fontId="0" fillId="0" borderId="0" xfId="0" applyFill="1"/>
    <xf numFmtId="0" fontId="4" fillId="34" borderId="124" xfId="0" applyNumberFormat="1" applyFont="1" applyFill="1" applyBorder="1" applyAlignment="1">
      <alignment horizontal="center"/>
    </xf>
    <xf numFmtId="0" fontId="4" fillId="34" borderId="221" xfId="0" applyNumberFormat="1" applyFont="1" applyFill="1" applyBorder="1" applyAlignment="1">
      <alignment horizontal="center"/>
    </xf>
    <xf numFmtId="0" fontId="4" fillId="34" borderId="124" xfId="0" applyNumberFormat="1" applyFont="1" applyFill="1" applyBorder="1" applyAlignment="1">
      <alignment horizontal="center"/>
    </xf>
    <xf numFmtId="0" fontId="9" fillId="34" borderId="0" xfId="0" applyNumberFormat="1" applyFont="1" applyFill="1" applyBorder="1" applyAlignment="1">
      <alignment horizontal="left" vertical="top" wrapText="1"/>
    </xf>
    <xf numFmtId="0" fontId="4" fillId="34" borderId="0" xfId="0" applyNumberFormat="1" applyFont="1" applyFill="1" applyBorder="1" applyAlignment="1">
      <alignment horizontal="center"/>
    </xf>
    <xf numFmtId="0" fontId="8" fillId="34" borderId="15" xfId="0" applyFont="1" applyFill="1" applyBorder="1" applyAlignment="1">
      <alignment vertical="center"/>
    </xf>
    <xf numFmtId="0" fontId="6" fillId="34" borderId="15" xfId="0" applyFont="1" applyFill="1" applyBorder="1" applyAlignment="1">
      <alignment vertical="center"/>
    </xf>
    <xf numFmtId="0" fontId="6" fillId="34" borderId="15" xfId="0" applyFont="1" applyFill="1" applyBorder="1" applyAlignment="1">
      <alignment vertical="center" wrapText="1"/>
    </xf>
    <xf numFmtId="0" fontId="8" fillId="34" borderId="127" xfId="0" applyFont="1" applyFill="1" applyBorder="1" applyAlignment="1">
      <alignment vertical="center"/>
    </xf>
    <xf numFmtId="0" fontId="6" fillId="34" borderId="15" xfId="0" quotePrefix="1" applyFont="1" applyFill="1" applyBorder="1" applyAlignment="1">
      <alignment vertical="center"/>
    </xf>
    <xf numFmtId="173" fontId="5" fillId="34" borderId="0" xfId="0" applyNumberFormat="1" applyFont="1" applyFill="1" applyBorder="1" applyAlignment="1">
      <alignment vertical="center"/>
    </xf>
    <xf numFmtId="173" fontId="9" fillId="34" borderId="0" xfId="0" applyNumberFormat="1" applyFont="1" applyFill="1" applyBorder="1" applyAlignment="1">
      <alignment vertical="center"/>
    </xf>
    <xf numFmtId="173" fontId="9" fillId="34" borderId="18" xfId="0" applyNumberFormat="1" applyFont="1" applyFill="1" applyBorder="1" applyAlignment="1">
      <alignment vertical="center"/>
    </xf>
    <xf numFmtId="173" fontId="4" fillId="34" borderId="10" xfId="0" applyNumberFormat="1" applyFont="1" applyFill="1" applyBorder="1" applyAlignment="1">
      <alignment vertical="center"/>
    </xf>
    <xf numFmtId="173" fontId="4" fillId="34" borderId="131" xfId="0" applyNumberFormat="1" applyFont="1" applyFill="1" applyBorder="1" applyAlignment="1">
      <alignment vertical="center"/>
    </xf>
    <xf numFmtId="173" fontId="9" fillId="34" borderId="131" xfId="0" applyNumberFormat="1" applyFont="1" applyFill="1" applyBorder="1" applyAlignment="1">
      <alignment vertical="center"/>
    </xf>
    <xf numFmtId="173" fontId="0" fillId="34" borderId="0" xfId="0" applyNumberFormat="1" applyFill="1" applyBorder="1" applyAlignment="1"/>
    <xf numFmtId="173" fontId="304" fillId="34" borderId="0" xfId="0" applyNumberFormat="1" applyFont="1" applyFill="1" applyBorder="1" applyAlignment="1">
      <alignment vertical="center"/>
    </xf>
    <xf numFmtId="173" fontId="304" fillId="34" borderId="131" xfId="0" applyNumberFormat="1" applyFont="1" applyFill="1" applyBorder="1" applyAlignment="1">
      <alignment vertical="center"/>
    </xf>
    <xf numFmtId="173" fontId="9" fillId="34" borderId="131" xfId="0" applyNumberFormat="1" applyFont="1" applyFill="1" applyBorder="1" applyAlignment="1">
      <alignment vertical="center" wrapText="1"/>
    </xf>
    <xf numFmtId="173" fontId="6" fillId="34" borderId="0" xfId="0" applyNumberFormat="1" applyFont="1" applyFill="1" applyBorder="1" applyAlignment="1">
      <alignment vertical="center"/>
    </xf>
    <xf numFmtId="173" fontId="6" fillId="34" borderId="131" xfId="0" applyNumberFormat="1" applyFont="1" applyFill="1" applyBorder="1" applyAlignment="1">
      <alignment vertical="center"/>
    </xf>
    <xf numFmtId="175" fontId="4" fillId="34" borderId="11" xfId="0" applyNumberFormat="1" applyFont="1" applyFill="1" applyBorder="1" applyAlignment="1">
      <alignment vertical="center"/>
    </xf>
    <xf numFmtId="0" fontId="4" fillId="34" borderId="319" xfId="0" applyNumberFormat="1" applyFont="1" applyFill="1" applyBorder="1" applyAlignment="1">
      <alignment horizontal="center"/>
    </xf>
    <xf numFmtId="0" fontId="4" fillId="34" borderId="126" xfId="0" applyNumberFormat="1" applyFont="1" applyFill="1" applyBorder="1" applyAlignment="1">
      <alignment horizontal="right"/>
    </xf>
    <xf numFmtId="0" fontId="6" fillId="34" borderId="125" xfId="0" applyFont="1" applyFill="1" applyBorder="1" applyAlignment="1">
      <alignment vertical="center"/>
    </xf>
    <xf numFmtId="173" fontId="9" fillId="34" borderId="124" xfId="0" applyNumberFormat="1" applyFont="1" applyFill="1" applyBorder="1" applyAlignment="1">
      <alignment vertical="center"/>
    </xf>
    <xf numFmtId="173" fontId="0" fillId="34" borderId="124" xfId="0" applyNumberFormat="1" applyFill="1" applyBorder="1" applyAlignment="1"/>
    <xf numFmtId="173" fontId="9" fillId="34" borderId="126" xfId="0" applyNumberFormat="1" applyFont="1" applyFill="1" applyBorder="1" applyAlignment="1">
      <alignment vertical="center"/>
    </xf>
    <xf numFmtId="0" fontId="8" fillId="34" borderId="151" xfId="0" applyFont="1" applyFill="1" applyBorder="1" applyAlignment="1">
      <alignment vertical="center"/>
    </xf>
    <xf numFmtId="173" fontId="9" fillId="34" borderId="152" xfId="0" applyNumberFormat="1" applyFont="1" applyFill="1" applyBorder="1" applyAlignment="1">
      <alignment vertical="center"/>
    </xf>
    <xf numFmtId="173" fontId="9" fillId="34" borderId="278" xfId="0" applyNumberFormat="1" applyFont="1" applyFill="1" applyBorder="1" applyAlignment="1">
      <alignment vertical="center"/>
    </xf>
    <xf numFmtId="173" fontId="9" fillId="34" borderId="10" xfId="0" applyNumberFormat="1" applyFont="1" applyFill="1" applyBorder="1" applyAlignment="1">
      <alignment vertical="center"/>
    </xf>
    <xf numFmtId="173" fontId="9" fillId="34" borderId="11" xfId="0" applyNumberFormat="1" applyFont="1" applyFill="1" applyBorder="1" applyAlignment="1">
      <alignment vertical="center"/>
    </xf>
    <xf numFmtId="0" fontId="6" fillId="34" borderId="153" xfId="0" quotePrefix="1" applyFont="1" applyFill="1" applyBorder="1" applyAlignment="1">
      <alignment vertical="center"/>
    </xf>
    <xf numFmtId="173" fontId="9" fillId="34" borderId="154" xfId="0" applyNumberFormat="1" applyFont="1" applyFill="1" applyBorder="1" applyAlignment="1">
      <alignment vertical="center"/>
    </xf>
    <xf numFmtId="173" fontId="9" fillId="34" borderId="154" xfId="0" applyNumberFormat="1" applyFont="1" applyFill="1" applyBorder="1" applyAlignment="1">
      <alignment horizontal="right" vertical="center"/>
    </xf>
    <xf numFmtId="173" fontId="9" fillId="34" borderId="155" xfId="0" applyNumberFormat="1" applyFont="1" applyFill="1" applyBorder="1" applyAlignment="1">
      <alignment horizontal="right" vertical="center"/>
    </xf>
    <xf numFmtId="0" fontId="4" fillId="34" borderId="153" xfId="0" applyFont="1" applyFill="1" applyBorder="1" applyAlignment="1">
      <alignment vertical="center"/>
    </xf>
    <xf numFmtId="173" fontId="4" fillId="34" borderId="154" xfId="0" applyNumberFormat="1" applyFont="1" applyFill="1" applyBorder="1" applyAlignment="1">
      <alignment vertical="center"/>
    </xf>
    <xf numFmtId="173" fontId="4" fillId="34" borderId="154" xfId="0" applyNumberFormat="1" applyFont="1" applyFill="1" applyBorder="1" applyAlignment="1">
      <alignment horizontal="right" vertical="center"/>
    </xf>
    <xf numFmtId="173" fontId="4" fillId="34" borderId="155" xfId="0" applyNumberFormat="1" applyFont="1" applyFill="1" applyBorder="1" applyAlignment="1">
      <alignment horizontal="right" vertical="center"/>
    </xf>
    <xf numFmtId="0" fontId="4" fillId="34" borderId="323" xfId="0" applyNumberFormat="1" applyFont="1" applyFill="1" applyBorder="1" applyAlignment="1">
      <alignment horizontal="center"/>
    </xf>
    <xf numFmtId="173" fontId="5" fillId="34" borderId="325" xfId="0" applyNumberFormat="1" applyFont="1" applyFill="1" applyBorder="1" applyAlignment="1">
      <alignment vertical="center"/>
    </xf>
    <xf numFmtId="173" fontId="5" fillId="34" borderId="324" xfId="0" applyNumberFormat="1" applyFont="1" applyFill="1" applyBorder="1" applyAlignment="1">
      <alignment vertical="center"/>
    </xf>
    <xf numFmtId="173" fontId="9" fillId="34" borderId="324" xfId="0" applyNumberFormat="1" applyFont="1" applyFill="1" applyBorder="1" applyAlignment="1">
      <alignment vertical="center"/>
    </xf>
    <xf numFmtId="173" fontId="0" fillId="34" borderId="324" xfId="0" applyNumberFormat="1" applyFill="1" applyBorder="1" applyAlignment="1"/>
    <xf numFmtId="173" fontId="9" fillId="34" borderId="323" xfId="0" applyNumberFormat="1" applyFont="1" applyFill="1" applyBorder="1" applyAlignment="1">
      <alignment vertical="center"/>
    </xf>
    <xf numFmtId="173" fontId="9" fillId="34" borderId="326" xfId="0" applyNumberFormat="1" applyFont="1" applyFill="1" applyBorder="1" applyAlignment="1">
      <alignment vertical="center"/>
    </xf>
    <xf numFmtId="173" fontId="9" fillId="34" borderId="325" xfId="0" applyNumberFormat="1" applyFont="1" applyFill="1" applyBorder="1" applyAlignment="1">
      <alignment vertical="center"/>
    </xf>
    <xf numFmtId="173" fontId="4" fillId="34" borderId="325" xfId="0" applyNumberFormat="1" applyFont="1" applyFill="1" applyBorder="1" applyAlignment="1">
      <alignment vertical="center"/>
    </xf>
    <xf numFmtId="173" fontId="9" fillId="34" borderId="327" xfId="0" applyNumberFormat="1" applyFont="1" applyFill="1" applyBorder="1" applyAlignment="1">
      <alignment vertical="center"/>
    </xf>
    <xf numFmtId="0" fontId="4" fillId="34" borderId="125" xfId="0" applyNumberFormat="1" applyFont="1" applyFill="1" applyBorder="1" applyAlignment="1">
      <alignment horizontal="center"/>
    </xf>
    <xf numFmtId="173" fontId="4" fillId="34" borderId="327" xfId="0" applyNumberFormat="1" applyFont="1" applyFill="1" applyBorder="1" applyAlignment="1">
      <alignment vertical="center"/>
    </xf>
    <xf numFmtId="173" fontId="5" fillId="34" borderId="329" xfId="0" applyNumberFormat="1" applyFont="1" applyFill="1" applyBorder="1" applyAlignment="1">
      <alignment vertical="center"/>
    </xf>
    <xf numFmtId="173" fontId="5" fillId="34" borderId="331" xfId="0" applyNumberFormat="1" applyFont="1" applyFill="1" applyBorder="1" applyAlignment="1">
      <alignment vertical="center"/>
    </xf>
    <xf numFmtId="173" fontId="9" fillId="34" borderId="331" xfId="0" applyNumberFormat="1" applyFont="1" applyFill="1" applyBorder="1" applyAlignment="1">
      <alignment vertical="center"/>
    </xf>
    <xf numFmtId="173" fontId="0" fillId="34" borderId="330" xfId="0" applyNumberFormat="1" applyFill="1" applyBorder="1" applyAlignment="1"/>
    <xf numFmtId="173" fontId="9" fillId="34" borderId="332" xfId="0" applyNumberFormat="1" applyFont="1" applyFill="1" applyBorder="1" applyAlignment="1">
      <alignment vertical="center"/>
    </xf>
    <xf numFmtId="173" fontId="9" fillId="34" borderId="330" xfId="0" applyNumberFormat="1" applyFont="1" applyFill="1" applyBorder="1" applyAlignment="1">
      <alignment vertical="center"/>
    </xf>
    <xf numFmtId="173" fontId="9" fillId="34" borderId="329" xfId="0" applyNumberFormat="1" applyFont="1" applyFill="1" applyBorder="1" applyAlignment="1">
      <alignment vertical="center"/>
    </xf>
    <xf numFmtId="173" fontId="4" fillId="34" borderId="329" xfId="0" applyNumberFormat="1" applyFont="1" applyFill="1" applyBorder="1" applyAlignment="1">
      <alignment vertical="center"/>
    </xf>
    <xf numFmtId="173" fontId="9" fillId="34" borderId="328" xfId="0" applyNumberFormat="1" applyFont="1" applyFill="1" applyBorder="1" applyAlignment="1">
      <alignment vertical="center"/>
    </xf>
    <xf numFmtId="173" fontId="4" fillId="34" borderId="328" xfId="0" applyNumberFormat="1" applyFont="1" applyFill="1" applyBorder="1" applyAlignment="1">
      <alignment vertical="center"/>
    </xf>
    <xf numFmtId="173" fontId="9" fillId="34" borderId="225" xfId="0" applyNumberFormat="1" applyFont="1" applyFill="1" applyBorder="1" applyAlignment="1">
      <alignment vertical="center"/>
    </xf>
    <xf numFmtId="173" fontId="0" fillId="34" borderId="225" xfId="0" applyNumberFormat="1" applyFill="1" applyBorder="1" applyAlignment="1"/>
    <xf numFmtId="173" fontId="0" fillId="34" borderId="224" xfId="0" applyNumberFormat="1" applyFill="1" applyBorder="1" applyAlignment="1"/>
    <xf numFmtId="0" fontId="4" fillId="34" borderId="287" xfId="0" applyNumberFormat="1" applyFont="1" applyFill="1" applyBorder="1" applyAlignment="1">
      <alignment horizontal="center"/>
    </xf>
    <xf numFmtId="0" fontId="4" fillId="34" borderId="291" xfId="0" applyNumberFormat="1" applyFont="1" applyFill="1" applyBorder="1" applyAlignment="1">
      <alignment horizontal="center"/>
    </xf>
    <xf numFmtId="173" fontId="5" fillId="34" borderId="292" xfId="0" applyNumberFormat="1" applyFont="1" applyFill="1" applyBorder="1" applyAlignment="1">
      <alignment vertical="center"/>
    </xf>
    <xf numFmtId="173" fontId="6" fillId="34" borderId="290" xfId="0" applyNumberFormat="1" applyFont="1" applyFill="1" applyBorder="1" applyAlignment="1">
      <alignment horizontal="right" vertical="center"/>
    </xf>
    <xf numFmtId="173" fontId="9" fillId="34" borderId="290" xfId="0" applyNumberFormat="1" applyFont="1" applyFill="1" applyBorder="1" applyAlignment="1">
      <alignment vertical="center"/>
    </xf>
    <xf numFmtId="173" fontId="9" fillId="34" borderId="291" xfId="0" applyNumberFormat="1" applyFont="1" applyFill="1" applyBorder="1" applyAlignment="1">
      <alignment vertical="center"/>
    </xf>
    <xf numFmtId="173" fontId="304" fillId="34" borderId="290" xfId="0" applyNumberFormat="1" applyFont="1" applyFill="1" applyBorder="1" applyAlignment="1">
      <alignment vertical="center"/>
    </xf>
    <xf numFmtId="173" fontId="9" fillId="34" borderId="290" xfId="0" quotePrefix="1" applyNumberFormat="1" applyFont="1" applyFill="1" applyBorder="1" applyAlignment="1">
      <alignment vertical="center"/>
    </xf>
    <xf numFmtId="173" fontId="9" fillId="34" borderId="333" xfId="0" applyNumberFormat="1" applyFont="1" applyFill="1" applyBorder="1" applyAlignment="1">
      <alignment vertical="center"/>
    </xf>
    <xf numFmtId="173" fontId="9" fillId="34" borderId="290" xfId="0" applyNumberFormat="1" applyFont="1" applyFill="1" applyBorder="1" applyAlignment="1">
      <alignment vertical="center" wrapText="1"/>
    </xf>
    <xf numFmtId="173" fontId="6" fillId="34" borderId="290" xfId="0" applyNumberFormat="1" applyFont="1" applyFill="1" applyBorder="1" applyAlignment="1">
      <alignment vertical="center"/>
    </xf>
    <xf numFmtId="173" fontId="9" fillId="34" borderId="292" xfId="0" applyNumberFormat="1" applyFont="1" applyFill="1" applyBorder="1" applyAlignment="1">
      <alignment vertical="center"/>
    </xf>
    <xf numFmtId="173" fontId="4" fillId="34" borderId="292" xfId="0" applyNumberFormat="1" applyFont="1" applyFill="1" applyBorder="1" applyAlignment="1">
      <alignment vertical="center"/>
    </xf>
    <xf numFmtId="173" fontId="9" fillId="34" borderId="334" xfId="0" applyNumberFormat="1" applyFont="1" applyFill="1" applyBorder="1" applyAlignment="1">
      <alignment horizontal="right" vertical="center"/>
    </xf>
    <xf numFmtId="173" fontId="9" fillId="34" borderId="290" xfId="0" applyNumberFormat="1" applyFont="1" applyFill="1" applyBorder="1" applyAlignment="1">
      <alignment horizontal="right" vertical="center"/>
    </xf>
    <xf numFmtId="173" fontId="4" fillId="34" borderId="334" xfId="0" applyNumberFormat="1" applyFont="1" applyFill="1" applyBorder="1" applyAlignment="1">
      <alignment horizontal="right" vertical="center"/>
    </xf>
    <xf numFmtId="0" fontId="4" fillId="34" borderId="224" xfId="0" applyNumberFormat="1" applyFont="1" applyFill="1" applyBorder="1" applyAlignment="1">
      <alignment horizontal="center"/>
    </xf>
    <xf numFmtId="173" fontId="5" fillId="34" borderId="234" xfId="0" applyNumberFormat="1" applyFont="1" applyFill="1" applyBorder="1" applyAlignment="1">
      <alignment vertical="center"/>
    </xf>
    <xf numFmtId="173" fontId="5" fillId="34" borderId="225" xfId="0" applyNumberFormat="1" applyFont="1" applyFill="1" applyBorder="1" applyAlignment="1">
      <alignment vertical="center"/>
    </xf>
    <xf numFmtId="173" fontId="9" fillId="34" borderId="335" xfId="0" applyNumberFormat="1" applyFont="1" applyFill="1" applyBorder="1" applyAlignment="1">
      <alignment vertical="center"/>
    </xf>
    <xf numFmtId="173" fontId="9" fillId="34" borderId="224" xfId="0" applyNumberFormat="1" applyFont="1" applyFill="1" applyBorder="1" applyAlignment="1">
      <alignment vertical="center"/>
    </xf>
    <xf numFmtId="173" fontId="9" fillId="34" borderId="234" xfId="0" applyNumberFormat="1" applyFont="1" applyFill="1" applyBorder="1" applyAlignment="1">
      <alignment vertical="center"/>
    </xf>
    <xf numFmtId="173" fontId="4" fillId="34" borderId="234" xfId="0" applyNumberFormat="1" applyFont="1" applyFill="1" applyBorder="1" applyAlignment="1">
      <alignment vertical="center"/>
    </xf>
    <xf numFmtId="173" fontId="9" fillId="34" borderId="336" xfId="0" applyNumberFormat="1" applyFont="1" applyFill="1" applyBorder="1" applyAlignment="1">
      <alignment vertical="center"/>
    </xf>
    <xf numFmtId="173" fontId="9" fillId="34" borderId="225" xfId="0" applyNumberFormat="1" applyFont="1" applyFill="1" applyBorder="1" applyAlignment="1">
      <alignment vertical="center" wrapText="1"/>
    </xf>
    <xf numFmtId="173" fontId="4" fillId="34" borderId="336" xfId="0" applyNumberFormat="1" applyFont="1" applyFill="1" applyBorder="1" applyAlignment="1">
      <alignment vertical="center"/>
    </xf>
    <xf numFmtId="173" fontId="5" fillId="34" borderId="235" xfId="0" applyNumberFormat="1" applyFont="1" applyFill="1" applyBorder="1" applyAlignment="1">
      <alignment vertical="center"/>
    </xf>
    <xf numFmtId="173" fontId="5" fillId="34" borderId="222" xfId="0" applyNumberFormat="1" applyFont="1" applyFill="1" applyBorder="1" applyAlignment="1">
      <alignment vertical="center"/>
    </xf>
    <xf numFmtId="173" fontId="9" fillId="34" borderId="222" xfId="0" applyNumberFormat="1" applyFont="1" applyFill="1" applyBorder="1" applyAlignment="1">
      <alignment vertical="center"/>
    </xf>
    <xf numFmtId="173" fontId="9" fillId="34" borderId="221" xfId="0" applyNumberFormat="1" applyFont="1" applyFill="1" applyBorder="1" applyAlignment="1">
      <alignment vertical="center"/>
    </xf>
    <xf numFmtId="173" fontId="9" fillId="34" borderId="337" xfId="0" applyNumberFormat="1" applyFont="1" applyFill="1" applyBorder="1" applyAlignment="1">
      <alignment vertical="center"/>
    </xf>
    <xf numFmtId="173" fontId="9" fillId="34" borderId="235" xfId="0" applyNumberFormat="1" applyFont="1" applyFill="1" applyBorder="1" applyAlignment="1">
      <alignment vertical="center"/>
    </xf>
    <xf numFmtId="173" fontId="9" fillId="34" borderId="220" xfId="0" applyNumberFormat="1" applyFont="1" applyFill="1" applyBorder="1" applyAlignment="1">
      <alignment vertical="center"/>
    </xf>
    <xf numFmtId="173" fontId="9" fillId="34" borderId="338" xfId="0" applyNumberFormat="1" applyFont="1" applyFill="1" applyBorder="1" applyAlignment="1">
      <alignment vertical="center"/>
    </xf>
    <xf numFmtId="173" fontId="9" fillId="34" borderId="222" xfId="0" applyNumberFormat="1" applyFont="1" applyFill="1" applyBorder="1" applyAlignment="1">
      <alignment vertical="center" wrapText="1"/>
    </xf>
    <xf numFmtId="173" fontId="4" fillId="34" borderId="338" xfId="0" applyNumberFormat="1" applyFont="1" applyFill="1" applyBorder="1" applyAlignment="1">
      <alignment vertical="center"/>
    </xf>
    <xf numFmtId="0" fontId="4" fillId="34" borderId="339" xfId="0" applyNumberFormat="1" applyFont="1" applyFill="1" applyBorder="1" applyAlignment="1">
      <alignment horizontal="center"/>
    </xf>
    <xf numFmtId="173" fontId="5" fillId="34" borderId="341" xfId="0" applyNumberFormat="1" applyFont="1" applyFill="1" applyBorder="1" applyAlignment="1">
      <alignment vertical="center"/>
    </xf>
    <xf numFmtId="173" fontId="5" fillId="34" borderId="340" xfId="0" applyNumberFormat="1" applyFont="1" applyFill="1" applyBorder="1" applyAlignment="1">
      <alignment vertical="center"/>
    </xf>
    <xf numFmtId="173" fontId="9" fillId="34" borderId="340" xfId="0" applyNumberFormat="1" applyFont="1" applyFill="1" applyBorder="1" applyAlignment="1">
      <alignment vertical="center"/>
    </xf>
    <xf numFmtId="173" fontId="9" fillId="34" borderId="339" xfId="0" applyNumberFormat="1" applyFont="1" applyFill="1" applyBorder="1" applyAlignment="1">
      <alignment vertical="center"/>
    </xf>
    <xf numFmtId="173" fontId="9" fillId="34" borderId="342" xfId="0" applyNumberFormat="1" applyFont="1" applyFill="1" applyBorder="1" applyAlignment="1">
      <alignment vertical="center"/>
    </xf>
    <xf numFmtId="173" fontId="9" fillId="34" borderId="341" xfId="0" applyNumberFormat="1" applyFont="1" applyFill="1" applyBorder="1" applyAlignment="1">
      <alignment vertical="center"/>
    </xf>
    <xf numFmtId="173" fontId="4" fillId="34" borderId="341" xfId="0" applyNumberFormat="1" applyFont="1" applyFill="1" applyBorder="1" applyAlignment="1">
      <alignment vertical="center"/>
    </xf>
    <xf numFmtId="173" fontId="9" fillId="34" borderId="343" xfId="0" applyNumberFormat="1" applyFont="1" applyFill="1" applyBorder="1" applyAlignment="1">
      <alignment vertical="center"/>
    </xf>
    <xf numFmtId="173" fontId="4" fillId="34" borderId="343" xfId="0" applyNumberFormat="1" applyFont="1" applyFill="1" applyBorder="1" applyAlignment="1">
      <alignment vertical="center"/>
    </xf>
    <xf numFmtId="173" fontId="5" fillId="34" borderId="254" xfId="0" applyNumberFormat="1" applyFont="1" applyFill="1" applyBorder="1" applyAlignment="1">
      <alignment vertical="center"/>
    </xf>
    <xf numFmtId="173" fontId="5" fillId="34" borderId="252" xfId="0" applyNumberFormat="1" applyFont="1" applyFill="1" applyBorder="1" applyAlignment="1">
      <alignment vertical="center"/>
    </xf>
    <xf numFmtId="173" fontId="4" fillId="34" borderId="252" xfId="0" applyNumberFormat="1" applyFont="1" applyFill="1" applyBorder="1" applyAlignment="1">
      <alignment vertical="center"/>
    </xf>
    <xf numFmtId="173" fontId="9" fillId="34" borderId="252" xfId="0" applyNumberFormat="1" applyFont="1" applyFill="1" applyBorder="1" applyAlignment="1">
      <alignment vertical="center"/>
    </xf>
    <xf numFmtId="173" fontId="9" fillId="34" borderId="286" xfId="0" applyNumberFormat="1" applyFont="1" applyFill="1" applyBorder="1" applyAlignment="1">
      <alignment vertical="center"/>
    </xf>
    <xf numFmtId="173" fontId="9" fillId="34" borderId="344" xfId="0" applyNumberFormat="1" applyFont="1" applyFill="1" applyBorder="1" applyAlignment="1">
      <alignment vertical="center"/>
    </xf>
    <xf numFmtId="173" fontId="4" fillId="34" borderId="254" xfId="0" applyNumberFormat="1" applyFont="1" applyFill="1" applyBorder="1" applyAlignment="1">
      <alignment vertical="center"/>
    </xf>
    <xf numFmtId="173" fontId="9" fillId="34" borderId="345" xfId="0" applyNumberFormat="1" applyFont="1" applyFill="1" applyBorder="1" applyAlignment="1">
      <alignment vertical="center"/>
    </xf>
    <xf numFmtId="0" fontId="4" fillId="159" borderId="249" xfId="0" applyNumberFormat="1" applyFont="1" applyFill="1" applyBorder="1" applyAlignment="1">
      <alignment horizontal="center"/>
    </xf>
    <xf numFmtId="0" fontId="4" fillId="159" borderId="286" xfId="0" applyNumberFormat="1" applyFont="1" applyFill="1" applyBorder="1" applyAlignment="1">
      <alignment horizontal="center"/>
    </xf>
    <xf numFmtId="0" fontId="3" fillId="160" borderId="15" xfId="0" applyNumberFormat="1" applyFont="1" applyFill="1" applyBorder="1" applyAlignment="1">
      <alignment horizontal="left"/>
    </xf>
    <xf numFmtId="173" fontId="3" fillId="160" borderId="252" xfId="0" applyNumberFormat="1" applyFont="1" applyFill="1" applyBorder="1" applyAlignment="1">
      <alignment horizontal="left"/>
    </xf>
    <xf numFmtId="173" fontId="449" fillId="160" borderId="0" xfId="0" applyNumberFormat="1" applyFont="1" applyFill="1" applyBorder="1" applyAlignment="1">
      <alignment horizontal="right"/>
    </xf>
    <xf numFmtId="173" fontId="449" fillId="160" borderId="324" xfId="0" applyNumberFormat="1" applyFont="1" applyFill="1" applyBorder="1" applyAlignment="1">
      <alignment horizontal="right"/>
    </xf>
    <xf numFmtId="173" fontId="449" fillId="160" borderId="329" xfId="0" applyNumberFormat="1" applyFont="1" applyFill="1" applyBorder="1" applyAlignment="1">
      <alignment horizontal="right"/>
    </xf>
    <xf numFmtId="173" fontId="449" fillId="160" borderId="225" xfId="0" applyNumberFormat="1" applyFont="1" applyFill="1" applyBorder="1" applyAlignment="1">
      <alignment horizontal="right"/>
    </xf>
    <xf numFmtId="173" fontId="449" fillId="160" borderId="340" xfId="0" applyNumberFormat="1" applyFont="1" applyFill="1" applyBorder="1" applyAlignment="1">
      <alignment horizontal="right"/>
    </xf>
    <xf numFmtId="173" fontId="449" fillId="160" borderId="222" xfId="0" applyNumberFormat="1" applyFont="1" applyFill="1" applyBorder="1" applyAlignment="1">
      <alignment horizontal="right"/>
    </xf>
    <xf numFmtId="173" fontId="449" fillId="160" borderId="290" xfId="0" applyNumberFormat="1" applyFont="1" applyFill="1" applyBorder="1" applyAlignment="1">
      <alignment horizontal="right"/>
    </xf>
    <xf numFmtId="173" fontId="449" fillId="160" borderId="131" xfId="0" applyNumberFormat="1" applyFont="1" applyFill="1" applyBorder="1" applyAlignment="1">
      <alignment horizontal="right"/>
    </xf>
    <xf numFmtId="0" fontId="3" fillId="161" borderId="125" xfId="0" applyNumberFormat="1" applyFont="1" applyFill="1" applyBorder="1" applyAlignment="1">
      <alignment horizontal="left"/>
    </xf>
    <xf numFmtId="173" fontId="3" fillId="161" borderId="286" xfId="0" applyNumberFormat="1" applyFont="1" applyFill="1" applyBorder="1" applyAlignment="1">
      <alignment horizontal="left"/>
    </xf>
    <xf numFmtId="173" fontId="449" fillId="161" borderId="124" xfId="0" applyNumberFormat="1" applyFont="1" applyFill="1" applyBorder="1" applyAlignment="1">
      <alignment horizontal="right"/>
    </xf>
    <xf numFmtId="173" fontId="449" fillId="161" borderId="323" xfId="0" applyNumberFormat="1" applyFont="1" applyFill="1" applyBorder="1" applyAlignment="1">
      <alignment horizontal="right"/>
    </xf>
    <xf numFmtId="173" fontId="449" fillId="161" borderId="330" xfId="0" applyNumberFormat="1" applyFont="1" applyFill="1" applyBorder="1" applyAlignment="1">
      <alignment horizontal="right"/>
    </xf>
    <xf numFmtId="173" fontId="449" fillId="161" borderId="224" xfId="0" applyNumberFormat="1" applyFont="1" applyFill="1" applyBorder="1" applyAlignment="1">
      <alignment horizontal="right"/>
    </xf>
    <xf numFmtId="173" fontId="449" fillId="161" borderId="339" xfId="0" applyNumberFormat="1" applyFont="1" applyFill="1" applyBorder="1" applyAlignment="1">
      <alignment horizontal="right"/>
    </xf>
    <xf numFmtId="173" fontId="449" fillId="161" borderId="221" xfId="0" applyNumberFormat="1" applyFont="1" applyFill="1" applyBorder="1" applyAlignment="1">
      <alignment horizontal="right"/>
    </xf>
    <xf numFmtId="173" fontId="449" fillId="161" borderId="291" xfId="0" applyNumberFormat="1" applyFont="1" applyFill="1" applyBorder="1" applyAlignment="1">
      <alignment horizontal="right"/>
    </xf>
    <xf numFmtId="173" fontId="449" fillId="161" borderId="126" xfId="0" applyNumberFormat="1" applyFont="1" applyFill="1" applyBorder="1" applyAlignment="1">
      <alignment horizontal="right"/>
    </xf>
    <xf numFmtId="173" fontId="5" fillId="34" borderId="346" xfId="0" applyNumberFormat="1" applyFont="1" applyFill="1" applyBorder="1" applyAlignment="1">
      <alignment vertical="center"/>
    </xf>
    <xf numFmtId="173" fontId="9" fillId="34" borderId="0" xfId="0" applyNumberFormat="1" applyFont="1" applyFill="1" applyBorder="1" applyAlignment="1">
      <alignment vertical="center" wrapText="1"/>
    </xf>
    <xf numFmtId="173" fontId="9" fillId="34" borderId="340" xfId="0" applyNumberFormat="1" applyFont="1" applyFill="1" applyBorder="1" applyAlignment="1">
      <alignment vertical="center" wrapText="1"/>
    </xf>
    <xf numFmtId="173" fontId="6" fillId="34" borderId="346" xfId="0" applyNumberFormat="1" applyFont="1" applyFill="1" applyBorder="1" applyAlignment="1">
      <alignment horizontal="right" vertical="center"/>
    </xf>
    <xf numFmtId="173" fontId="9" fillId="34" borderId="340" xfId="0" applyNumberFormat="1" applyFont="1" applyFill="1" applyBorder="1" applyAlignment="1">
      <alignment horizontal="right" vertical="center"/>
    </xf>
    <xf numFmtId="173" fontId="4" fillId="34" borderId="343" xfId="0" applyNumberFormat="1" applyFont="1" applyFill="1" applyBorder="1" applyAlignment="1">
      <alignment horizontal="right" vertical="center"/>
    </xf>
    <xf numFmtId="0" fontId="4" fillId="34" borderId="347" xfId="0" applyNumberFormat="1" applyFont="1" applyFill="1" applyBorder="1" applyAlignment="1">
      <alignment horizontal="center"/>
    </xf>
    <xf numFmtId="173" fontId="449" fillId="160" borderId="348" xfId="0" applyNumberFormat="1" applyFont="1" applyFill="1" applyBorder="1" applyAlignment="1">
      <alignment horizontal="right"/>
    </xf>
    <xf numFmtId="173" fontId="449" fillId="161" borderId="347" xfId="0" applyNumberFormat="1" applyFont="1" applyFill="1" applyBorder="1" applyAlignment="1">
      <alignment horizontal="right"/>
    </xf>
    <xf numFmtId="173" fontId="5" fillId="34" borderId="349" xfId="0" applyNumberFormat="1" applyFont="1" applyFill="1" applyBorder="1" applyAlignment="1">
      <alignment vertical="center"/>
    </xf>
    <xf numFmtId="173" fontId="5" fillId="34" borderId="348" xfId="0" applyNumberFormat="1" applyFont="1" applyFill="1" applyBorder="1" applyAlignment="1">
      <alignment vertical="center"/>
    </xf>
    <xf numFmtId="173" fontId="9" fillId="34" borderId="348" xfId="0" applyNumberFormat="1" applyFont="1" applyFill="1" applyBorder="1" applyAlignment="1">
      <alignment vertical="center"/>
    </xf>
    <xf numFmtId="173" fontId="0" fillId="34" borderId="348" xfId="0" applyNumberFormat="1" applyFill="1" applyBorder="1" applyAlignment="1"/>
    <xf numFmtId="173" fontId="4" fillId="34" borderId="349" xfId="0" applyNumberFormat="1" applyFont="1" applyFill="1" applyBorder="1" applyAlignment="1">
      <alignment vertical="center"/>
    </xf>
    <xf numFmtId="0" fontId="4" fillId="118" borderId="350" xfId="0" applyNumberFormat="1" applyFont="1" applyFill="1" applyBorder="1" applyAlignment="1">
      <alignment horizontal="center"/>
    </xf>
    <xf numFmtId="173" fontId="449" fillId="160" borderId="351" xfId="0" applyNumberFormat="1" applyFont="1" applyFill="1" applyBorder="1" applyAlignment="1">
      <alignment horizontal="right"/>
    </xf>
    <xf numFmtId="173" fontId="449" fillId="161" borderId="350" xfId="0" applyNumberFormat="1" applyFont="1" applyFill="1" applyBorder="1" applyAlignment="1">
      <alignment horizontal="right"/>
    </xf>
    <xf numFmtId="173" fontId="5" fillId="34" borderId="352" xfId="0" applyNumberFormat="1" applyFont="1" applyFill="1" applyBorder="1" applyAlignment="1">
      <alignment vertical="center"/>
    </xf>
    <xf numFmtId="173" fontId="5" fillId="34" borderId="351" xfId="0" applyNumberFormat="1" applyFont="1" applyFill="1" applyBorder="1" applyAlignment="1">
      <alignment vertical="center"/>
    </xf>
    <xf numFmtId="173" fontId="9" fillId="34" borderId="351" xfId="0" applyNumberFormat="1" applyFont="1" applyFill="1" applyBorder="1" applyAlignment="1">
      <alignment vertical="center"/>
    </xf>
    <xf numFmtId="173" fontId="4" fillId="34" borderId="352" xfId="0" applyNumberFormat="1" applyFont="1" applyFill="1" applyBorder="1" applyAlignment="1">
      <alignment vertical="center"/>
    </xf>
    <xf numFmtId="0" fontId="4" fillId="118" borderId="124" xfId="0" applyNumberFormat="1" applyFont="1" applyFill="1" applyBorder="1" applyAlignment="1">
      <alignment horizontal="center"/>
    </xf>
    <xf numFmtId="0" fontId="4" fillId="118" borderId="339" xfId="0" applyNumberFormat="1" applyFont="1" applyFill="1" applyBorder="1" applyAlignment="1">
      <alignment horizontal="center"/>
    </xf>
    <xf numFmtId="173" fontId="449" fillId="160" borderId="321" xfId="0" applyNumberFormat="1" applyFont="1" applyFill="1" applyBorder="1" applyAlignment="1">
      <alignment horizontal="right"/>
    </xf>
    <xf numFmtId="173" fontId="449" fillId="161" borderId="319" xfId="0" applyNumberFormat="1" applyFont="1" applyFill="1" applyBorder="1" applyAlignment="1">
      <alignment horizontal="right"/>
    </xf>
    <xf numFmtId="173" fontId="5" fillId="34" borderId="321" xfId="0" applyNumberFormat="1" applyFont="1" applyFill="1" applyBorder="1" applyAlignment="1">
      <alignment vertical="center"/>
    </xf>
    <xf numFmtId="173" fontId="6" fillId="34" borderId="353" xfId="0" applyNumberFormat="1" applyFont="1" applyFill="1" applyBorder="1" applyAlignment="1">
      <alignment horizontal="right" vertical="center"/>
    </xf>
    <xf numFmtId="173" fontId="9" fillId="34" borderId="353" xfId="0" applyNumberFormat="1" applyFont="1" applyFill="1" applyBorder="1" applyAlignment="1">
      <alignment vertical="center"/>
    </xf>
    <xf numFmtId="173" fontId="304" fillId="34" borderId="353" xfId="0" applyNumberFormat="1" applyFont="1" applyFill="1" applyBorder="1" applyAlignment="1">
      <alignment vertical="center"/>
    </xf>
    <xf numFmtId="173" fontId="9" fillId="34" borderId="353" xfId="0" quotePrefix="1" applyNumberFormat="1" applyFont="1" applyFill="1" applyBorder="1" applyAlignment="1">
      <alignment vertical="center"/>
    </xf>
    <xf numFmtId="173" fontId="9" fillId="34" borderId="353" xfId="0" applyNumberFormat="1" applyFont="1" applyFill="1" applyBorder="1" applyAlignment="1">
      <alignment vertical="center" wrapText="1"/>
    </xf>
    <xf numFmtId="173" fontId="6" fillId="34" borderId="353" xfId="0" applyNumberFormat="1" applyFont="1" applyFill="1" applyBorder="1" applyAlignment="1">
      <alignment vertical="center"/>
    </xf>
    <xf numFmtId="173" fontId="4" fillId="34" borderId="321" xfId="0" applyNumberFormat="1" applyFont="1" applyFill="1" applyBorder="1" applyAlignment="1">
      <alignment vertical="center"/>
    </xf>
    <xf numFmtId="173" fontId="9" fillId="34" borderId="353" xfId="0" applyNumberFormat="1" applyFont="1" applyFill="1" applyBorder="1" applyAlignment="1">
      <alignment horizontal="right" vertical="center"/>
    </xf>
    <xf numFmtId="173" fontId="9" fillId="34" borderId="347" xfId="0" applyNumberFormat="1" applyFont="1" applyFill="1" applyBorder="1" applyAlignment="1">
      <alignment vertical="center"/>
    </xf>
    <xf numFmtId="173" fontId="9" fillId="34" borderId="350" xfId="0" applyNumberFormat="1" applyFont="1" applyFill="1" applyBorder="1" applyAlignment="1">
      <alignment vertical="center"/>
    </xf>
    <xf numFmtId="173" fontId="9" fillId="34" borderId="319" xfId="0" applyNumberFormat="1" applyFont="1" applyFill="1" applyBorder="1" applyAlignment="1">
      <alignment vertical="center"/>
    </xf>
    <xf numFmtId="173" fontId="9" fillId="34" borderId="354" xfId="0" applyNumberFormat="1" applyFont="1" applyFill="1" applyBorder="1" applyAlignment="1">
      <alignment vertical="center"/>
    </xf>
    <xf numFmtId="173" fontId="9" fillId="34" borderId="355" xfId="0" applyNumberFormat="1" applyFont="1" applyFill="1" applyBorder="1" applyAlignment="1">
      <alignment vertical="center"/>
    </xf>
    <xf numFmtId="173" fontId="9" fillId="34" borderId="320" xfId="0" applyNumberFormat="1" applyFont="1" applyFill="1" applyBorder="1" applyAlignment="1">
      <alignment vertical="center"/>
    </xf>
    <xf numFmtId="173" fontId="9" fillId="34" borderId="349" xfId="0" applyNumberFormat="1" applyFont="1" applyFill="1" applyBorder="1" applyAlignment="1">
      <alignment vertical="center"/>
    </xf>
    <xf numFmtId="173" fontId="9" fillId="34" borderId="352" xfId="0" applyNumberFormat="1" applyFont="1" applyFill="1" applyBorder="1" applyAlignment="1">
      <alignment vertical="center"/>
    </xf>
    <xf numFmtId="173" fontId="9" fillId="34" borderId="321" xfId="0" applyNumberFormat="1" applyFont="1" applyFill="1" applyBorder="1" applyAlignment="1">
      <alignment vertical="center"/>
    </xf>
    <xf numFmtId="173" fontId="9" fillId="34" borderId="356" xfId="0" applyNumberFormat="1" applyFont="1" applyFill="1" applyBorder="1" applyAlignment="1">
      <alignment vertical="center"/>
    </xf>
    <xf numFmtId="173" fontId="9" fillId="34" borderId="357" xfId="0" applyNumberFormat="1" applyFont="1" applyFill="1" applyBorder="1" applyAlignment="1">
      <alignment vertical="center"/>
    </xf>
    <xf numFmtId="173" fontId="9" fillId="34" borderId="322" xfId="0" applyNumberFormat="1" applyFont="1" applyFill="1" applyBorder="1" applyAlignment="1">
      <alignment horizontal="right" vertical="center"/>
    </xf>
    <xf numFmtId="173" fontId="4" fillId="34" borderId="356" xfId="0" applyNumberFormat="1" applyFont="1" applyFill="1" applyBorder="1" applyAlignment="1">
      <alignment vertical="center"/>
    </xf>
    <xf numFmtId="173" fontId="4" fillId="34" borderId="357" xfId="0" applyNumberFormat="1" applyFont="1" applyFill="1" applyBorder="1" applyAlignment="1">
      <alignment vertical="center"/>
    </xf>
    <xf numFmtId="173" fontId="4" fillId="34" borderId="322" xfId="0" applyNumberFormat="1" applyFont="1" applyFill="1" applyBorder="1" applyAlignment="1">
      <alignment horizontal="right" vertical="center"/>
    </xf>
    <xf numFmtId="173" fontId="5" fillId="34" borderId="0" xfId="0" applyNumberFormat="1" applyFont="1" applyFill="1" applyBorder="1" applyAlignment="1">
      <alignment horizontal="right" vertical="center"/>
    </xf>
    <xf numFmtId="0" fontId="452" fillId="158" borderId="219" xfId="0" applyFont="1" applyFill="1" applyBorder="1" applyAlignment="1">
      <alignment horizontal="left" vertical="center"/>
    </xf>
    <xf numFmtId="0" fontId="4" fillId="34" borderId="358" xfId="0" applyNumberFormat="1" applyFont="1" applyFill="1" applyBorder="1" applyAlignment="1">
      <alignment horizontal="left"/>
    </xf>
    <xf numFmtId="0" fontId="4" fillId="34" borderId="319" xfId="0" applyNumberFormat="1" applyFont="1" applyFill="1" applyBorder="1" applyAlignment="1">
      <alignment horizontal="left"/>
    </xf>
    <xf numFmtId="0" fontId="5" fillId="34" borderId="353" xfId="0" applyFont="1" applyFill="1" applyBorder="1" applyAlignment="1">
      <alignment vertical="top"/>
    </xf>
    <xf numFmtId="0" fontId="9" fillId="34" borderId="353" xfId="0" applyNumberFormat="1" applyFont="1" applyFill="1" applyBorder="1" applyAlignment="1">
      <alignment horizontal="center" vertical="top"/>
    </xf>
    <xf numFmtId="0" fontId="9" fillId="34" borderId="353" xfId="0" applyNumberFormat="1" applyFont="1" applyFill="1" applyBorder="1" applyAlignment="1">
      <alignment horizontal="center" vertical="top" wrapText="1"/>
    </xf>
    <xf numFmtId="0" fontId="9" fillId="34" borderId="359" xfId="0" applyNumberFormat="1" applyFont="1" applyFill="1" applyBorder="1" applyAlignment="1">
      <alignment horizontal="center" vertical="top"/>
    </xf>
    <xf numFmtId="0" fontId="4" fillId="34" borderId="10" xfId="0" applyNumberFormat="1" applyFont="1" applyFill="1" applyBorder="1" applyAlignment="1">
      <alignment horizontal="right"/>
    </xf>
    <xf numFmtId="0" fontId="4" fillId="34" borderId="0" xfId="0" applyNumberFormat="1" applyFont="1" applyFill="1" applyBorder="1" applyAlignment="1">
      <alignment horizontal="left" vertical="top"/>
    </xf>
    <xf numFmtId="0" fontId="4" fillId="34" borderId="0" xfId="0" applyNumberFormat="1" applyFont="1" applyFill="1" applyBorder="1" applyAlignment="1">
      <alignment horizontal="left" vertical="top" wrapText="1"/>
    </xf>
    <xf numFmtId="0" fontId="4" fillId="34" borderId="0" xfId="0" applyNumberFormat="1" applyFont="1" applyFill="1" applyBorder="1" applyAlignment="1">
      <alignment horizontal="center" vertical="top"/>
    </xf>
    <xf numFmtId="0" fontId="6" fillId="34" borderId="0" xfId="0" applyNumberFormat="1" applyFont="1" applyFill="1" applyBorder="1" applyAlignment="1">
      <alignment horizontal="right" vertical="top"/>
    </xf>
    <xf numFmtId="0" fontId="4" fillId="34" borderId="117" xfId="0" applyNumberFormat="1" applyFont="1" applyFill="1" applyBorder="1" applyAlignment="1">
      <alignment horizontal="left" vertical="top" wrapText="1"/>
    </xf>
    <xf numFmtId="0" fontId="4" fillId="34" borderId="360" xfId="0" applyNumberFormat="1" applyFont="1" applyFill="1" applyBorder="1" applyAlignment="1">
      <alignment horizontal="right"/>
    </xf>
    <xf numFmtId="0" fontId="4" fillId="34" borderId="361" xfId="0" applyNumberFormat="1" applyFont="1" applyFill="1" applyBorder="1" applyAlignment="1">
      <alignment horizontal="center"/>
    </xf>
    <xf numFmtId="0" fontId="4" fillId="34" borderId="290" xfId="0" applyNumberFormat="1" applyFont="1" applyFill="1" applyBorder="1" applyAlignment="1">
      <alignment horizontal="center"/>
    </xf>
    <xf numFmtId="0" fontId="4" fillId="34" borderId="362" xfId="0" applyNumberFormat="1" applyFont="1" applyFill="1" applyBorder="1" applyAlignment="1">
      <alignment horizontal="center"/>
    </xf>
    <xf numFmtId="0" fontId="9" fillId="34" borderId="290" xfId="0" applyNumberFormat="1" applyFont="1" applyFill="1" applyBorder="1" applyAlignment="1">
      <alignment horizontal="left" vertical="top" wrapText="1"/>
    </xf>
    <xf numFmtId="0" fontId="9" fillId="34" borderId="362" xfId="0" applyNumberFormat="1" applyFont="1" applyFill="1" applyBorder="1" applyAlignment="1">
      <alignment horizontal="left" wrapText="1"/>
    </xf>
    <xf numFmtId="0" fontId="9" fillId="34" borderId="362" xfId="0" applyNumberFormat="1" applyFont="1" applyFill="1" applyBorder="1" applyAlignment="1">
      <alignment horizontal="left" vertical="top" wrapText="1"/>
    </xf>
    <xf numFmtId="0" fontId="9" fillId="34" borderId="290" xfId="0" applyNumberFormat="1" applyFont="1" applyFill="1" applyBorder="1" applyAlignment="1">
      <alignment horizontal="left" vertical="top" wrapText="1" shrinkToFit="1"/>
    </xf>
    <xf numFmtId="0" fontId="9" fillId="34" borderId="290" xfId="0" applyNumberFormat="1" applyFont="1" applyFill="1" applyBorder="1" applyAlignment="1">
      <alignment horizontal="left" wrapText="1"/>
    </xf>
    <xf numFmtId="0" fontId="6" fillId="34" borderId="362" xfId="0" applyNumberFormat="1" applyFont="1" applyFill="1" applyBorder="1" applyAlignment="1">
      <alignment horizontal="right" vertical="top"/>
    </xf>
    <xf numFmtId="0" fontId="6" fillId="34" borderId="290" xfId="0" applyNumberFormat="1" applyFont="1" applyFill="1" applyBorder="1" applyAlignment="1">
      <alignment horizontal="right" vertical="top"/>
    </xf>
    <xf numFmtId="0" fontId="9" fillId="34" borderId="293" xfId="0" applyNumberFormat="1" applyFont="1" applyFill="1" applyBorder="1" applyAlignment="1">
      <alignment horizontal="left" vertical="top" wrapText="1"/>
    </xf>
    <xf numFmtId="0" fontId="9" fillId="34" borderId="363" xfId="0" applyNumberFormat="1" applyFont="1" applyFill="1" applyBorder="1" applyAlignment="1">
      <alignment horizontal="left" vertical="top" wrapText="1"/>
    </xf>
    <xf numFmtId="0" fontId="9" fillId="34" borderId="319" xfId="0" applyNumberFormat="1" applyFont="1" applyFill="1" applyBorder="1" applyAlignment="1">
      <alignment horizontal="center" vertical="top"/>
    </xf>
    <xf numFmtId="0" fontId="4" fillId="34" borderId="124" xfId="0" applyNumberFormat="1" applyFont="1" applyFill="1" applyBorder="1" applyAlignment="1">
      <alignment horizontal="left" vertical="top" wrapText="1"/>
    </xf>
    <xf numFmtId="0" fontId="9" fillId="34" borderId="291" xfId="0" applyNumberFormat="1" applyFont="1" applyFill="1" applyBorder="1" applyAlignment="1">
      <alignment horizontal="left" vertical="top" wrapText="1"/>
    </xf>
    <xf numFmtId="0" fontId="9" fillId="34" borderId="364" xfId="0" applyNumberFormat="1" applyFont="1" applyFill="1" applyBorder="1" applyAlignment="1">
      <alignment horizontal="left" vertical="top" wrapText="1"/>
    </xf>
    <xf numFmtId="0" fontId="9" fillId="34" borderId="290" xfId="0" applyFont="1" applyFill="1" applyBorder="1" applyAlignment="1">
      <alignment vertical="top" wrapText="1"/>
    </xf>
    <xf numFmtId="0" fontId="4" fillId="34" borderId="124" xfId="0" applyNumberFormat="1" applyFont="1" applyFill="1" applyBorder="1" applyAlignment="1">
      <alignment horizontal="center"/>
    </xf>
    <xf numFmtId="0" fontId="4" fillId="34" borderId="126" xfId="0" applyNumberFormat="1" applyFont="1" applyFill="1" applyBorder="1" applyAlignment="1">
      <alignment horizontal="center"/>
    </xf>
    <xf numFmtId="0" fontId="4" fillId="34" borderId="124" xfId="0" applyNumberFormat="1" applyFont="1" applyFill="1" applyBorder="1" applyAlignment="1">
      <alignment horizontal="center" vertical="center"/>
    </xf>
    <xf numFmtId="0" fontId="4" fillId="34" borderId="221" xfId="0" applyNumberFormat="1" applyFont="1" applyFill="1" applyBorder="1" applyAlignment="1">
      <alignment horizontal="center" vertical="center"/>
    </xf>
    <xf numFmtId="0" fontId="4" fillId="34" borderId="221" xfId="0" applyNumberFormat="1" applyFont="1" applyFill="1" applyBorder="1" applyAlignment="1">
      <alignment horizontal="center"/>
    </xf>
    <xf numFmtId="0" fontId="4" fillId="34" borderId="18" xfId="0" applyNumberFormat="1" applyFont="1" applyFill="1" applyBorder="1" applyAlignment="1">
      <alignment horizontal="center"/>
    </xf>
    <xf numFmtId="0" fontId="505" fillId="122" borderId="15" xfId="0" applyFont="1" applyFill="1" applyBorder="1" applyAlignment="1">
      <alignment horizontal="center" vertical="center" textRotation="90" wrapText="1"/>
    </xf>
    <xf numFmtId="0" fontId="505" fillId="122" borderId="15" xfId="0" applyFont="1" applyFill="1" applyBorder="1" applyAlignment="1">
      <alignment horizontal="center" vertical="center" textRotation="90"/>
    </xf>
    <xf numFmtId="0" fontId="4" fillId="34" borderId="133" xfId="0" applyNumberFormat="1" applyFont="1" applyFill="1" applyBorder="1" applyAlignment="1">
      <alignment horizontal="center"/>
    </xf>
    <xf numFmtId="0" fontId="4" fillId="34" borderId="134" xfId="0" applyNumberFormat="1" applyFont="1" applyFill="1" applyBorder="1" applyAlignment="1">
      <alignment horizontal="center"/>
    </xf>
    <xf numFmtId="0" fontId="4" fillId="34" borderId="129" xfId="0" applyNumberFormat="1" applyFont="1" applyFill="1" applyBorder="1" applyAlignment="1">
      <alignment horizontal="center"/>
    </xf>
    <xf numFmtId="0" fontId="2" fillId="122" borderId="15" xfId="0" applyFont="1" applyFill="1" applyBorder="1" applyAlignment="1">
      <alignment horizontal="center" vertical="center" textRotation="90"/>
    </xf>
    <xf numFmtId="0" fontId="4" fillId="34" borderId="149" xfId="0" applyNumberFormat="1" applyFont="1" applyFill="1" applyBorder="1" applyAlignment="1">
      <alignment horizontal="center"/>
    </xf>
    <xf numFmtId="0" fontId="4" fillId="34" borderId="148" xfId="0" applyNumberFormat="1" applyFont="1" applyFill="1" applyBorder="1" applyAlignment="1">
      <alignment horizontal="center"/>
    </xf>
    <xf numFmtId="0" fontId="4" fillId="34" borderId="19" xfId="0" applyNumberFormat="1" applyFont="1" applyFill="1" applyBorder="1" applyAlignment="1">
      <alignment horizontal="center"/>
    </xf>
    <xf numFmtId="0" fontId="4" fillId="34" borderId="17" xfId="0" applyNumberFormat="1" applyFont="1" applyFill="1" applyBorder="1" applyAlignment="1">
      <alignment horizontal="center"/>
    </xf>
    <xf numFmtId="0" fontId="4" fillId="34" borderId="242" xfId="0" applyNumberFormat="1" applyFont="1" applyFill="1" applyBorder="1" applyAlignment="1">
      <alignment horizontal="center"/>
    </xf>
    <xf numFmtId="0" fontId="4" fillId="34" borderId="243" xfId="0" applyNumberFormat="1" applyFont="1" applyFill="1" applyBorder="1" applyAlignment="1">
      <alignment horizontal="center"/>
    </xf>
    <xf numFmtId="0" fontId="4" fillId="34" borderId="244" xfId="0" applyNumberFormat="1" applyFont="1" applyFill="1" applyBorder="1" applyAlignment="1">
      <alignment horizontal="center"/>
    </xf>
    <xf numFmtId="0" fontId="4" fillId="34" borderId="289" xfId="0" applyNumberFormat="1" applyFont="1" applyFill="1" applyBorder="1" applyAlignment="1">
      <alignment horizontal="center"/>
    </xf>
    <xf numFmtId="173" fontId="4" fillId="34" borderId="124" xfId="0" applyNumberFormat="1" applyFont="1" applyFill="1" applyBorder="1" applyAlignment="1">
      <alignment horizontal="center"/>
    </xf>
    <xf numFmtId="173" fontId="4" fillId="34" borderId="126" xfId="0" applyNumberFormat="1" applyFont="1" applyFill="1" applyBorder="1" applyAlignment="1">
      <alignment horizontal="center"/>
    </xf>
    <xf numFmtId="0" fontId="4" fillId="34" borderId="227" xfId="0" applyNumberFormat="1" applyFont="1" applyFill="1" applyBorder="1" applyAlignment="1">
      <alignment horizontal="right"/>
    </xf>
    <xf numFmtId="0" fontId="4" fillId="34" borderId="126" xfId="0" applyNumberFormat="1" applyFont="1" applyFill="1" applyBorder="1" applyAlignment="1">
      <alignment horizontal="center" vertical="center"/>
    </xf>
    <xf numFmtId="0" fontId="449" fillId="160" borderId="219" xfId="0" applyFont="1" applyFill="1" applyBorder="1" applyAlignment="1">
      <alignment horizontal="left" vertical="top" wrapText="1"/>
    </xf>
    <xf numFmtId="0" fontId="4" fillId="34" borderId="287" xfId="0" applyNumberFormat="1" applyFont="1" applyFill="1" applyBorder="1" applyAlignment="1">
      <alignment horizontal="center"/>
    </xf>
    <xf numFmtId="0" fontId="9" fillId="34" borderId="290" xfId="0" applyNumberFormat="1" applyFont="1" applyFill="1" applyBorder="1" applyAlignment="1">
      <alignment horizontal="left" vertical="top" wrapText="1"/>
    </xf>
    <xf numFmtId="0" fontId="9" fillId="34" borderId="362" xfId="0" applyNumberFormat="1" applyFont="1" applyFill="1" applyBorder="1" applyAlignment="1">
      <alignment horizontal="left" vertical="top" wrapText="1"/>
    </xf>
    <xf numFmtId="0" fontId="6" fillId="34" borderId="291" xfId="0" applyNumberFormat="1" applyFont="1" applyFill="1" applyBorder="1" applyAlignment="1">
      <alignment horizontal="left" vertical="top" wrapText="1"/>
    </xf>
    <xf numFmtId="0" fontId="6" fillId="34" borderId="364" xfId="0" applyNumberFormat="1" applyFont="1" applyFill="1" applyBorder="1" applyAlignment="1">
      <alignment horizontal="left" vertical="top" wrapText="1"/>
    </xf>
    <xf numFmtId="186" fontId="9" fillId="34" borderId="18" xfId="0" applyNumberFormat="1" applyFont="1" applyFill="1" applyBorder="1" applyAlignment="1">
      <alignment horizontal="right" vertical="top"/>
    </xf>
    <xf numFmtId="186" fontId="9" fillId="34" borderId="0" xfId="0" applyNumberFormat="1" applyFont="1" applyFill="1" applyBorder="1" applyAlignment="1">
      <alignment horizontal="right" vertical="top"/>
    </xf>
    <xf numFmtId="0" fontId="302" fillId="34" borderId="18" xfId="0" applyNumberFormat="1" applyFont="1" applyFill="1" applyBorder="1" applyAlignment="1">
      <alignment horizontal="right" wrapText="1"/>
    </xf>
    <xf numFmtId="0" fontId="302" fillId="34" borderId="119" xfId="0" applyNumberFormat="1" applyFont="1" applyFill="1" applyBorder="1" applyAlignment="1">
      <alignment horizontal="right" wrapText="1"/>
    </xf>
    <xf numFmtId="0" fontId="4" fillId="34" borderId="18" xfId="0" applyNumberFormat="1" applyFont="1" applyFill="1" applyBorder="1" applyAlignment="1">
      <alignment horizontal="right" wrapText="1"/>
    </xf>
    <xf numFmtId="0" fontId="4" fillId="34" borderId="119" xfId="0" applyNumberFormat="1" applyFont="1" applyFill="1" applyBorder="1" applyAlignment="1">
      <alignment horizontal="right" wrapText="1"/>
    </xf>
    <xf numFmtId="0" fontId="4" fillId="34" borderId="18" xfId="0" applyNumberFormat="1" applyFont="1" applyFill="1" applyBorder="1" applyAlignment="1">
      <alignment horizontal="left"/>
    </xf>
    <xf numFmtId="0" fontId="4" fillId="34" borderId="119" xfId="0" applyNumberFormat="1" applyFont="1" applyFill="1" applyBorder="1" applyAlignment="1">
      <alignment horizontal="left"/>
    </xf>
    <xf numFmtId="0" fontId="4" fillId="120" borderId="18" xfId="0" applyNumberFormat="1" applyFont="1" applyFill="1" applyBorder="1" applyAlignment="1">
      <alignment horizontal="right" wrapText="1"/>
    </xf>
    <xf numFmtId="0" fontId="4" fillId="120" borderId="119" xfId="0" applyNumberFormat="1" applyFont="1" applyFill="1" applyBorder="1" applyAlignment="1">
      <alignment horizontal="right" wrapText="1"/>
    </xf>
    <xf numFmtId="0" fontId="4" fillId="34" borderId="18" xfId="0" applyNumberFormat="1" applyFont="1" applyFill="1" applyBorder="1" applyAlignment="1">
      <alignment horizontal="center" wrapText="1"/>
    </xf>
    <xf numFmtId="0" fontId="4" fillId="34" borderId="119" xfId="0" applyNumberFormat="1" applyFont="1" applyFill="1" applyBorder="1" applyAlignment="1">
      <alignment horizontal="center"/>
    </xf>
    <xf numFmtId="0" fontId="4" fillId="34" borderId="19" xfId="0" applyNumberFormat="1" applyFont="1" applyFill="1" applyBorder="1" applyAlignment="1">
      <alignment horizontal="right" wrapText="1"/>
    </xf>
    <xf numFmtId="0" fontId="4" fillId="34" borderId="120" xfId="0" applyNumberFormat="1" applyFont="1" applyFill="1" applyBorder="1" applyAlignment="1">
      <alignment horizontal="right" wrapText="1"/>
    </xf>
    <xf numFmtId="0" fontId="4" fillId="119" borderId="18" xfId="0" applyNumberFormat="1" applyFont="1" applyFill="1" applyBorder="1" applyAlignment="1">
      <alignment horizontal="right" wrapText="1"/>
    </xf>
    <xf numFmtId="0" fontId="4" fillId="119" borderId="119" xfId="0" applyNumberFormat="1" applyFont="1" applyFill="1" applyBorder="1" applyAlignment="1">
      <alignment horizontal="right" wrapText="1"/>
    </xf>
    <xf numFmtId="37" fontId="111" fillId="96" borderId="151" xfId="7892" applyNumberFormat="1" applyFont="1" applyFill="1" applyBorder="1" applyAlignment="1">
      <alignment horizontal="left" vertical="center"/>
    </xf>
    <xf numFmtId="0" fontId="6" fillId="0" borderId="152" xfId="7895" applyFont="1" applyBorder="1" applyAlignment="1">
      <alignment horizontal="left" vertical="center"/>
    </xf>
    <xf numFmtId="0" fontId="8" fillId="35" borderId="124" xfId="7895" applyFont="1" applyFill="1" applyBorder="1" applyAlignment="1">
      <alignment horizontal="center"/>
    </xf>
    <xf numFmtId="0" fontId="8" fillId="35" borderId="126" xfId="7895" applyFont="1" applyFill="1" applyBorder="1" applyAlignment="1">
      <alignment horizontal="center"/>
    </xf>
    <xf numFmtId="0" fontId="8" fillId="118" borderId="0" xfId="0" applyNumberFormat="1" applyFont="1" applyFill="1" applyBorder="1" applyAlignment="1">
      <alignment horizontal="center" vertical="center"/>
    </xf>
    <xf numFmtId="0" fontId="8" fillId="118" borderId="139" xfId="0" applyNumberFormat="1" applyFont="1" applyFill="1" applyBorder="1" applyAlignment="1">
      <alignment horizontal="center" vertical="center"/>
    </xf>
    <xf numFmtId="0" fontId="4" fillId="118" borderId="204" xfId="0" applyNumberFormat="1" applyFont="1" applyFill="1" applyBorder="1" applyAlignment="1">
      <alignment horizontal="center"/>
    </xf>
    <xf numFmtId="0" fontId="4" fillId="118" borderId="199" xfId="0" applyNumberFormat="1" applyFont="1" applyFill="1" applyBorder="1" applyAlignment="1">
      <alignment horizontal="center"/>
    </xf>
    <xf numFmtId="174" fontId="4" fillId="118" borderId="13" xfId="0" applyNumberFormat="1" applyFont="1" applyFill="1" applyBorder="1" applyAlignment="1">
      <alignment horizontal="center"/>
    </xf>
    <xf numFmtId="174" fontId="4" fillId="118" borderId="208" xfId="0" applyNumberFormat="1" applyFont="1" applyFill="1" applyBorder="1" applyAlignment="1">
      <alignment horizontal="center"/>
    </xf>
    <xf numFmtId="174" fontId="4" fillId="118" borderId="209" xfId="0" applyNumberFormat="1" applyFont="1" applyFill="1" applyBorder="1" applyAlignment="1">
      <alignment horizontal="center"/>
    </xf>
    <xf numFmtId="174" fontId="4" fillId="120" borderId="208" xfId="0" applyNumberFormat="1" applyFont="1" applyFill="1" applyBorder="1" applyAlignment="1">
      <alignment horizontal="center"/>
    </xf>
    <xf numFmtId="174" fontId="4" fillId="120" borderId="13" xfId="0" applyNumberFormat="1" applyFont="1" applyFill="1" applyBorder="1" applyAlignment="1">
      <alignment horizontal="center"/>
    </xf>
    <xf numFmtId="174" fontId="4" fillId="120" borderId="209" xfId="0" applyNumberFormat="1" applyFont="1" applyFill="1" applyBorder="1" applyAlignment="1">
      <alignment horizontal="center"/>
    </xf>
    <xf numFmtId="174" fontId="302" fillId="118" borderId="13" xfId="0" applyNumberFormat="1" applyFont="1" applyFill="1" applyBorder="1" applyAlignment="1">
      <alignment horizontal="center"/>
    </xf>
    <xf numFmtId="174" fontId="302" fillId="118" borderId="147" xfId="0" applyNumberFormat="1" applyFont="1" applyFill="1" applyBorder="1" applyAlignment="1">
      <alignment horizontal="center"/>
    </xf>
    <xf numFmtId="0" fontId="3" fillId="33" borderId="9" xfId="0" applyNumberFormat="1" applyFont="1" applyFill="1" applyBorder="1" applyAlignment="1">
      <alignment horizontal="center" vertical="center"/>
    </xf>
    <xf numFmtId="0" fontId="3" fillId="33" borderId="10" xfId="0" applyNumberFormat="1" applyFont="1" applyFill="1" applyBorder="1" applyAlignment="1">
      <alignment horizontal="center" vertical="center"/>
    </xf>
    <xf numFmtId="0" fontId="3" fillId="33" borderId="11" xfId="0" applyNumberFormat="1" applyFont="1" applyFill="1" applyBorder="1" applyAlignment="1">
      <alignment horizontal="center" vertical="center"/>
    </xf>
    <xf numFmtId="0" fontId="4" fillId="34" borderId="137" xfId="0" applyNumberFormat="1" applyFont="1" applyFill="1" applyBorder="1" applyAlignment="1">
      <alignment horizontal="center"/>
    </xf>
    <xf numFmtId="0" fontId="4" fillId="34" borderId="0" xfId="0" applyNumberFormat="1" applyFont="1" applyFill="1" applyBorder="1" applyAlignment="1">
      <alignment horizontal="center"/>
    </xf>
    <xf numFmtId="0" fontId="4" fillId="34" borderId="131" xfId="0" applyNumberFormat="1" applyFont="1" applyFill="1" applyBorder="1" applyAlignment="1">
      <alignment horizontal="center"/>
    </xf>
  </cellXfs>
  <cellStyles count="10450">
    <cellStyle name="_x0013_" xfId="1"/>
    <cellStyle name=" 1" xfId="2"/>
    <cellStyle name="_x0013_ 2" xfId="3"/>
    <cellStyle name=" _x0007_LÓ_x0018_ÄþÍN^NuNVþˆHÁ_x0001__x0018_(n" xfId="4"/>
    <cellStyle name=" _x0007_LÓ_x0018_ÄþÍN^NuNVþˆHÁ_x0001__x0018_(n 2" xfId="5"/>
    <cellStyle name=" _x0007_LÓ_x0018_ÄþÍN^NuNVþˆHÁ_x0001__x0018_(n 3" xfId="6"/>
    <cellStyle name=" Writer Import]_x000d__x000a_Display Dialog=No_x000d__x000a__x000d__x000a_[Horizontal Arrange]_x000d__x000a_Dimensions Interlocking=Yes_x000d__x000a_Sum Hierarchy=Yes_x000d__x000a_Generate" xfId="8027"/>
    <cellStyle name="_x000a_386grabber=M" xfId="8028"/>
    <cellStyle name="_x000a_386grabber=M 2" xfId="8029"/>
    <cellStyle name="_x000a_mouse.drv=lm" xfId="7897"/>
    <cellStyle name="_x000d__x000a_JournalTemplate=C:\COMFO\CTALK\JOURSTD.TPL_x000d__x000a_LbStateAddress=3 3 0 251 1 89 2 311_x000d__x000a_LbStateJou" xfId="7"/>
    <cellStyle name="&quot;X&quot; MEN" xfId="8"/>
    <cellStyle name="#" xfId="9"/>
    <cellStyle name="# 0dp" xfId="10"/>
    <cellStyle name="# 0dp 2" xfId="11"/>
    <cellStyle name="# 0dp 3" xfId="12"/>
    <cellStyle name="# 2dp" xfId="13"/>
    <cellStyle name="# 2dp 2" xfId="14"/>
    <cellStyle name="#_Gerresheimer_Bank_model_021205_final" xfId="15"/>
    <cellStyle name="$" xfId="16"/>
    <cellStyle name="$.0" xfId="17"/>
    <cellStyle name="$.00" xfId="18"/>
    <cellStyle name="$.000" xfId="19"/>
    <cellStyle name="$_Celtel Summary Numbers - Aug 2004" xfId="20"/>
    <cellStyle name="$_dcf" xfId="21"/>
    <cellStyle name="$_PNR Model and CSC 04" xfId="22"/>
    <cellStyle name="$_Roadwork Model 01" xfId="23"/>
    <cellStyle name="$sign" xfId="8030"/>
    <cellStyle name="%" xfId="24"/>
    <cellStyle name="% 0dp" xfId="25"/>
    <cellStyle name="% 0dp 2" xfId="26"/>
    <cellStyle name="% 0dp 3" xfId="27"/>
    <cellStyle name="% 1dp" xfId="28"/>
    <cellStyle name="% 1dp 2" xfId="29"/>
    <cellStyle name="% 1dp 3" xfId="30"/>
    <cellStyle name="% 2" xfId="31"/>
    <cellStyle name="% 2 2" xfId="32"/>
    <cellStyle name="% 2 3" xfId="33"/>
    <cellStyle name="% 2_BAL &amp; P&amp;L DEXTRA Octubre" xfId="34"/>
    <cellStyle name="% 3" xfId="35"/>
    <cellStyle name="% 3 2" xfId="36"/>
    <cellStyle name="% 3 3" xfId="37"/>
    <cellStyle name="% 3_Shedule VF-Yoigo October10" xfId="38"/>
    <cellStyle name="% 4" xfId="39"/>
    <cellStyle name="% Presentation" xfId="40"/>
    <cellStyle name="%_11 FACTURAS  EMITIDAS Y PAGO Noviembre" xfId="41"/>
    <cellStyle name="%_11 FACTURAS  EMITIDAS Y PAGO Noviembre 2" xfId="42"/>
    <cellStyle name="%_11 FACTURAS  EMITIDAS Y PAGO Noviembre 2_Shedule VF-Yoigo October10" xfId="43"/>
    <cellStyle name="%_11 FACTURAS  EMITIDAS Y PAGO Noviembre_Cumulative P&amp;L" xfId="44"/>
    <cellStyle name="%_11 FACTURAS  EMITIDAS Y PAGO Noviembre_P&amp;L DEXTRA ABRIL" xfId="45"/>
    <cellStyle name="%_11 FACTURAS  EMITIDAS Y PAGO Noviembre_P&amp;L DEXTRA ABRIL_BAL &amp; P&amp;L DEXTRA Octubre" xfId="46"/>
    <cellStyle name="%_11 FACTURAS  EMITIDAS Y PAGO Noviembre_P&amp;L DEXTRA ABRIL_P&amp;L DEXTRA Octubre" xfId="47"/>
    <cellStyle name="%_11 FACTURAS  EMITIDAS Y PAGO Noviembre_P&amp;L DEXTRA ABRIL_P&amp;L DEXTRA Septiembre" xfId="48"/>
    <cellStyle name="%_2011 RF1 Additional Information Pack &amp; Profit Bridges BAKING BRIDGES" xfId="49"/>
    <cellStyle name="%_ACCRUED INCOME MVNOS Septiembre2009" xfId="50"/>
    <cellStyle name="%_AI Comisiones TIENDAS PROPIAS Febrero" xfId="51"/>
    <cellStyle name="%_APORTACIONES FABRICANTES DICIEMBRE 2009" xfId="52"/>
    <cellStyle name="%_APORTACIONES FABRICANTES FEBRERO 2010" xfId="53"/>
    <cellStyle name="%_APORTACIONES FABRICANTES JULIO 2010" xfId="54"/>
    <cellStyle name="%_APORTACIONES FABRICANTES JUNIO 2010" xfId="55"/>
    <cellStyle name="%_APORTACIONES FABRICANTES MAYO 2010" xfId="56"/>
    <cellStyle name="%_APORTACIONES FABRICANTES NOVIEMBRE 2009" xfId="57"/>
    <cellStyle name="%_BAL &amp; P&amp;L DEXTRA Octubre" xfId="58"/>
    <cellStyle name="%_BAL Diciembre 11 CON AOP" xfId="59"/>
    <cellStyle name="%_Brazil P&amp;L databook" xfId="60"/>
    <cellStyle name="%_Brazil P&amp;L databook_Germany P&amp;L databook" xfId="61"/>
    <cellStyle name="%_BS" xfId="62"/>
    <cellStyle name="%_Budget vs Actuals" xfId="63"/>
    <cellStyle name="%_Budget vs Actuals_China margin bridge" xfId="64"/>
    <cellStyle name="%_Budget vs Actuals_China margin bridge_Germany P&amp;L databook" xfId="65"/>
    <cellStyle name="%_Budget vs Actuals_Copy Key customers by country_HTJ" xfId="66"/>
    <cellStyle name="%_Budget vs Actuals_Copy Key customers by country_HTJ_Germany P&amp;L databook" xfId="67"/>
    <cellStyle name="%_Budget vs Actuals_Germany P&amp;L databook" xfId="68"/>
    <cellStyle name="%_Budget vs Actuals_Indirect labour per FTE analysis" xfId="69"/>
    <cellStyle name="%_Budget vs Actuals_Indirect labour per FTE analysis_Germany P&amp;L databook" xfId="70"/>
    <cellStyle name="%_Budget vs Actuals_Port analysis databook" xfId="71"/>
    <cellStyle name="%_Budget vs Actuals_Port analysis databook_Budgeting accuracy databook" xfId="72"/>
    <cellStyle name="%_Budget vs Actuals_Singapore P&amp;L databook" xfId="73"/>
    <cellStyle name="%_Budget vs Actuals_Singapore P&amp;L databook_Germany P&amp;L databook" xfId="74"/>
    <cellStyle name="%_cargos samsung (2)" xfId="75"/>
    <cellStyle name="%_CF" xfId="76"/>
    <cellStyle name="%_China margin bridge" xfId="77"/>
    <cellStyle name="%_China margin bridge_Germany P&amp;L databook" xfId="78"/>
    <cellStyle name="%_China P&amp;L databook" xfId="79"/>
    <cellStyle name="%_China P&amp;L databook_Germany P&amp;L databook" xfId="80"/>
    <cellStyle name="%_Comparativa_Comisiones_YOIGO_Isofase" xfId="81"/>
    <cellStyle name="%_Con_Divs_HC" xfId="82"/>
    <cellStyle name="%_Con_Group_HC" xfId="83"/>
    <cellStyle name="%_Controller_Group" xfId="84"/>
    <cellStyle name="%_Controller_Group_Con_Divs_HC" xfId="85"/>
    <cellStyle name="%_Controller_Group_Con_Group_HC" xfId="86"/>
    <cellStyle name="%_Controller_Group_RF1 Working File" xfId="87"/>
    <cellStyle name="%_Cumulative P&amp;L" xfId="88"/>
    <cellStyle name="%_D.1 - AGEING STOCK MAIN" xfId="89"/>
    <cellStyle name="%_D.1 - AGEING STOCK MAIN 2" xfId="90"/>
    <cellStyle name="%_D.1 - AGEING STOCK MAIN 2_Shedule VF-Yoigo October10" xfId="91"/>
    <cellStyle name="%_D.1 - AGEING STOCK MAIN 3" xfId="92"/>
    <cellStyle name="%_D.1 - AGEING STOCK MAIN 3_Shedule VF-Yoigo October10" xfId="93"/>
    <cellStyle name="%_D.1 - AGEING STOCK MAIN_Cumulative P&amp;L" xfId="94"/>
    <cellStyle name="%_D.1 - AGEING STOCK MAIN_P&amp;L DEXTRA ABRIL" xfId="95"/>
    <cellStyle name="%_D.1 - AGEING STOCK MAIN_P&amp;L DEXTRA ABRIL_BAL &amp; P&amp;L DEXTRA Octubre" xfId="96"/>
    <cellStyle name="%_D.1 - AGEING STOCK MAIN_P&amp;L DEXTRA ABRIL_P&amp;L DEXTRA Octubre" xfId="97"/>
    <cellStyle name="%_D.1 - AGEING STOCK MAIN_P&amp;L DEXTRA ABRIL_P&amp;L DEXTRA Septiembre" xfId="98"/>
    <cellStyle name="%_DistribucionComisiones_TTPP_Abril" xfId="99"/>
    <cellStyle name="%_FACTURA Comisiones Altas Mundo Digital - Enero 2010 - 1 al 10 LIQUIDACIÓN" xfId="100"/>
    <cellStyle name="%_FACTURA Comisiones Altas Mundo Digital - Enero 2010 - 11 al 31 LIQUIDACION" xfId="101"/>
    <cellStyle name="%_FACTURA Comisiones Altas Mundo Digital - Febrero 2010_v2 LIQUIDACION" xfId="102"/>
    <cellStyle name="%_FY 2011 MPV - Dundee, Silver &amp; Rocket" xfId="103"/>
    <cellStyle name="%_Germany P&amp;L databook" xfId="104"/>
    <cellStyle name="%_Germany P&amp;L databook_China margin bridge" xfId="105"/>
    <cellStyle name="%_Germany P&amp;L databook_China margin bridge_Germany P&amp;L databook" xfId="106"/>
    <cellStyle name="%_Germany P&amp;L databook_Copy Key customers by country_HTJ" xfId="107"/>
    <cellStyle name="%_Germany P&amp;L databook_Copy Key customers by country_HTJ_Germany P&amp;L databook" xfId="108"/>
    <cellStyle name="%_Germany P&amp;L databook_Germany P&amp;L databook" xfId="109"/>
    <cellStyle name="%_Germany P&amp;L databook_Indirect labour per FTE analysis" xfId="110"/>
    <cellStyle name="%_Germany P&amp;L databook_Indirect labour per FTE analysis_Germany P&amp;L databook" xfId="111"/>
    <cellStyle name="%_Germany P&amp;L databook_Port analysis databook" xfId="112"/>
    <cellStyle name="%_Germany P&amp;L databook_Port analysis databook_Budgeting accuracy databook" xfId="113"/>
    <cellStyle name="%_Germany P&amp;L databook_Singapore P&amp;L databook" xfId="114"/>
    <cellStyle name="%_Germany P&amp;L databook_Singapore P&amp;L databook_Germany P&amp;L databook" xfId="115"/>
    <cellStyle name="%_Group P&amp;L Pack - wip" xfId="116"/>
    <cellStyle name="%_Histroical analysis databook MASTER" xfId="117"/>
    <cellStyle name="%_Hovis_P&amp;L_Link_v0.93" xfId="118"/>
    <cellStyle name="%_Hyperion Values" xfId="119"/>
    <cellStyle name="%_Hyperion Values_BS" xfId="120"/>
    <cellStyle name="%_Hyperion Values_CF" xfId="121"/>
    <cellStyle name="%_Hyperion Values_Historical P&amp;L (Recurring &amp; Non Recurring) Rec to Mgmt Accts 28.07.11" xfId="122"/>
    <cellStyle name="%_Hyperion Values_P&amp;L (Recurring v Non Recurring" xfId="123"/>
    <cellStyle name="%_Indirect labour per FTE analysis" xfId="124"/>
    <cellStyle name="%_Indirect labour per FTE analysis_Germany P&amp;L databook" xfId="125"/>
    <cellStyle name="%_Liquidación Febrero 10COMISIONES TIENDAS PROPIAS" xfId="126"/>
    <cellStyle name="%_New P&amp;L layout P3 - Issued" xfId="127"/>
    <cellStyle name="%_P&amp;L" xfId="128"/>
    <cellStyle name="%_P&amp;L DEXTRA ABRIL" xfId="129"/>
    <cellStyle name="%_P&amp;L DEXTRA ABRIL_BAL &amp; P&amp;L DEXTRA Octubre" xfId="130"/>
    <cellStyle name="%_P&amp;L DEXTRA ABRIL_P&amp;L DEXTRA Octubre" xfId="131"/>
    <cellStyle name="%_P&amp;L DEXTRA ABRIL_P&amp;L DEXTRA Septiembre" xfId="132"/>
    <cellStyle name="%_P&amp;L DEXTRA Junio" xfId="133"/>
    <cellStyle name="%_P&amp;L DEXTRA Octubre" xfId="134"/>
    <cellStyle name="%_P&amp;L DEXTRA Septiembre" xfId="135"/>
    <cellStyle name="%_P&amp;L_Historical P&amp;L (Recurring &amp; Non Recurring) Rec to Mgmt Accts 28.07.11" xfId="136"/>
    <cellStyle name="%_P&amp;L_P&amp;L (Recurring v Non Recurring" xfId="137"/>
    <cellStyle name="%_Prodigy P&amp;L databook" xfId="138"/>
    <cellStyle name="%_Project Etana Databook - Botswana MASTER" xfId="139"/>
    <cellStyle name="%_Reforecast" xfId="140"/>
    <cellStyle name="%_RF1 Working File" xfId="141"/>
    <cellStyle name="%_Sheet1" xfId="142"/>
    <cellStyle name="%_Sheet1_BS" xfId="143"/>
    <cellStyle name="%_Sheet1_CF" xfId="144"/>
    <cellStyle name="%_Sheet1_Historical P&amp;L (Recurring &amp; Non Recurring) Rec to Mgmt Accts 28.07.11" xfId="145"/>
    <cellStyle name="%_Sheet1_P&amp;L (Recurring v Non Recurring" xfId="146"/>
    <cellStyle name="%_Singapore P&amp;L databook" xfId="147"/>
    <cellStyle name="%_Singapore P&amp;L databook_Germany P&amp;L databook" xfId="148"/>
    <cellStyle name="%_Stock Report cierre dextra Agosto MAIN&amp;DEF" xfId="149"/>
    <cellStyle name="%_Stock Report cierre dextra Agosto MAIN&amp;DEF 2" xfId="150"/>
    <cellStyle name="%_Stock Report cierre dextra Agosto MAIN&amp;DEF 2_Shedule VF-Yoigo October10" xfId="151"/>
    <cellStyle name="%_Stock Report cierre dextra Agosto MAIN&amp;DEF 3" xfId="152"/>
    <cellStyle name="%_Stock Report cierre dextra Agosto MAIN&amp;DEF 3_Shedule VF-Yoigo October10" xfId="153"/>
    <cellStyle name="%_Stock Report cierre dextra Agosto MAIN&amp;DEF_Cumulative P&amp;L" xfId="154"/>
    <cellStyle name="%_Stock Report cierre dextra Agosto MAIN&amp;DEF_P&amp;L DEXTRA ABRIL" xfId="155"/>
    <cellStyle name="%_Stock Report cierre dextra Agosto MAIN&amp;DEF_P&amp;L DEXTRA ABRIL_BAL &amp; P&amp;L DEXTRA Octubre" xfId="156"/>
    <cellStyle name="%_Stock Report cierre dextra Agosto MAIN&amp;DEF_P&amp;L DEXTRA ABRIL_P&amp;L DEXTRA Octubre" xfId="157"/>
    <cellStyle name="%_Stock Report cierre dextra Agosto MAIN&amp;DEF_P&amp;L DEXTRA ABRIL_P&amp;L DEXTRA Septiembre" xfId="158"/>
    <cellStyle name="%_Top 25 Cust" xfId="159"/>
    <cellStyle name="%_UK P&amp;L databook" xfId="160"/>
    <cellStyle name="%_UK P&amp;L databook_Germany P&amp;L databook" xfId="161"/>
    <cellStyle name="%_USA P&amp;L databook" xfId="162"/>
    <cellStyle name="%_USA P&amp;L databook_Germany P&amp;L databook" xfId="163"/>
    <cellStyle name="%_vpe Energia NPZ 22-09-2010" xfId="164"/>
    <cellStyle name="%_Working capital missing data" xfId="165"/>
    <cellStyle name="%0" xfId="166"/>
    <cellStyle name="%1" xfId="167"/>
    <cellStyle name="%2" xfId="168"/>
    <cellStyle name="(Heading)" xfId="169"/>
    <cellStyle name="(Lefting)" xfId="170"/>
    <cellStyle name="(z*¯_x000f_°(”,¯?À(¢,¯?Ð(°,¯?à(Â,¯?ð(Ô,¯?" xfId="171"/>
    <cellStyle name="******************************************" xfId="172"/>
    <cellStyle name=",000" xfId="173"/>
    <cellStyle name="??" xfId="174"/>
    <cellStyle name="?? [0.00]_ARAVA" xfId="175"/>
    <cellStyle name="?? [0]_??" xfId="176"/>
    <cellStyle name="???? [0.00]_ARAVA" xfId="177"/>
    <cellStyle name="????_ARAVA" xfId="178"/>
    <cellStyle name="??_(????)??????" xfId="179"/>
    <cellStyle name="?_x001d_?w _x001a_??_x000c_??U_x0001_%_x0013_|)_x0007__x0001__x0001_" xfId="180"/>
    <cellStyle name="?Q\?1@" xfId="8031"/>
    <cellStyle name="?Q\?1@ 2" xfId="8032"/>
    <cellStyle name="@" xfId="181"/>
    <cellStyle name="@_text" xfId="182"/>
    <cellStyle name="@_text_Huntstown MASTER 060ct2010_neil" xfId="183"/>
    <cellStyle name="\" xfId="184"/>
    <cellStyle name="\_2011 RF1 Additional Information Pack &amp; Profit Bridges BAKING BRIDGES" xfId="185"/>
    <cellStyle name="\_Con_Divs_HC" xfId="186"/>
    <cellStyle name="\_Con_Group_HC" xfId="187"/>
    <cellStyle name="\_Controller_Group" xfId="188"/>
    <cellStyle name="\_Controller_Group_Con_Divs_HC" xfId="189"/>
    <cellStyle name="\_Controller_Group_Con_Group_HC" xfId="190"/>
    <cellStyle name="\_Controller_Group_RF1 Working File" xfId="191"/>
    <cellStyle name="\_Group P&amp;L Pack - wip" xfId="192"/>
    <cellStyle name="\_Hovis_P&amp;L_Link_v0.93" xfId="193"/>
    <cellStyle name="\_RF1 Working File" xfId="194"/>
    <cellStyle name="]_x000d__x000a_Zoomed=1_x000d__x000a_Row=0_x000d__x000a_Column=0_x000d__x000a_Height=0_x000d__x000a_Width=0_x000d__x000a_FontName=FoxFont_x000d__x000a_FontStyle=0_x000d__x000a_FontSize=9_x000d__x000a_PrtFontName=FoxPrin" xfId="195"/>
    <cellStyle name="_$Rollup77" xfId="196"/>
    <cellStyle name="_%(SignOnly)" xfId="197"/>
    <cellStyle name="_%(SignSpaceOnly)" xfId="198"/>
    <cellStyle name="_~2585504" xfId="199"/>
    <cellStyle name="_~2661467" xfId="200"/>
    <cellStyle name="_~4181459" xfId="201"/>
    <cellStyle name="_~8404105" xfId="202"/>
    <cellStyle name="_~9499415" xfId="203"/>
    <cellStyle name="_~9893527" xfId="204"/>
    <cellStyle name="_061218 Planungsmodell VPV Konzern" xfId="8033"/>
    <cellStyle name="_070201_Lanxess Model Deutsche Bank" xfId="8034"/>
    <cellStyle name="_070415 RHINE merger model_v2 (sent to LXS)" xfId="8035"/>
    <cellStyle name="_08.BRM Exec slides Feb" xfId="205"/>
    <cellStyle name="_090204 - Grocery Profit bridge Bud vs 2008 actuals" xfId="206"/>
    <cellStyle name="_090204 - Grocery Profit bridge Bud vs 2008 actuals 2" xfId="207"/>
    <cellStyle name="_090204 - Grocery Profit bridge Bud vs 2008 actuals 3" xfId="208"/>
    <cellStyle name="_090204 - Grocery Profit bridge Bud vs 2008 actuals_2011 RF1 Additional Information Pack &amp; Profit Bridges BAKING BRIDGES" xfId="209"/>
    <cellStyle name="_090204 - Grocery Profit bridge Bud vs 2008 actuals_Con_Divs_HC" xfId="210"/>
    <cellStyle name="_090204 - Grocery Profit bridge Bud vs 2008 actuals_Con_Group_HC" xfId="211"/>
    <cellStyle name="_090204 - Grocery Profit bridge Bud vs 2008 actuals_FY 2011 MPV - Dundee, Silver &amp; Rocket" xfId="212"/>
    <cellStyle name="_090204 - Grocery Profit bridge Bud vs 2008 actuals_Group P&amp;L Pack - wip" xfId="213"/>
    <cellStyle name="_090204 - Grocery Profit bridge Bud vs 2008 actuals_Hovis_P&amp;L_Link_v0.93" xfId="214"/>
    <cellStyle name="_090204 - Grocery Profit bridge Bud vs 2008 actuals_RF1 Working File" xfId="215"/>
    <cellStyle name="_1.Budget09 Business Variances v6" xfId="216"/>
    <cellStyle name="_12. Risk &amp; Opps" xfId="217"/>
    <cellStyle name="_13. Revenue-Contract" xfId="218"/>
    <cellStyle name="_14.Risk &amp; Opps" xfId="219"/>
    <cellStyle name="_2.BV Template For Central" xfId="220"/>
    <cellStyle name="_2007-09 DPW Budget Templates" xfId="221"/>
    <cellStyle name="_2008 rf1 info for AP (ted and purple)" xfId="222"/>
    <cellStyle name="_2008 rf1 info for AP (ted and purple)_2011 RF1 Additional Information Pack &amp; Profit Bridges BAKING BRIDGES" xfId="223"/>
    <cellStyle name="_2008 rf1 info for AP (ted and purple)_Con_Divs_HC" xfId="224"/>
    <cellStyle name="_2008 rf1 info for AP (ted and purple)_Con_Group_HC" xfId="225"/>
    <cellStyle name="_2008 rf1 info for AP (ted and purple)_Group P&amp;L Pack - wip" xfId="226"/>
    <cellStyle name="_2008 rf1 info for AP (ted and purple)_Hovis_P&amp;L_Link_v0.93" xfId="227"/>
    <cellStyle name="_2008 rf1 info for AP (ted and purple)_New P&amp;L layout P3 - Issued" xfId="228"/>
    <cellStyle name="_2008 rf1 info for AP (ted and purple)_RF1 Working File" xfId="229"/>
    <cellStyle name="_2008-10 DPW Budget Template (revised)" xfId="230"/>
    <cellStyle name="_2008-10 DPW Budget Template (revised) (2)" xfId="231"/>
    <cellStyle name="_2009 bonus vs YE provision" xfId="232"/>
    <cellStyle name="_2009 Group &amp; Corporate Bonus" xfId="233"/>
    <cellStyle name="_x0013__2011-13 budget updated on 12 Dec 10" xfId="234"/>
    <cellStyle name="_4 CBU P&amp;L PD11 WD8 11AM values" xfId="235"/>
    <cellStyle name="_4.Act vs RF1 Spend Type YTD" xfId="236"/>
    <cellStyle name="_42. GROUP FINANCE P2" xfId="237"/>
    <cellStyle name="_5.Act vs Bud by Spend Typre YTD" xfId="238"/>
    <cellStyle name="_5-yr Pre-tax Inc011702" xfId="239"/>
    <cellStyle name="_6. Budget By Spend Type" xfId="240"/>
    <cellStyle name="_6..  Full Year RF1" xfId="241"/>
    <cellStyle name="_7.ISC Capital Summary" xfId="242"/>
    <cellStyle name="_8. RF2 By Spend Type" xfId="243"/>
    <cellStyle name="_A4.10-Consolidation_2004_040405" xfId="244"/>
    <cellStyle name="_Accruals" xfId="245"/>
    <cellStyle name="_Admin" xfId="246"/>
    <cellStyle name="_Admin_2011 RF1 Additional Information Pack &amp; Profit Bridges BAKING BRIDGES" xfId="247"/>
    <cellStyle name="_Admin_Con_Divs_HC" xfId="248"/>
    <cellStyle name="_Admin_Con_Group_HC" xfId="249"/>
    <cellStyle name="_Admin_Group P&amp;L Pack - wip" xfId="250"/>
    <cellStyle name="_Admin_Hovis_P&amp;L_Link_v0.93" xfId="251"/>
    <cellStyle name="_Admin_New P&amp;L layout P3 - Issued" xfId="252"/>
    <cellStyle name="_Admin_RF1 Working File" xfId="253"/>
    <cellStyle name="_ADR" xfId="254"/>
    <cellStyle name="_AI Comisiones TIENDAS PROPIAS Febrero" xfId="255"/>
    <cellStyle name="_Amb Logistics July  Week 4 2009 Pub" xfId="256"/>
    <cellStyle name="_Amb Logs Weekly" xfId="257"/>
    <cellStyle name="_AMBIENT" xfId="258"/>
    <cellStyle name="_Ambient BV" xfId="259"/>
    <cellStyle name="_AMBIENT ISC " xfId="260"/>
    <cellStyle name="_AMBIENT ISC  EMPLOYEE'S NAMES" xfId="261"/>
    <cellStyle name="_AMBIENT ISC  EMPLOYEE'S NAMES_2011 RF1 Additional Information Pack &amp; Profit Bridges BAKING BRIDGES" xfId="262"/>
    <cellStyle name="_AMBIENT ISC  EMPLOYEE'S NAMES_Hovis_P&amp;L_Link_v0.93" xfId="263"/>
    <cellStyle name="_AMBIENT ISC _2011 RF1 Additional Information Pack &amp; Profit Bridges BAKING BRIDGES" xfId="264"/>
    <cellStyle name="_AMBIENT ISC _Hovis_P&amp;L_Link_v0.93" xfId="265"/>
    <cellStyle name="_AMBIENT ISC TREND " xfId="266"/>
    <cellStyle name="_AMBIENT ISC TREND _2011 RF1 Additional Information Pack &amp; Profit Bridges BAKING BRIDGES" xfId="267"/>
    <cellStyle name="_AMBIENT ISC TREND _Hovis_P&amp;L_Link_v0.93" xfId="268"/>
    <cellStyle name="_Ambient Logistics" xfId="269"/>
    <cellStyle name="_Ambient Logistics Weekly" xfId="270"/>
    <cellStyle name="_AMBIENT PROCUREMENT" xfId="271"/>
    <cellStyle name="_AMBIENT PROCUREMENT EMPLOYEE'S " xfId="272"/>
    <cellStyle name="_AMBIENT PROCUREMENT EMPLOYEE'S _2011 RF1 Additional Information Pack &amp; Profit Bridges BAKING BRIDGES" xfId="273"/>
    <cellStyle name="_AMBIENT PROCUREMENT EMPLOYEE'S _Hovis_P&amp;L_Link_v0.93" xfId="274"/>
    <cellStyle name="_AMBIENT PROCUREMENT_2011 RF1 Additional Information Pack &amp; Profit Bridges BAKING BRIDGES" xfId="275"/>
    <cellStyle name="_AMBIENT PROCUREMENT_Hovis_P&amp;L_Link_v0.93" xfId="276"/>
    <cellStyle name="_AMBIENT TECH  EMPLOYEE'S" xfId="277"/>
    <cellStyle name="_AMBIENT TECH  EMPLOYEE'S_2011 RF1 Additional Information Pack &amp; Profit Bridges BAKING BRIDGES" xfId="278"/>
    <cellStyle name="_AMBIENT TECH  EMPLOYEE'S_Hovis_P&amp;L_Link_v0.93" xfId="279"/>
    <cellStyle name="_AMBIENT TECHNICAL " xfId="280"/>
    <cellStyle name="_AMBIENT TECHNICAL _2011 RF1 Additional Information Pack &amp; Profit Bridges BAKING BRIDGES" xfId="281"/>
    <cellStyle name="_AMBIENT TECHNICAL _Hovis_P&amp;L_Link_v0.93" xfId="282"/>
    <cellStyle name="_AMBIENT_2011 RF1 Additional Information Pack &amp; Profit Bridges BAKING BRIDGES" xfId="283"/>
    <cellStyle name="_AMBIENT_Hovis_P&amp;L_Link_v0.93" xfId="284"/>
    <cellStyle name="_Amot_Upload_" xfId="285"/>
    <cellStyle name="_Amot_Upload_ 2" xfId="286"/>
    <cellStyle name="_Amot_Upload_ 3" xfId="287"/>
    <cellStyle name="_analysis for CH 19.7.05 Final" xfId="288"/>
    <cellStyle name="_analysis for CH 19.7.05 Final_Germany P&amp;L databook" xfId="289"/>
    <cellStyle name="_Ash P1 Wkly - WK5 Values Only" xfId="290"/>
    <cellStyle name="_Ash P11 Wkly - WK45" xfId="291"/>
    <cellStyle name="_Ash P11 Wkly - WK45 Values Only" xfId="292"/>
    <cellStyle name="_Ash P11 Wkly - WK46 Values Only" xfId="293"/>
    <cellStyle name="_Ash P12 Wkly - WK50 Values" xfId="294"/>
    <cellStyle name="_Ash P2 Wkly - WK8 Values Only" xfId="295"/>
    <cellStyle name="_Ash P4 Wkly - WK15 Values only" xfId="296"/>
    <cellStyle name="_Ash P4 Wkly - WK15 Values only V2" xfId="297"/>
    <cellStyle name="_Ash P5 Wkly - WK21 Values Only" xfId="298"/>
    <cellStyle name="_Ash P7 Wkly - WK28" xfId="299"/>
    <cellStyle name="_Ash P7 Wkly - WK28 Values Only" xfId="300"/>
    <cellStyle name="_Ash P7 Wkly - WK28_2011 RF1 Additional Information Pack &amp; Profit Bridges BAKING BRIDGES" xfId="301"/>
    <cellStyle name="_Ash P7 Wkly - WK28_Con_Divs_HC" xfId="302"/>
    <cellStyle name="_Ash P7 Wkly - WK28_Con_Group_HC" xfId="303"/>
    <cellStyle name="_Ash P7 Wkly - WK28_Group P&amp;L Pack - wip" xfId="304"/>
    <cellStyle name="_Ash P7 Wkly - WK28_RF1 Working File" xfId="305"/>
    <cellStyle name="_Ash P7 Wkly - WK30 Values Only" xfId="306"/>
    <cellStyle name="_Ash P8 Wkly - WK33 Value Only" xfId="307"/>
    <cellStyle name="_Ash P8 Wkly - WK33 Values Only" xfId="308"/>
    <cellStyle name="_Ash P9 Wkly - WK38 Values Only" xfId="309"/>
    <cellStyle name="_Ashford Weekly" xfId="310"/>
    <cellStyle name="_Ashford Weekly v1" xfId="311"/>
    <cellStyle name="_Ashford Weekly_2011 RF1 Additional Information Pack &amp; Profit Bridges BAKING BRIDGES" xfId="312"/>
    <cellStyle name="_Ashford Weekly_Con_Divs_HC" xfId="313"/>
    <cellStyle name="_Ashford Weekly_Con_Group_HC" xfId="314"/>
    <cellStyle name="_Ashford Weekly_Group P&amp;L Pack - wip" xfId="315"/>
    <cellStyle name="_Ashford Weekly_RF1 Working File" xfId="316"/>
    <cellStyle name="_ATI 2006 Budget template_final send_10.20.05" xfId="317"/>
    <cellStyle name="_ATI 2006 Budget template_final send_10.20.05_07 Cost Analysis" xfId="318"/>
    <cellStyle name="_ATI 2006 Budget template_final send_10.20.05_Working for Cost Analysis % - based on 2008 budget-Yr 2007 numbers" xfId="319"/>
    <cellStyle name="_ATI 2006 Monthly DPSchedules_August_supportings_9.6.06" xfId="320"/>
    <cellStyle name="_ATI Reforecast 2 template (no's) 2006" xfId="321"/>
    <cellStyle name="_ATI Reforecast 2 template (no's) 2006_07 Cost Analysis" xfId="322"/>
    <cellStyle name="_ATI Reforecast 2 template (no's) 2006_actualized July" xfId="323"/>
    <cellStyle name="_ATI Reforecast 2 template (no's) 2006_actualized July_07 Cost Analysis" xfId="324"/>
    <cellStyle name="_ATI Reforecast 2 template (no's) 2006_actualized July_Working for Cost Analysis % - based on 2008 budget-Yr 2007 numbers" xfId="325"/>
    <cellStyle name="_ATI Reforecast 2 template (no's) 2006_Working for Cost Analysis % - based on 2008 budget-Yr 2007 numbers" xfId="326"/>
    <cellStyle name="_ATI Standard Report - CY2005" xfId="327"/>
    <cellStyle name="_ATI Standard Report - CY2005_07 Cost Analysis" xfId="328"/>
    <cellStyle name="_ATI Standard Report - CY2005_Working for Cost Analysis % - based on 2008 budget-Yr 2007 numbers" xfId="329"/>
    <cellStyle name="_B2010 Labour" xfId="330"/>
    <cellStyle name="_B2010 Labour_4. RF1 PPV 04042011" xfId="331"/>
    <cellStyle name="_B2010 Labour_5. RF1 PPV 11042011" xfId="332"/>
    <cellStyle name="_BakingControllerP&amp;L_LegacyFormat" xfId="333"/>
    <cellStyle name="_BakingControllerP&amp;L_LegacyFormat_Hovis_P&amp;L_Link_v0.93" xfId="334"/>
    <cellStyle name="_Base Business" xfId="335"/>
    <cellStyle name="_BASIC PAY" xfId="336"/>
    <cellStyle name="_Blue Shade" xfId="337"/>
    <cellStyle name="_Blue Shade_Hovis_P&amp;L_Link_v0.93" xfId="338"/>
    <cellStyle name="_Book1" xfId="339"/>
    <cellStyle name="_Book1_Energia MASTER 05102010" xfId="340"/>
    <cellStyle name="_Book1_Energia MASTER 06102010" xfId="341"/>
    <cellStyle name="_Book1_Huntstown MASTER 30092010" xfId="342"/>
    <cellStyle name="_Book1_Huntstown MASTER 30092010_Huntstown MASTER 060ct2010_neil" xfId="343"/>
    <cellStyle name="_Book116" xfId="344"/>
    <cellStyle name="_Book116_07 Cost Analysis" xfId="345"/>
    <cellStyle name="_Book116_Working for Cost Analysis % - based on 2008 budget-Yr 2007 numbers" xfId="346"/>
    <cellStyle name="_Book15" xfId="347"/>
    <cellStyle name="_Book15_07 Cost Analysis" xfId="348"/>
    <cellStyle name="_Book15_Working for Cost Analysis % - based on 2008 budget-Yr 2007 numbers" xfId="349"/>
    <cellStyle name="_Book2" xfId="350"/>
    <cellStyle name="_Book2_1" xfId="351"/>
    <cellStyle name="_Book2_1_Germany P&amp;L databook" xfId="352"/>
    <cellStyle name="_Book3" xfId="353"/>
    <cellStyle name="_Book4 (4)" xfId="354"/>
    <cellStyle name="_Book44" xfId="355"/>
    <cellStyle name="_Book44_07 Cost Analysis" xfId="356"/>
    <cellStyle name="_Book44_Working for Cost Analysis % - based on 2008 budget-Yr 2007 numbers" xfId="357"/>
    <cellStyle name="_Book59" xfId="358"/>
    <cellStyle name="_Book59_07 Cost Analysis" xfId="359"/>
    <cellStyle name="_Book59_Working for Cost Analysis % - based on 2008 budget-Yr 2007 numbers" xfId="360"/>
    <cellStyle name="_Bridge Consolidation Template vs LY - 2011" xfId="361"/>
    <cellStyle name="_Bris" xfId="362"/>
    <cellStyle name="_BRM KPI Info" xfId="363"/>
    <cellStyle name="_BRM-Exec slides Aug 08" xfId="364"/>
    <cellStyle name="_Broadcasting comps" xfId="365"/>
    <cellStyle name="_BS &amp; revised P&amp;L fr Mariz 9.25.06" xfId="366"/>
    <cellStyle name="_BS &amp; revised P&amp;L fr Mariz 9.25.06_07 Cost Analysis" xfId="367"/>
    <cellStyle name="_BS &amp; revised P&amp;L fr Mariz 9.25.06_Working for Cost Analysis % - based on 2008 budget-Yr 2007 numbers" xfId="368"/>
    <cellStyle name="_BUD" xfId="369"/>
    <cellStyle name="_Bud2010 Labour Standards Calculation and Assumptions" xfId="370"/>
    <cellStyle name="_Bud2010 Labour Standards Calculation and Assumptions_4. RF1 PPV 04042011" xfId="371"/>
    <cellStyle name="_Bud2010 Labour Standards Calculation and Assumptions_5. RF1 PPV 11042011" xfId="372"/>
    <cellStyle name="_Budget 10 Cashflow" xfId="373"/>
    <cellStyle name="_Budget 10 Cashflow_2011 RF1 Additional Information Pack &amp; Profit Bridges BAKING BRIDGES" xfId="374"/>
    <cellStyle name="_Budget 10 Cashflow_Con_Divs_HC" xfId="375"/>
    <cellStyle name="_Budget 10 Cashflow_Con_Group_HC" xfId="376"/>
    <cellStyle name="_Budget 10 Cashflow_Group P&amp;L Pack - wip" xfId="377"/>
    <cellStyle name="_Budget 10 Cashflow_Hovis_P&amp;L_Link_v0.93" xfId="378"/>
    <cellStyle name="_Budget 10 Cashflow_New P&amp;L layout P3 - Issued" xfId="379"/>
    <cellStyle name="_Budget 10 Cashflow_RF1 Working File" xfId="380"/>
    <cellStyle name="_Budget 2009 16 02 08 Final" xfId="381"/>
    <cellStyle name="_Budget 2010 Statutory P&amp;L" xfId="382"/>
    <cellStyle name="_Budget Presentation Slides (2)" xfId="383"/>
    <cellStyle name="_Business Continuity Breakdown" xfId="384"/>
    <cellStyle name="_Business Variances templates" xfId="385"/>
    <cellStyle name="_Cake Central RF1 v3" xfId="386"/>
    <cellStyle name="_Cake Central Weekly" xfId="387"/>
    <cellStyle name="_Cake FPR" xfId="388"/>
    <cellStyle name="_Cake FPR 2" xfId="389"/>
    <cellStyle name="_Cake FPR 3" xfId="390"/>
    <cellStyle name="_Cake Weekly" xfId="391"/>
    <cellStyle name="_CAPEX-2008-2010" xfId="392"/>
    <cellStyle name="_CAPEX-2008-2010_07 Cost Analysis" xfId="393"/>
    <cellStyle name="_CAPEX-2008-2010_Working for Cost Analysis % - based on 2008 budget-Yr 2007 numbers" xfId="394"/>
    <cellStyle name="_Carlton RF1 v3" xfId="395"/>
    <cellStyle name="_Carlton Weekly" xfId="396"/>
    <cellStyle name="_Cash analysis for Dp 3.8.05 v2" xfId="397"/>
    <cellStyle name="_Cash analysis for Dp 3.8.05 v2_Copy Key customers by country_HTJ" xfId="398"/>
    <cellStyle name="_Cash summary1" xfId="399"/>
    <cellStyle name="_Cash summary1_Copy Key customers by country_HTJ" xfId="400"/>
    <cellStyle name="_Cashflow Summary" xfId="401"/>
    <cellStyle name="_Cashflow template" xfId="402"/>
    <cellStyle name="_CBU Finance" xfId="403"/>
    <cellStyle name="_Central Ops FPR" xfId="404"/>
    <cellStyle name="_China TOP Customer 2010Q3 (3)" xfId="405"/>
    <cellStyle name="_Cili_2003 Budget Chigen" xfId="406"/>
    <cellStyle name="_Cocktail_Operating Model 23-09-05(OLD)" xfId="407"/>
    <cellStyle name="_Column1" xfId="408"/>
    <cellStyle name="_Column1_BC CBC Fortschreibung bis 2007 (02_05_16)" xfId="8036"/>
    <cellStyle name="_Column1_Berichtstabellen2" xfId="8037"/>
    <cellStyle name="_Column1_BP 2007 Version 13-12 Master for Platinum FIX" xfId="8038"/>
    <cellStyle name="_Column1_CPIS AD (2)" xfId="8039"/>
    <cellStyle name="_Column1_Databook_Ludwig" xfId="409"/>
    <cellStyle name="_Column1_Eingabe+Kontrolle Prognose 0011 Muster 001127" xfId="8040"/>
    <cellStyle name="_Column1_Konzernplanung 2008-2012 AR VFINAL" xfId="8041"/>
    <cellStyle name="_Column1_Kostenstellenplanung Aufteilung PUG 0302" xfId="8042"/>
    <cellStyle name="_Column1_Ländergewichtung Steuersätze für KPMG_2009" xfId="8043"/>
    <cellStyle name="_Column1_Mappe1" xfId="8044"/>
    <cellStyle name="_Column1_Mifri RGJ 01 Mengen und Erlöse PQ-B (V 29.10.01)" xfId="8045"/>
    <cellStyle name="_Column1_Nr3 ghs-impV3_sep_master" xfId="8046"/>
    <cellStyle name="_Column1_Nr3 ghs-impV3_sep_master_neu" xfId="8047"/>
    <cellStyle name="_Column1_Output Planning Group 07-11 AR FINAL" xfId="8048"/>
    <cellStyle name="_Column1_Systems Planung Pricing" xfId="8049"/>
    <cellStyle name="_Column1_Systems Prognose Pricing" xfId="8050"/>
    <cellStyle name="_Column1_Übersicht Vertriebskosten" xfId="8051"/>
    <cellStyle name="_Column2" xfId="410"/>
    <cellStyle name="_Column2_BC CBC Fortschreibung bis 2007 (02_05_16)" xfId="8052"/>
    <cellStyle name="_Column2_Berichtstabellen2" xfId="8053"/>
    <cellStyle name="_Column2_BP 2007 Version 13-12 Master for Platinum FIX" xfId="8054"/>
    <cellStyle name="_Column2_CPIS AD (2)" xfId="8055"/>
    <cellStyle name="_Column2_Eingabe+Kontrolle Prognose 0011 Muster 001127" xfId="8056"/>
    <cellStyle name="_Column2_Impairment_Test_BE_S&amp;T" xfId="8057"/>
    <cellStyle name="_Column2_Konzernplanung 2008-2012 AR VFINAL" xfId="8058"/>
    <cellStyle name="_Column2_Kostenstellenplanung Aufteilung PUG 0302" xfId="8059"/>
    <cellStyle name="_Column2_Ländergewichtung Steuersätze für KPMG_2009" xfId="8060"/>
    <cellStyle name="_Column2_Mappe1" xfId="8061"/>
    <cellStyle name="_Column2_Mifri RGJ 01 Mengen und Erlöse PQ-B (V 29.10.01)" xfId="8062"/>
    <cellStyle name="_Column2_Nr3 ghs-impV3_sep_master" xfId="8063"/>
    <cellStyle name="_Column2_Nr3 ghs-impV3_sep_master_neu" xfId="8064"/>
    <cellStyle name="_Column2_Output Planning Group 07-11 AR FINAL" xfId="8065"/>
    <cellStyle name="_Column2_Systems Planung Pricing" xfId="8066"/>
    <cellStyle name="_Column2_Systems Prognose Pricing" xfId="8067"/>
    <cellStyle name="_Column2_Übersicht Vertriebskosten" xfId="8068"/>
    <cellStyle name="_Column3" xfId="411"/>
    <cellStyle name="_Column3_BC CBC Fortschreibung bis 2007 (02_05_16)" xfId="8069"/>
    <cellStyle name="_Column3_Berichtstabellen2" xfId="8070"/>
    <cellStyle name="_Column3_BP 2007 Version 13-12 Master for Platinum FIX" xfId="8071"/>
    <cellStyle name="_Column3_CPIS AD (2)" xfId="8072"/>
    <cellStyle name="_Column3_Eingabe+Kontrolle Prognose 0011 Muster 001127" xfId="8073"/>
    <cellStyle name="_Column3_Konzernplanung 2008-2012 AR VFINAL" xfId="8074"/>
    <cellStyle name="_Column3_Kostenstellenplanung Aufteilung PUG 0302" xfId="8075"/>
    <cellStyle name="_Column3_Ländergewichtung Steuersätze für KPMG_2009" xfId="8076"/>
    <cellStyle name="_Column3_Mappe1" xfId="8077"/>
    <cellStyle name="_Column3_Mifri RGJ 01 Mengen und Erlöse PQ-B (V 29.10.01)" xfId="8078"/>
    <cellStyle name="_Column3_Nr3 ghs-impV3_sep_master" xfId="8079"/>
    <cellStyle name="_Column3_Nr3 ghs-impV3_sep_master_neu" xfId="8080"/>
    <cellStyle name="_Column3_Output Planning Group 07-11 AR FINAL" xfId="8081"/>
    <cellStyle name="_Column3_Systems Planung Pricing" xfId="8082"/>
    <cellStyle name="_Column3_Systems Prognose Pricing" xfId="8083"/>
    <cellStyle name="_Column3_Übersicht Vertriebskosten" xfId="8084"/>
    <cellStyle name="_Column4" xfId="412"/>
    <cellStyle name="_Column4_BC CBC Fortschreibung bis 2007 (02_05_16)" xfId="8085"/>
    <cellStyle name="_Column4_Berichtstabellen2" xfId="8086"/>
    <cellStyle name="_Column4_BP 2007 Version 13-12 Master for Platinum FIX" xfId="8087"/>
    <cellStyle name="_Column4_CPIS AD (2)" xfId="8088"/>
    <cellStyle name="_Column4_Eingabe+Kontrolle Prognose 0011 Muster 001127" xfId="8089"/>
    <cellStyle name="_Column4_Konzernplanung 2008-2012 AR VFINAL" xfId="8090"/>
    <cellStyle name="_Column4_Kostenstellenplanung Aufteilung PUG 0302" xfId="8091"/>
    <cellStyle name="_Column4_Ländergewichtung Steuersätze für KPMG_2009" xfId="8092"/>
    <cellStyle name="_Column4_Mappe1" xfId="8093"/>
    <cellStyle name="_Column4_Mifri RGJ 01 Mengen und Erlöse PQ-B (V 29.10.01)" xfId="8094"/>
    <cellStyle name="_Column4_Nr3 ghs-impV3_sep_master" xfId="8095"/>
    <cellStyle name="_Column4_Nr3 ghs-impV3_sep_master_neu" xfId="8096"/>
    <cellStyle name="_Column4_Output Planning Group 07-11 AR FINAL" xfId="8097"/>
    <cellStyle name="_Column4_Systems Planung Pricing" xfId="8098"/>
    <cellStyle name="_Column4_Systems Prognose Pricing" xfId="8099"/>
    <cellStyle name="_Column4_Übersicht Vertriebskosten" xfId="8100"/>
    <cellStyle name="_Column5" xfId="413"/>
    <cellStyle name="_Column5_BC CBC Fortschreibung bis 2007 (02_05_16)" xfId="8101"/>
    <cellStyle name="_Column5_Berichtstabellen2" xfId="8102"/>
    <cellStyle name="_Column5_BP 2007 Version 13-12 Master for Platinum FIX" xfId="8103"/>
    <cellStyle name="_Column5_CPIS AD (2)" xfId="8104"/>
    <cellStyle name="_Column5_Eingabe+Kontrolle Prognose 0011 Muster 001127" xfId="8105"/>
    <cellStyle name="_Column5_Konzernplanung 2008-2012 AR VFINAL" xfId="8106"/>
    <cellStyle name="_Column5_Kostenstellenplanung Aufteilung PUG 0302" xfId="8107"/>
    <cellStyle name="_Column5_Ländergewichtung Steuersätze für KPMG_2009" xfId="8108"/>
    <cellStyle name="_Column5_Mappe1" xfId="8109"/>
    <cellStyle name="_Column5_Mifri RGJ 01 Mengen und Erlöse PQ-B (V 29.10.01)" xfId="8110"/>
    <cellStyle name="_Column5_Nr3 ghs-impV3_sep_master" xfId="8111"/>
    <cellStyle name="_Column5_Nr3 ghs-impV3_sep_master_neu" xfId="8112"/>
    <cellStyle name="_Column5_Output Planning Group 07-11 AR FINAL" xfId="8113"/>
    <cellStyle name="_Column5_Systems Planung Pricing" xfId="8114"/>
    <cellStyle name="_Column5_Systems Prognose Pricing" xfId="8115"/>
    <cellStyle name="_Column5_Übersicht Vertriebskosten" xfId="8116"/>
    <cellStyle name="_Column6" xfId="414"/>
    <cellStyle name="_Column6_BC CBC Fortschreibung bis 2007 (02_05_16)" xfId="8117"/>
    <cellStyle name="_Column6_Berichtstabellen2" xfId="8118"/>
    <cellStyle name="_Column6_BP 2007 Version 13-12 Master for Platinum FIX" xfId="8119"/>
    <cellStyle name="_Column6_CPIS AD (2)" xfId="8120"/>
    <cellStyle name="_Column6_Eingabe+Kontrolle Prognose 0011 Muster 001127" xfId="8121"/>
    <cellStyle name="_Column6_Konzernplanung 2008-2012 AR VFINAL" xfId="8122"/>
    <cellStyle name="_Column6_Kostenstellenplanung Aufteilung PUG 0302" xfId="8123"/>
    <cellStyle name="_Column6_Ländergewichtung Steuersätze für KPMG_2009" xfId="8124"/>
    <cellStyle name="_Column6_Mappe1" xfId="8125"/>
    <cellStyle name="_Column6_Mifri RGJ 01 Mengen und Erlöse PQ-B (V 29.10.01)" xfId="8126"/>
    <cellStyle name="_Column6_Nr3 ghs-impV3_sep_master" xfId="8127"/>
    <cellStyle name="_Column6_Nr3 ghs-impV3_sep_master_neu" xfId="8128"/>
    <cellStyle name="_Column6_Output Planning Group 07-11 AR FINAL" xfId="8129"/>
    <cellStyle name="_Column6_Systems Planung Pricing" xfId="8130"/>
    <cellStyle name="_Column6_Systems Prognose Pricing" xfId="8131"/>
    <cellStyle name="_Column6_Übersicht Vertriebskosten" xfId="8132"/>
    <cellStyle name="_Column7" xfId="415"/>
    <cellStyle name="_Column7_BC CBC Fortschreibung bis 2007 (02_05_16)" xfId="8133"/>
    <cellStyle name="_Column7_Berichtstabellen2" xfId="8134"/>
    <cellStyle name="_Column7_BP 2007 Version 13-12 Master for Platinum FIX" xfId="8135"/>
    <cellStyle name="_Column7_CPIS AD (2)" xfId="8136"/>
    <cellStyle name="_Column7_Eingabe+Kontrolle Prognose 0011 Muster 001127" xfId="8137"/>
    <cellStyle name="_Column7_Konzernplanung 2008-2012 AR VFINAL" xfId="8138"/>
    <cellStyle name="_Column7_Kostenstellenplanung Aufteilung PUG 0302" xfId="8139"/>
    <cellStyle name="_Column7_Ländergewichtung Steuersätze für KPMG_2009" xfId="8140"/>
    <cellStyle name="_Column7_Mappe1" xfId="8141"/>
    <cellStyle name="_Column7_Mifri RGJ 01 Mengen und Erlöse PQ-B (V 29.10.01)" xfId="8142"/>
    <cellStyle name="_Column7_Nr3 ghs-impV3_sep_master" xfId="8143"/>
    <cellStyle name="_Column7_Nr3 ghs-impV3_sep_master_neu" xfId="8144"/>
    <cellStyle name="_Column7_Output Planning Group 07-11 AR FINAL" xfId="8145"/>
    <cellStyle name="_Column7_Systems Planung Pricing" xfId="8146"/>
    <cellStyle name="_Column7_Systems Prognose Pricing" xfId="8147"/>
    <cellStyle name="_Column7_Übersicht Vertriebskosten" xfId="8148"/>
    <cellStyle name="_Comma" xfId="416"/>
    <cellStyle name="_Comma_01 LBO" xfId="417"/>
    <cellStyle name="_Comma_01 Merger Plans" xfId="418"/>
    <cellStyle name="_Comma_01 rrd model" xfId="419"/>
    <cellStyle name="_Comma_02_Merrill Standalone" xfId="420"/>
    <cellStyle name="_Comma_14_integrated_merger" xfId="421"/>
    <cellStyle name="_Comma_16_integrated_merger" xfId="422"/>
    <cellStyle name="_Comma_5Y ISPH" xfId="423"/>
    <cellStyle name="_Comma_Acc - Dil Summary (2)" xfId="424"/>
    <cellStyle name="_Comma_avp" xfId="425"/>
    <cellStyle name="_Comma_bls roic" xfId="426"/>
    <cellStyle name="_Comma_Book1" xfId="427"/>
    <cellStyle name="_Comma_Book10" xfId="428"/>
    <cellStyle name="_Comma_Book2" xfId="429"/>
    <cellStyle name="_Comma_Cash Stucture Analysis" xfId="430"/>
    <cellStyle name="_Comma_CC Tracking Model 10-feb (nov results)" xfId="431"/>
    <cellStyle name="_Comma_CC Tracking Model 13-feb (dec results)" xfId="432"/>
    <cellStyle name="_Comma_Clean_LBO_Model_Mar_021" xfId="433"/>
    <cellStyle name="_Comma_csc and merger plans_6-04-04" xfId="434"/>
    <cellStyle name="_Comma_Cubs Integrated Model v17" xfId="435"/>
    <cellStyle name="_Comma_Dakota Operating Model v1" xfId="436"/>
    <cellStyle name="_Comma_dcf" xfId="437"/>
    <cellStyle name="_Comma_dcfs" xfId="438"/>
    <cellStyle name="_Comma_Draft funds flow - 7 June 2005" xfId="439"/>
    <cellStyle name="_Comma_FT-6June2001" xfId="440"/>
    <cellStyle name="_Comma_Future Benchmarking" xfId="441"/>
    <cellStyle name="_Comma_Income Statments" xfId="442"/>
    <cellStyle name="_Comma_Industry Overview Master Spreadsheet" xfId="443"/>
    <cellStyle name="_Comma_integrated_merger" xfId="444"/>
    <cellStyle name="_Comma_LBO (Post IM)" xfId="445"/>
    <cellStyle name="_Comma_lbo_short_form" xfId="446"/>
    <cellStyle name="_Comma_merger_plans" xfId="447"/>
    <cellStyle name="_Comma_merger_template" xfId="448"/>
    <cellStyle name="_Comma_model v27" xfId="449"/>
    <cellStyle name="_Comma_Offering Breakdown - 09-Jun -2005" xfId="450"/>
    <cellStyle name="_Comma_Offering Breakdown - 09-Jun -2005 updated" xfId="451"/>
    <cellStyle name="_Comma_Offering Breakdown - 19-Jun -2005 updated" xfId="452"/>
    <cellStyle name="_Comma_Orange-May01" xfId="453"/>
    <cellStyle name="_Comma_PaxarPMO" xfId="454"/>
    <cellStyle name="_Comma_pentair_csc_mp" xfId="455"/>
    <cellStyle name="_Comma_Sox and Cubs Financials 10.07.03" xfId="456"/>
    <cellStyle name="_Comma_Sox Financial Projections" xfId="457"/>
    <cellStyle name="_Comma_SOYP" xfId="458"/>
    <cellStyle name="_Comma_stock - cash consideration" xfId="459"/>
    <cellStyle name="_Comma_Surftime DCF v7" xfId="460"/>
    <cellStyle name="_Comma_telecom model" xfId="461"/>
    <cellStyle name="_Comma_TelenorInitiation-11Jan01" xfId="462"/>
    <cellStyle name="_Comma_TelenorWIPFeb01" xfId="463"/>
    <cellStyle name="_Comma_TK Balance Sheet" xfId="464"/>
    <cellStyle name="_Comma_Vodafone model" xfId="465"/>
    <cellStyle name="_Comms Breakdown" xfId="466"/>
    <cellStyle name="_Comp Consultancy" xfId="467"/>
    <cellStyle name="_Company Secretarial budget 2010" xfId="468"/>
    <cellStyle name="_Compliant" xfId="469"/>
    <cellStyle name="_Comps sheet BREWERIES 04-07-05" xfId="470"/>
    <cellStyle name="_Consol FPR June 09" xfId="471"/>
    <cellStyle name="_Consol RF1 v3" xfId="472"/>
    <cellStyle name="_Consol Stats 2008 part roll fudge" xfId="473"/>
    <cellStyle name="_Consolidated Summary" xfId="474"/>
    <cellStyle name="_CONSOLIDATED_capex - 5YP-5 23 06 DPW_final_sent" xfId="475"/>
    <cellStyle name="_Consolidation RF1 - No Links" xfId="476"/>
    <cellStyle name="_Consolidation RF2 no links version" xfId="477"/>
    <cellStyle name="_Contract Relations" xfId="478"/>
    <cellStyle name="_Contract Relations Breakdown" xfId="479"/>
    <cellStyle name="_Convention_ID" xfId="480"/>
    <cellStyle name="_Copy of Chaika_TMfieldwork22.Jan.06" xfId="481"/>
    <cellStyle name="_Corporate Communications budget 2010" xfId="482"/>
    <cellStyle name="_Corporate Communications RF1 2010" xfId="483"/>
    <cellStyle name="_CoS" xfId="484"/>
    <cellStyle name="_CoS_2011 RF1 Additional Information Pack &amp; Profit Bridges BAKING BRIDGES" xfId="485"/>
    <cellStyle name="_CoS_Con_Divs_HC" xfId="486"/>
    <cellStyle name="_CoS_Con_Group_HC" xfId="487"/>
    <cellStyle name="_CoS_Group P&amp;L Pack - wip" xfId="488"/>
    <cellStyle name="_CoS_Hovis_P&amp;L_Link_v0.93" xfId="489"/>
    <cellStyle name="_CoS_New P&amp;L layout P3 - Issued" xfId="490"/>
    <cellStyle name="_CoS_RF1 Working File" xfId="491"/>
    <cellStyle name="_CST Costs 09122009" xfId="492"/>
    <cellStyle name="_CST Costs 09122009_4. RF1 PPV 04042011" xfId="493"/>
    <cellStyle name="_CST Costs 09122009_5. RF1 PPV 11042011" xfId="494"/>
    <cellStyle name="_Currency" xfId="495"/>
    <cellStyle name="_Currency_~0061532" xfId="496"/>
    <cellStyle name="_Currency_~0061532_~8405517" xfId="497"/>
    <cellStyle name="_Currency_~0061532_Classeur7" xfId="498"/>
    <cellStyle name="_Currency_~0061532_Nickel" xfId="499"/>
    <cellStyle name="_Currency_~0061532_Nickel_~8405517" xfId="500"/>
    <cellStyle name="_Currency_~0061532_Nickel_1" xfId="501"/>
    <cellStyle name="_Currency_~0061532_Nickel_1_~8405517" xfId="502"/>
    <cellStyle name="_Currency_~0061532_Nickel_1_Classeur7" xfId="503"/>
    <cellStyle name="_Currency_~0061532_Nickel_1_'lbo" xfId="504"/>
    <cellStyle name="_Currency_~0061532_Nickel_Classeur7" xfId="505"/>
    <cellStyle name="_Currency_~0061532_PL4 uk" xfId="506"/>
    <cellStyle name="_Currency_~0061532_PL4 uk_~8405517" xfId="507"/>
    <cellStyle name="_Currency_~0061532_PL4 uk_1" xfId="508"/>
    <cellStyle name="_Currency_~0061532_PL4 uk_1_~8405517" xfId="509"/>
    <cellStyle name="_Currency_~0061532_PL4 uk_1_Classeur7" xfId="510"/>
    <cellStyle name="_Currency_~0061532_PL4 uk_1_Financials 4" xfId="511"/>
    <cellStyle name="_Currency_~0061532_PL4 uk_1_'lbo" xfId="512"/>
    <cellStyle name="_Currency_~0061532_PL4 uk_1_Model Lilly new 30-01-02" xfId="513"/>
    <cellStyle name="_Currency_~0061532_PL4 uk_Classeur7" xfId="514"/>
    <cellStyle name="_Currency_~8405517" xfId="515"/>
    <cellStyle name="_Currency_01 LBO" xfId="516"/>
    <cellStyle name="_Currency_01 Merger Plans" xfId="517"/>
    <cellStyle name="_Currency_01 rrd model" xfId="518"/>
    <cellStyle name="_Currency_02_Merrill Standalone" xfId="519"/>
    <cellStyle name="_Currency_10.08.03 Moore Share Price - 10 Years" xfId="520"/>
    <cellStyle name="_Currency_10.08.03 Moore Share Price - 10 Years 2" xfId="521"/>
    <cellStyle name="_Currency_14_integrated_merger" xfId="522"/>
    <cellStyle name="_Currency_16_integrated_merger" xfId="523"/>
    <cellStyle name="_Currency_3G Models" xfId="524"/>
    <cellStyle name="_Currency_5Y ISPH" xfId="525"/>
    <cellStyle name="_Currency_Acc - Dil Summary (2)" xfId="526"/>
    <cellStyle name="_Currency_AccretionDilution" xfId="527"/>
    <cellStyle name="_Currency_Alps Revised Bid Model v1" xfId="528"/>
    <cellStyle name="_Currency_Classeur7" xfId="529"/>
    <cellStyle name="_Currency_consensus thalès" xfId="530"/>
    <cellStyle name="_Currency_Financials 4" xfId="531"/>
    <cellStyle name="_Currency_Graph commenté maj" xfId="532"/>
    <cellStyle name="_Currency_'lbo" xfId="533"/>
    <cellStyle name="_Currency_Model Lilly new 30-01-02" xfId="534"/>
    <cellStyle name="_Currency_Model v38(fixed shares)" xfId="535"/>
    <cellStyle name="_Currency_Modele Etoile 140302" xfId="536"/>
    <cellStyle name="_Currency_modele titus 18 02 03" xfId="537"/>
    <cellStyle name="_Currency_Newspaper Comps - New" xfId="538"/>
    <cellStyle name="_Currency_Newspaper Comps - New_consensus thalès" xfId="539"/>
    <cellStyle name="_Currency_Newspaper Comps - New_Graph commenté maj" xfId="540"/>
    <cellStyle name="_Currency_Newspaper Comps - New_modele titus 18 02 03" xfId="541"/>
    <cellStyle name="_Currency_PL4 uk" xfId="542"/>
    <cellStyle name="_Currency_PL4 uk_~8405517" xfId="543"/>
    <cellStyle name="_Currency_PL4 uk_1" xfId="544"/>
    <cellStyle name="_Currency_PL4 uk_1_~8405517" xfId="545"/>
    <cellStyle name="_Currency_PL4 uk_1_Classeur7" xfId="546"/>
    <cellStyle name="_Currency_PL4 uk_Classeur7" xfId="547"/>
    <cellStyle name="_Currency_pro_forma_model_paris" xfId="548"/>
    <cellStyle name="_Currency_pro_forma_model_paris_~8405517" xfId="549"/>
    <cellStyle name="_Currency_pro_forma_model_paris_AccretionDilution" xfId="550"/>
    <cellStyle name="_Currency_pro_forma_model_paris_Newspaper Comps - New" xfId="551"/>
    <cellStyle name="_Currency_pro_forma_model_paris_president_comps_3" xfId="552"/>
    <cellStyle name="_Currency_Senior Notes April 3" xfId="553"/>
    <cellStyle name="_Currency0" xfId="554"/>
    <cellStyle name="_Currency00" xfId="555"/>
    <cellStyle name="_CurrencySpace" xfId="556"/>
    <cellStyle name="_Data" xfId="557"/>
    <cellStyle name="_Data 2" xfId="7898"/>
    <cellStyle name="_Data_BC CBC Fortschreibung bis 2007 (02_05_16)" xfId="8149"/>
    <cellStyle name="_Data_Berichtstabellen2" xfId="8150"/>
    <cellStyle name="_Data_Berichtstabellen2 2" xfId="8151"/>
    <cellStyle name="_Data_BP 2007 Version 13-12 Master for Platinum FIX" xfId="8152"/>
    <cellStyle name="_Data_BP 2007 Version 13-12 Master for Platinum FIX 2" xfId="8153"/>
    <cellStyle name="_Data_forecast 2002-3" xfId="8154"/>
    <cellStyle name="_Data_forecast 2002-3_5 YEAR FORECAST - 2006 TO 2010" xfId="8155"/>
    <cellStyle name="_Data_forecast 2002-3_5 YEAR FORECAST - 2006 TO 2010 2" xfId="8156"/>
    <cellStyle name="_Data_forecast 2002-3_Bonus 1st Forecast_110305 " xfId="8157"/>
    <cellStyle name="_Data_forecast 2002-3_Bonus 2005 mit EVA-Werten_Erläuterungen070305" xfId="8158"/>
    <cellStyle name="_Data_forecast 2002-3_Book33" xfId="8159"/>
    <cellStyle name="_Data_forecast 2002-3_Calculation bonus 2005" xfId="8160"/>
    <cellStyle name="_Data_forecast 2002-3_Cash-Flow_B3080" xfId="8161"/>
    <cellStyle name="_Data_forecast 2002-3_Cash-Flow_GmbH" xfId="8162"/>
    <cellStyle name="_Data_forecast 2002-3_Coal" xfId="8163"/>
    <cellStyle name="_Data_forecast 2002-3_Coal for Nick" xfId="8164"/>
    <cellStyle name="_Data_forecast 2002-3_Coal Trading" xfId="8165"/>
    <cellStyle name="_Data_forecast 2002-3_Commodity-Report_May_2006_Coal Trading" xfId="8166"/>
    <cellStyle name="_Data_forecast 2002-3_Commodity-Tables_Business_Plan_2005" xfId="8167"/>
    <cellStyle name="_Data_forecast 2002-3_Energy_IBLV2" xfId="8168"/>
    <cellStyle name="_Data_forecast 2002-3_Ergebnis HGB" xfId="8169"/>
    <cellStyle name="_Data_forecast 2002-3_Ergebnis HGB Mifri2005_V2" xfId="8170"/>
    <cellStyle name="_Data_forecast 2002-3_Ergebnis HGB_P01" xfId="8171"/>
    <cellStyle name="_Data_forecast 2002-3_Ergebnisbericht Prog01_2005HGB" xfId="8172"/>
    <cellStyle name="_Data_forecast 2002-3_Ergebnisbericht Prog02_2005HGB" xfId="8173"/>
    <cellStyle name="_Data_forecast 2002-3_Ergebnisbericht Prognose_02_2004HGB" xfId="8174"/>
    <cellStyle name="_Data_forecast 2002-3_Ergebnisbericht Prognose_03_2004HGB" xfId="8175"/>
    <cellStyle name="_Data_forecast 2002-3_Forecast-Tool P1 2007 V5" xfId="8176"/>
    <cellStyle name="_Data_forecast 2002-3_Gas" xfId="8177"/>
    <cellStyle name="_Data_forecast 2002-3_Gas for Nick" xfId="8178"/>
    <cellStyle name="_Data_forecast 2002-3_Gas Trading" xfId="8179"/>
    <cellStyle name="_Data_forecast 2002-3_Gas_Prog02_2005IAS" xfId="8180"/>
    <cellStyle name="_Data_forecast 2002-3_Gross margin Aufteilung Nov 05 - Versand" xfId="8181"/>
    <cellStyle name="_Data_forecast 2002-3_GuV Mifri_2005HGB" xfId="8182"/>
    <cellStyle name="_Data_forecast 2002-3_GuV Prog01_2006HGB" xfId="8183"/>
    <cellStyle name="_Data_forecast 2002-3_GuV Prog03_2005HGB" xfId="8184"/>
    <cellStyle name="_Data_forecast 2002-3_HGB-GM_3rd-Forecast" xfId="8185"/>
    <cellStyle name="_Data_forecast 2002-3_Internal Books 2006-2011" xfId="8186"/>
    <cellStyle name="_Data_forecast 2002-3_internal books Nov05" xfId="8187"/>
    <cellStyle name="_Data_forecast 2002-3_internal books Sep05 (version 1)" xfId="8188"/>
    <cellStyle name="_Data_forecast 2002-3_Ist-Mengen im AB für Jan bis Dez 2004 vom 02.06.2004" xfId="8189"/>
    <cellStyle name="_Data_forecast 2002-3_Ist-Mengen im AB für Jan bis Dez 2004 vom 04.03.2004-Stand 09.03.04" xfId="8190"/>
    <cellStyle name="_Data_forecast 2002-3_Ist-Mengen im AB für Jan bis Dez 2005 vom 03.03.2005" xfId="8191"/>
    <cellStyle name="_Data_forecast 2002-3_Jun 2005 Finance report tables" xfId="8192"/>
    <cellStyle name="_Data_forecast 2002-3_Mappe2" xfId="8193"/>
    <cellStyle name="_Data_forecast 2002-3_Mappe2_1" xfId="8194"/>
    <cellStyle name="_Data_forecast 2002-3_Mappe4" xfId="8195"/>
    <cellStyle name="_Data_forecast 2002-3_Monatsbericht 2004_05 - in Bearbeitung Prognose-Festwerte" xfId="8196"/>
    <cellStyle name="_Data_forecast 2002-3_Monatsbericht 2005_Okt" xfId="8197"/>
    <cellStyle name="_Data_forecast 2002-3_Monatsbericht 2005_Sept" xfId="8198"/>
    <cellStyle name="_Data_forecast 2002-3_Monatsbericht_2004_01_ohne Formel" xfId="8199"/>
    <cellStyle name="_Data_forecast 2002-3_Monatsbericht_V7" xfId="8200"/>
    <cellStyle name="_Data_forecast 2002-3_Monthly_Report_Division pro forma_0305" xfId="8201"/>
    <cellStyle name="_Data_forecast 2002-3_Monthly_Report_Division pro forma_Apr" xfId="8202"/>
    <cellStyle name="_Data_forecast 2002-3_Monthly_Report_Division pro forma_Mar" xfId="8203"/>
    <cellStyle name="_Data_forecast 2002-3_Monthly_Report_Division pro forma_Sept" xfId="8204"/>
    <cellStyle name="_Data_forecast 2002-3_oil overheads" xfId="8205"/>
    <cellStyle name="_Data_forecast 2002-3_Outlook_December_Bonus provision_V4_final" xfId="8206"/>
    <cellStyle name="_Data_forecast 2002-3_Overhead London" xfId="8207"/>
    <cellStyle name="_Data_forecast 2002-3_Overhead London forecast 3 - August" xfId="8208"/>
    <cellStyle name="_Data_forecast 2002-3_Overheads 09" xfId="8209"/>
    <cellStyle name="_Data_forecast 2002-3_Performance Overview Nov" xfId="8210"/>
    <cellStyle name="_Data_forecast 2002-3_Performance P2 2007 V6_incl. PK-bonus" xfId="8211"/>
    <cellStyle name="_Data_forecast 2002-3_Performance Report 2005-10-04" xfId="8212"/>
    <cellStyle name="_Data_forecast 2002-3_Performance Tables Apr-2006 2006-05-31" xfId="8213"/>
    <cellStyle name="_Data_forecast 2002-3_Performance Tables Apr-2006 2006-06-08_final" xfId="8214"/>
    <cellStyle name="_Data_forecast 2002-3_Performance Tables Aug-2006 2006-09-15" xfId="8215"/>
    <cellStyle name="_Data_forecast 2002-3_Performance Tables August-2007 2007-09-03" xfId="8216"/>
    <cellStyle name="_Data_forecast 2002-3_Performance Tables December 06-02-15_final(Company)" xfId="8217"/>
    <cellStyle name="_Data_forecast 2002-3_Performance Tables Feb-2006 2006-04-04" xfId="8218"/>
    <cellStyle name="_Data_forecast 2002-3_Performance Tables Jan-2..." xfId="8219"/>
    <cellStyle name="_Data_forecast 2002-3_Performance Tables Jun-2..." xfId="8220"/>
    <cellStyle name="_Data_forecast 2002-3_Performance Tables Jun-2006 2006-07-25" xfId="8221"/>
    <cellStyle name="_Data_forecast 2002-3_Performance Tables Jun-2006 2006-08-02_final" xfId="8222"/>
    <cellStyle name="_Data_forecast 2002-3_Performance Tables Oct-2006 2006-11-15" xfId="8223"/>
    <cellStyle name="_Data_forecast 2002-3_Performance Tables Oct-2006 2006-12-05_final_V2" xfId="8224"/>
    <cellStyle name="_Data_forecast 2002-3_Performance Tables Sept-2006 2006-10-20" xfId="8225"/>
    <cellStyle name="_Data_forecast 2002-3_Performance-IAS-Cash_2nd Fc" xfId="8226"/>
    <cellStyle name="_Data_forecast 2002-3_Performance-Overview_Oct-2005" xfId="8227"/>
    <cellStyle name="_Data_forecast 2002-3_PGM_EVA_Development V2" xfId="8228"/>
    <cellStyle name="_Data_forecast 2002-3_Plus_IBL" xfId="8229"/>
    <cellStyle name="_Data_forecast 2002-3_Power" xfId="8230"/>
    <cellStyle name="_Data_forecast 2002-3_Power 09-06" xfId="8231"/>
    <cellStyle name="_Data_forecast 2002-3_Power CE_breakdown_October" xfId="8232"/>
    <cellStyle name="_Data_forecast 2002-3_Power CE_breakdown_September_V2" xfId="8233"/>
    <cellStyle name="_Data_forecast 2002-3_Power for Nick" xfId="8234"/>
    <cellStyle name="_Data_forecast 2002-3_Power Oct 06" xfId="8235"/>
    <cellStyle name="_Data_forecast 2002-3_Power Trading UK" xfId="8236"/>
    <cellStyle name="_Data_forecast 2002-3_Power UK" xfId="8237"/>
    <cellStyle name="_Data_forecast 2002-3_Power_IBL" xfId="8238"/>
    <cellStyle name="_Data_forecast 2002-3_Profile" xfId="8239"/>
    <cellStyle name="_Data_forecast 2002-3_Prognosedatei02-2003-V04" xfId="8240"/>
    <cellStyle name="_Data_forecast 2002-3_Prognosedatei02-2003-V04_GuV Mifri_2005HGB" xfId="8241"/>
    <cellStyle name="_Data_forecast 2002-3_Prognosedatei02-2003-V04_GuV Prog01_2006HGB" xfId="8242"/>
    <cellStyle name="_Data_forecast 2002-3_Prognosedatei02-2003-V04_GuV Prog03_2005HGB" xfId="8243"/>
    <cellStyle name="_Data_forecast 2002-3_Prognosedatei02-2003-V04_SAP_2005_10_V4" xfId="8244"/>
    <cellStyle name="_Data_forecast 2002-3_Prognosedatei02-2003-V04_Zusatz03 JS" xfId="8245"/>
    <cellStyle name="_Data_forecast 2002-3_Q2F HGB workings" xfId="8246"/>
    <cellStyle name="_Data_forecast 2002-3_RC MiFri 2005" xfId="8247"/>
    <cellStyle name="_Data_forecast 2002-3_RCC_Charts" xfId="8248"/>
    <cellStyle name="_Data_forecast 2002-3_Revised 2004 budget 23.02.04" xfId="8249"/>
    <cellStyle name="_Data_forecast 2002-3_Revised 2004 budget 23.02.04 2" xfId="8250"/>
    <cellStyle name="_Data_forecast 2002-3_Risk_capital_Report January 2006" xfId="8251"/>
    <cellStyle name="_Data_forecast 2002-3_Risk_capital_Report_April_06" xfId="8252"/>
    <cellStyle name="_Data_forecast 2002-3_Risk_capital_Report_June_05" xfId="8253"/>
    <cellStyle name="_Data_forecast 2002-3_Risk_capital_Report_Mai_06" xfId="8254"/>
    <cellStyle name="_Data_forecast 2002-3_Risk_capital_Report_March_06" xfId="8255"/>
    <cellStyle name="_Data_forecast 2002-3_Risk_capital_Report_new_VaR" xfId="8256"/>
    <cellStyle name="_Data_forecast 2002-3_Risk_capital_Report_new_VaR_v2" xfId="8257"/>
    <cellStyle name="_Data_forecast 2002-3_Risk_capital_Report_November_05" xfId="8258"/>
    <cellStyle name="_Data_forecast 2002-3_Risk_capital_Report_October_051" xfId="8259"/>
    <cellStyle name="_Data_forecast 2002-3_Risk_capital_Report_October_052" xfId="8260"/>
    <cellStyle name="_Data_forecast 2002-3_Risk_capital_report_September_05" xfId="8261"/>
    <cellStyle name="_Data_forecast 2002-3_Risk_capital_Tool_February_06_nV" xfId="8262"/>
    <cellStyle name="_Data_forecast 2002-3_Risk_capital_Tool_July_05_v3" xfId="8263"/>
    <cellStyle name="_Data_forecast 2002-3_Risk_capital_Tool_September_05_V3" xfId="8264"/>
    <cellStyle name="_Data_forecast 2002-3_Riskcapital_August V2" xfId="8265"/>
    <cellStyle name="_Data_forecast 2002-3_Riskcapital_December" xfId="8266"/>
    <cellStyle name="_Data_forecast 2002-3_Riskcapital_July_V2" xfId="8267"/>
    <cellStyle name="_Data_forecast 2002-3_Riskcapital_June" xfId="8268"/>
    <cellStyle name="_Data_forecast 2002-3_Riskcapital_June_V2" xfId="8269"/>
    <cellStyle name="_Data_forecast 2002-3_Riskcapital_October" xfId="8270"/>
    <cellStyle name="_Data_forecast 2002-3_Riskcapital_September" xfId="8271"/>
    <cellStyle name="_Data_forecast 2002-3_RohmargenV2" xfId="8272"/>
    <cellStyle name="_Data_forecast 2002-3_RohmargenV2_Zusatz03 JS" xfId="8273"/>
    <cellStyle name="_Data_forecast 2002-3_RORAC_3rd forecast_&amp;_planning" xfId="8274"/>
    <cellStyle name="_Data_forecast 2002-3_RORAC_3rd forecast_&amp;_planning_neu10" xfId="8275"/>
    <cellStyle name="_Data_forecast 2002-3_RORAC-Prognose_FINAL_1.Prog - angepasst" xfId="8276"/>
    <cellStyle name="_Data_forecast 2002-3_RWE Plus Prog03 Mifri2003" xfId="8277"/>
    <cellStyle name="_Data_forecast 2002-3_RWET UK PE business plan v33" xfId="8278"/>
    <cellStyle name="_Data_forecast 2002-3_RWET UK PE business plan v34_HGB" xfId="8279"/>
    <cellStyle name="_Data_forecast 2002-3_RWET UK PE business plan v35_HGB" xfId="8280"/>
    <cellStyle name="_Data_forecast 2002-3_RWET UK PE business plan v39" xfId="8281"/>
    <cellStyle name="_Data_forecast 2002-3_SAP_2005_10_V4" xfId="8282"/>
    <cellStyle name="_Data_forecast 2002-3_Solution" xfId="8283"/>
    <cellStyle name="_Data_forecast 2002-3_Spartenkonsolidierung Planung2003 IAS" xfId="8284"/>
    <cellStyle name="_Data_forecast 2002-3_Spartenkonsolidierung Planung2003 IAS_2. Prognose 2004_STPMV3.0" xfId="8285"/>
    <cellStyle name="_Data_forecast 2002-3_Spartenkonsolidierung Planung2003 IAS_3rd Forecast 2005 Power Cont Handelsplanung 09 - 2005 final_V3" xfId="8286"/>
    <cellStyle name="_Data_forecast 2002-3_Spartenkonsolidierung Planung2003 IAS_Bonus 1st Forecast_110305 " xfId="8287"/>
    <cellStyle name="_Data_forecast 2002-3_Spartenkonsolidierung Planung2003 IAS_Bonus 2005 mit EVA-Werten_Erläuterungen070305" xfId="8288"/>
    <cellStyle name="_Data_forecast 2002-3_Spartenkonsolidierung Planung2003 IAS_Budget 2006 adjusted " xfId="8289"/>
    <cellStyle name="_Data_forecast 2002-3_Spartenkonsolidierung Planung2003 IAS_Calculation bonus 2005" xfId="8290"/>
    <cellStyle name="_Data_forecast 2002-3_Spartenkonsolidierung Planung2003 IAS_Cash_Flow_PE-UK" xfId="8291"/>
    <cellStyle name="_Data_forecast 2002-3_Spartenkonsolidierung Planung2003 IAS_Cash-Flow_B3080" xfId="8292"/>
    <cellStyle name="_Data_forecast 2002-3_Spartenkonsolidierung Planung2003 IAS_Cash-Flow_GmbH" xfId="8293"/>
    <cellStyle name="_Data_forecast 2002-3_Spartenkonsolidierung Planung2003 IAS_Challenge 2007" xfId="8294"/>
    <cellStyle name="_Data_forecast 2002-3_Spartenkonsolidierung Planung2003 IAS_Commodity-Tables_Business_Plan_2005" xfId="8295"/>
    <cellStyle name="_Data_forecast 2002-3_Spartenkonsolidierung Planung2003 IAS_Ergebnis HGB" xfId="8296"/>
    <cellStyle name="_Data_forecast 2002-3_Spartenkonsolidierung Planung2003 IAS_Ergebnis HGB Mifri2005_V2" xfId="8297"/>
    <cellStyle name="_Data_forecast 2002-3_Spartenkonsolidierung Planung2003 IAS_Ergebnis HGB_P01" xfId="8298"/>
    <cellStyle name="_Data_forecast 2002-3_Spartenkonsolidierung Planung2003 IAS_Forecast-Tool P1 2007 V5" xfId="8299"/>
    <cellStyle name="_Data_forecast 2002-3_Spartenkonsolidierung Planung2003 IAS_HGB-GM_3rd-Forecast" xfId="8300"/>
    <cellStyle name="_Data_forecast 2002-3_Spartenkonsolidierung Planung2003 IAS_Internal Books 2006-2011" xfId="8301"/>
    <cellStyle name="_Data_forecast 2002-3_Spartenkonsolidierung Planung2003 IAS_internal books Nov05" xfId="8302"/>
    <cellStyle name="_Data_forecast 2002-3_Spartenkonsolidierung Planung2003 IAS_internal books Sep05 (version 1)" xfId="8303"/>
    <cellStyle name="_Data_forecast 2002-3_Spartenkonsolidierung Planung2003 IAS_Mappe1" xfId="8304"/>
    <cellStyle name="_Data_forecast 2002-3_Spartenkonsolidierung Planung2003 IAS_Mappe2" xfId="8305"/>
    <cellStyle name="_Data_forecast 2002-3_Spartenkonsolidierung Planung2003 IAS_Mappe4" xfId="8306"/>
    <cellStyle name="_Data_forecast 2002-3_Spartenkonsolidierung Planung2003 IAS_Monatsbericht 2005_Okt" xfId="8307"/>
    <cellStyle name="_Data_forecast 2002-3_Spartenkonsolidierung Planung2003 IAS_Monatsbericht 2005_Sept" xfId="8308"/>
    <cellStyle name="_Data_forecast 2002-3_Spartenkonsolidierung Planung2003 IAS_Monatsbericht_V7" xfId="8309"/>
    <cellStyle name="_Data_forecast 2002-3_Spartenkonsolidierung Planung2003 IAS_Monthly_Report_Division pro forma_0305" xfId="8310"/>
    <cellStyle name="_Data_forecast 2002-3_Spartenkonsolidierung Planung2003 IAS_Monthly_Report_Division pro forma_Apr" xfId="8311"/>
    <cellStyle name="_Data_forecast 2002-3_Spartenkonsolidierung Planung2003 IAS_Monthly_Report_Division pro forma_Mar" xfId="8312"/>
    <cellStyle name="_Data_forecast 2002-3_Spartenkonsolidierung Planung2003 IAS_Monthly_Report_Division pro forma_Sept" xfId="8313"/>
    <cellStyle name="_Data_forecast 2002-3_Spartenkonsolidierung Planung2003 IAS_Oil" xfId="8314"/>
    <cellStyle name="_Data_forecast 2002-3_Spartenkonsolidierung Planung2003 IAS_Opening Internal Book Values_revised" xfId="8315"/>
    <cellStyle name="_Data_forecast 2002-3_Spartenkonsolidierung Planung2003 IAS_Opening Internal Book Values_revised_Performance" xfId="8316"/>
    <cellStyle name="_Data_forecast 2002-3_Spartenkonsolidierung Planung2003 IAS_Outlook_December_Bonus provision_V4_final" xfId="8317"/>
    <cellStyle name="_Data_forecast 2002-3_Spartenkonsolidierung Planung2003 IAS_Performance Overview Nov" xfId="8318"/>
    <cellStyle name="_Data_forecast 2002-3_Spartenkonsolidierung Planung2003 IAS_Performance P2 2007 V6_incl. PK-bonus" xfId="8319"/>
    <cellStyle name="_Data_forecast 2002-3_Spartenkonsolidierung Planung2003 IAS_Performance Tables Apr-2006 2006-05-31" xfId="8320"/>
    <cellStyle name="_Data_forecast 2002-3_Spartenkonsolidierung Planung2003 IAS_Performance Tables Apr-2006 2006-06-08_final" xfId="8321"/>
    <cellStyle name="_Data_forecast 2002-3_Spartenkonsolidierung Planung2003 IAS_Performance Tables Aug-2006 2006-09-15" xfId="8322"/>
    <cellStyle name="_Data_forecast 2002-3_Spartenkonsolidierung Planung2003 IAS_Performance Tables August-2007 2007-09-03" xfId="8323"/>
    <cellStyle name="_Data_forecast 2002-3_Spartenkonsolidierung Planung2003 IAS_Performance Tables December 06-02-15_final(Company)" xfId="8324"/>
    <cellStyle name="_Data_forecast 2002-3_Spartenkonsolidierung Planung2003 IAS_Performance Tables Feb-2006 2006-04-04" xfId="8325"/>
    <cellStyle name="_Data_forecast 2002-3_Spartenkonsolidierung Planung2003 IAS_Performance Tables Jan-2..." xfId="8326"/>
    <cellStyle name="_Data_forecast 2002-3_Spartenkonsolidierung Planung2003 IAS_Performance Tables Jun-2..." xfId="8327"/>
    <cellStyle name="_Data_forecast 2002-3_Spartenkonsolidierung Planung2003 IAS_Performance Tables Jun-2006 2006-07-25" xfId="8328"/>
    <cellStyle name="_Data_forecast 2002-3_Spartenkonsolidierung Planung2003 IAS_Performance Tables Jun-2006 2006-08-02_final" xfId="8329"/>
    <cellStyle name="_Data_forecast 2002-3_Spartenkonsolidierung Planung2003 IAS_Performance Tables Oct-2006 2006-11-15" xfId="8330"/>
    <cellStyle name="_Data_forecast 2002-3_Spartenkonsolidierung Planung2003 IAS_Performance Tables Oct-2006 2006-12-05_final_V2" xfId="8331"/>
    <cellStyle name="_Data_forecast 2002-3_Spartenkonsolidierung Planung2003 IAS_Performance Tables Sept-2006 2006-10-20" xfId="8332"/>
    <cellStyle name="_Data_forecast 2002-3_Spartenkonsolidierung Planung2003 IAS_Performance-IAS-Cash_2nd Fc" xfId="8333"/>
    <cellStyle name="_Data_forecast 2002-3_Spartenkonsolidierung Planung2003 IAS_Performance-Overview_Oct-2005" xfId="8334"/>
    <cellStyle name="_Data_forecast 2002-3_Spartenkonsolidierung Planung2003 IAS_PGM_EVA_Development V2" xfId="8335"/>
    <cellStyle name="_Data_forecast 2002-3_Spartenkonsolidierung Planung2003 IAS_Planung2003_01Präsentation_incl. Innogy-211AD" xfId="8336"/>
    <cellStyle name="_Data_forecast 2002-3_Spartenkonsolidierung Planung2003 IAS_Power CE_breakdown_October" xfId="8337"/>
    <cellStyle name="_Data_forecast 2002-3_Spartenkonsolidierung Planung2003 IAS_Power CE_breakdown_September_V2" xfId="8338"/>
    <cellStyle name="_Data_forecast 2002-3_Spartenkonsolidierung Planung2003 IAS_Profile" xfId="8339"/>
    <cellStyle name="_Data_forecast 2002-3_Spartenkonsolidierung Planung2003 IAS_RCC_Charts" xfId="8340"/>
    <cellStyle name="_Data_forecast 2002-3_Spartenkonsolidierung Planung2003 IAS_Realisation_business-plan_intext revised JW2" xfId="8341"/>
    <cellStyle name="_Data_forecast 2002-3_Spartenkonsolidierung Planung2003 IAS_Risk capital 2nd forecast 2006" xfId="8342"/>
    <cellStyle name="_Data_forecast 2002-3_Spartenkonsolidierung Planung2003 IAS_RORAC_3rd forecast_&amp;_planning_neu10" xfId="8343"/>
    <cellStyle name="_Data_forecast 2002-3_Spartenkonsolidierung Planung2003 IAS_RORAC_PT_UB_Handel_Tool_Mai_ 06" xfId="8344"/>
    <cellStyle name="_Data_forecast 2002-3_Spartenkonsolidierung Planung2003 IAS_RWET UK PE business plan v34" xfId="8345"/>
    <cellStyle name="_Data_forecast 2002-3_Spartenkonsolidierung Planung2003 IAS_RWET UK PE business plan v40" xfId="8346"/>
    <cellStyle name="_Data_forecast 2002-3_Spartenkonsolidierung Planung2003 IAS_RWET UK PE business plan v49" xfId="8347"/>
    <cellStyle name="_Data_forecast 2002-3_Spartenkonsolidierung Planung2003 IAS_Targets-2006_per-bp" xfId="8348"/>
    <cellStyle name="_Data_forecast 2002-3_Spartenkonsolidierung Planung2003 IAS_THI Unwinds for Plan" xfId="8349"/>
    <cellStyle name="_Data_forecast 2002-3_Spartenkonsolidierung Planung2003 IAS_THI Unwinds for Plan_V2" xfId="8350"/>
    <cellStyle name="_Data_forecast 2002-3_Spartenkonsolidierung Planung2003 IAS_Total Performance_03_2005" xfId="8351"/>
    <cellStyle name="_Data_forecast 2002-3_Spartenkonsolidierung Planung2003 IAS_Total_Performance_April_2005" xfId="8352"/>
    <cellStyle name="_Data_forecast 2002-3_Spartenkonsolidierung Planung2003 IAS_Total_Performance_July-2005" xfId="8353"/>
    <cellStyle name="_Data_forecast 2002-3_Spartenkonsolidierung Planung2003 IAS_Unwind Profile Jan06" xfId="8354"/>
    <cellStyle name="_Data_forecast 2002-3_Spartenkonsolidierung Planung2003 IAS_Vergleichsberichte Prognose03_ 2005V1x" xfId="8355"/>
    <cellStyle name="_Data_forecast 2002-3_Spartenkonsolidierung Planung2003 IAS_Vergleichsberichte Prognose03_ 2005V2x" xfId="8356"/>
    <cellStyle name="_Data_forecast 2002-3_Summary figures" xfId="8357"/>
    <cellStyle name="_Data_forecast 2002-3_Targets-2006_per-bp" xfId="8358"/>
    <cellStyle name="_Data_forecast 2002-3_Total Performance_03_2005" xfId="8359"/>
    <cellStyle name="_Data_forecast 2002-3_Total_Performance_April_2005" xfId="8360"/>
    <cellStyle name="_Data_forecast 2002-3_Total_Performance_July-2005" xfId="8361"/>
    <cellStyle name="_Data_forecast 2002-3_Trading GmbH_Prog02_2005IAS" xfId="8362"/>
    <cellStyle name="_Data_forecast 2002-3_Unwind Profile Jan06" xfId="8363"/>
    <cellStyle name="_Data_forecast 2002-3_Unwind profiles Jan" xfId="8364"/>
    <cellStyle name="_Data_forecast 2002-3_Unwind-Gas (version 4) TL" xfId="8365"/>
    <cellStyle name="_Data_forecast 2002-3_Vergleichsberichte Prognose03_ 2005V1x" xfId="8366"/>
    <cellStyle name="_Data_forecast 2002-3_Vergleichsberichte Prognose03_ 2005V2x" xfId="8367"/>
    <cellStyle name="_Data_forecast 2002-3_WOM" xfId="8368"/>
    <cellStyle name="_Data_forecast 2002-3_Zusatz03 JS" xfId="8369"/>
    <cellStyle name="_Data_Impairment_Test_BE_S&amp;T" xfId="8370"/>
    <cellStyle name="_Data_Impairment_Test_BE_S&amp;T 2" xfId="8371"/>
    <cellStyle name="_Data_Ist-0200 zu Budget 9899" xfId="8372"/>
    <cellStyle name="_Data_Ist-0200 zu Budget 9899_2. Prognose 2004_STPMV3.0" xfId="8373"/>
    <cellStyle name="_Data_Ist-0200 zu Budget 9899_3rd Forecast 2005 Power Cont Handelsplanung 09 - 2005 final_V3" xfId="8374"/>
    <cellStyle name="_Data_Ist-0200 zu Budget 9899_5 YEAR FORECAST - 2006 TO 2010" xfId="8375"/>
    <cellStyle name="_Data_Ist-0200 zu Budget 9899_5 YEAR FORECAST - 2006 TO 2010 2" xfId="8376"/>
    <cellStyle name="_Data_Ist-0200 zu Budget 9899_Bonus 1st Forecast_110305 " xfId="8377"/>
    <cellStyle name="_Data_Ist-0200 zu Budget 9899_Bonus 2005 mit EVA-Werten_Erläuterungen070305" xfId="8378"/>
    <cellStyle name="_Data_Ist-0200 zu Budget 9899_Book33" xfId="8379"/>
    <cellStyle name="_Data_Ist-0200 zu Budget 9899_Budget 2006 adjusted " xfId="8380"/>
    <cellStyle name="_Data_Ist-0200 zu Budget 9899_Calculation bonus 2005" xfId="8381"/>
    <cellStyle name="_Data_Ist-0200 zu Budget 9899_Cash_Flow_PE-UK" xfId="8382"/>
    <cellStyle name="_Data_Ist-0200 zu Budget 9899_Cash-Flow_B3080" xfId="8383"/>
    <cellStyle name="_Data_Ist-0200 zu Budget 9899_Cash-Flow_GmbH" xfId="8384"/>
    <cellStyle name="_Data_Ist-0200 zu Budget 9899_Challenge 2007" xfId="8385"/>
    <cellStyle name="_Data_Ist-0200 zu Budget 9899_Coal" xfId="8386"/>
    <cellStyle name="_Data_Ist-0200 zu Budget 9899_Coal for Nick" xfId="8387"/>
    <cellStyle name="_Data_Ist-0200 zu Budget 9899_Coal Trading" xfId="8388"/>
    <cellStyle name="_Data_Ist-0200 zu Budget 9899_Commodity-Report_May_2006_Coal Trading" xfId="8389"/>
    <cellStyle name="_Data_Ist-0200 zu Budget 9899_Commodity-Tables_Business_Plan_2005" xfId="8390"/>
    <cellStyle name="_Data_Ist-0200 zu Budget 9899_DetailsUB-Prog2-2004" xfId="8391"/>
    <cellStyle name="_Data_Ist-0200 zu Budget 9899_DetailsUB-Prog3-2004" xfId="8392"/>
    <cellStyle name="_Data_Ist-0200 zu Budget 9899_Energy_IBLV2" xfId="8393"/>
    <cellStyle name="_Data_Ist-0200 zu Budget 9899_Ergebnis HGB" xfId="8394"/>
    <cellStyle name="_Data_Ist-0200 zu Budget 9899_Ergebnis HGB Mifri2005_V2" xfId="8395"/>
    <cellStyle name="_Data_Ist-0200 zu Budget 9899_Ergebnis HGB_P01" xfId="8396"/>
    <cellStyle name="_Data_Ist-0200 zu Budget 9899_Ergebnisbericht Prog01_2005HGB" xfId="8397"/>
    <cellStyle name="_Data_Ist-0200 zu Budget 9899_Ergebnisbericht Prog02_2005HGB" xfId="8398"/>
    <cellStyle name="_Data_Ist-0200 zu Budget 9899_Ergebnisbericht Prognose_02_2004HGB" xfId="8399"/>
    <cellStyle name="_Data_Ist-0200 zu Budget 9899_Ergebnisbericht Prognose_03_2004HGB" xfId="8400"/>
    <cellStyle name="_Data_Ist-0200 zu Budget 9899_Forecast-Tool P1 2007 V5" xfId="8401"/>
    <cellStyle name="_Data_Ist-0200 zu Budget 9899_Gas" xfId="8402"/>
    <cellStyle name="_Data_Ist-0200 zu Budget 9899_Gas for Nick" xfId="8403"/>
    <cellStyle name="_Data_Ist-0200 zu Budget 9899_Gas Trading" xfId="8404"/>
    <cellStyle name="_Data_Ist-0200 zu Budget 9899_Gas_Prog02_2005IAS" xfId="8405"/>
    <cellStyle name="_Data_Ist-0200 zu Budget 9899_Gross margin Aufteilung Nov 05 - Versand" xfId="8406"/>
    <cellStyle name="_Data_Ist-0200 zu Budget 9899_GuV Mifri_2005HGB" xfId="8407"/>
    <cellStyle name="_Data_Ist-0200 zu Budget 9899_GuV Prog01_2006HGB" xfId="8408"/>
    <cellStyle name="_Data_Ist-0200 zu Budget 9899_GuV Prog03_2005HGB" xfId="8409"/>
    <cellStyle name="_Data_Ist-0200 zu Budget 9899_HGB-GM_3rd-Forecast" xfId="8410"/>
    <cellStyle name="_Data_Ist-0200 zu Budget 9899_Internal Books 2006-2011" xfId="8411"/>
    <cellStyle name="_Data_Ist-0200 zu Budget 9899_internal books Nov05" xfId="8412"/>
    <cellStyle name="_Data_Ist-0200 zu Budget 9899_internal books Sep05 (version 1)" xfId="8413"/>
    <cellStyle name="_Data_Ist-0200 zu Budget 9899_Ist-Mengen im AB für Jan bis Dez 2004 vom 02.06.2004" xfId="8414"/>
    <cellStyle name="_Data_Ist-0200 zu Budget 9899_Ist-Mengen im AB für Jan bis Dez 2004 vom 04.03.2004-Stand 09.03.04" xfId="8415"/>
    <cellStyle name="_Data_Ist-0200 zu Budget 9899_Ist-Mengen im AB für Jan bis Dez 2005 vom 03.03.2005" xfId="8416"/>
    <cellStyle name="_Data_Ist-0200 zu Budget 9899_Jun 2005 Finance report tables" xfId="8417"/>
    <cellStyle name="_Data_Ist-0200 zu Budget 9899_Mappe1" xfId="8418"/>
    <cellStyle name="_Data_Ist-0200 zu Budget 9899_Mappe2" xfId="8419"/>
    <cellStyle name="_Data_Ist-0200 zu Budget 9899_Mappe2_1" xfId="8420"/>
    <cellStyle name="_Data_Ist-0200 zu Budget 9899_Mappe4" xfId="8421"/>
    <cellStyle name="_Data_Ist-0200 zu Budget 9899_Monatsbericht 2004_05 - in Bearbeitung Prognose-Festwerte" xfId="8422"/>
    <cellStyle name="_Data_Ist-0200 zu Budget 9899_Monatsbericht 2005_Okt" xfId="8423"/>
    <cellStyle name="_Data_Ist-0200 zu Budget 9899_Monatsbericht 2005_Sept" xfId="8424"/>
    <cellStyle name="_Data_Ist-0200 zu Budget 9899_Monatsbericht_2004_01_ohne Formel" xfId="8425"/>
    <cellStyle name="_Data_Ist-0200 zu Budget 9899_Monatsbericht_V7" xfId="8426"/>
    <cellStyle name="_Data_Ist-0200 zu Budget 9899_Monthly_Report_Division pro forma_0305" xfId="8427"/>
    <cellStyle name="_Data_Ist-0200 zu Budget 9899_Monthly_Report_Division pro forma_Apr" xfId="8428"/>
    <cellStyle name="_Data_Ist-0200 zu Budget 9899_Monthly_Report_Division pro forma_Mar" xfId="8429"/>
    <cellStyle name="_Data_Ist-0200 zu Budget 9899_Monthly_Report_Division pro forma_Sept" xfId="8430"/>
    <cellStyle name="_Data_Ist-0200 zu Budget 9899_Oil" xfId="8431"/>
    <cellStyle name="_Data_Ist-0200 zu Budget 9899_oil overheads" xfId="8432"/>
    <cellStyle name="_Data_Ist-0200 zu Budget 9899_Opening Internal Book Values_revised" xfId="8433"/>
    <cellStyle name="_Data_Ist-0200 zu Budget 9899_Opening Internal Book Values_revised_Performance" xfId="8434"/>
    <cellStyle name="_Data_Ist-0200 zu Budget 9899_Outlook_December_Bonus provision_V4_final" xfId="8435"/>
    <cellStyle name="_Data_Ist-0200 zu Budget 9899_Overhead London" xfId="8436"/>
    <cellStyle name="_Data_Ist-0200 zu Budget 9899_Overhead London forecast 3 - August" xfId="8437"/>
    <cellStyle name="_Data_Ist-0200 zu Budget 9899_Overheads 09" xfId="8438"/>
    <cellStyle name="_Data_Ist-0200 zu Budget 9899_Performance Overview Nov" xfId="8439"/>
    <cellStyle name="_Data_Ist-0200 zu Budget 9899_Performance P2 2007 V6_incl. PK-bonus" xfId="8440"/>
    <cellStyle name="_Data_Ist-0200 zu Budget 9899_Performance Report 2005-10-04" xfId="8441"/>
    <cellStyle name="_Data_Ist-0200 zu Budget 9899_Performance Tables Apr-2006 2006-05-31" xfId="8442"/>
    <cellStyle name="_Data_Ist-0200 zu Budget 9899_Performance Tables Apr-2006 2006-06-08_final" xfId="8443"/>
    <cellStyle name="_Data_Ist-0200 zu Budget 9899_Performance Tables Aug-2006 2006-09-15" xfId="8444"/>
    <cellStyle name="_Data_Ist-0200 zu Budget 9899_Performance Tables August-2007 2007-09-03" xfId="8445"/>
    <cellStyle name="_Data_Ist-0200 zu Budget 9899_Performance Tables December 06-02-15_final(Company)" xfId="8446"/>
    <cellStyle name="_Data_Ist-0200 zu Budget 9899_Performance Tables Feb-2006 2006-04-04" xfId="8447"/>
    <cellStyle name="_Data_Ist-0200 zu Budget 9899_Performance Tables Jan-2..." xfId="8448"/>
    <cellStyle name="_Data_Ist-0200 zu Budget 9899_Performance Tables Jun-2..." xfId="8449"/>
    <cellStyle name="_Data_Ist-0200 zu Budget 9899_Performance Tables Jun-2006 2006-07-25" xfId="8450"/>
    <cellStyle name="_Data_Ist-0200 zu Budget 9899_Performance Tables Jun-2006 2006-08-02_final" xfId="8451"/>
    <cellStyle name="_Data_Ist-0200 zu Budget 9899_Performance Tables Oct-2006 2006-11-15" xfId="8452"/>
    <cellStyle name="_Data_Ist-0200 zu Budget 9899_Performance Tables Oct-2006 2006-12-05_final_V2" xfId="8453"/>
    <cellStyle name="_Data_Ist-0200 zu Budget 9899_Performance Tables Sept-2006 2006-10-20" xfId="8454"/>
    <cellStyle name="_Data_Ist-0200 zu Budget 9899_Performance-IAS-Cash_2nd Fc" xfId="8455"/>
    <cellStyle name="_Data_Ist-0200 zu Budget 9899_Performance-Overview_Oct-2005" xfId="8456"/>
    <cellStyle name="_Data_Ist-0200 zu Budget 9899_PGM_EVA_Development V2" xfId="8457"/>
    <cellStyle name="_Data_Ist-0200 zu Budget 9899_Planung2003_01Präsentation_incl. Innogy-211" xfId="8458"/>
    <cellStyle name="_Data_Ist-0200 zu Budget 9899_Planung2003_01Präsentation_incl. Innogy-211AD" xfId="8459"/>
    <cellStyle name="_Data_Ist-0200 zu Budget 9899_Plus_IBL" xfId="8460"/>
    <cellStyle name="_Data_Ist-0200 zu Budget 9899_Power" xfId="8461"/>
    <cellStyle name="_Data_Ist-0200 zu Budget 9899_Power 09-06" xfId="8462"/>
    <cellStyle name="_Data_Ist-0200 zu Budget 9899_Power CE_breakdown_October" xfId="8463"/>
    <cellStyle name="_Data_Ist-0200 zu Budget 9899_Power CE_breakdown_September_V2" xfId="8464"/>
    <cellStyle name="_Data_Ist-0200 zu Budget 9899_Power for Nick" xfId="8465"/>
    <cellStyle name="_Data_Ist-0200 zu Budget 9899_Power Oct 06" xfId="8466"/>
    <cellStyle name="_Data_Ist-0200 zu Budget 9899_Power Trading UK" xfId="8467"/>
    <cellStyle name="_Data_Ist-0200 zu Budget 9899_Power UK" xfId="8468"/>
    <cellStyle name="_Data_Ist-0200 zu Budget 9899_Power_IBL" xfId="8469"/>
    <cellStyle name="_Data_Ist-0200 zu Budget 9899_Profile" xfId="8470"/>
    <cellStyle name="_Data_Ist-0200 zu Budget 9899_Prognosedatei02-2003-V04" xfId="8471"/>
    <cellStyle name="_Data_Ist-0200 zu Budget 9899_Prognosedatei02-2003-V04_GuV Mifri_2005HGB" xfId="8472"/>
    <cellStyle name="_Data_Ist-0200 zu Budget 9899_Prognosedatei02-2003-V04_GuV Prog01_2006HGB" xfId="8473"/>
    <cellStyle name="_Data_Ist-0200 zu Budget 9899_Prognosedatei02-2003-V04_GuV Prog03_2005HGB" xfId="8474"/>
    <cellStyle name="_Data_Ist-0200 zu Budget 9899_Prognosedatei02-2003-V04_SAP_2005_10_V4" xfId="8475"/>
    <cellStyle name="_Data_Ist-0200 zu Budget 9899_Prognosedatei02-2003-V04_Zusatz03 JS" xfId="8476"/>
    <cellStyle name="_Data_Ist-0200 zu Budget 9899_Q2F HGB workings" xfId="8477"/>
    <cellStyle name="_Data_Ist-0200 zu Budget 9899_RC MiFri 2005" xfId="8478"/>
    <cellStyle name="_Data_Ist-0200 zu Budget 9899_RCC_Charts" xfId="8479"/>
    <cellStyle name="_Data_Ist-0200 zu Budget 9899_Realisation_business-plan_intext revised JW2" xfId="8480"/>
    <cellStyle name="_Data_Ist-0200 zu Budget 9899_Revised 2004 budget 23.02.04" xfId="8481"/>
    <cellStyle name="_Data_Ist-0200 zu Budget 9899_Revised 2004 budget 23.02.04 2" xfId="8482"/>
    <cellStyle name="_Data_Ist-0200 zu Budget 9899_Risk capital 2nd forecast 2006" xfId="8483"/>
    <cellStyle name="_Data_Ist-0200 zu Budget 9899_Risk_capital_Report January 2006" xfId="8484"/>
    <cellStyle name="_Data_Ist-0200 zu Budget 9899_Risk_capital_Report_April_06" xfId="8485"/>
    <cellStyle name="_Data_Ist-0200 zu Budget 9899_Risk_capital_Report_June_05" xfId="8486"/>
    <cellStyle name="_Data_Ist-0200 zu Budget 9899_Risk_capital_Report_Mai_06" xfId="8487"/>
    <cellStyle name="_Data_Ist-0200 zu Budget 9899_Risk_capital_Report_March_06" xfId="8488"/>
    <cellStyle name="_Data_Ist-0200 zu Budget 9899_Risk_capital_Report_new_VaR" xfId="8489"/>
    <cellStyle name="_Data_Ist-0200 zu Budget 9899_Risk_capital_Report_new_VaR_v2" xfId="8490"/>
    <cellStyle name="_Data_Ist-0200 zu Budget 9899_Risk_capital_Report_November_05" xfId="8491"/>
    <cellStyle name="_Data_Ist-0200 zu Budget 9899_Risk_capital_Report_October_051" xfId="8492"/>
    <cellStyle name="_Data_Ist-0200 zu Budget 9899_Risk_capital_Report_October_052" xfId="8493"/>
    <cellStyle name="_Data_Ist-0200 zu Budget 9899_Risk_capital_report_September_05" xfId="8494"/>
    <cellStyle name="_Data_Ist-0200 zu Budget 9899_Risk_capital_Tool_February_06_nV" xfId="8495"/>
    <cellStyle name="_Data_Ist-0200 zu Budget 9899_Risk_capital_Tool_July_05_v3" xfId="8496"/>
    <cellStyle name="_Data_Ist-0200 zu Budget 9899_Risk_capital_Tool_September_05_V3" xfId="8497"/>
    <cellStyle name="_Data_Ist-0200 zu Budget 9899_Riskcapital_August V2" xfId="8498"/>
    <cellStyle name="_Data_Ist-0200 zu Budget 9899_Riskcapital_December" xfId="8499"/>
    <cellStyle name="_Data_Ist-0200 zu Budget 9899_Riskcapital_July_V2" xfId="8500"/>
    <cellStyle name="_Data_Ist-0200 zu Budget 9899_Riskcapital_June" xfId="8501"/>
    <cellStyle name="_Data_Ist-0200 zu Budget 9899_Riskcapital_June_V2" xfId="8502"/>
    <cellStyle name="_Data_Ist-0200 zu Budget 9899_Riskcapital_October" xfId="8503"/>
    <cellStyle name="_Data_Ist-0200 zu Budget 9899_Riskcapital_September" xfId="8504"/>
    <cellStyle name="_Data_Ist-0200 zu Budget 9899_RohmargenV2" xfId="8505"/>
    <cellStyle name="_Data_Ist-0200 zu Budget 9899_RohmargenV2_Zusatz03 JS" xfId="8506"/>
    <cellStyle name="_Data_Ist-0200 zu Budget 9899_RORAC_3rd forecast_&amp;_planning" xfId="8507"/>
    <cellStyle name="_Data_Ist-0200 zu Budget 9899_RORAC_3rd forecast_&amp;_planning_neu10" xfId="8508"/>
    <cellStyle name="_Data_Ist-0200 zu Budget 9899_RORAC_PT_UB_Handel_Tool_Mai_ 06" xfId="8509"/>
    <cellStyle name="_Data_Ist-0200 zu Budget 9899_RORAC-Prognose_FINAL_1.Prog - angepasst" xfId="8510"/>
    <cellStyle name="_Data_Ist-0200 zu Budget 9899_RWE Plus Prog03 Mifri2003" xfId="8511"/>
    <cellStyle name="_Data_Ist-0200 zu Budget 9899_RWET UK PE business plan v33" xfId="8512"/>
    <cellStyle name="_Data_Ist-0200 zu Budget 9899_RWET UK PE business plan v34" xfId="8513"/>
    <cellStyle name="_Data_Ist-0200 zu Budget 9899_RWET UK PE business plan v34_HGB" xfId="8514"/>
    <cellStyle name="_Data_Ist-0200 zu Budget 9899_RWET UK PE business plan v35_HGB" xfId="8515"/>
    <cellStyle name="_Data_Ist-0200 zu Budget 9899_RWET UK PE business plan v39" xfId="8516"/>
    <cellStyle name="_Data_Ist-0200 zu Budget 9899_RWET UK PE business plan v40" xfId="8517"/>
    <cellStyle name="_Data_Ist-0200 zu Budget 9899_RWET UK PE business plan v49" xfId="8518"/>
    <cellStyle name="_Data_Ist-0200 zu Budget 9899_SAP_2005_10_V4" xfId="8519"/>
    <cellStyle name="_Data_Ist-0200 zu Budget 9899_Solution" xfId="8520"/>
    <cellStyle name="_Data_Ist-0200 zu Budget 9899_Spartenkonsolidierung Planung2003 IAS" xfId="8521"/>
    <cellStyle name="_Data_Ist-0200 zu Budget 9899_Spartenkonsolidierung Planung2003 IAS_2. Prognose 2004_STPMV3.0" xfId="8522"/>
    <cellStyle name="_Data_Ist-0200 zu Budget 9899_Spartenkonsolidierung Planung2003 IAS_3rd Forecast 2005 Power Cont Handelsplanung 09 - 2005 final_V3" xfId="8523"/>
    <cellStyle name="_Data_Ist-0200 zu Budget 9899_Spartenkonsolidierung Planung2003 IAS_Bonus 1st Forecast_110305 " xfId="8524"/>
    <cellStyle name="_Data_Ist-0200 zu Budget 9899_Spartenkonsolidierung Planung2003 IAS_Bonus 2005 mit EVA-Werten_Erläuterungen070305" xfId="8525"/>
    <cellStyle name="_Data_Ist-0200 zu Budget 9899_Spartenkonsolidierung Planung2003 IAS_Budget 2006 adjusted " xfId="8526"/>
    <cellStyle name="_Data_Ist-0200 zu Budget 9899_Spartenkonsolidierung Planung2003 IAS_Calculation bonus 2005" xfId="8527"/>
    <cellStyle name="_Data_Ist-0200 zu Budget 9899_Spartenkonsolidierung Planung2003 IAS_Cash_Flow_PE-UK" xfId="8528"/>
    <cellStyle name="_Data_Ist-0200 zu Budget 9899_Spartenkonsolidierung Planung2003 IAS_Cash-Flow_B3080" xfId="8529"/>
    <cellStyle name="_Data_Ist-0200 zu Budget 9899_Spartenkonsolidierung Planung2003 IAS_Cash-Flow_GmbH" xfId="8530"/>
    <cellStyle name="_Data_Ist-0200 zu Budget 9899_Spartenkonsolidierung Planung2003 IAS_Challenge 2007" xfId="8531"/>
    <cellStyle name="_Data_Ist-0200 zu Budget 9899_Spartenkonsolidierung Planung2003 IAS_Commodity-Tables_Business_Plan_2005" xfId="8532"/>
    <cellStyle name="_Data_Ist-0200 zu Budget 9899_Spartenkonsolidierung Planung2003 IAS_Ergebnis HGB" xfId="8533"/>
    <cellStyle name="_Data_Ist-0200 zu Budget 9899_Spartenkonsolidierung Planung2003 IAS_Ergebnis HGB Mifri2005_V2" xfId="8534"/>
    <cellStyle name="_Data_Ist-0200 zu Budget 9899_Spartenkonsolidierung Planung2003 IAS_Ergebnis HGB_P01" xfId="8535"/>
    <cellStyle name="_Data_Ist-0200 zu Budget 9899_Spartenkonsolidierung Planung2003 IAS_Forecast-Tool P1 2007 V5" xfId="8536"/>
    <cellStyle name="_Data_Ist-0200 zu Budget 9899_Spartenkonsolidierung Planung2003 IAS_HGB-GM_3rd-Forecast" xfId="8537"/>
    <cellStyle name="_Data_Ist-0200 zu Budget 9899_Spartenkonsolidierung Planung2003 IAS_Internal Books 2006-2011" xfId="8538"/>
    <cellStyle name="_Data_Ist-0200 zu Budget 9899_Spartenkonsolidierung Planung2003 IAS_internal books Nov05" xfId="8539"/>
    <cellStyle name="_Data_Ist-0200 zu Budget 9899_Spartenkonsolidierung Planung2003 IAS_internal books Sep05 (version 1)" xfId="8540"/>
    <cellStyle name="_Data_Ist-0200 zu Budget 9899_Spartenkonsolidierung Planung2003 IAS_Mappe1" xfId="8541"/>
    <cellStyle name="_Data_Ist-0200 zu Budget 9899_Spartenkonsolidierung Planung2003 IAS_Mappe2" xfId="8542"/>
    <cellStyle name="_Data_Ist-0200 zu Budget 9899_Spartenkonsolidierung Planung2003 IAS_Mappe4" xfId="8543"/>
    <cellStyle name="_Data_Ist-0200 zu Budget 9899_Spartenkonsolidierung Planung2003 IAS_Monatsbericht 2005_Okt" xfId="8544"/>
    <cellStyle name="_Data_Ist-0200 zu Budget 9899_Spartenkonsolidierung Planung2003 IAS_Monatsbericht 2005_Sept" xfId="8545"/>
    <cellStyle name="_Data_Ist-0200 zu Budget 9899_Spartenkonsolidierung Planung2003 IAS_Monatsbericht_V7" xfId="8546"/>
    <cellStyle name="_Data_Ist-0200 zu Budget 9899_Spartenkonsolidierung Planung2003 IAS_Monthly_Report_Division pro forma_0305" xfId="8547"/>
    <cellStyle name="_Data_Ist-0200 zu Budget 9899_Spartenkonsolidierung Planung2003 IAS_Monthly_Report_Division pro forma_Apr" xfId="8548"/>
    <cellStyle name="_Data_Ist-0200 zu Budget 9899_Spartenkonsolidierung Planung2003 IAS_Monthly_Report_Division pro forma_Mar" xfId="8549"/>
    <cellStyle name="_Data_Ist-0200 zu Budget 9899_Spartenkonsolidierung Planung2003 IAS_Monthly_Report_Division pro forma_Sept" xfId="8550"/>
    <cellStyle name="_Data_Ist-0200 zu Budget 9899_Spartenkonsolidierung Planung2003 IAS_Oil" xfId="8551"/>
    <cellStyle name="_Data_Ist-0200 zu Budget 9899_Spartenkonsolidierung Planung2003 IAS_Opening Internal Book Values_revised" xfId="8552"/>
    <cellStyle name="_Data_Ist-0200 zu Budget 9899_Spartenkonsolidierung Planung2003 IAS_Opening Internal Book Values_revised_Performance" xfId="8553"/>
    <cellStyle name="_Data_Ist-0200 zu Budget 9899_Spartenkonsolidierung Planung2003 IAS_Outlook_December_Bonus provision_V4_final" xfId="8554"/>
    <cellStyle name="_Data_Ist-0200 zu Budget 9899_Spartenkonsolidierung Planung2003 IAS_Performance Overview Nov" xfId="8555"/>
    <cellStyle name="_Data_Ist-0200 zu Budget 9899_Spartenkonsolidierung Planung2003 IAS_Performance P2 2007 V6_incl. PK-bonus" xfId="8556"/>
    <cellStyle name="_Data_Ist-0200 zu Budget 9899_Spartenkonsolidierung Planung2003 IAS_Performance Tables Apr-2006 2006-05-31" xfId="8557"/>
    <cellStyle name="_Data_Ist-0200 zu Budget 9899_Spartenkonsolidierung Planung2003 IAS_Performance Tables Apr-2006 2006-06-08_final" xfId="8558"/>
    <cellStyle name="_Data_Ist-0200 zu Budget 9899_Spartenkonsolidierung Planung2003 IAS_Performance Tables Aug-2006 2006-09-15" xfId="8559"/>
    <cellStyle name="_Data_Ist-0200 zu Budget 9899_Spartenkonsolidierung Planung2003 IAS_Performance Tables August-2007 2007-09-03" xfId="8560"/>
    <cellStyle name="_Data_Ist-0200 zu Budget 9899_Spartenkonsolidierung Planung2003 IAS_Performance Tables December 06-02-15_final(Company)" xfId="8561"/>
    <cellStyle name="_Data_Ist-0200 zu Budget 9899_Spartenkonsolidierung Planung2003 IAS_Performance Tables Feb-2006 2006-04-04" xfId="8562"/>
    <cellStyle name="_Data_Ist-0200 zu Budget 9899_Spartenkonsolidierung Planung2003 IAS_Performance Tables Jan-2..." xfId="8563"/>
    <cellStyle name="_Data_Ist-0200 zu Budget 9899_Spartenkonsolidierung Planung2003 IAS_Performance Tables Jun-2..." xfId="8564"/>
    <cellStyle name="_Data_Ist-0200 zu Budget 9899_Spartenkonsolidierung Planung2003 IAS_Performance Tables Jun-2006 2006-07-25" xfId="8565"/>
    <cellStyle name="_Data_Ist-0200 zu Budget 9899_Spartenkonsolidierung Planung2003 IAS_Performance Tables Jun-2006 2006-08-02_final" xfId="8566"/>
    <cellStyle name="_Data_Ist-0200 zu Budget 9899_Spartenkonsolidierung Planung2003 IAS_Performance Tables Oct-2006 2006-11-15" xfId="8567"/>
    <cellStyle name="_Data_Ist-0200 zu Budget 9899_Spartenkonsolidierung Planung2003 IAS_Performance Tables Oct-2006 2006-12-05_final_V2" xfId="8568"/>
    <cellStyle name="_Data_Ist-0200 zu Budget 9899_Spartenkonsolidierung Planung2003 IAS_Performance Tables Sept-2006 2006-10-20" xfId="8569"/>
    <cellStyle name="_Data_Ist-0200 zu Budget 9899_Spartenkonsolidierung Planung2003 IAS_Performance-IAS-Cash_2nd Fc" xfId="8570"/>
    <cellStyle name="_Data_Ist-0200 zu Budget 9899_Spartenkonsolidierung Planung2003 IAS_Performance-Overview_Oct-2005" xfId="8571"/>
    <cellStyle name="_Data_Ist-0200 zu Budget 9899_Spartenkonsolidierung Planung2003 IAS_PGM_EVA_Development V2" xfId="8572"/>
    <cellStyle name="_Data_Ist-0200 zu Budget 9899_Spartenkonsolidierung Planung2003 IAS_Planung2003_01Präsentation_incl. Innogy-211AD" xfId="8573"/>
    <cellStyle name="_Data_Ist-0200 zu Budget 9899_Spartenkonsolidierung Planung2003 IAS_Power CE_breakdown_October" xfId="8574"/>
    <cellStyle name="_Data_Ist-0200 zu Budget 9899_Spartenkonsolidierung Planung2003 IAS_Power CE_breakdown_September_V2" xfId="8575"/>
    <cellStyle name="_Data_Ist-0200 zu Budget 9899_Spartenkonsolidierung Planung2003 IAS_Profile" xfId="8576"/>
    <cellStyle name="_Data_Ist-0200 zu Budget 9899_Spartenkonsolidierung Planung2003 IAS_RCC_Charts" xfId="8577"/>
    <cellStyle name="_Data_Ist-0200 zu Budget 9899_Spartenkonsolidierung Planung2003 IAS_Realisation_business-plan_intext revised JW2" xfId="8578"/>
    <cellStyle name="_Data_Ist-0200 zu Budget 9899_Spartenkonsolidierung Planung2003 IAS_Risk capital 2nd forecast 2006" xfId="8579"/>
    <cellStyle name="_Data_Ist-0200 zu Budget 9899_Spartenkonsolidierung Planung2003 IAS_RORAC_3rd forecast_&amp;_planning_neu10" xfId="8580"/>
    <cellStyle name="_Data_Ist-0200 zu Budget 9899_Spartenkonsolidierung Planung2003 IAS_RORAC_PT_UB_Handel_Tool_Mai_ 06" xfId="8581"/>
    <cellStyle name="_Data_Ist-0200 zu Budget 9899_Spartenkonsolidierung Planung2003 IAS_RWET UK PE business plan v34" xfId="8582"/>
    <cellStyle name="_Data_Ist-0200 zu Budget 9899_Spartenkonsolidierung Planung2003 IAS_RWET UK PE business plan v40" xfId="8583"/>
    <cellStyle name="_Data_Ist-0200 zu Budget 9899_Spartenkonsolidierung Planung2003 IAS_RWET UK PE business plan v49" xfId="8584"/>
    <cellStyle name="_Data_Ist-0200 zu Budget 9899_Spartenkonsolidierung Planung2003 IAS_Targets-2006_per-bp" xfId="8585"/>
    <cellStyle name="_Data_Ist-0200 zu Budget 9899_Spartenkonsolidierung Planung2003 IAS_THI Unwinds for Plan" xfId="8586"/>
    <cellStyle name="_Data_Ist-0200 zu Budget 9899_Spartenkonsolidierung Planung2003 IAS_THI Unwinds for Plan_V2" xfId="8587"/>
    <cellStyle name="_Data_Ist-0200 zu Budget 9899_Spartenkonsolidierung Planung2003 IAS_Total Performance_03_2005" xfId="8588"/>
    <cellStyle name="_Data_Ist-0200 zu Budget 9899_Spartenkonsolidierung Planung2003 IAS_Total_Performance_April_2005" xfId="8589"/>
    <cellStyle name="_Data_Ist-0200 zu Budget 9899_Spartenkonsolidierung Planung2003 IAS_Total_Performance_July-2005" xfId="8590"/>
    <cellStyle name="_Data_Ist-0200 zu Budget 9899_Spartenkonsolidierung Planung2003 IAS_Unwind Profile Jan06" xfId="8591"/>
    <cellStyle name="_Data_Ist-0200 zu Budget 9899_Spartenkonsolidierung Planung2003 IAS_Vergleichsberichte Prognose03_ 2005V1x" xfId="8592"/>
    <cellStyle name="_Data_Ist-0200 zu Budget 9899_Spartenkonsolidierung Planung2003 IAS_Vergleichsberichte Prognose03_ 2005V2x" xfId="8593"/>
    <cellStyle name="_Data_Ist-0200 zu Budget 9899_Summary figures" xfId="8594"/>
    <cellStyle name="_Data_Ist-0200 zu Budget 9899_Targets-2006_per-bp" xfId="8595"/>
    <cellStyle name="_Data_Ist-0200 zu Budget 9899_THI Unwinds for Plan" xfId="8596"/>
    <cellStyle name="_Data_Ist-0200 zu Budget 9899_THI Unwinds for Plan_V2" xfId="8597"/>
    <cellStyle name="_Data_Ist-0200 zu Budget 9899_Total Performance_03_2005" xfId="8598"/>
    <cellStyle name="_Data_Ist-0200 zu Budget 9899_Total_Performance_April_2005" xfId="8599"/>
    <cellStyle name="_Data_Ist-0200 zu Budget 9899_Total_Performance_July-2005" xfId="8600"/>
    <cellStyle name="_Data_Ist-0200 zu Budget 9899_Trading GmbH_Prog02_2005IAS" xfId="8601"/>
    <cellStyle name="_Data_Ist-0200 zu Budget 9899_UB ErgebnisZusammenstellung" xfId="8602"/>
    <cellStyle name="_Data_Ist-0200 zu Budget 9899_Unwind Profile Jan06" xfId="8603"/>
    <cellStyle name="_Data_Ist-0200 zu Budget 9899_Unwind profiles Jan" xfId="8604"/>
    <cellStyle name="_Data_Ist-0200 zu Budget 9899_Unwind-Gas (version 4) TL" xfId="8605"/>
    <cellStyle name="_Data_Ist-0200 zu Budget 9899_Vergleichsberichte Prognose03_ 2004V6" xfId="8606"/>
    <cellStyle name="_Data_Ist-0200 zu Budget 9899_Vergleichsberichte Prognose03_ 2005V1x" xfId="8607"/>
    <cellStyle name="_Data_Ist-0200 zu Budget 9899_Vergleichsberichte Prognose03_ 2005V2x" xfId="8608"/>
    <cellStyle name="_Data_Ist-0200 zu Budget 9899_WOM" xfId="8609"/>
    <cellStyle name="_Data_Ist-0200 zu Budget 9899_Zusatz03 JS" xfId="8610"/>
    <cellStyle name="_Data_Ist-0400 zu Budget 9899" xfId="8611"/>
    <cellStyle name="_Data_Ist-0400 zu Budget 9899_2. Prognose 2004_STPMV3.0" xfId="8612"/>
    <cellStyle name="_Data_Ist-0400 zu Budget 9899_3rd Forecast 2005 Power Cont Handelsplanung 09 - 2005 final_V3" xfId="8613"/>
    <cellStyle name="_Data_Ist-0400 zu Budget 9899_5 YEAR FORECAST - 2006 TO 2010" xfId="8614"/>
    <cellStyle name="_Data_Ist-0400 zu Budget 9899_5 YEAR FORECAST - 2006 TO 2010 2" xfId="8615"/>
    <cellStyle name="_Data_Ist-0400 zu Budget 9899_Bonus 1st Forecast_110305 " xfId="8616"/>
    <cellStyle name="_Data_Ist-0400 zu Budget 9899_Bonus 2005 mit EVA-Werten_Erläuterungen070305" xfId="8617"/>
    <cellStyle name="_Data_Ist-0400 zu Budget 9899_Book33" xfId="8618"/>
    <cellStyle name="_Data_Ist-0400 zu Budget 9899_Budget 2006 adjusted " xfId="8619"/>
    <cellStyle name="_Data_Ist-0400 zu Budget 9899_Calculation bonus 2005" xfId="8620"/>
    <cellStyle name="_Data_Ist-0400 zu Budget 9899_Cash_Flow_PE-UK" xfId="8621"/>
    <cellStyle name="_Data_Ist-0400 zu Budget 9899_Cash-Flow_B3080" xfId="8622"/>
    <cellStyle name="_Data_Ist-0400 zu Budget 9899_Cash-Flow_GmbH" xfId="8623"/>
    <cellStyle name="_Data_Ist-0400 zu Budget 9899_Challenge 2007" xfId="8624"/>
    <cellStyle name="_Data_Ist-0400 zu Budget 9899_Coal" xfId="8625"/>
    <cellStyle name="_Data_Ist-0400 zu Budget 9899_Coal for Nick" xfId="8626"/>
    <cellStyle name="_Data_Ist-0400 zu Budget 9899_Coal Trading" xfId="8627"/>
    <cellStyle name="_Data_Ist-0400 zu Budget 9899_Commodity-Report_May_2006_Coal Trading" xfId="8628"/>
    <cellStyle name="_Data_Ist-0400 zu Budget 9899_Commodity-Tables_Business_Plan_2005" xfId="8629"/>
    <cellStyle name="_Data_Ist-0400 zu Budget 9899_DetailsUB-Prog2-2004" xfId="8630"/>
    <cellStyle name="_Data_Ist-0400 zu Budget 9899_DetailsUB-Prog3-2004" xfId="8631"/>
    <cellStyle name="_Data_Ist-0400 zu Budget 9899_Energy_IBLV2" xfId="8632"/>
    <cellStyle name="_Data_Ist-0400 zu Budget 9899_Ergebnis HGB" xfId="8633"/>
    <cellStyle name="_Data_Ist-0400 zu Budget 9899_Ergebnis HGB Mifri2005_V2" xfId="8634"/>
    <cellStyle name="_Data_Ist-0400 zu Budget 9899_Ergebnis HGB_P01" xfId="8635"/>
    <cellStyle name="_Data_Ist-0400 zu Budget 9899_Ergebnisbericht Prog01_2005HGB" xfId="8636"/>
    <cellStyle name="_Data_Ist-0400 zu Budget 9899_Ergebnisbericht Prog02_2005HGB" xfId="8637"/>
    <cellStyle name="_Data_Ist-0400 zu Budget 9899_Ergebnisbericht Prognose_02_2004HGB" xfId="8638"/>
    <cellStyle name="_Data_Ist-0400 zu Budget 9899_Ergebnisbericht Prognose_03_2004HGB" xfId="8639"/>
    <cellStyle name="_Data_Ist-0400 zu Budget 9899_Forecast-Tool P1 2007 V5" xfId="8640"/>
    <cellStyle name="_Data_Ist-0400 zu Budget 9899_Gas" xfId="8641"/>
    <cellStyle name="_Data_Ist-0400 zu Budget 9899_Gas for Nick" xfId="8642"/>
    <cellStyle name="_Data_Ist-0400 zu Budget 9899_Gas Trading" xfId="8643"/>
    <cellStyle name="_Data_Ist-0400 zu Budget 9899_Gas_Prog02_2005IAS" xfId="8644"/>
    <cellStyle name="_Data_Ist-0400 zu Budget 9899_Gross margin Aufteilung Nov 05 - Versand" xfId="8645"/>
    <cellStyle name="_Data_Ist-0400 zu Budget 9899_GuV Mifri_2005HGB" xfId="8646"/>
    <cellStyle name="_Data_Ist-0400 zu Budget 9899_GuV Prog01_2006HGB" xfId="8647"/>
    <cellStyle name="_Data_Ist-0400 zu Budget 9899_GuV Prog03_2005HGB" xfId="8648"/>
    <cellStyle name="_Data_Ist-0400 zu Budget 9899_HGB-GM_3rd-Forecast" xfId="8649"/>
    <cellStyle name="_Data_Ist-0400 zu Budget 9899_Internal Books 2006-2011" xfId="8650"/>
    <cellStyle name="_Data_Ist-0400 zu Budget 9899_internal books Nov05" xfId="8651"/>
    <cellStyle name="_Data_Ist-0400 zu Budget 9899_internal books Sep05 (version 1)" xfId="8652"/>
    <cellStyle name="_Data_Ist-0400 zu Budget 9899_Ist-Mengen im AB für Jan bis Dez 2004 vom 02.06.2004" xfId="8653"/>
    <cellStyle name="_Data_Ist-0400 zu Budget 9899_Ist-Mengen im AB für Jan bis Dez 2004 vom 04.03.2004-Stand 09.03.04" xfId="8654"/>
    <cellStyle name="_Data_Ist-0400 zu Budget 9899_Ist-Mengen im AB für Jan bis Dez 2005 vom 03.03.2005" xfId="8655"/>
    <cellStyle name="_Data_Ist-0400 zu Budget 9899_Jun 2005 Finance report tables" xfId="8656"/>
    <cellStyle name="_Data_Ist-0400 zu Budget 9899_Mappe1" xfId="8657"/>
    <cellStyle name="_Data_Ist-0400 zu Budget 9899_Mappe2" xfId="8658"/>
    <cellStyle name="_Data_Ist-0400 zu Budget 9899_Mappe2_1" xfId="8659"/>
    <cellStyle name="_Data_Ist-0400 zu Budget 9899_Mappe4" xfId="8660"/>
    <cellStyle name="_Data_Ist-0400 zu Budget 9899_Monatsbericht 2004_05 - in Bearbeitung Prognose-Festwerte" xfId="8661"/>
    <cellStyle name="_Data_Ist-0400 zu Budget 9899_Monatsbericht 2005_Okt" xfId="8662"/>
    <cellStyle name="_Data_Ist-0400 zu Budget 9899_Monatsbericht 2005_Sept" xfId="8663"/>
    <cellStyle name="_Data_Ist-0400 zu Budget 9899_Monatsbericht_2004_01_ohne Formel" xfId="8664"/>
    <cellStyle name="_Data_Ist-0400 zu Budget 9899_Monatsbericht_V7" xfId="8665"/>
    <cellStyle name="_Data_Ist-0400 zu Budget 9899_Monthly_Report_Division pro forma_0305" xfId="8666"/>
    <cellStyle name="_Data_Ist-0400 zu Budget 9899_Monthly_Report_Division pro forma_Apr" xfId="8667"/>
    <cellStyle name="_Data_Ist-0400 zu Budget 9899_Monthly_Report_Division pro forma_Mar" xfId="8668"/>
    <cellStyle name="_Data_Ist-0400 zu Budget 9899_Monthly_Report_Division pro forma_Sept" xfId="8669"/>
    <cellStyle name="_Data_Ist-0400 zu Budget 9899_Oil" xfId="8670"/>
    <cellStyle name="_Data_Ist-0400 zu Budget 9899_oil overheads" xfId="8671"/>
    <cellStyle name="_Data_Ist-0400 zu Budget 9899_Opening Internal Book Values_revised" xfId="8672"/>
    <cellStyle name="_Data_Ist-0400 zu Budget 9899_Opening Internal Book Values_revised_Performance" xfId="8673"/>
    <cellStyle name="_Data_Ist-0400 zu Budget 9899_Outlook_December_Bonus provision_V4_final" xfId="8674"/>
    <cellStyle name="_Data_Ist-0400 zu Budget 9899_Overhead London" xfId="8675"/>
    <cellStyle name="_Data_Ist-0400 zu Budget 9899_Overhead London forecast 3 - August" xfId="8676"/>
    <cellStyle name="_Data_Ist-0400 zu Budget 9899_Overheads 09" xfId="8677"/>
    <cellStyle name="_Data_Ist-0400 zu Budget 9899_Performance Overview Nov" xfId="8678"/>
    <cellStyle name="_Data_Ist-0400 zu Budget 9899_Performance P2 2007 V6_incl. PK-bonus" xfId="8679"/>
    <cellStyle name="_Data_Ist-0400 zu Budget 9899_Performance Report 2005-10-04" xfId="8680"/>
    <cellStyle name="_Data_Ist-0400 zu Budget 9899_Performance Tables Apr-2006 2006-05-31" xfId="8681"/>
    <cellStyle name="_Data_Ist-0400 zu Budget 9899_Performance Tables Apr-2006 2006-06-08_final" xfId="8682"/>
    <cellStyle name="_Data_Ist-0400 zu Budget 9899_Performance Tables Aug-2006 2006-09-15" xfId="8683"/>
    <cellStyle name="_Data_Ist-0400 zu Budget 9899_Performance Tables August-2007 2007-09-03" xfId="8684"/>
    <cellStyle name="_Data_Ist-0400 zu Budget 9899_Performance Tables December 06-02-15_final(Company)" xfId="8685"/>
    <cellStyle name="_Data_Ist-0400 zu Budget 9899_Performance Tables Feb-2006 2006-04-04" xfId="8686"/>
    <cellStyle name="_Data_Ist-0400 zu Budget 9899_Performance Tables Jan-2..." xfId="8687"/>
    <cellStyle name="_Data_Ist-0400 zu Budget 9899_Performance Tables Jun-2..." xfId="8688"/>
    <cellStyle name="_Data_Ist-0400 zu Budget 9899_Performance Tables Jun-2006 2006-07-25" xfId="8689"/>
    <cellStyle name="_Data_Ist-0400 zu Budget 9899_Performance Tables Jun-2006 2006-08-02_final" xfId="8690"/>
    <cellStyle name="_Data_Ist-0400 zu Budget 9899_Performance Tables Oct-2006 2006-11-15" xfId="8691"/>
    <cellStyle name="_Data_Ist-0400 zu Budget 9899_Performance Tables Oct-2006 2006-12-05_final_V2" xfId="8692"/>
    <cellStyle name="_Data_Ist-0400 zu Budget 9899_Performance Tables Sept-2006 2006-10-20" xfId="8693"/>
    <cellStyle name="_Data_Ist-0400 zu Budget 9899_Performance-IAS-Cash_2nd Fc" xfId="8694"/>
    <cellStyle name="_Data_Ist-0400 zu Budget 9899_Performance-Overview_Oct-2005" xfId="8695"/>
    <cellStyle name="_Data_Ist-0400 zu Budget 9899_PGM_EVA_Development V2" xfId="8696"/>
    <cellStyle name="_Data_Ist-0400 zu Budget 9899_Planung2003_01Präsentation_incl. Innogy-211" xfId="8697"/>
    <cellStyle name="_Data_Ist-0400 zu Budget 9899_Planung2003_01Präsentation_incl. Innogy-211AD" xfId="8698"/>
    <cellStyle name="_Data_Ist-0400 zu Budget 9899_Plus_IBL" xfId="8699"/>
    <cellStyle name="_Data_Ist-0400 zu Budget 9899_Power" xfId="8700"/>
    <cellStyle name="_Data_Ist-0400 zu Budget 9899_Power 09-06" xfId="8701"/>
    <cellStyle name="_Data_Ist-0400 zu Budget 9899_Power CE_breakdown_October" xfId="8702"/>
    <cellStyle name="_Data_Ist-0400 zu Budget 9899_Power CE_breakdown_September_V2" xfId="8703"/>
    <cellStyle name="_Data_Ist-0400 zu Budget 9899_Power for Nick" xfId="8704"/>
    <cellStyle name="_Data_Ist-0400 zu Budget 9899_Power Oct 06" xfId="8705"/>
    <cellStyle name="_Data_Ist-0400 zu Budget 9899_Power Trading UK" xfId="8706"/>
    <cellStyle name="_Data_Ist-0400 zu Budget 9899_Power UK" xfId="8707"/>
    <cellStyle name="_Data_Ist-0400 zu Budget 9899_Power_IBL" xfId="8708"/>
    <cellStyle name="_Data_Ist-0400 zu Budget 9899_Profile" xfId="8709"/>
    <cellStyle name="_Data_Ist-0400 zu Budget 9899_Prognosedatei02-2003-V04" xfId="8710"/>
    <cellStyle name="_Data_Ist-0400 zu Budget 9899_Prognosedatei02-2003-V04_GuV Mifri_2005HGB" xfId="8711"/>
    <cellStyle name="_Data_Ist-0400 zu Budget 9899_Prognosedatei02-2003-V04_GuV Prog01_2006HGB" xfId="8712"/>
    <cellStyle name="_Data_Ist-0400 zu Budget 9899_Prognosedatei02-2003-V04_GuV Prog03_2005HGB" xfId="8713"/>
    <cellStyle name="_Data_Ist-0400 zu Budget 9899_Prognosedatei02-2003-V04_SAP_2005_10_V4" xfId="8714"/>
    <cellStyle name="_Data_Ist-0400 zu Budget 9899_Prognosedatei02-2003-V04_Zusatz03 JS" xfId="8715"/>
    <cellStyle name="_Data_Ist-0400 zu Budget 9899_Q2F HGB workings" xfId="8716"/>
    <cellStyle name="_Data_Ist-0400 zu Budget 9899_RC MiFri 2005" xfId="8717"/>
    <cellStyle name="_Data_Ist-0400 zu Budget 9899_RCC_Charts" xfId="8718"/>
    <cellStyle name="_Data_Ist-0400 zu Budget 9899_Realisation_business-plan_intext revised JW2" xfId="8719"/>
    <cellStyle name="_Data_Ist-0400 zu Budget 9899_Revised 2004 budget 23.02.04" xfId="8720"/>
    <cellStyle name="_Data_Ist-0400 zu Budget 9899_Revised 2004 budget 23.02.04 2" xfId="8721"/>
    <cellStyle name="_Data_Ist-0400 zu Budget 9899_Risk capital 2nd forecast 2006" xfId="8722"/>
    <cellStyle name="_Data_Ist-0400 zu Budget 9899_Risk_capital_Report January 2006" xfId="8723"/>
    <cellStyle name="_Data_Ist-0400 zu Budget 9899_Risk_capital_Report_April_06" xfId="8724"/>
    <cellStyle name="_Data_Ist-0400 zu Budget 9899_Risk_capital_Report_June_05" xfId="8725"/>
    <cellStyle name="_Data_Ist-0400 zu Budget 9899_Risk_capital_Report_Mai_06" xfId="8726"/>
    <cellStyle name="_Data_Ist-0400 zu Budget 9899_Risk_capital_Report_March_06" xfId="8727"/>
    <cellStyle name="_Data_Ist-0400 zu Budget 9899_Risk_capital_Report_new_VaR" xfId="8728"/>
    <cellStyle name="_Data_Ist-0400 zu Budget 9899_Risk_capital_Report_new_VaR_v2" xfId="8729"/>
    <cellStyle name="_Data_Ist-0400 zu Budget 9899_Risk_capital_Report_November_05" xfId="8730"/>
    <cellStyle name="_Data_Ist-0400 zu Budget 9899_Risk_capital_Report_October_051" xfId="8731"/>
    <cellStyle name="_Data_Ist-0400 zu Budget 9899_Risk_capital_Report_October_052" xfId="8732"/>
    <cellStyle name="_Data_Ist-0400 zu Budget 9899_Risk_capital_report_September_05" xfId="8733"/>
    <cellStyle name="_Data_Ist-0400 zu Budget 9899_Risk_capital_Tool_February_06_nV" xfId="8734"/>
    <cellStyle name="_Data_Ist-0400 zu Budget 9899_Risk_capital_Tool_July_05_v3" xfId="8735"/>
    <cellStyle name="_Data_Ist-0400 zu Budget 9899_Risk_capital_Tool_September_05_V3" xfId="8736"/>
    <cellStyle name="_Data_Ist-0400 zu Budget 9899_Riskcapital_August V2" xfId="8737"/>
    <cellStyle name="_Data_Ist-0400 zu Budget 9899_Riskcapital_December" xfId="8738"/>
    <cellStyle name="_Data_Ist-0400 zu Budget 9899_Riskcapital_July_V2" xfId="8739"/>
    <cellStyle name="_Data_Ist-0400 zu Budget 9899_Riskcapital_June" xfId="8740"/>
    <cellStyle name="_Data_Ist-0400 zu Budget 9899_Riskcapital_June_V2" xfId="8741"/>
    <cellStyle name="_Data_Ist-0400 zu Budget 9899_Riskcapital_October" xfId="8742"/>
    <cellStyle name="_Data_Ist-0400 zu Budget 9899_Riskcapital_September" xfId="8743"/>
    <cellStyle name="_Data_Ist-0400 zu Budget 9899_RohmargenV2" xfId="8744"/>
    <cellStyle name="_Data_Ist-0400 zu Budget 9899_RohmargenV2_Zusatz03 JS" xfId="8745"/>
    <cellStyle name="_Data_Ist-0400 zu Budget 9899_RORAC_3rd forecast_&amp;_planning" xfId="8746"/>
    <cellStyle name="_Data_Ist-0400 zu Budget 9899_RORAC_3rd forecast_&amp;_planning_neu10" xfId="8747"/>
    <cellStyle name="_Data_Ist-0400 zu Budget 9899_RORAC_PT_UB_Handel_Tool_Mai_ 06" xfId="8748"/>
    <cellStyle name="_Data_Ist-0400 zu Budget 9899_RORAC-Prognose_FINAL_1.Prog - angepasst" xfId="8749"/>
    <cellStyle name="_Data_Ist-0400 zu Budget 9899_RWE Plus Prog03 Mifri2003" xfId="8750"/>
    <cellStyle name="_Data_Ist-0400 zu Budget 9899_RWET UK PE business plan v33" xfId="8751"/>
    <cellStyle name="_Data_Ist-0400 zu Budget 9899_RWET UK PE business plan v34" xfId="8752"/>
    <cellStyle name="_Data_Ist-0400 zu Budget 9899_RWET UK PE business plan v34_HGB" xfId="8753"/>
    <cellStyle name="_Data_Ist-0400 zu Budget 9899_RWET UK PE business plan v35_HGB" xfId="8754"/>
    <cellStyle name="_Data_Ist-0400 zu Budget 9899_RWET UK PE business plan v39" xfId="8755"/>
    <cellStyle name="_Data_Ist-0400 zu Budget 9899_RWET UK PE business plan v40" xfId="8756"/>
    <cellStyle name="_Data_Ist-0400 zu Budget 9899_RWET UK PE business plan v49" xfId="8757"/>
    <cellStyle name="_Data_Ist-0400 zu Budget 9899_SAP_2005_10_V4" xfId="8758"/>
    <cellStyle name="_Data_Ist-0400 zu Budget 9899_Solution" xfId="8759"/>
    <cellStyle name="_Data_Ist-0400 zu Budget 9899_Spartenkonsolidierung Planung2003 IAS" xfId="8760"/>
    <cellStyle name="_Data_Ist-0400 zu Budget 9899_Spartenkonsolidierung Planung2003 IAS_2. Prognose 2004_STPMV3.0" xfId="8761"/>
    <cellStyle name="_Data_Ist-0400 zu Budget 9899_Spartenkonsolidierung Planung2003 IAS_3rd Forecast 2005 Power Cont Handelsplanung 09 - 2005 final_V3" xfId="8762"/>
    <cellStyle name="_Data_Ist-0400 zu Budget 9899_Spartenkonsolidierung Planung2003 IAS_Bonus 1st Forecast_110305 " xfId="8763"/>
    <cellStyle name="_Data_Ist-0400 zu Budget 9899_Spartenkonsolidierung Planung2003 IAS_Bonus 2005 mit EVA-Werten_Erläuterungen070305" xfId="8764"/>
    <cellStyle name="_Data_Ist-0400 zu Budget 9899_Spartenkonsolidierung Planung2003 IAS_Budget 2006 adjusted " xfId="8765"/>
    <cellStyle name="_Data_Ist-0400 zu Budget 9899_Spartenkonsolidierung Planung2003 IAS_Calculation bonus 2005" xfId="8766"/>
    <cellStyle name="_Data_Ist-0400 zu Budget 9899_Spartenkonsolidierung Planung2003 IAS_Cash_Flow_PE-UK" xfId="8767"/>
    <cellStyle name="_Data_Ist-0400 zu Budget 9899_Spartenkonsolidierung Planung2003 IAS_Cash-Flow_B3080" xfId="8768"/>
    <cellStyle name="_Data_Ist-0400 zu Budget 9899_Spartenkonsolidierung Planung2003 IAS_Cash-Flow_GmbH" xfId="8769"/>
    <cellStyle name="_Data_Ist-0400 zu Budget 9899_Spartenkonsolidierung Planung2003 IAS_Challenge 2007" xfId="8770"/>
    <cellStyle name="_Data_Ist-0400 zu Budget 9899_Spartenkonsolidierung Planung2003 IAS_Commodity-Tables_Business_Plan_2005" xfId="8771"/>
    <cellStyle name="_Data_Ist-0400 zu Budget 9899_Spartenkonsolidierung Planung2003 IAS_Ergebnis HGB" xfId="8772"/>
    <cellStyle name="_Data_Ist-0400 zu Budget 9899_Spartenkonsolidierung Planung2003 IAS_Ergebnis HGB Mifri2005_V2" xfId="8773"/>
    <cellStyle name="_Data_Ist-0400 zu Budget 9899_Spartenkonsolidierung Planung2003 IAS_Ergebnis HGB_P01" xfId="8774"/>
    <cellStyle name="_Data_Ist-0400 zu Budget 9899_Spartenkonsolidierung Planung2003 IAS_Forecast-Tool P1 2007 V5" xfId="8775"/>
    <cellStyle name="_Data_Ist-0400 zu Budget 9899_Spartenkonsolidierung Planung2003 IAS_HGB-GM_3rd-Forecast" xfId="8776"/>
    <cellStyle name="_Data_Ist-0400 zu Budget 9899_Spartenkonsolidierung Planung2003 IAS_Internal Books 2006-2011" xfId="8777"/>
    <cellStyle name="_Data_Ist-0400 zu Budget 9899_Spartenkonsolidierung Planung2003 IAS_internal books Nov05" xfId="8778"/>
    <cellStyle name="_Data_Ist-0400 zu Budget 9899_Spartenkonsolidierung Planung2003 IAS_internal books Sep05 (version 1)" xfId="8779"/>
    <cellStyle name="_Data_Ist-0400 zu Budget 9899_Spartenkonsolidierung Planung2003 IAS_Mappe1" xfId="8780"/>
    <cellStyle name="_Data_Ist-0400 zu Budget 9899_Spartenkonsolidierung Planung2003 IAS_Mappe2" xfId="8781"/>
    <cellStyle name="_Data_Ist-0400 zu Budget 9899_Spartenkonsolidierung Planung2003 IAS_Mappe4" xfId="8782"/>
    <cellStyle name="_Data_Ist-0400 zu Budget 9899_Spartenkonsolidierung Planung2003 IAS_Monatsbericht 2005_Okt" xfId="8783"/>
    <cellStyle name="_Data_Ist-0400 zu Budget 9899_Spartenkonsolidierung Planung2003 IAS_Monatsbericht 2005_Sept" xfId="8784"/>
    <cellStyle name="_Data_Ist-0400 zu Budget 9899_Spartenkonsolidierung Planung2003 IAS_Monatsbericht_V7" xfId="8785"/>
    <cellStyle name="_Data_Ist-0400 zu Budget 9899_Spartenkonsolidierung Planung2003 IAS_Monthly_Report_Division pro forma_0305" xfId="8786"/>
    <cellStyle name="_Data_Ist-0400 zu Budget 9899_Spartenkonsolidierung Planung2003 IAS_Monthly_Report_Division pro forma_Apr" xfId="8787"/>
    <cellStyle name="_Data_Ist-0400 zu Budget 9899_Spartenkonsolidierung Planung2003 IAS_Monthly_Report_Division pro forma_Mar" xfId="8788"/>
    <cellStyle name="_Data_Ist-0400 zu Budget 9899_Spartenkonsolidierung Planung2003 IAS_Monthly_Report_Division pro forma_Sept" xfId="8789"/>
    <cellStyle name="_Data_Ist-0400 zu Budget 9899_Spartenkonsolidierung Planung2003 IAS_Oil" xfId="8790"/>
    <cellStyle name="_Data_Ist-0400 zu Budget 9899_Spartenkonsolidierung Planung2003 IAS_Opening Internal Book Values_revised" xfId="8791"/>
    <cellStyle name="_Data_Ist-0400 zu Budget 9899_Spartenkonsolidierung Planung2003 IAS_Opening Internal Book Values_revised_Performance" xfId="8792"/>
    <cellStyle name="_Data_Ist-0400 zu Budget 9899_Spartenkonsolidierung Planung2003 IAS_Outlook_December_Bonus provision_V4_final" xfId="8793"/>
    <cellStyle name="_Data_Ist-0400 zu Budget 9899_Spartenkonsolidierung Planung2003 IAS_Performance Overview Nov" xfId="8794"/>
    <cellStyle name="_Data_Ist-0400 zu Budget 9899_Spartenkonsolidierung Planung2003 IAS_Performance P2 2007 V6_incl. PK-bonus" xfId="8795"/>
    <cellStyle name="_Data_Ist-0400 zu Budget 9899_Spartenkonsolidierung Planung2003 IAS_Performance Tables Apr-2006 2006-05-31" xfId="8796"/>
    <cellStyle name="_Data_Ist-0400 zu Budget 9899_Spartenkonsolidierung Planung2003 IAS_Performance Tables Apr-2006 2006-06-08_final" xfId="8797"/>
    <cellStyle name="_Data_Ist-0400 zu Budget 9899_Spartenkonsolidierung Planung2003 IAS_Performance Tables Aug-2006 2006-09-15" xfId="8798"/>
    <cellStyle name="_Data_Ist-0400 zu Budget 9899_Spartenkonsolidierung Planung2003 IAS_Performance Tables August-2007 2007-09-03" xfId="8799"/>
    <cellStyle name="_Data_Ist-0400 zu Budget 9899_Spartenkonsolidierung Planung2003 IAS_Performance Tables December 06-02-15_final(Company)" xfId="8800"/>
    <cellStyle name="_Data_Ist-0400 zu Budget 9899_Spartenkonsolidierung Planung2003 IAS_Performance Tables Feb-2006 2006-04-04" xfId="8801"/>
    <cellStyle name="_Data_Ist-0400 zu Budget 9899_Spartenkonsolidierung Planung2003 IAS_Performance Tables Jan-2..." xfId="8802"/>
    <cellStyle name="_Data_Ist-0400 zu Budget 9899_Spartenkonsolidierung Planung2003 IAS_Performance Tables Jun-2..." xfId="8803"/>
    <cellStyle name="_Data_Ist-0400 zu Budget 9899_Spartenkonsolidierung Planung2003 IAS_Performance Tables Jun-2006 2006-07-25" xfId="8804"/>
    <cellStyle name="_Data_Ist-0400 zu Budget 9899_Spartenkonsolidierung Planung2003 IAS_Performance Tables Jun-2006 2006-08-02_final" xfId="8805"/>
    <cellStyle name="_Data_Ist-0400 zu Budget 9899_Spartenkonsolidierung Planung2003 IAS_Performance Tables Oct-2006 2006-11-15" xfId="8806"/>
    <cellStyle name="_Data_Ist-0400 zu Budget 9899_Spartenkonsolidierung Planung2003 IAS_Performance Tables Oct-2006 2006-12-05_final_V2" xfId="8807"/>
    <cellStyle name="_Data_Ist-0400 zu Budget 9899_Spartenkonsolidierung Planung2003 IAS_Performance Tables Sept-2006 2006-10-20" xfId="8808"/>
    <cellStyle name="_Data_Ist-0400 zu Budget 9899_Spartenkonsolidierung Planung2003 IAS_Performance-IAS-Cash_2nd Fc" xfId="8809"/>
    <cellStyle name="_Data_Ist-0400 zu Budget 9899_Spartenkonsolidierung Planung2003 IAS_Performance-Overview_Oct-2005" xfId="8810"/>
    <cellStyle name="_Data_Ist-0400 zu Budget 9899_Spartenkonsolidierung Planung2003 IAS_PGM_EVA_Development V2" xfId="8811"/>
    <cellStyle name="_Data_Ist-0400 zu Budget 9899_Spartenkonsolidierung Planung2003 IAS_Planung2003_01Präsentation_incl. Innogy-211AD" xfId="8812"/>
    <cellStyle name="_Data_Ist-0400 zu Budget 9899_Spartenkonsolidierung Planung2003 IAS_Power CE_breakdown_October" xfId="8813"/>
    <cellStyle name="_Data_Ist-0400 zu Budget 9899_Spartenkonsolidierung Planung2003 IAS_Power CE_breakdown_September_V2" xfId="8814"/>
    <cellStyle name="_Data_Ist-0400 zu Budget 9899_Spartenkonsolidierung Planung2003 IAS_Profile" xfId="8815"/>
    <cellStyle name="_Data_Ist-0400 zu Budget 9899_Spartenkonsolidierung Planung2003 IAS_RCC_Charts" xfId="8816"/>
    <cellStyle name="_Data_Ist-0400 zu Budget 9899_Spartenkonsolidierung Planung2003 IAS_Realisation_business-plan_intext revised JW2" xfId="8817"/>
    <cellStyle name="_Data_Ist-0400 zu Budget 9899_Spartenkonsolidierung Planung2003 IAS_Risk capital 2nd forecast 2006" xfId="8818"/>
    <cellStyle name="_Data_Ist-0400 zu Budget 9899_Spartenkonsolidierung Planung2003 IAS_RORAC_3rd forecast_&amp;_planning_neu10" xfId="8819"/>
    <cellStyle name="_Data_Ist-0400 zu Budget 9899_Spartenkonsolidierung Planung2003 IAS_RORAC_PT_UB_Handel_Tool_Mai_ 06" xfId="8820"/>
    <cellStyle name="_Data_Ist-0400 zu Budget 9899_Spartenkonsolidierung Planung2003 IAS_RWET UK PE business plan v34" xfId="8821"/>
    <cellStyle name="_Data_Ist-0400 zu Budget 9899_Spartenkonsolidierung Planung2003 IAS_RWET UK PE business plan v40" xfId="8822"/>
    <cellStyle name="_Data_Ist-0400 zu Budget 9899_Spartenkonsolidierung Planung2003 IAS_RWET UK PE business plan v49" xfId="8823"/>
    <cellStyle name="_Data_Ist-0400 zu Budget 9899_Spartenkonsolidierung Planung2003 IAS_Targets-2006_per-bp" xfId="8824"/>
    <cellStyle name="_Data_Ist-0400 zu Budget 9899_Spartenkonsolidierung Planung2003 IAS_THI Unwinds for Plan" xfId="8825"/>
    <cellStyle name="_Data_Ist-0400 zu Budget 9899_Spartenkonsolidierung Planung2003 IAS_THI Unwinds for Plan_V2" xfId="8826"/>
    <cellStyle name="_Data_Ist-0400 zu Budget 9899_Spartenkonsolidierung Planung2003 IAS_Total Performance_03_2005" xfId="8827"/>
    <cellStyle name="_Data_Ist-0400 zu Budget 9899_Spartenkonsolidierung Planung2003 IAS_Total_Performance_April_2005" xfId="8828"/>
    <cellStyle name="_Data_Ist-0400 zu Budget 9899_Spartenkonsolidierung Planung2003 IAS_Total_Performance_July-2005" xfId="8829"/>
    <cellStyle name="_Data_Ist-0400 zu Budget 9899_Spartenkonsolidierung Planung2003 IAS_Unwind Profile Jan06" xfId="8830"/>
    <cellStyle name="_Data_Ist-0400 zu Budget 9899_Spartenkonsolidierung Planung2003 IAS_Vergleichsberichte Prognose03_ 2005V1x" xfId="8831"/>
    <cellStyle name="_Data_Ist-0400 zu Budget 9899_Spartenkonsolidierung Planung2003 IAS_Vergleichsberichte Prognose03_ 2005V2x" xfId="8832"/>
    <cellStyle name="_Data_Ist-0400 zu Budget 9899_Summary figures" xfId="8833"/>
    <cellStyle name="_Data_Ist-0400 zu Budget 9899_Targets-2006_per-bp" xfId="8834"/>
    <cellStyle name="_Data_Ist-0400 zu Budget 9899_THI Unwinds for Plan" xfId="8835"/>
    <cellStyle name="_Data_Ist-0400 zu Budget 9899_THI Unwinds for Plan_V2" xfId="8836"/>
    <cellStyle name="_Data_Ist-0400 zu Budget 9899_Total Performance_03_2005" xfId="8837"/>
    <cellStyle name="_Data_Ist-0400 zu Budget 9899_Total_Performance_April_2005" xfId="8838"/>
    <cellStyle name="_Data_Ist-0400 zu Budget 9899_Total_Performance_July-2005" xfId="8839"/>
    <cellStyle name="_Data_Ist-0400 zu Budget 9899_Trading GmbH_Prog02_2005IAS" xfId="8840"/>
    <cellStyle name="_Data_Ist-0400 zu Budget 9899_UB ErgebnisZusammenstellung" xfId="8841"/>
    <cellStyle name="_Data_Ist-0400 zu Budget 9899_Unwind Profile Jan06" xfId="8842"/>
    <cellStyle name="_Data_Ist-0400 zu Budget 9899_Unwind profiles Jan" xfId="8843"/>
    <cellStyle name="_Data_Ist-0400 zu Budget 9899_Unwind-Gas (version 4) TL" xfId="8844"/>
    <cellStyle name="_Data_Ist-0400 zu Budget 9899_Vergleichsberichte Prognose03_ 2004V6" xfId="8845"/>
    <cellStyle name="_Data_Ist-0400 zu Budget 9899_Vergleichsberichte Prognose03_ 2005V1x" xfId="8846"/>
    <cellStyle name="_Data_Ist-0400 zu Budget 9899_Vergleichsberichte Prognose03_ 2005V2x" xfId="8847"/>
    <cellStyle name="_Data_Ist-0400 zu Budget 9899_WOM" xfId="8848"/>
    <cellStyle name="_Data_Ist-0400 zu Budget 9899_Zusatz03 JS" xfId="8849"/>
    <cellStyle name="_Data_Konzernplanung 2008-2012 AR VFINAL" xfId="8850"/>
    <cellStyle name="_Data_Konzernplanung 2008-2012 AR VFINAL 2" xfId="8851"/>
    <cellStyle name="_Data_Ländergewichtung Steuersätze für KPMG_2009" xfId="8852"/>
    <cellStyle name="_Data_Mappe1" xfId="8853"/>
    <cellStyle name="_Data_Mappe1 2" xfId="8854"/>
    <cellStyle name="_Data_Mifri 03-07 PN DL-Verrechnung Systems - Festwerte (18-07-02)" xfId="8855"/>
    <cellStyle name="_Data_Norge" xfId="8856"/>
    <cellStyle name="_Data_Norge_2. Prognose 2004_STPMV3.0" xfId="8857"/>
    <cellStyle name="_Data_Norge_3rd Forecast 2005 Power Cont Handelsplanung 09 - 2005 final_V3" xfId="8858"/>
    <cellStyle name="_Data_Norge_5 YEAR FORECAST - 2006 TO 2010" xfId="8859"/>
    <cellStyle name="_Data_Norge_5 YEAR FORECAST - 2006 TO 2010 2" xfId="8860"/>
    <cellStyle name="_Data_Norge_Bonus 1st Forecast_110305 " xfId="8861"/>
    <cellStyle name="_Data_Norge_Bonus 2005 mit EVA-Werten_Erläuterungen070305" xfId="8862"/>
    <cellStyle name="_Data_Norge_Book33" xfId="8863"/>
    <cellStyle name="_Data_Norge_Budget 2006 adjusted " xfId="8864"/>
    <cellStyle name="_Data_Norge_Calculation bonus 2005" xfId="8865"/>
    <cellStyle name="_Data_Norge_Cash_Flow_PE-UK" xfId="8866"/>
    <cellStyle name="_Data_Norge_Cash-Flow_B3080" xfId="8867"/>
    <cellStyle name="_Data_Norge_Cash-Flow_GmbH" xfId="8868"/>
    <cellStyle name="_Data_Norge_Challenge 2007" xfId="8869"/>
    <cellStyle name="_Data_Norge_Coal" xfId="8870"/>
    <cellStyle name="_Data_Norge_Coal for Nick" xfId="8871"/>
    <cellStyle name="_Data_Norge_Coal Trading" xfId="8872"/>
    <cellStyle name="_Data_Norge_Commodity-Report_May_2006_Coal Trading" xfId="8873"/>
    <cellStyle name="_Data_Norge_Commodity-Tables_Business_Plan_2005" xfId="8874"/>
    <cellStyle name="_Data_Norge_DetailsUB-Prog2-2004" xfId="8875"/>
    <cellStyle name="_Data_Norge_DetailsUB-Prog3-2004" xfId="8876"/>
    <cellStyle name="_Data_Norge_Energy_IBLV2" xfId="8877"/>
    <cellStyle name="_Data_Norge_Ergebnis HGB" xfId="8878"/>
    <cellStyle name="_Data_Norge_Ergebnis HGB Mifri2005_V2" xfId="8879"/>
    <cellStyle name="_Data_Norge_Ergebnis HGB_P01" xfId="8880"/>
    <cellStyle name="_Data_Norge_Ergebnisbericht Prog01_2005HGB" xfId="8881"/>
    <cellStyle name="_Data_Norge_Ergebnisbericht Prog02_2005HGB" xfId="8882"/>
    <cellStyle name="_Data_Norge_Ergebnisbericht Prognose_02_2004HGB" xfId="8883"/>
    <cellStyle name="_Data_Norge_Ergebnisbericht Prognose_03_2004HGB" xfId="8884"/>
    <cellStyle name="_Data_Norge_Forecast-Tool P1 2007 V5" xfId="8885"/>
    <cellStyle name="_Data_Norge_Gas" xfId="8886"/>
    <cellStyle name="_Data_Norge_Gas for Nick" xfId="8887"/>
    <cellStyle name="_Data_Norge_Gas Trading" xfId="8888"/>
    <cellStyle name="_Data_Norge_Gas_Prog02_2005IAS" xfId="8889"/>
    <cellStyle name="_Data_Norge_Gross margin Aufteilung Nov 05 - Versand" xfId="8890"/>
    <cellStyle name="_Data_Norge_GuV Mifri_2005HGB" xfId="8891"/>
    <cellStyle name="_Data_Norge_GuV Prog01_2006HGB" xfId="8892"/>
    <cellStyle name="_Data_Norge_GuV Prog03_2005HGB" xfId="8893"/>
    <cellStyle name="_Data_Norge_HGB-GM_3rd-Forecast" xfId="8894"/>
    <cellStyle name="_Data_Norge_Internal Books 2006-2011" xfId="8895"/>
    <cellStyle name="_Data_Norge_internal books Nov05" xfId="8896"/>
    <cellStyle name="_Data_Norge_internal books Sep05 (version 1)" xfId="8897"/>
    <cellStyle name="_Data_Norge_Ist-Mengen im AB für Jan bis Dez 2004 vom 02.06.2004" xfId="8898"/>
    <cellStyle name="_Data_Norge_Ist-Mengen im AB für Jan bis Dez 2004 vom 04.03.2004-Stand 09.03.04" xfId="8899"/>
    <cellStyle name="_Data_Norge_Ist-Mengen im AB für Jan bis Dez 2005 vom 03.03.2005" xfId="8900"/>
    <cellStyle name="_Data_Norge_Jun 2005 Finance report tables" xfId="8901"/>
    <cellStyle name="_Data_Norge_Mappe1" xfId="8902"/>
    <cellStyle name="_Data_Norge_Mappe2" xfId="8903"/>
    <cellStyle name="_Data_Norge_Mappe2_1" xfId="8904"/>
    <cellStyle name="_Data_Norge_Mappe4" xfId="8905"/>
    <cellStyle name="_Data_Norge_Monatsbericht 2004_05 - in Bearbeitung Prognose-Festwerte" xfId="8906"/>
    <cellStyle name="_Data_Norge_Monatsbericht 2005_Okt" xfId="8907"/>
    <cellStyle name="_Data_Norge_Monatsbericht 2005_Sept" xfId="8908"/>
    <cellStyle name="_Data_Norge_Monatsbericht_2004_01_ohne Formel" xfId="8909"/>
    <cellStyle name="_Data_Norge_Monatsbericht_V7" xfId="8910"/>
    <cellStyle name="_Data_Norge_Monthly_Report_Division pro forma_0305" xfId="8911"/>
    <cellStyle name="_Data_Norge_Monthly_Report_Division pro forma_Apr" xfId="8912"/>
    <cellStyle name="_Data_Norge_Monthly_Report_Division pro forma_Mar" xfId="8913"/>
    <cellStyle name="_Data_Norge_Monthly_Report_Division pro forma_Sept" xfId="8914"/>
    <cellStyle name="_Data_Norge_Oil" xfId="8915"/>
    <cellStyle name="_Data_Norge_oil overheads" xfId="8916"/>
    <cellStyle name="_Data_Norge_Opening Internal Book Values_revised" xfId="8917"/>
    <cellStyle name="_Data_Norge_Opening Internal Book Values_revised_Performance" xfId="8918"/>
    <cellStyle name="_Data_Norge_Outlook_December_Bonus provision_V4_final" xfId="8919"/>
    <cellStyle name="_Data_Norge_Overhead London" xfId="8920"/>
    <cellStyle name="_Data_Norge_Overhead London forecast 3 - August" xfId="8921"/>
    <cellStyle name="_Data_Norge_Overheads 09" xfId="8922"/>
    <cellStyle name="_Data_Norge_Performance Overview Nov" xfId="8923"/>
    <cellStyle name="_Data_Norge_Performance P2 2007 V6_incl. PK-bonus" xfId="8924"/>
    <cellStyle name="_Data_Norge_Performance Report 2005-10-04" xfId="8925"/>
    <cellStyle name="_Data_Norge_Performance Tables Apr-2006 2006-05-31" xfId="8926"/>
    <cellStyle name="_Data_Norge_Performance Tables Apr-2006 2006-06-08_final" xfId="8927"/>
    <cellStyle name="_Data_Norge_Performance Tables Aug-2006 2006-09-15" xfId="8928"/>
    <cellStyle name="_Data_Norge_Performance Tables August-2007 2007-09-03" xfId="8929"/>
    <cellStyle name="_Data_Norge_Performance Tables December 06-02-15_final(Company)" xfId="8930"/>
    <cellStyle name="_Data_Norge_Performance Tables Feb-2006 2006-04-04" xfId="8931"/>
    <cellStyle name="_Data_Norge_Performance Tables Jan-2..." xfId="8932"/>
    <cellStyle name="_Data_Norge_Performance Tables Jun-2..." xfId="8933"/>
    <cellStyle name="_Data_Norge_Performance Tables Jun-2006 2006-07-25" xfId="8934"/>
    <cellStyle name="_Data_Norge_Performance Tables Jun-2006 2006-08-02_final" xfId="8935"/>
    <cellStyle name="_Data_Norge_Performance Tables Oct-2006 2006-11-15" xfId="8936"/>
    <cellStyle name="_Data_Norge_Performance Tables Oct-2006 2006-12-05_final_V2" xfId="8937"/>
    <cellStyle name="_Data_Norge_Performance Tables Sept-2006 2006-10-20" xfId="8938"/>
    <cellStyle name="_Data_Norge_Performance-IAS-Cash_2nd Fc" xfId="8939"/>
    <cellStyle name="_Data_Norge_Performance-Overview_Oct-2005" xfId="8940"/>
    <cellStyle name="_Data_Norge_PGM_EVA_Development V2" xfId="8941"/>
    <cellStyle name="_Data_Norge_Planung2003_01Präsentation_incl. Innogy-211" xfId="8942"/>
    <cellStyle name="_Data_Norge_Planung2003_01Präsentation_incl. Innogy-211AD" xfId="8943"/>
    <cellStyle name="_Data_Norge_Plus_IBL" xfId="8944"/>
    <cellStyle name="_Data_Norge_Power" xfId="8945"/>
    <cellStyle name="_Data_Norge_Power 09-06" xfId="8946"/>
    <cellStyle name="_Data_Norge_Power CE_breakdown_October" xfId="8947"/>
    <cellStyle name="_Data_Norge_Power CE_breakdown_September_V2" xfId="8948"/>
    <cellStyle name="_Data_Norge_Power for Nick" xfId="8949"/>
    <cellStyle name="_Data_Norge_Power Oct 06" xfId="8950"/>
    <cellStyle name="_Data_Norge_Power Trading UK" xfId="8951"/>
    <cellStyle name="_Data_Norge_Power UK" xfId="8952"/>
    <cellStyle name="_Data_Norge_Power_IBL" xfId="8953"/>
    <cellStyle name="_Data_Norge_Profile" xfId="8954"/>
    <cellStyle name="_Data_Norge_Prognosedatei02-2003-V04" xfId="8955"/>
    <cellStyle name="_Data_Norge_Prognosedatei02-2003-V04_GuV Mifri_2005HGB" xfId="8956"/>
    <cellStyle name="_Data_Norge_Prognosedatei02-2003-V04_GuV Prog01_2006HGB" xfId="8957"/>
    <cellStyle name="_Data_Norge_Prognosedatei02-2003-V04_GuV Prog03_2005HGB" xfId="8958"/>
    <cellStyle name="_Data_Norge_Prognosedatei02-2003-V04_SAP_2005_10_V4" xfId="8959"/>
    <cellStyle name="_Data_Norge_Prognosedatei02-2003-V04_Zusatz03 JS" xfId="8960"/>
    <cellStyle name="_Data_Norge_Q2F HGB workings" xfId="8961"/>
    <cellStyle name="_Data_Norge_RC MiFri 2005" xfId="8962"/>
    <cellStyle name="_Data_Norge_RCC_Charts" xfId="8963"/>
    <cellStyle name="_Data_Norge_Realisation_business-plan_intext revised JW2" xfId="8964"/>
    <cellStyle name="_Data_Norge_Revised 2004 budget 23.02.04" xfId="8965"/>
    <cellStyle name="_Data_Norge_Revised 2004 budget 23.02.04 2" xfId="8966"/>
    <cellStyle name="_Data_Norge_Risk capital 2nd forecast 2006" xfId="8967"/>
    <cellStyle name="_Data_Norge_Risk_capital_Report January 2006" xfId="8968"/>
    <cellStyle name="_Data_Norge_Risk_capital_Report_April_06" xfId="8969"/>
    <cellStyle name="_Data_Norge_Risk_capital_Report_June_05" xfId="8970"/>
    <cellStyle name="_Data_Norge_Risk_capital_Report_Mai_06" xfId="8971"/>
    <cellStyle name="_Data_Norge_Risk_capital_Report_March_06" xfId="8972"/>
    <cellStyle name="_Data_Norge_Risk_capital_Report_new_VaR" xfId="8973"/>
    <cellStyle name="_Data_Norge_Risk_capital_Report_new_VaR_v2" xfId="8974"/>
    <cellStyle name="_Data_Norge_Risk_capital_Report_November_05" xfId="8975"/>
    <cellStyle name="_Data_Norge_Risk_capital_Report_October_051" xfId="8976"/>
    <cellStyle name="_Data_Norge_Risk_capital_Report_October_052" xfId="8977"/>
    <cellStyle name="_Data_Norge_Risk_capital_report_September_05" xfId="8978"/>
    <cellStyle name="_Data_Norge_Risk_capital_Tool_February_06_nV" xfId="8979"/>
    <cellStyle name="_Data_Norge_Risk_capital_Tool_July_05_v3" xfId="8980"/>
    <cellStyle name="_Data_Norge_Risk_capital_Tool_September_05_V3" xfId="8981"/>
    <cellStyle name="_Data_Norge_Riskcapital_August V2" xfId="8982"/>
    <cellStyle name="_Data_Norge_Riskcapital_December" xfId="8983"/>
    <cellStyle name="_Data_Norge_Riskcapital_July_V2" xfId="8984"/>
    <cellStyle name="_Data_Norge_Riskcapital_June" xfId="8985"/>
    <cellStyle name="_Data_Norge_Riskcapital_June_V2" xfId="8986"/>
    <cellStyle name="_Data_Norge_Riskcapital_October" xfId="8987"/>
    <cellStyle name="_Data_Norge_Riskcapital_September" xfId="8988"/>
    <cellStyle name="_Data_Norge_RohmargenV2" xfId="8989"/>
    <cellStyle name="_Data_Norge_RohmargenV2_Zusatz03 JS" xfId="8990"/>
    <cellStyle name="_Data_Norge_RORAC_3rd forecast_&amp;_planning" xfId="8991"/>
    <cellStyle name="_Data_Norge_RORAC_3rd forecast_&amp;_planning_neu10" xfId="8992"/>
    <cellStyle name="_Data_Norge_RORAC_PT_UB_Handel_Tool_Mai_ 06" xfId="8993"/>
    <cellStyle name="_Data_Norge_RORAC-Prognose_FINAL_1.Prog - angepasst" xfId="8994"/>
    <cellStyle name="_Data_Norge_RWE Plus Prog03 Mifri2003" xfId="8995"/>
    <cellStyle name="_Data_Norge_RWET UK PE business plan v33" xfId="8996"/>
    <cellStyle name="_Data_Norge_RWET UK PE business plan v34" xfId="8997"/>
    <cellStyle name="_Data_Norge_RWET UK PE business plan v34_HGB" xfId="8998"/>
    <cellStyle name="_Data_Norge_RWET UK PE business plan v35_HGB" xfId="8999"/>
    <cellStyle name="_Data_Norge_RWET UK PE business plan v39" xfId="9000"/>
    <cellStyle name="_Data_Norge_RWET UK PE business plan v40" xfId="9001"/>
    <cellStyle name="_Data_Norge_RWET UK PE business plan v49" xfId="9002"/>
    <cellStyle name="_Data_Norge_SAP_2005_10_V4" xfId="9003"/>
    <cellStyle name="_Data_Norge_Solution" xfId="9004"/>
    <cellStyle name="_Data_Norge_Spartenkonsolidierung Planung2003 IAS" xfId="9005"/>
    <cellStyle name="_Data_Norge_Spartenkonsolidierung Planung2003 IAS_2. Prognose 2004_STPMV3.0" xfId="9006"/>
    <cellStyle name="_Data_Norge_Spartenkonsolidierung Planung2003 IAS_3rd Forecast 2005 Power Cont Handelsplanung 09 - 2005 final_V3" xfId="9007"/>
    <cellStyle name="_Data_Norge_Spartenkonsolidierung Planung2003 IAS_Bonus 1st Forecast_110305 " xfId="9008"/>
    <cellStyle name="_Data_Norge_Spartenkonsolidierung Planung2003 IAS_Bonus 2005 mit EVA-Werten_Erläuterungen070305" xfId="9009"/>
    <cellStyle name="_Data_Norge_Spartenkonsolidierung Planung2003 IAS_Budget 2006 adjusted " xfId="9010"/>
    <cellStyle name="_Data_Norge_Spartenkonsolidierung Planung2003 IAS_Calculation bonus 2005" xfId="9011"/>
    <cellStyle name="_Data_Norge_Spartenkonsolidierung Planung2003 IAS_Cash_Flow_PE-UK" xfId="9012"/>
    <cellStyle name="_Data_Norge_Spartenkonsolidierung Planung2003 IAS_Cash-Flow_B3080" xfId="9013"/>
    <cellStyle name="_Data_Norge_Spartenkonsolidierung Planung2003 IAS_Cash-Flow_GmbH" xfId="9014"/>
    <cellStyle name="_Data_Norge_Spartenkonsolidierung Planung2003 IAS_Challenge 2007" xfId="9015"/>
    <cellStyle name="_Data_Norge_Spartenkonsolidierung Planung2003 IAS_Commodity-Tables_Business_Plan_2005" xfId="9016"/>
    <cellStyle name="_Data_Norge_Spartenkonsolidierung Planung2003 IAS_Ergebnis HGB" xfId="9017"/>
    <cellStyle name="_Data_Norge_Spartenkonsolidierung Planung2003 IAS_Ergebnis HGB Mifri2005_V2" xfId="9018"/>
    <cellStyle name="_Data_Norge_Spartenkonsolidierung Planung2003 IAS_Ergebnis HGB_P01" xfId="9019"/>
    <cellStyle name="_Data_Norge_Spartenkonsolidierung Planung2003 IAS_Forecast-Tool P1 2007 V5" xfId="9020"/>
    <cellStyle name="_Data_Norge_Spartenkonsolidierung Planung2003 IAS_HGB-GM_3rd-Forecast" xfId="9021"/>
    <cellStyle name="_Data_Norge_Spartenkonsolidierung Planung2003 IAS_Internal Books 2006-2011" xfId="9022"/>
    <cellStyle name="_Data_Norge_Spartenkonsolidierung Planung2003 IAS_internal books Nov05" xfId="9023"/>
    <cellStyle name="_Data_Norge_Spartenkonsolidierung Planung2003 IAS_internal books Sep05 (version 1)" xfId="9024"/>
    <cellStyle name="_Data_Norge_Spartenkonsolidierung Planung2003 IAS_Mappe1" xfId="9025"/>
    <cellStyle name="_Data_Norge_Spartenkonsolidierung Planung2003 IAS_Mappe2" xfId="9026"/>
    <cellStyle name="_Data_Norge_Spartenkonsolidierung Planung2003 IAS_Mappe4" xfId="9027"/>
    <cellStyle name="_Data_Norge_Spartenkonsolidierung Planung2003 IAS_Monatsbericht 2005_Okt" xfId="9028"/>
    <cellStyle name="_Data_Norge_Spartenkonsolidierung Planung2003 IAS_Monatsbericht 2005_Sept" xfId="9029"/>
    <cellStyle name="_Data_Norge_Spartenkonsolidierung Planung2003 IAS_Monatsbericht_V7" xfId="9030"/>
    <cellStyle name="_Data_Norge_Spartenkonsolidierung Planung2003 IAS_Monthly_Report_Division pro forma_0305" xfId="9031"/>
    <cellStyle name="_Data_Norge_Spartenkonsolidierung Planung2003 IAS_Monthly_Report_Division pro forma_Apr" xfId="9032"/>
    <cellStyle name="_Data_Norge_Spartenkonsolidierung Planung2003 IAS_Monthly_Report_Division pro forma_Mar" xfId="9033"/>
    <cellStyle name="_Data_Norge_Spartenkonsolidierung Planung2003 IAS_Monthly_Report_Division pro forma_Sept" xfId="9034"/>
    <cellStyle name="_Data_Norge_Spartenkonsolidierung Planung2003 IAS_Oil" xfId="9035"/>
    <cellStyle name="_Data_Norge_Spartenkonsolidierung Planung2003 IAS_Opening Internal Book Values_revised" xfId="9036"/>
    <cellStyle name="_Data_Norge_Spartenkonsolidierung Planung2003 IAS_Opening Internal Book Values_revised_Performance" xfId="9037"/>
    <cellStyle name="_Data_Norge_Spartenkonsolidierung Planung2003 IAS_Outlook_December_Bonus provision_V4_final" xfId="9038"/>
    <cellStyle name="_Data_Norge_Spartenkonsolidierung Planung2003 IAS_Performance Overview Nov" xfId="9039"/>
    <cellStyle name="_Data_Norge_Spartenkonsolidierung Planung2003 IAS_Performance P2 2007 V6_incl. PK-bonus" xfId="9040"/>
    <cellStyle name="_Data_Norge_Spartenkonsolidierung Planung2003 IAS_Performance Tables Apr-2006 2006-05-31" xfId="9041"/>
    <cellStyle name="_Data_Norge_Spartenkonsolidierung Planung2003 IAS_Performance Tables Apr-2006 2006-06-08_final" xfId="9042"/>
    <cellStyle name="_Data_Norge_Spartenkonsolidierung Planung2003 IAS_Performance Tables Aug-2006 2006-09-15" xfId="9043"/>
    <cellStyle name="_Data_Norge_Spartenkonsolidierung Planung2003 IAS_Performance Tables August-2007 2007-09-03" xfId="9044"/>
    <cellStyle name="_Data_Norge_Spartenkonsolidierung Planung2003 IAS_Performance Tables December 06-02-15_final(Company)" xfId="9045"/>
    <cellStyle name="_Data_Norge_Spartenkonsolidierung Planung2003 IAS_Performance Tables Feb-2006 2006-04-04" xfId="9046"/>
    <cellStyle name="_Data_Norge_Spartenkonsolidierung Planung2003 IAS_Performance Tables Jan-2..." xfId="9047"/>
    <cellStyle name="_Data_Norge_Spartenkonsolidierung Planung2003 IAS_Performance Tables Jun-2..." xfId="9048"/>
    <cellStyle name="_Data_Norge_Spartenkonsolidierung Planung2003 IAS_Performance Tables Jun-2006 2006-07-25" xfId="9049"/>
    <cellStyle name="_Data_Norge_Spartenkonsolidierung Planung2003 IAS_Performance Tables Jun-2006 2006-08-02_final" xfId="9050"/>
    <cellStyle name="_Data_Norge_Spartenkonsolidierung Planung2003 IAS_Performance Tables Oct-2006 2006-11-15" xfId="9051"/>
    <cellStyle name="_Data_Norge_Spartenkonsolidierung Planung2003 IAS_Performance Tables Oct-2006 2006-12-05_final_V2" xfId="9052"/>
    <cellStyle name="_Data_Norge_Spartenkonsolidierung Planung2003 IAS_Performance Tables Sept-2006 2006-10-20" xfId="9053"/>
    <cellStyle name="_Data_Norge_Spartenkonsolidierung Planung2003 IAS_Performance-IAS-Cash_2nd Fc" xfId="9054"/>
    <cellStyle name="_Data_Norge_Spartenkonsolidierung Planung2003 IAS_Performance-Overview_Oct-2005" xfId="9055"/>
    <cellStyle name="_Data_Norge_Spartenkonsolidierung Planung2003 IAS_PGM_EVA_Development V2" xfId="9056"/>
    <cellStyle name="_Data_Norge_Spartenkonsolidierung Planung2003 IAS_Planung2003_01Präsentation_incl. Innogy-211AD" xfId="9057"/>
    <cellStyle name="_Data_Norge_Spartenkonsolidierung Planung2003 IAS_Power CE_breakdown_October" xfId="9058"/>
    <cellStyle name="_Data_Norge_Spartenkonsolidierung Planung2003 IAS_Power CE_breakdown_September_V2" xfId="9059"/>
    <cellStyle name="_Data_Norge_Spartenkonsolidierung Planung2003 IAS_Profile" xfId="9060"/>
    <cellStyle name="_Data_Norge_Spartenkonsolidierung Planung2003 IAS_RCC_Charts" xfId="9061"/>
    <cellStyle name="_Data_Norge_Spartenkonsolidierung Planung2003 IAS_Realisation_business-plan_intext revised JW2" xfId="9062"/>
    <cellStyle name="_Data_Norge_Spartenkonsolidierung Planung2003 IAS_Risk capital 2nd forecast 2006" xfId="9063"/>
    <cellStyle name="_Data_Norge_Spartenkonsolidierung Planung2003 IAS_RORAC_3rd forecast_&amp;_planning_neu10" xfId="9064"/>
    <cellStyle name="_Data_Norge_Spartenkonsolidierung Planung2003 IAS_RORAC_PT_UB_Handel_Tool_Mai_ 06" xfId="9065"/>
    <cellStyle name="_Data_Norge_Spartenkonsolidierung Planung2003 IAS_RWET UK PE business plan v34" xfId="9066"/>
    <cellStyle name="_Data_Norge_Spartenkonsolidierung Planung2003 IAS_RWET UK PE business plan v40" xfId="9067"/>
    <cellStyle name="_Data_Norge_Spartenkonsolidierung Planung2003 IAS_RWET UK PE business plan v49" xfId="9068"/>
    <cellStyle name="_Data_Norge_Spartenkonsolidierung Planung2003 IAS_Targets-2006_per-bp" xfId="9069"/>
    <cellStyle name="_Data_Norge_Spartenkonsolidierung Planung2003 IAS_THI Unwinds for Plan" xfId="9070"/>
    <cellStyle name="_Data_Norge_Spartenkonsolidierung Planung2003 IAS_THI Unwinds for Plan_V2" xfId="9071"/>
    <cellStyle name="_Data_Norge_Spartenkonsolidierung Planung2003 IAS_Total Performance_03_2005" xfId="9072"/>
    <cellStyle name="_Data_Norge_Spartenkonsolidierung Planung2003 IAS_Total_Performance_April_2005" xfId="9073"/>
    <cellStyle name="_Data_Norge_Spartenkonsolidierung Planung2003 IAS_Total_Performance_July-2005" xfId="9074"/>
    <cellStyle name="_Data_Norge_Spartenkonsolidierung Planung2003 IAS_Unwind Profile Jan06" xfId="9075"/>
    <cellStyle name="_Data_Norge_Spartenkonsolidierung Planung2003 IAS_Vergleichsberichte Prognose03_ 2005V1x" xfId="9076"/>
    <cellStyle name="_Data_Norge_Spartenkonsolidierung Planung2003 IAS_Vergleichsberichte Prognose03_ 2005V2x" xfId="9077"/>
    <cellStyle name="_Data_Norge_Summary figures" xfId="9078"/>
    <cellStyle name="_Data_Norge_Targets-2006_per-bp" xfId="9079"/>
    <cellStyle name="_Data_Norge_THI Unwinds for Plan" xfId="9080"/>
    <cellStyle name="_Data_Norge_THI Unwinds for Plan_V2" xfId="9081"/>
    <cellStyle name="_Data_Norge_Total Performance_03_2005" xfId="9082"/>
    <cellStyle name="_Data_Norge_Total_Performance_April_2005" xfId="9083"/>
    <cellStyle name="_Data_Norge_Total_Performance_July-2005" xfId="9084"/>
    <cellStyle name="_Data_Norge_Trading GmbH_Prog02_2005IAS" xfId="9085"/>
    <cellStyle name="_Data_Norge_UB ErgebnisZusammenstellung" xfId="9086"/>
    <cellStyle name="_Data_Norge_Unwind Profile Jan06" xfId="9087"/>
    <cellStyle name="_Data_Norge_Unwind profiles Jan" xfId="9088"/>
    <cellStyle name="_Data_Norge_Unwind-Gas (version 4) TL" xfId="9089"/>
    <cellStyle name="_Data_Norge_Vergleichsberichte Prognose03_ 2004V6" xfId="9090"/>
    <cellStyle name="_Data_Norge_Vergleichsberichte Prognose03_ 2005V1x" xfId="9091"/>
    <cellStyle name="_Data_Norge_Vergleichsberichte Prognose03_ 2005V2x" xfId="9092"/>
    <cellStyle name="_Data_Norge_WOM" xfId="9093"/>
    <cellStyle name="_Data_Norge_Zusatz03 JS" xfId="9094"/>
    <cellStyle name="_Data_Nr3 ghs-impV3_sep_master" xfId="9095"/>
    <cellStyle name="_Data_Nr3 ghs-impV3_sep_master 2" xfId="9096"/>
    <cellStyle name="_Data_Nr3 ghs-impV3_sep_master_neu" xfId="9097"/>
    <cellStyle name="_Data_Nr3 ghs-impV3_sep_master_neu 2" xfId="9098"/>
    <cellStyle name="_Data_Output Planning Group 07-11 AR FINAL" xfId="9099"/>
    <cellStyle name="_Data_Output Planning Group 07-11 AR FINAL 2" xfId="9100"/>
    <cellStyle name="_Data_Prog. September 02 PN DL Verrechnung Systems - Festwerte (18-07-02)" xfId="9101"/>
    <cellStyle name="_Data_Prog. September 02 PN DL Verrechnung Systems - Festwerte (18-07-02)1" xfId="9102"/>
    <cellStyle name="_Data_RWEPLUS2" xfId="9103"/>
    <cellStyle name="_Data_Systems Planung Bestandskunden" xfId="9104"/>
    <cellStyle name="_Data_Systems Planung Pricing" xfId="9105"/>
    <cellStyle name="_Data_Systems Prognose Bestandskunden" xfId="9106"/>
    <cellStyle name="_Data_Systems Prognose Pricing" xfId="9107"/>
    <cellStyle name="_Data_Tabelle1" xfId="9108"/>
    <cellStyle name="_Data_Tabelle1_2. Prognose 2004_STPMV3.0" xfId="9109"/>
    <cellStyle name="_Data_Tabelle1_3rd Forecast 2005 Power Cont Handelsplanung 09 - 2005 final_V3" xfId="9110"/>
    <cellStyle name="_Data_Tabelle1_5 YEAR FORECAST - 2006 TO 2010" xfId="9111"/>
    <cellStyle name="_Data_Tabelle1_5 YEAR FORECAST - 2006 TO 2010 2" xfId="9112"/>
    <cellStyle name="_Data_Tabelle1_Bonus 1st Forecast_110305 " xfId="9113"/>
    <cellStyle name="_Data_Tabelle1_Bonus 2005 mit EVA-Werten_Erläuterungen070305" xfId="9114"/>
    <cellStyle name="_Data_Tabelle1_Book33" xfId="9115"/>
    <cellStyle name="_Data_Tabelle1_Budget 2006 adjusted " xfId="9116"/>
    <cellStyle name="_Data_Tabelle1_Calculation bonus 2005" xfId="9117"/>
    <cellStyle name="_Data_Tabelle1_Cash_Flow_PE-UK" xfId="9118"/>
    <cellStyle name="_Data_Tabelle1_Cash-Flow_B3080" xfId="9119"/>
    <cellStyle name="_Data_Tabelle1_Cash-Flow_GmbH" xfId="9120"/>
    <cellStyle name="_Data_Tabelle1_Challenge 2007" xfId="9121"/>
    <cellStyle name="_Data_Tabelle1_Coal" xfId="9122"/>
    <cellStyle name="_Data_Tabelle1_Coal for Nick" xfId="9123"/>
    <cellStyle name="_Data_Tabelle1_Coal Trading" xfId="9124"/>
    <cellStyle name="_Data_Tabelle1_Commodity-Report_May_2006_Coal Trading" xfId="9125"/>
    <cellStyle name="_Data_Tabelle1_Commodity-Tables_Business_Plan_2005" xfId="9126"/>
    <cellStyle name="_Data_Tabelle1_DetailsUB-Prog2-2004" xfId="9127"/>
    <cellStyle name="_Data_Tabelle1_DetailsUB-Prog3-2004" xfId="9128"/>
    <cellStyle name="_Data_Tabelle1_Energy_IBLV2" xfId="9129"/>
    <cellStyle name="_Data_Tabelle1_Ergebnis HGB" xfId="9130"/>
    <cellStyle name="_Data_Tabelle1_Ergebnis HGB Mifri2005_V2" xfId="9131"/>
    <cellStyle name="_Data_Tabelle1_Ergebnis HGB_P01" xfId="9132"/>
    <cellStyle name="_Data_Tabelle1_Ergebnisbericht Prog01_2005HGB" xfId="9133"/>
    <cellStyle name="_Data_Tabelle1_Ergebnisbericht Prog02_2005HGB" xfId="9134"/>
    <cellStyle name="_Data_Tabelle1_Ergebnisbericht Prognose_02_2004HGB" xfId="9135"/>
    <cellStyle name="_Data_Tabelle1_Ergebnisbericht Prognose_03_2004HGB" xfId="9136"/>
    <cellStyle name="_Data_Tabelle1_Forecast-Tool P1 2007 V5" xfId="9137"/>
    <cellStyle name="_Data_Tabelle1_Gas" xfId="9138"/>
    <cellStyle name="_Data_Tabelle1_Gas for Nick" xfId="9139"/>
    <cellStyle name="_Data_Tabelle1_Gas Trading" xfId="9140"/>
    <cellStyle name="_Data_Tabelle1_Gas_Prog02_2005IAS" xfId="9141"/>
    <cellStyle name="_Data_Tabelle1_Gross margin Aufteilung Nov 05 - Versand" xfId="9142"/>
    <cellStyle name="_Data_Tabelle1_GuV Mifri_2005HGB" xfId="9143"/>
    <cellStyle name="_Data_Tabelle1_GuV Prog01_2006HGB" xfId="9144"/>
    <cellStyle name="_Data_Tabelle1_GuV Prog03_2005HGB" xfId="9145"/>
    <cellStyle name="_Data_Tabelle1_HGB-GM_3rd-Forecast" xfId="9146"/>
    <cellStyle name="_Data_Tabelle1_Internal Books 2006-2011" xfId="9147"/>
    <cellStyle name="_Data_Tabelle1_internal books Nov05" xfId="9148"/>
    <cellStyle name="_Data_Tabelle1_internal books Sep05 (version 1)" xfId="9149"/>
    <cellStyle name="_Data_Tabelle1_Ist-Mengen im AB für Jan bis Dez 2004 vom 02.06.2004" xfId="9150"/>
    <cellStyle name="_Data_Tabelle1_Ist-Mengen im AB für Jan bis Dez 2004 vom 04.03.2004-Stand 09.03.04" xfId="9151"/>
    <cellStyle name="_Data_Tabelle1_Ist-Mengen im AB für Jan bis Dez 2005 vom 03.03.2005" xfId="9152"/>
    <cellStyle name="_Data_Tabelle1_Jun 2005 Finance report tables" xfId="9153"/>
    <cellStyle name="_Data_Tabelle1_Mappe1" xfId="9154"/>
    <cellStyle name="_Data_Tabelle1_Mappe2" xfId="9155"/>
    <cellStyle name="_Data_Tabelle1_Mappe2_1" xfId="9156"/>
    <cellStyle name="_Data_Tabelle1_Mappe4" xfId="9157"/>
    <cellStyle name="_Data_Tabelle1_Monatsbericht 2004_05 - in Bearbeitung Prognose-Festwerte" xfId="9158"/>
    <cellStyle name="_Data_Tabelle1_Monatsbericht 2005_Okt" xfId="9159"/>
    <cellStyle name="_Data_Tabelle1_Monatsbericht 2005_Sept" xfId="9160"/>
    <cellStyle name="_Data_Tabelle1_Monatsbericht_2004_01_ohne Formel" xfId="9161"/>
    <cellStyle name="_Data_Tabelle1_Monatsbericht_V7" xfId="9162"/>
    <cellStyle name="_Data_Tabelle1_Monthly_Report_Division pro forma_0305" xfId="9163"/>
    <cellStyle name="_Data_Tabelle1_Monthly_Report_Division pro forma_Apr" xfId="9164"/>
    <cellStyle name="_Data_Tabelle1_Monthly_Report_Division pro forma_Mar" xfId="9165"/>
    <cellStyle name="_Data_Tabelle1_Monthly_Report_Division pro forma_Sept" xfId="9166"/>
    <cellStyle name="_Data_Tabelle1_Oil" xfId="9167"/>
    <cellStyle name="_Data_Tabelle1_oil overheads" xfId="9168"/>
    <cellStyle name="_Data_Tabelle1_Opening Internal Book Values_revised" xfId="9169"/>
    <cellStyle name="_Data_Tabelle1_Opening Internal Book Values_revised_Performance" xfId="9170"/>
    <cellStyle name="_Data_Tabelle1_Outlook_December_Bonus provision_V4_final" xfId="9171"/>
    <cellStyle name="_Data_Tabelle1_Overhead London" xfId="9172"/>
    <cellStyle name="_Data_Tabelle1_Overhead London forecast 3 - August" xfId="9173"/>
    <cellStyle name="_Data_Tabelle1_Overheads 09" xfId="9174"/>
    <cellStyle name="_Data_Tabelle1_Performance Overview Nov" xfId="9175"/>
    <cellStyle name="_Data_Tabelle1_Performance P2 2007 V6_incl. PK-bonus" xfId="9176"/>
    <cellStyle name="_Data_Tabelle1_Performance Report 2005-10-04" xfId="9177"/>
    <cellStyle name="_Data_Tabelle1_Performance Tables Apr-2006 2006-05-31" xfId="9178"/>
    <cellStyle name="_Data_Tabelle1_Performance Tables Apr-2006 2006-06-08_final" xfId="9179"/>
    <cellStyle name="_Data_Tabelle1_Performance Tables Aug-2006 2006-09-15" xfId="9180"/>
    <cellStyle name="_Data_Tabelle1_Performance Tables August-2007 2007-09-03" xfId="9181"/>
    <cellStyle name="_Data_Tabelle1_Performance Tables December 06-02-15_final(Company)" xfId="9182"/>
    <cellStyle name="_Data_Tabelle1_Performance Tables Feb-2006 2006-04-04" xfId="9183"/>
    <cellStyle name="_Data_Tabelle1_Performance Tables Jan-2..." xfId="9184"/>
    <cellStyle name="_Data_Tabelle1_Performance Tables Jun-2..." xfId="9185"/>
    <cellStyle name="_Data_Tabelle1_Performance Tables Jun-2006 2006-07-25" xfId="9186"/>
    <cellStyle name="_Data_Tabelle1_Performance Tables Jun-2006 2006-08-02_final" xfId="9187"/>
    <cellStyle name="_Data_Tabelle1_Performance Tables Oct-2006 2006-11-15" xfId="9188"/>
    <cellStyle name="_Data_Tabelle1_Performance Tables Oct-2006 2006-12-05_final_V2" xfId="9189"/>
    <cellStyle name="_Data_Tabelle1_Performance Tables Sept-2006 2006-10-20" xfId="9190"/>
    <cellStyle name="_Data_Tabelle1_Performance-IAS-Cash_2nd Fc" xfId="9191"/>
    <cellStyle name="_Data_Tabelle1_Performance-Overview_Oct-2005" xfId="9192"/>
    <cellStyle name="_Data_Tabelle1_PGM_EVA_Development V2" xfId="9193"/>
    <cellStyle name="_Data_Tabelle1_Planung2003_01Präsentation_incl. Innogy-211" xfId="9194"/>
    <cellStyle name="_Data_Tabelle1_Planung2003_01Präsentation_incl. Innogy-211AD" xfId="9195"/>
    <cellStyle name="_Data_Tabelle1_Plus_IBL" xfId="9196"/>
    <cellStyle name="_Data_Tabelle1_Power" xfId="9197"/>
    <cellStyle name="_Data_Tabelle1_Power 09-06" xfId="9198"/>
    <cellStyle name="_Data_Tabelle1_Power CE_breakdown_October" xfId="9199"/>
    <cellStyle name="_Data_Tabelle1_Power CE_breakdown_September_V2" xfId="9200"/>
    <cellStyle name="_Data_Tabelle1_Power for Nick" xfId="9201"/>
    <cellStyle name="_Data_Tabelle1_Power Oct 06" xfId="9202"/>
    <cellStyle name="_Data_Tabelle1_Power Trading UK" xfId="9203"/>
    <cellStyle name="_Data_Tabelle1_Power UK" xfId="9204"/>
    <cellStyle name="_Data_Tabelle1_Power_IBL" xfId="9205"/>
    <cellStyle name="_Data_Tabelle1_Profile" xfId="9206"/>
    <cellStyle name="_Data_Tabelle1_Prognosedatei02-2003-V04" xfId="9207"/>
    <cellStyle name="_Data_Tabelle1_Prognosedatei02-2003-V04_GuV Mifri_2005HGB" xfId="9208"/>
    <cellStyle name="_Data_Tabelle1_Prognosedatei02-2003-V04_GuV Prog01_2006HGB" xfId="9209"/>
    <cellStyle name="_Data_Tabelle1_Prognosedatei02-2003-V04_GuV Prog03_2005HGB" xfId="9210"/>
    <cellStyle name="_Data_Tabelle1_Prognosedatei02-2003-V04_SAP_2005_10_V4" xfId="9211"/>
    <cellStyle name="_Data_Tabelle1_Prognosedatei02-2003-V04_Zusatz03 JS" xfId="9212"/>
    <cellStyle name="_Data_Tabelle1_Q2F HGB workings" xfId="9213"/>
    <cellStyle name="_Data_Tabelle1_RC MiFri 2005" xfId="9214"/>
    <cellStyle name="_Data_Tabelle1_RCC_Charts" xfId="9215"/>
    <cellStyle name="_Data_Tabelle1_Realisation_business-plan_intext revised JW2" xfId="9216"/>
    <cellStyle name="_Data_Tabelle1_Revised 2004 budget 23.02.04" xfId="9217"/>
    <cellStyle name="_Data_Tabelle1_Revised 2004 budget 23.02.04 2" xfId="9218"/>
    <cellStyle name="_Data_Tabelle1_Risk capital 2nd forecast 2006" xfId="9219"/>
    <cellStyle name="_Data_Tabelle1_Risk_capital_Report January 2006" xfId="9220"/>
    <cellStyle name="_Data_Tabelle1_Risk_capital_Report_April_06" xfId="9221"/>
    <cellStyle name="_Data_Tabelle1_Risk_capital_Report_June_05" xfId="9222"/>
    <cellStyle name="_Data_Tabelle1_Risk_capital_Report_Mai_06" xfId="9223"/>
    <cellStyle name="_Data_Tabelle1_Risk_capital_Report_March_06" xfId="9224"/>
    <cellStyle name="_Data_Tabelle1_Risk_capital_Report_new_VaR" xfId="9225"/>
    <cellStyle name="_Data_Tabelle1_Risk_capital_Report_new_VaR_v2" xfId="9226"/>
    <cellStyle name="_Data_Tabelle1_Risk_capital_Report_November_05" xfId="9227"/>
    <cellStyle name="_Data_Tabelle1_Risk_capital_Report_October_051" xfId="9228"/>
    <cellStyle name="_Data_Tabelle1_Risk_capital_Report_October_052" xfId="9229"/>
    <cellStyle name="_Data_Tabelle1_Risk_capital_report_September_05" xfId="9230"/>
    <cellStyle name="_Data_Tabelle1_Risk_capital_Tool_February_06_nV" xfId="9231"/>
    <cellStyle name="_Data_Tabelle1_Risk_capital_Tool_July_05_v3" xfId="9232"/>
    <cellStyle name="_Data_Tabelle1_Risk_capital_Tool_September_05_V3" xfId="9233"/>
    <cellStyle name="_Data_Tabelle1_Riskcapital_August V2" xfId="9234"/>
    <cellStyle name="_Data_Tabelle1_Riskcapital_December" xfId="9235"/>
    <cellStyle name="_Data_Tabelle1_Riskcapital_July_V2" xfId="9236"/>
    <cellStyle name="_Data_Tabelle1_Riskcapital_June" xfId="9237"/>
    <cellStyle name="_Data_Tabelle1_Riskcapital_June_V2" xfId="9238"/>
    <cellStyle name="_Data_Tabelle1_Riskcapital_October" xfId="9239"/>
    <cellStyle name="_Data_Tabelle1_Riskcapital_September" xfId="9240"/>
    <cellStyle name="_Data_Tabelle1_RohmargenV2" xfId="9241"/>
    <cellStyle name="_Data_Tabelle1_RohmargenV2_Zusatz03 JS" xfId="9242"/>
    <cellStyle name="_Data_Tabelle1_RORAC_3rd forecast_&amp;_planning" xfId="9243"/>
    <cellStyle name="_Data_Tabelle1_RORAC_3rd forecast_&amp;_planning_neu10" xfId="9244"/>
    <cellStyle name="_Data_Tabelle1_RORAC_PT_UB_Handel_Tool_Mai_ 06" xfId="9245"/>
    <cellStyle name="_Data_Tabelle1_RORAC-Prognose_FINAL_1.Prog - angepasst" xfId="9246"/>
    <cellStyle name="_Data_Tabelle1_RWE Plus Prog03 Mifri2003" xfId="9247"/>
    <cellStyle name="_Data_Tabelle1_RWET UK PE business plan v33" xfId="9248"/>
    <cellStyle name="_Data_Tabelle1_RWET UK PE business plan v34" xfId="9249"/>
    <cellStyle name="_Data_Tabelle1_RWET UK PE business plan v34_HGB" xfId="9250"/>
    <cellStyle name="_Data_Tabelle1_RWET UK PE business plan v35_HGB" xfId="9251"/>
    <cellStyle name="_Data_Tabelle1_RWET UK PE business plan v39" xfId="9252"/>
    <cellStyle name="_Data_Tabelle1_RWET UK PE business plan v40" xfId="9253"/>
    <cellStyle name="_Data_Tabelle1_RWET UK PE business plan v49" xfId="9254"/>
    <cellStyle name="_Data_Tabelle1_SAP_2005_10_V4" xfId="9255"/>
    <cellStyle name="_Data_Tabelle1_Solution" xfId="9256"/>
    <cellStyle name="_Data_Tabelle1_Spartenkonsolidierung Planung2003 IAS" xfId="9257"/>
    <cellStyle name="_Data_Tabelle1_Spartenkonsolidierung Planung2003 IAS_2. Prognose 2004_STPMV3.0" xfId="9258"/>
    <cellStyle name="_Data_Tabelle1_Spartenkonsolidierung Planung2003 IAS_3rd Forecast 2005 Power Cont Handelsplanung 09 - 2005 final_V3" xfId="9259"/>
    <cellStyle name="_Data_Tabelle1_Spartenkonsolidierung Planung2003 IAS_Bonus 1st Forecast_110305 " xfId="9260"/>
    <cellStyle name="_Data_Tabelle1_Spartenkonsolidierung Planung2003 IAS_Bonus 2005 mit EVA-Werten_Erläuterungen070305" xfId="9261"/>
    <cellStyle name="_Data_Tabelle1_Spartenkonsolidierung Planung2003 IAS_Budget 2006 adjusted " xfId="9262"/>
    <cellStyle name="_Data_Tabelle1_Spartenkonsolidierung Planung2003 IAS_Calculation bonus 2005" xfId="9263"/>
    <cellStyle name="_Data_Tabelle1_Spartenkonsolidierung Planung2003 IAS_Cash_Flow_PE-UK" xfId="9264"/>
    <cellStyle name="_Data_Tabelle1_Spartenkonsolidierung Planung2003 IAS_Cash-Flow_B3080" xfId="9265"/>
    <cellStyle name="_Data_Tabelle1_Spartenkonsolidierung Planung2003 IAS_Cash-Flow_GmbH" xfId="9266"/>
    <cellStyle name="_Data_Tabelle1_Spartenkonsolidierung Planung2003 IAS_Challenge 2007" xfId="9267"/>
    <cellStyle name="_Data_Tabelle1_Spartenkonsolidierung Planung2003 IAS_Commodity-Tables_Business_Plan_2005" xfId="9268"/>
    <cellStyle name="_Data_Tabelle1_Spartenkonsolidierung Planung2003 IAS_Ergebnis HGB" xfId="9269"/>
    <cellStyle name="_Data_Tabelle1_Spartenkonsolidierung Planung2003 IAS_Ergebnis HGB Mifri2005_V2" xfId="9270"/>
    <cellStyle name="_Data_Tabelle1_Spartenkonsolidierung Planung2003 IAS_Ergebnis HGB_P01" xfId="9271"/>
    <cellStyle name="_Data_Tabelle1_Spartenkonsolidierung Planung2003 IAS_Forecast-Tool P1 2007 V5" xfId="9272"/>
    <cellStyle name="_Data_Tabelle1_Spartenkonsolidierung Planung2003 IAS_HGB-GM_3rd-Forecast" xfId="9273"/>
    <cellStyle name="_Data_Tabelle1_Spartenkonsolidierung Planung2003 IAS_Internal Books 2006-2011" xfId="9274"/>
    <cellStyle name="_Data_Tabelle1_Spartenkonsolidierung Planung2003 IAS_internal books Nov05" xfId="9275"/>
    <cellStyle name="_Data_Tabelle1_Spartenkonsolidierung Planung2003 IAS_internal books Sep05 (version 1)" xfId="9276"/>
    <cellStyle name="_Data_Tabelle1_Spartenkonsolidierung Planung2003 IAS_Mappe1" xfId="9277"/>
    <cellStyle name="_Data_Tabelle1_Spartenkonsolidierung Planung2003 IAS_Mappe2" xfId="9278"/>
    <cellStyle name="_Data_Tabelle1_Spartenkonsolidierung Planung2003 IAS_Mappe4" xfId="9279"/>
    <cellStyle name="_Data_Tabelle1_Spartenkonsolidierung Planung2003 IAS_Monatsbericht 2005_Okt" xfId="9280"/>
    <cellStyle name="_Data_Tabelle1_Spartenkonsolidierung Planung2003 IAS_Monatsbericht 2005_Sept" xfId="9281"/>
    <cellStyle name="_Data_Tabelle1_Spartenkonsolidierung Planung2003 IAS_Monatsbericht_V7" xfId="9282"/>
    <cellStyle name="_Data_Tabelle1_Spartenkonsolidierung Planung2003 IAS_Monthly_Report_Division pro forma_0305" xfId="9283"/>
    <cellStyle name="_Data_Tabelle1_Spartenkonsolidierung Planung2003 IAS_Monthly_Report_Division pro forma_Apr" xfId="9284"/>
    <cellStyle name="_Data_Tabelle1_Spartenkonsolidierung Planung2003 IAS_Monthly_Report_Division pro forma_Mar" xfId="9285"/>
    <cellStyle name="_Data_Tabelle1_Spartenkonsolidierung Planung2003 IAS_Monthly_Report_Division pro forma_Sept" xfId="9286"/>
    <cellStyle name="_Data_Tabelle1_Spartenkonsolidierung Planung2003 IAS_Oil" xfId="9287"/>
    <cellStyle name="_Data_Tabelle1_Spartenkonsolidierung Planung2003 IAS_Opening Internal Book Values_revised" xfId="9288"/>
    <cellStyle name="_Data_Tabelle1_Spartenkonsolidierung Planung2003 IAS_Opening Internal Book Values_revised_Performance" xfId="9289"/>
    <cellStyle name="_Data_Tabelle1_Spartenkonsolidierung Planung2003 IAS_Outlook_December_Bonus provision_V4_final" xfId="9290"/>
    <cellStyle name="_Data_Tabelle1_Spartenkonsolidierung Planung2003 IAS_Performance Overview Nov" xfId="9291"/>
    <cellStyle name="_Data_Tabelle1_Spartenkonsolidierung Planung2003 IAS_Performance P2 2007 V6_incl. PK-bonus" xfId="9292"/>
    <cellStyle name="_Data_Tabelle1_Spartenkonsolidierung Planung2003 IAS_Performance Tables Apr-2006 2006-05-31" xfId="9293"/>
    <cellStyle name="_Data_Tabelle1_Spartenkonsolidierung Planung2003 IAS_Performance Tables Apr-2006 2006-06-08_final" xfId="9294"/>
    <cellStyle name="_Data_Tabelle1_Spartenkonsolidierung Planung2003 IAS_Performance Tables Aug-2006 2006-09-15" xfId="9295"/>
    <cellStyle name="_Data_Tabelle1_Spartenkonsolidierung Planung2003 IAS_Performance Tables August-2007 2007-09-03" xfId="9296"/>
    <cellStyle name="_Data_Tabelle1_Spartenkonsolidierung Planung2003 IAS_Performance Tables December 06-02-15_final(Company)" xfId="9297"/>
    <cellStyle name="_Data_Tabelle1_Spartenkonsolidierung Planung2003 IAS_Performance Tables Feb-2006 2006-04-04" xfId="9298"/>
    <cellStyle name="_Data_Tabelle1_Spartenkonsolidierung Planung2003 IAS_Performance Tables Jan-2..." xfId="9299"/>
    <cellStyle name="_Data_Tabelle1_Spartenkonsolidierung Planung2003 IAS_Performance Tables Jun-2..." xfId="9300"/>
    <cellStyle name="_Data_Tabelle1_Spartenkonsolidierung Planung2003 IAS_Performance Tables Jun-2006 2006-07-25" xfId="9301"/>
    <cellStyle name="_Data_Tabelle1_Spartenkonsolidierung Planung2003 IAS_Performance Tables Jun-2006 2006-08-02_final" xfId="9302"/>
    <cellStyle name="_Data_Tabelle1_Spartenkonsolidierung Planung2003 IAS_Performance Tables Oct-2006 2006-11-15" xfId="9303"/>
    <cellStyle name="_Data_Tabelle1_Spartenkonsolidierung Planung2003 IAS_Performance Tables Oct-2006 2006-12-05_final_V2" xfId="9304"/>
    <cellStyle name="_Data_Tabelle1_Spartenkonsolidierung Planung2003 IAS_Performance Tables Sept-2006 2006-10-20" xfId="9305"/>
    <cellStyle name="_Data_Tabelle1_Spartenkonsolidierung Planung2003 IAS_Performance-IAS-Cash_2nd Fc" xfId="9306"/>
    <cellStyle name="_Data_Tabelle1_Spartenkonsolidierung Planung2003 IAS_Performance-Overview_Oct-2005" xfId="9307"/>
    <cellStyle name="_Data_Tabelle1_Spartenkonsolidierung Planung2003 IAS_PGM_EVA_Development V2" xfId="9308"/>
    <cellStyle name="_Data_Tabelle1_Spartenkonsolidierung Planung2003 IAS_Planung2003_01Präsentation_incl. Innogy-211AD" xfId="9309"/>
    <cellStyle name="_Data_Tabelle1_Spartenkonsolidierung Planung2003 IAS_Power CE_breakdown_October" xfId="9310"/>
    <cellStyle name="_Data_Tabelle1_Spartenkonsolidierung Planung2003 IAS_Power CE_breakdown_September_V2" xfId="9311"/>
    <cellStyle name="_Data_Tabelle1_Spartenkonsolidierung Planung2003 IAS_Profile" xfId="9312"/>
    <cellStyle name="_Data_Tabelle1_Spartenkonsolidierung Planung2003 IAS_RCC_Charts" xfId="9313"/>
    <cellStyle name="_Data_Tabelle1_Spartenkonsolidierung Planung2003 IAS_Realisation_business-plan_intext revised JW2" xfId="9314"/>
    <cellStyle name="_Data_Tabelle1_Spartenkonsolidierung Planung2003 IAS_Risk capital 2nd forecast 2006" xfId="9315"/>
    <cellStyle name="_Data_Tabelle1_Spartenkonsolidierung Planung2003 IAS_RORAC_3rd forecast_&amp;_planning_neu10" xfId="9316"/>
    <cellStyle name="_Data_Tabelle1_Spartenkonsolidierung Planung2003 IAS_RORAC_PT_UB_Handel_Tool_Mai_ 06" xfId="9317"/>
    <cellStyle name="_Data_Tabelle1_Spartenkonsolidierung Planung2003 IAS_RWET UK PE business plan v34" xfId="9318"/>
    <cellStyle name="_Data_Tabelle1_Spartenkonsolidierung Planung2003 IAS_RWET UK PE business plan v40" xfId="9319"/>
    <cellStyle name="_Data_Tabelle1_Spartenkonsolidierung Planung2003 IAS_RWET UK PE business plan v49" xfId="9320"/>
    <cellStyle name="_Data_Tabelle1_Spartenkonsolidierung Planung2003 IAS_Targets-2006_per-bp" xfId="9321"/>
    <cellStyle name="_Data_Tabelle1_Spartenkonsolidierung Planung2003 IAS_THI Unwinds for Plan" xfId="9322"/>
    <cellStyle name="_Data_Tabelle1_Spartenkonsolidierung Planung2003 IAS_THI Unwinds for Plan_V2" xfId="9323"/>
    <cellStyle name="_Data_Tabelle1_Spartenkonsolidierung Planung2003 IAS_Total Performance_03_2005" xfId="9324"/>
    <cellStyle name="_Data_Tabelle1_Spartenkonsolidierung Planung2003 IAS_Total_Performance_April_2005" xfId="9325"/>
    <cellStyle name="_Data_Tabelle1_Spartenkonsolidierung Planung2003 IAS_Total_Performance_July-2005" xfId="9326"/>
    <cellStyle name="_Data_Tabelle1_Spartenkonsolidierung Planung2003 IAS_Unwind Profile Jan06" xfId="9327"/>
    <cellStyle name="_Data_Tabelle1_Spartenkonsolidierung Planung2003 IAS_Vergleichsberichte Prognose03_ 2005V1x" xfId="9328"/>
    <cellStyle name="_Data_Tabelle1_Spartenkonsolidierung Planung2003 IAS_Vergleichsberichte Prognose03_ 2005V2x" xfId="9329"/>
    <cellStyle name="_Data_Tabelle1_Summary figures" xfId="9330"/>
    <cellStyle name="_Data_Tabelle1_Targets-2006_per-bp" xfId="9331"/>
    <cellStyle name="_Data_Tabelle1_THI Unwinds for Plan" xfId="9332"/>
    <cellStyle name="_Data_Tabelle1_THI Unwinds for Plan_V2" xfId="9333"/>
    <cellStyle name="_Data_Tabelle1_Total Performance_03_2005" xfId="9334"/>
    <cellStyle name="_Data_Tabelle1_Total_Performance_April_2005" xfId="9335"/>
    <cellStyle name="_Data_Tabelle1_Total_Performance_July-2005" xfId="9336"/>
    <cellStyle name="_Data_Tabelle1_Trading GmbH_Prog02_2005IAS" xfId="9337"/>
    <cellStyle name="_Data_Tabelle1_UB ErgebnisZusammenstellung" xfId="9338"/>
    <cellStyle name="_Data_Tabelle1_Unwind Profile Jan06" xfId="9339"/>
    <cellStyle name="_Data_Tabelle1_Unwind profiles Jan" xfId="9340"/>
    <cellStyle name="_Data_Tabelle1_Unwind-Gas (version 4) TL" xfId="9341"/>
    <cellStyle name="_Data_Tabelle1_Vergleichsberichte Prognose03_ 2004V6" xfId="9342"/>
    <cellStyle name="_Data_Tabelle1_Vergleichsberichte Prognose03_ 2005V1x" xfId="9343"/>
    <cellStyle name="_Data_Tabelle1_Vergleichsberichte Prognose03_ 2005V2x" xfId="9344"/>
    <cellStyle name="_Data_Tabelle1_WOM" xfId="9345"/>
    <cellStyle name="_Data_Tabelle1_Zusatz03 JS" xfId="9346"/>
    <cellStyle name="_Databook volumes analysis" xfId="558"/>
    <cellStyle name="_Db001231X" xfId="559"/>
    <cellStyle name="_Db001231X_07 Cost Analysis" xfId="560"/>
    <cellStyle name="_Db001231X_Working for Cost Analysis % - based on 2008 budget-Yr 2007 numbers" xfId="561"/>
    <cellStyle name="_Db010109X" xfId="562"/>
    <cellStyle name="_Db010109X_07 Cost Analysis" xfId="563"/>
    <cellStyle name="_Db010109X_Working for Cost Analysis % - based on 2008 budget-Yr 2007 numbers" xfId="564"/>
    <cellStyle name="_DBstyle" xfId="565"/>
    <cellStyle name="_DBstyle_Average" xfId="566"/>
    <cellStyle name="_DBstyle_ColHeader" xfId="567"/>
    <cellStyle name="_DBstyle_ColHeader_Span" xfId="568"/>
    <cellStyle name="_DBstyle_Normal" xfId="569"/>
    <cellStyle name="_DBstyle_Note" xfId="570"/>
    <cellStyle name="_DBstyle_Shaded" xfId="571"/>
    <cellStyle name="_DBstyle_Source" xfId="572"/>
    <cellStyle name="_dbtpa000911" xfId="573"/>
    <cellStyle name="_dbtpa000911_07 Cost Analysis" xfId="574"/>
    <cellStyle name="_dbtpa000911_Working for Cost Analysis % - based on 2008 budget-Yr 2007 numbers" xfId="575"/>
    <cellStyle name="_Dbtpa001031x" xfId="576"/>
    <cellStyle name="_Dbtpa001031x_07 Cost Analysis" xfId="577"/>
    <cellStyle name="_Dbtpa001031x_Working for Cost Analysis % - based on 2008 budget-Yr 2007 numbers" xfId="578"/>
    <cellStyle name="_DBTPA010131GAR" xfId="579"/>
    <cellStyle name="_DBTPA010131GAR_07 Cost Analysis" xfId="580"/>
    <cellStyle name="_DBTPA010131GAR_Working for Cost Analysis % - based on 2008 budget-Yr 2007 numbers" xfId="581"/>
    <cellStyle name="_DBTRP" xfId="582"/>
    <cellStyle name="_DBTRP_07 Cost Analysis" xfId="583"/>
    <cellStyle name="_DBTRP_Working for Cost Analysis % - based on 2008 budget-Yr 2007 numbers" xfId="584"/>
    <cellStyle name="_DEBT-0201" xfId="585"/>
    <cellStyle name="_DEBT-0201_07 Cost Analysis" xfId="586"/>
    <cellStyle name="_DEBT-0201_Working for Cost Analysis % - based on 2008 budget-Yr 2007 numbers" xfId="587"/>
    <cellStyle name="_Deutsche Banks Model Received 10-08-05" xfId="588"/>
    <cellStyle name="_download" xfId="589"/>
    <cellStyle name="_EPS Oct01Bud" xfId="590"/>
    <cellStyle name="_Esselunga Consolidated v4" xfId="591"/>
    <cellStyle name="_ET_STYLE_NoName_00_" xfId="592"/>
    <cellStyle name="_Euro" xfId="593"/>
    <cellStyle name="_Fieldwork200205" xfId="594"/>
    <cellStyle name="_ForecastToday v4" xfId="595"/>
    <cellStyle name="_FS Utopia Toolbox V_1 (2)" xfId="596"/>
    <cellStyle name="_Granbury-F-Machine" xfId="597"/>
    <cellStyle name="_Granite" xfId="598"/>
    <cellStyle name="_GRM analysisV07.12.07" xfId="599"/>
    <cellStyle name="_GRM analysisV07_12_07" xfId="600"/>
    <cellStyle name="_GRM price impact1" xfId="601"/>
    <cellStyle name="_GS Equity Research Driver Comparison" xfId="9347"/>
    <cellStyle name="_GS Model of VSTR" xfId="9348"/>
    <cellStyle name="_Header" xfId="602"/>
    <cellStyle name="_Header_BC CBC Fortschreibung bis 2007 (02_05_16)" xfId="9349"/>
    <cellStyle name="_Header_Berichtstabellen2" xfId="9350"/>
    <cellStyle name="_Header_BP 2007 Version 13-12 Master for Platinum FIX" xfId="9351"/>
    <cellStyle name="_Header_CPIS AD (2)" xfId="9352"/>
    <cellStyle name="_Header_Eingabe+Kontrolle Prognose 0011 Muster 001127" xfId="9353"/>
    <cellStyle name="_Header_Konzernplanung 2008-2012 AR VFINAL" xfId="9354"/>
    <cellStyle name="_Header_Kostenstellenplanung Aufteilung PUG 0302" xfId="9355"/>
    <cellStyle name="_Header_Ländergewichtung Steuersätze für KPMG_2009" xfId="9356"/>
    <cellStyle name="_Header_Mappe1" xfId="9357"/>
    <cellStyle name="_Header_Mifri RGJ 01 Mengen und Erlöse PQ-B (V 29.10.01)" xfId="9358"/>
    <cellStyle name="_Header_Nr3 ghs-impV3_sep_master" xfId="9359"/>
    <cellStyle name="_Header_Nr3 ghs-impV3_sep_master_neu" xfId="9360"/>
    <cellStyle name="_Header_Output Planning Group 07-11 AR FINAL" xfId="9361"/>
    <cellStyle name="_Header_Systems Planung Pricing" xfId="9362"/>
    <cellStyle name="_Header_Systems Prognose Pricing" xfId="9363"/>
    <cellStyle name="_Header_Übersicht Vertriebskosten" xfId="9364"/>
    <cellStyle name="_Heading" xfId="603"/>
    <cellStyle name="_Highlight" xfId="604"/>
    <cellStyle name="_Innsamling" xfId="9365"/>
    <cellStyle name="_Input" xfId="605"/>
    <cellStyle name="_Integrity Checks Actual AUGUST 06" xfId="606"/>
    <cellStyle name="_Integrity Checks Actual AUGUST 06_Brazil P&amp;L databook" xfId="607"/>
    <cellStyle name="_Integrity Checks Actual AUGUST 06_Brazil P&amp;L databook_Germany P&amp;L databook" xfId="608"/>
    <cellStyle name="_Integrity Checks Actual AUGUST 06_Budget vs Actuals" xfId="609"/>
    <cellStyle name="_Integrity Checks Actual AUGUST 06_Budget vs Actuals_China margin bridge" xfId="610"/>
    <cellStyle name="_Integrity Checks Actual AUGUST 06_Budget vs Actuals_China margin bridge_Germany P&amp;L databook" xfId="611"/>
    <cellStyle name="_Integrity Checks Actual AUGUST 06_Budget vs Actuals_Copy Key customers by country_HTJ" xfId="612"/>
    <cellStyle name="_Integrity Checks Actual AUGUST 06_Budget vs Actuals_Copy Key customers by country_HTJ_Germany P&amp;L databook" xfId="613"/>
    <cellStyle name="_Integrity Checks Actual AUGUST 06_Budget vs Actuals_Germany P&amp;L databook" xfId="614"/>
    <cellStyle name="_Integrity Checks Actual AUGUST 06_Budget vs Actuals_Indirect labour per FTE analysis" xfId="615"/>
    <cellStyle name="_Integrity Checks Actual AUGUST 06_Budget vs Actuals_Indirect labour per FTE analysis_Germany P&amp;L databook" xfId="616"/>
    <cellStyle name="_Integrity Checks Actual AUGUST 06_Budget vs Actuals_Port analysis databook" xfId="617"/>
    <cellStyle name="_Integrity Checks Actual AUGUST 06_Budget vs Actuals_Port analysis databook_Budgeting accuracy databook" xfId="618"/>
    <cellStyle name="_Integrity Checks Actual AUGUST 06_Budget vs Actuals_Singapore P&amp;L databook" xfId="619"/>
    <cellStyle name="_Integrity Checks Actual AUGUST 06_Budget vs Actuals_Singapore P&amp;L databook_Germany P&amp;L databook" xfId="620"/>
    <cellStyle name="_Integrity Checks Actual AUGUST 06_China margin bridge" xfId="621"/>
    <cellStyle name="_Integrity Checks Actual AUGUST 06_China margin bridge_Germany P&amp;L databook" xfId="622"/>
    <cellStyle name="_Integrity Checks Actual AUGUST 06_China P&amp;L databook" xfId="623"/>
    <cellStyle name="_Integrity Checks Actual AUGUST 06_China P&amp;L databook_Germany P&amp;L databook" xfId="624"/>
    <cellStyle name="_Integrity Checks Actual AUGUST 06_Germany P&amp;L databook" xfId="625"/>
    <cellStyle name="_Integrity Checks Actual AUGUST 06_Germany P&amp;L databook_China margin bridge" xfId="626"/>
    <cellStyle name="_Integrity Checks Actual AUGUST 06_Germany P&amp;L databook_China margin bridge_Germany P&amp;L databook" xfId="627"/>
    <cellStyle name="_Integrity Checks Actual AUGUST 06_Germany P&amp;L databook_Copy Key customers by country_HTJ" xfId="628"/>
    <cellStyle name="_Integrity Checks Actual AUGUST 06_Germany P&amp;L databook_Copy Key customers by country_HTJ_Germany P&amp;L databook" xfId="629"/>
    <cellStyle name="_Integrity Checks Actual AUGUST 06_Germany P&amp;L databook_Germany P&amp;L databook" xfId="630"/>
    <cellStyle name="_Integrity Checks Actual AUGUST 06_Germany P&amp;L databook_Indirect labour per FTE analysis" xfId="631"/>
    <cellStyle name="_Integrity Checks Actual AUGUST 06_Germany P&amp;L databook_Indirect labour per FTE analysis_Germany P&amp;L databook" xfId="632"/>
    <cellStyle name="_Integrity Checks Actual AUGUST 06_Germany P&amp;L databook_Port analysis databook" xfId="633"/>
    <cellStyle name="_Integrity Checks Actual AUGUST 06_Germany P&amp;L databook_Port analysis databook_Budgeting accuracy databook" xfId="634"/>
    <cellStyle name="_Integrity Checks Actual AUGUST 06_Germany P&amp;L databook_Singapore P&amp;L databook" xfId="635"/>
    <cellStyle name="_Integrity Checks Actual AUGUST 06_Germany P&amp;L databook_Singapore P&amp;L databook_Germany P&amp;L databook" xfId="636"/>
    <cellStyle name="_Integrity Checks Actual AUGUST 06_Indirect labour per FTE analysis" xfId="637"/>
    <cellStyle name="_Integrity Checks Actual AUGUST 06_Indirect labour per FTE analysis_Germany P&amp;L databook" xfId="638"/>
    <cellStyle name="_Integrity Checks Actual AUGUST 06_Singapore P&amp;L databook" xfId="639"/>
    <cellStyle name="_Integrity Checks Actual AUGUST 06_Singapore P&amp;L databook_Germany P&amp;L databook" xfId="640"/>
    <cellStyle name="_Integrity Checks Actual AUGUST 06_UK P&amp;L databook" xfId="641"/>
    <cellStyle name="_Integrity Checks Actual AUGUST 06_UK P&amp;L databook_Germany P&amp;L databook" xfId="642"/>
    <cellStyle name="_Integrity Checks Actual AUGUST 06_USA P&amp;L databook" xfId="643"/>
    <cellStyle name="_Integrity Checks Actual AUGUST 06_USA P&amp;L databook_Germany P&amp;L databook" xfId="644"/>
    <cellStyle name="_Ironwood" xfId="645"/>
    <cellStyle name="_Ironwood_LB36a" xfId="646"/>
    <cellStyle name="_Jan  2007 Mgmt Report Template - ATI" xfId="647"/>
    <cellStyle name="_Jan  2007 Mgmt Report Template - ATI_final send_02 08 07" xfId="648"/>
    <cellStyle name="_JP Morgan" xfId="9366"/>
    <cellStyle name="_Konzernplanung 2008-2012 AR VFINAL" xfId="9367"/>
    <cellStyle name="_Kosten" xfId="9368"/>
    <cellStyle name="_Ländergewichtung Steuersätze für KPMG_2009" xfId="9369"/>
    <cellStyle name="_listecc_310109" xfId="10212"/>
    <cellStyle name="_Luxury Goods Comps latest" xfId="9370"/>
    <cellStyle name="_Mal for innhenting av estimater Q4- 2002" xfId="9371"/>
    <cellStyle name="_Malibu refinery Q2-Q4  FY07" xfId="649"/>
    <cellStyle name="_Mar 2007 Mgmt Report Template - ATI" xfId="650"/>
    <cellStyle name="_Mar 2007 Mgmt Report Template - ATI_04.11.07" xfId="651"/>
    <cellStyle name="_March Reconciled" xfId="652"/>
    <cellStyle name="_MAY 2007_DPW Mgmt Report_final send_06 07 07" xfId="653"/>
    <cellStyle name="_Multiple" xfId="654"/>
    <cellStyle name="_Multiple_~0061532" xfId="655"/>
    <cellStyle name="_Multiple_~0061532_~8405517" xfId="656"/>
    <cellStyle name="_Multiple_~0061532_Classeur7" xfId="657"/>
    <cellStyle name="_Multiple_~0061532_Financials 4" xfId="658"/>
    <cellStyle name="_Multiple_~0061532_'lbo" xfId="659"/>
    <cellStyle name="_Multiple_~0061532_Model Lilly new 30-01-02" xfId="660"/>
    <cellStyle name="_Multiple_~0061532_PL4 uk" xfId="661"/>
    <cellStyle name="_Multiple_~0061532_PL4 uk_~8405517" xfId="662"/>
    <cellStyle name="_Multiple_~0061532_PL4 uk_1" xfId="663"/>
    <cellStyle name="_Multiple_~0061532_PL4 uk_1_~8405517" xfId="664"/>
    <cellStyle name="_Multiple_~0061532_PL4 uk_1_Classeur7" xfId="665"/>
    <cellStyle name="_Multiple_~0061532_PL4 uk_1_Financials 4" xfId="666"/>
    <cellStyle name="_Multiple_~0061532_PL4 uk_1_'lbo" xfId="667"/>
    <cellStyle name="_Multiple_~0061532_PL4 uk_1_Model Lilly new 30-01-02" xfId="668"/>
    <cellStyle name="_Multiple_~0061532_PL4 uk_Classeur7" xfId="669"/>
    <cellStyle name="_Multiple_~8405517" xfId="670"/>
    <cellStyle name="_Multiple_AccretionDilution" xfId="671"/>
    <cellStyle name="_Multiple_Classeur7" xfId="672"/>
    <cellStyle name="_Multiple_consensus thalès" xfId="673"/>
    <cellStyle name="_Multiple_consulting_comp_27" xfId="674"/>
    <cellStyle name="_Multiple_consulting_comp_27_AccretionDilution" xfId="675"/>
    <cellStyle name="_Multiple_consulting_comp_27_consensus thalès" xfId="676"/>
    <cellStyle name="_Multiple_consulting_comp_27_Graph commenté maj" xfId="677"/>
    <cellStyle name="_Multiple_consulting_comp_27_modele titus 18 02 03" xfId="678"/>
    <cellStyle name="_Multiple_consulting_comp_27_Newspaper Comps - New" xfId="679"/>
    <cellStyle name="_Multiple_consulting_comp_27_Newspaper Comps - New_consensus thalès" xfId="680"/>
    <cellStyle name="_Multiple_consulting_comp_27_Newspaper Comps - New_Graph commenté maj" xfId="681"/>
    <cellStyle name="_Multiple_consulting_comp_27_Newspaper Comps - New_modele titus 18 02 03" xfId="682"/>
    <cellStyle name="_Multiple_Financials 4" xfId="683"/>
    <cellStyle name="_Multiple_Graph commenté maj" xfId="684"/>
    <cellStyle name="_Multiple_'lbo" xfId="685"/>
    <cellStyle name="_Multiple_Model Lilly new 30-01-02" xfId="686"/>
    <cellStyle name="_Multiple_Model v38(fixed shares)" xfId="687"/>
    <cellStyle name="_Multiple_Modele Etoile 140302" xfId="688"/>
    <cellStyle name="_Multiple_modele titus 18 02 03" xfId="689"/>
    <cellStyle name="_Multiple_Newspaper Comps - New" xfId="690"/>
    <cellStyle name="_Multiple_Newspaper Comps - New_consensus thalès" xfId="691"/>
    <cellStyle name="_Multiple_Newspaper Comps - New_Graph commenté maj" xfId="692"/>
    <cellStyle name="_Multiple_Newspaper Comps - New_modele titus 18 02 03" xfId="693"/>
    <cellStyle name="_Multiple_Nickel" xfId="694"/>
    <cellStyle name="_Multiple_Nickel_~8405517" xfId="695"/>
    <cellStyle name="_Multiple_Nickel_1" xfId="696"/>
    <cellStyle name="_Multiple_Nickel_1_~8405517" xfId="697"/>
    <cellStyle name="_Multiple_Nickel_1_Classeur7" xfId="698"/>
    <cellStyle name="_Multiple_Nickel_1_Financials 4" xfId="699"/>
    <cellStyle name="_Multiple_Nickel_1_'lbo" xfId="700"/>
    <cellStyle name="_Multiple_Nickel_1_Model Lilly new 30-01-02" xfId="701"/>
    <cellStyle name="_Multiple_Nickel_Classeur7" xfId="702"/>
    <cellStyle name="_Multiple_PL4 uk" xfId="703"/>
    <cellStyle name="_Multiple_PL4 uk_~8405517" xfId="704"/>
    <cellStyle name="_Multiple_PL4 uk_1" xfId="705"/>
    <cellStyle name="_Multiple_PL4 uk_1_~8405517" xfId="706"/>
    <cellStyle name="_Multiple_PL4 uk_1_Classeur7" xfId="707"/>
    <cellStyle name="_Multiple_PL4 uk_Classeur7" xfId="708"/>
    <cellStyle name="_Multiple_president_comps_2" xfId="709"/>
    <cellStyle name="_Multiple_president_comps_3" xfId="710"/>
    <cellStyle name="_Multiple_pro_forma_model_paris" xfId="711"/>
    <cellStyle name="_Multiple_pro_forma_model_paris_~8405517" xfId="712"/>
    <cellStyle name="_Multiple_pro_forma_model_paris_AccretionDilution" xfId="713"/>
    <cellStyle name="_Multiple_pro_forma_model_paris_Newspaper Comps - New" xfId="714"/>
    <cellStyle name="_Multiple_pro_forma_model_paris_president_comps_3" xfId="715"/>
    <cellStyle name="_MultipleSpace" xfId="716"/>
    <cellStyle name="_MultipleSpace_~0061532" xfId="717"/>
    <cellStyle name="_MultipleSpace_~0061532_PL4 uk" xfId="718"/>
    <cellStyle name="_MultipleSpace_~0061532_PL4 uk_~8405517" xfId="719"/>
    <cellStyle name="_MultipleSpace_~0061532_PL4 uk_1" xfId="720"/>
    <cellStyle name="_MultipleSpace_~0061532_PL4 uk_1_~8405517" xfId="721"/>
    <cellStyle name="_MultipleSpace_~0061532_PL4 uk_1_Classeur7" xfId="722"/>
    <cellStyle name="_MultipleSpace_~0061532_PL4 uk_Classeur7" xfId="723"/>
    <cellStyle name="_MultipleSpace_~8405517" xfId="724"/>
    <cellStyle name="_MultipleSpace_AccretionDilution" xfId="725"/>
    <cellStyle name="_MultipleSpace_AccretionDilution_consensus thalès" xfId="726"/>
    <cellStyle name="_MultipleSpace_AccretionDilution_Graph commenté maj" xfId="727"/>
    <cellStyle name="_MultipleSpace_AccretionDilution_modele titus 18 02 03" xfId="728"/>
    <cellStyle name="_MultipleSpace_Classeur7" xfId="729"/>
    <cellStyle name="_MultipleSpace_consensus thalès" xfId="730"/>
    <cellStyle name="_MultipleSpace_Financials 4" xfId="731"/>
    <cellStyle name="_MultipleSpace_Graph commenté maj" xfId="732"/>
    <cellStyle name="_MultipleSpace_'lbo" xfId="733"/>
    <cellStyle name="_MultipleSpace_Model Lilly new 30-01-02" xfId="734"/>
    <cellStyle name="_MultipleSpace_Model v38(fixed shares)" xfId="735"/>
    <cellStyle name="_MultipleSpace_Modele Etoile 140302" xfId="736"/>
    <cellStyle name="_MultipleSpace_modele titus 18 02 03" xfId="737"/>
    <cellStyle name="_MultipleSpace_Newspaper Comps - New" xfId="738"/>
    <cellStyle name="_MultipleSpace_PL4 uk" xfId="739"/>
    <cellStyle name="_MultipleSpace_PL4 uk_~8405517" xfId="740"/>
    <cellStyle name="_MultipleSpace_PL4 uk_1" xfId="741"/>
    <cellStyle name="_MultipleSpace_PL4 uk_1_~8405517" xfId="742"/>
    <cellStyle name="_MultipleSpace_PL4 uk_1_Classeur7" xfId="743"/>
    <cellStyle name="_MultipleSpace_PL4 uk_1_Financials 4" xfId="744"/>
    <cellStyle name="_MultipleSpace_PL4 uk_1_'lbo" xfId="745"/>
    <cellStyle name="_MultipleSpace_PL4 uk_1_Model Lilly new 30-01-02" xfId="746"/>
    <cellStyle name="_MultipleSpace_PL4 uk_Classeur7" xfId="747"/>
    <cellStyle name="_MultipleSpace_pro_forma_model_paris" xfId="748"/>
    <cellStyle name="_MultipleSpace_pro_forma_model_paris_~8405517" xfId="749"/>
    <cellStyle name="_MultipleSpace_pro_forma_model_paris_AccretionDilution" xfId="750"/>
    <cellStyle name="_MultipleSpace_pro_forma_model_paris_Newspaper Comps - New" xfId="751"/>
    <cellStyle name="_MultipleSpace_pro_forma_model_paris_president_comps_3" xfId="752"/>
    <cellStyle name="_MultipleSpace_pro_forma_model_paris_president_comps_3_consensus thalès" xfId="753"/>
    <cellStyle name="_MultipleSpace_pro_forma_model_paris_president_comps_3_Graph commenté maj" xfId="754"/>
    <cellStyle name="_MultipleSpace_pro_forma_model_paris_president_comps_3_modele titus 18 02 03" xfId="755"/>
    <cellStyle name="_NA_IS" xfId="756"/>
    <cellStyle name="_Number" xfId="757"/>
    <cellStyle name="_Number0" xfId="758"/>
    <cellStyle name="_Number00" xfId="759"/>
    <cellStyle name="_Other_data022802" xfId="760"/>
    <cellStyle name="_Output" xfId="761"/>
    <cellStyle name="_Output Planning Group 07-11 AR FINAL" xfId="9372"/>
    <cellStyle name="_Percent" xfId="762"/>
    <cellStyle name="_Percent_~0061532" xfId="763"/>
    <cellStyle name="_Percent_~0061532_~8405517" xfId="764"/>
    <cellStyle name="_Percent_~0061532_Classeur7" xfId="765"/>
    <cellStyle name="_Percent_~0061532_Financials 4" xfId="766"/>
    <cellStyle name="_Percent_~0061532_'lbo" xfId="767"/>
    <cellStyle name="_Percent_~0061532_Model Lilly new 30-01-02" xfId="768"/>
    <cellStyle name="_Percent_~0061532_PL4 uk" xfId="769"/>
    <cellStyle name="_Percent_~0061532_PL4 uk_~8405517" xfId="770"/>
    <cellStyle name="_Percent_~0061532_PL4 uk_1" xfId="771"/>
    <cellStyle name="_Percent_~0061532_PL4 uk_1_~8405517" xfId="772"/>
    <cellStyle name="_Percent_~0061532_PL4 uk_1_Classeur7" xfId="773"/>
    <cellStyle name="_Percent_~0061532_PL4 uk_1_Financials 4" xfId="774"/>
    <cellStyle name="_Percent_~0061532_PL4 uk_1_'lbo" xfId="775"/>
    <cellStyle name="_Percent_~0061532_PL4 uk_1_Model Lilly new 30-01-02" xfId="776"/>
    <cellStyle name="_Percent_~0061532_PL4 uk_Classeur7" xfId="777"/>
    <cellStyle name="_Percent_~8405517" xfId="778"/>
    <cellStyle name="_Percent_AccretionDilution" xfId="779"/>
    <cellStyle name="_Percent_Classeur7" xfId="780"/>
    <cellStyle name="_Percent_consensus thalès" xfId="781"/>
    <cellStyle name="_Percent_Graph commenté maj" xfId="782"/>
    <cellStyle name="_Percent_Model v38(fixed shares)" xfId="783"/>
    <cellStyle name="_Percent_Modele Etoile 140302" xfId="784"/>
    <cellStyle name="_Percent_modele titus 18 02 03" xfId="785"/>
    <cellStyle name="_Percent_Newspaper Comps - New" xfId="786"/>
    <cellStyle name="_Percent_Nickel" xfId="787"/>
    <cellStyle name="_Percent_Nickel_~8405517" xfId="788"/>
    <cellStyle name="_Percent_Nickel_1" xfId="789"/>
    <cellStyle name="_Percent_Nickel_1_~8405517" xfId="790"/>
    <cellStyle name="_Percent_Nickel_1_Classeur7" xfId="791"/>
    <cellStyle name="_Percent_Nickel_1_'lbo" xfId="792"/>
    <cellStyle name="_Percent_Nickel_Classeur7" xfId="793"/>
    <cellStyle name="_Percent_PL4 uk" xfId="794"/>
    <cellStyle name="_Percent_PL4 uk_~8405517" xfId="795"/>
    <cellStyle name="_Percent_PL4 uk_1" xfId="796"/>
    <cellStyle name="_Percent_PL4 uk_1_~8405517" xfId="797"/>
    <cellStyle name="_Percent_PL4 uk_1_Classeur7" xfId="798"/>
    <cellStyle name="_Percent_PL4 uk_1_Financials 4" xfId="799"/>
    <cellStyle name="_Percent_PL4 uk_1_'lbo" xfId="800"/>
    <cellStyle name="_Percent_PL4 uk_1_Model Lilly new 30-01-02" xfId="801"/>
    <cellStyle name="_Percent_PL4 uk_Classeur7" xfId="802"/>
    <cellStyle name="_Percent_pro_forma_model_paris" xfId="803"/>
    <cellStyle name="_Percent_pro_forma_model_paris_~8405517" xfId="804"/>
    <cellStyle name="_Percent_pro_forma_model_paris_AccretionDilution" xfId="805"/>
    <cellStyle name="_Percent_pro_forma_model_paris_consensus thalès" xfId="806"/>
    <cellStyle name="_Percent_pro_forma_model_paris_Graph commenté maj" xfId="807"/>
    <cellStyle name="_Percent_pro_forma_model_paris_modele titus 18 02 03" xfId="808"/>
    <cellStyle name="_Percent_pro_forma_model_paris_Newspaper Comps - New" xfId="809"/>
    <cellStyle name="_Percent_pro_forma_model_paris_Newspaper Comps - New_consensus thalès" xfId="810"/>
    <cellStyle name="_Percent_pro_forma_model_paris_Newspaper Comps - New_Graph commenté maj" xfId="811"/>
    <cellStyle name="_Percent_pro_forma_model_paris_Newspaper Comps - New_modele titus 18 02 03" xfId="812"/>
    <cellStyle name="_Percent_pro_forma_model_paris_president_comps_3" xfId="813"/>
    <cellStyle name="_Percent_pro_forma_model_paris_president_comps_3_consensus thalès" xfId="814"/>
    <cellStyle name="_Percent_pro_forma_model_paris_president_comps_3_Graph commenté maj" xfId="815"/>
    <cellStyle name="_Percent_pro_forma_model_paris_president_comps_3_modele titus 18 02 03" xfId="816"/>
    <cellStyle name="_PercentSpace" xfId="817"/>
    <cellStyle name="_PercentSpace_~0061532" xfId="818"/>
    <cellStyle name="_PercentSpace_~0061532_~8405517" xfId="819"/>
    <cellStyle name="_PercentSpace_~0061532_Classeur7" xfId="820"/>
    <cellStyle name="_PercentSpace_~0061532_Financials 4" xfId="821"/>
    <cellStyle name="_PercentSpace_~0061532_'lbo" xfId="822"/>
    <cellStyle name="_PercentSpace_~0061532_Model Lilly new 30-01-02" xfId="823"/>
    <cellStyle name="_PercentSpace_~0061532_PL4 uk" xfId="824"/>
    <cellStyle name="_PercentSpace_~0061532_PL4 uk_~8405517" xfId="825"/>
    <cellStyle name="_PercentSpace_~0061532_PL4 uk_1" xfId="826"/>
    <cellStyle name="_PercentSpace_~0061532_PL4 uk_Classeur7" xfId="827"/>
    <cellStyle name="_PercentSpace_~8405517" xfId="828"/>
    <cellStyle name="_PercentSpace_AccretionDilution" xfId="829"/>
    <cellStyle name="_PercentSpace_AccretionDilution_consensus thalès" xfId="830"/>
    <cellStyle name="_PercentSpace_AccretionDilution_Graph commenté maj" xfId="831"/>
    <cellStyle name="_PercentSpace_AccretionDilution_modele titus 18 02 03" xfId="832"/>
    <cellStyle name="_PercentSpace_Classeur7" xfId="833"/>
    <cellStyle name="_PercentSpace_consensus thalès" xfId="834"/>
    <cellStyle name="_PercentSpace_Financials 4" xfId="835"/>
    <cellStyle name="_PercentSpace_Graph commenté maj" xfId="836"/>
    <cellStyle name="_PercentSpace_'lbo" xfId="837"/>
    <cellStyle name="_PercentSpace_Model Lilly new 30-01-02" xfId="838"/>
    <cellStyle name="_PercentSpace_Model v38(fixed shares)" xfId="839"/>
    <cellStyle name="_PercentSpace_Modele Etoile 140302" xfId="840"/>
    <cellStyle name="_PercentSpace_modele titus 18 02 03" xfId="841"/>
    <cellStyle name="_PercentSpace_Newspaper Comps - New" xfId="842"/>
    <cellStyle name="_PercentSpace_PL4 uk" xfId="843"/>
    <cellStyle name="_PercentSpace_PL4 uk_~8405517" xfId="844"/>
    <cellStyle name="_PercentSpace_PL4 uk_1" xfId="845"/>
    <cellStyle name="_PercentSpace_PL4 uk_1_~8405517" xfId="846"/>
    <cellStyle name="_PercentSpace_PL4 uk_1_Classeur7" xfId="847"/>
    <cellStyle name="_PercentSpace_PL4 uk_1_Financials 4" xfId="848"/>
    <cellStyle name="_PercentSpace_PL4 uk_1_'lbo" xfId="849"/>
    <cellStyle name="_PercentSpace_PL4 uk_1_Model Lilly new 30-01-02" xfId="850"/>
    <cellStyle name="_PercentSpace_PL4 uk_Classeur7" xfId="851"/>
    <cellStyle name="_PercentSpace_pro_forma_model_paris" xfId="852"/>
    <cellStyle name="_PercentSpace_pro_forma_model_paris_~8405517" xfId="853"/>
    <cellStyle name="_PercentSpace_pro_forma_model_paris_AccretionDilution" xfId="854"/>
    <cellStyle name="_PercentSpace_pro_forma_model_paris_AccretionDilution_consensus thalès" xfId="855"/>
    <cellStyle name="_PercentSpace_pro_forma_model_paris_AccretionDilution_Graph commenté maj" xfId="856"/>
    <cellStyle name="_PercentSpace_pro_forma_model_paris_AccretionDilution_modele titus 18 02 03" xfId="857"/>
    <cellStyle name="_PercentSpace_pro_forma_model_paris_consensus thalès" xfId="858"/>
    <cellStyle name="_PercentSpace_pro_forma_model_paris_Graph commenté maj" xfId="859"/>
    <cellStyle name="_PercentSpace_pro_forma_model_paris_modele titus 18 02 03" xfId="860"/>
    <cellStyle name="_PercentSpace_pro_forma_model_paris_Newspaper Comps - New" xfId="861"/>
    <cellStyle name="_PercentSpace_pro_forma_model_paris_Newspaper Comps - New_consensus thalès" xfId="862"/>
    <cellStyle name="_PercentSpace_pro_forma_model_paris_Newspaper Comps - New_Graph commenté maj" xfId="863"/>
    <cellStyle name="_PercentSpace_pro_forma_model_paris_Newspaper Comps - New_modele titus 18 02 03" xfId="864"/>
    <cellStyle name="_PERSONAL" xfId="865"/>
    <cellStyle name="_PERSONAL_1" xfId="866"/>
    <cellStyle name="_PERSONAL_1_Copy Key customers by country_HTJ" xfId="867"/>
    <cellStyle name="_PERSONAL_Copy Key customers by country_HTJ" xfId="868"/>
    <cellStyle name="_Prodigy P&amp;L databook" xfId="869"/>
    <cellStyle name="_ProjectX_DB_1" xfId="870"/>
    <cellStyle name="_ProjectX_DB_1_vpe Energia NPZ 22-09-2010" xfId="871"/>
    <cellStyle name="_Reporting_pack_Kherson" xfId="872"/>
    <cellStyle name="_Reporting_pack_Kherson27.09.05" xfId="873"/>
    <cellStyle name="_Revenues 2004 by clients" xfId="874"/>
    <cellStyle name="_Review Audit files UK KAC" xfId="875"/>
    <cellStyle name="_revised cash forecast to 31.3.06 26.7.05 v1" xfId="876"/>
    <cellStyle name="_revised cash forecast to 31.3.06 26.7.05 v31" xfId="877"/>
    <cellStyle name="_Row1" xfId="878"/>
    <cellStyle name="_Row1_070415 RHINE merger model_v2 (sent to LXS)" xfId="9373"/>
    <cellStyle name="_Row1_Alea_Charts_070501" xfId="9374"/>
    <cellStyle name="_Row1_Alea_Charts_170401" xfId="9375"/>
    <cellStyle name="_Row1_Alea_Charts_170401_freie Analyse_test" xfId="9376"/>
    <cellStyle name="_Row1_Alea_Charts_180401" xfId="9377"/>
    <cellStyle name="_Row1_Alea_Charts_310501" xfId="9378"/>
    <cellStyle name="_Row1_Alea_Charts_310501_dunkelblau" xfId="9379"/>
    <cellStyle name="_Row1_BC CBC Fortschreibung bis 2007 (02_05_16)" xfId="9380"/>
    <cellStyle name="_Row1_Berichtstabellen2" xfId="9381"/>
    <cellStyle name="_Row1_Bilanz_Jtest2" xfId="9382"/>
    <cellStyle name="_Row1_Bilanz_Jtest3" xfId="9383"/>
    <cellStyle name="_Row1_BilanzV6" xfId="9384"/>
    <cellStyle name="_Row1_BP 2007 Version 13-12 Master for Platinum FIX" xfId="9385"/>
    <cellStyle name="_Row1_Chartsvorlagen" xfId="9386"/>
    <cellStyle name="_Row1_GuV1" xfId="9387"/>
    <cellStyle name="_Row1_Impairment_Test_BE_S&amp;T" xfId="9388"/>
    <cellStyle name="_Row1_Konzernplanung 2008-2012 AR VFINAL" xfId="9389"/>
    <cellStyle name="_Row1_Ländergewichtung Steuersätze für KPMG_2009" xfId="9390"/>
    <cellStyle name="_Row1_Mappe1" xfId="9391"/>
    <cellStyle name="_Row1_Master Bilanz0912" xfId="9392"/>
    <cellStyle name="_Row1_Mifri 03-07 PN DL-Verrechnung Systems - Festwerte (18-07-02)" xfId="9393"/>
    <cellStyle name="_Row1_MIS1" xfId="9394"/>
    <cellStyle name="_Row1_MIS2" xfId="9395"/>
    <cellStyle name="_Row1_MIS6" xfId="9396"/>
    <cellStyle name="_Row1_MIS8" xfId="9397"/>
    <cellStyle name="_Row1_Nr3 ghs-impV3_sep_master" xfId="9398"/>
    <cellStyle name="_Row1_Nr3 ghs-impV3_sep_master_neu" xfId="9399"/>
    <cellStyle name="_Row1_Output Planning Group 07-11 AR FINAL" xfId="9400"/>
    <cellStyle name="_Row1_Produkte_jn" xfId="9401"/>
    <cellStyle name="_Row1_Prog. September 02 PN DL Verrechnung Systems - Festwerte (18-07-02)" xfId="9402"/>
    <cellStyle name="_Row1_Prog. September 02 PN DL Verrechnung Systems - Festwerte (18-07-02)1" xfId="9403"/>
    <cellStyle name="_Row1_Report" xfId="9404"/>
    <cellStyle name="_Row1_RWEPLUS2" xfId="9405"/>
    <cellStyle name="_Row1_Systems Planung Bestandskunden" xfId="9406"/>
    <cellStyle name="_Row1_Systems Planung Pricing" xfId="9407"/>
    <cellStyle name="_Row1_Systems Prognose Bestandskunden" xfId="9408"/>
    <cellStyle name="_Row1_Systems Prognose Pricing" xfId="9409"/>
    <cellStyle name="_Row1_VAL - EX-TLP-Latest Version of Stroehr-02MAY07" xfId="9410"/>
    <cellStyle name="_Row1_WKZ-Excel" xfId="9411"/>
    <cellStyle name="_Row2" xfId="879"/>
    <cellStyle name="_Row2_BC CBC Fortschreibung bis 2007 (02_05_16)" xfId="9412"/>
    <cellStyle name="_Row2_Berichtstabellen2" xfId="9413"/>
    <cellStyle name="_Row2_BP 2007 Version 13-12 Master for Platinum FIX" xfId="9414"/>
    <cellStyle name="_Row2_CPIS AD (2)" xfId="9415"/>
    <cellStyle name="_Row2_Eingabe+Kontrolle Prognose 0011 Muster 001127" xfId="9416"/>
    <cellStyle name="_Row2_Konzernplanung 2008-2012 AR VFINAL" xfId="9417"/>
    <cellStyle name="_Row2_Kostenstellenplanung Aufteilung PUG 0302" xfId="9418"/>
    <cellStyle name="_Row2_Ländergewichtung Steuersätze für KPMG_2009" xfId="9419"/>
    <cellStyle name="_Row2_Mappe1" xfId="9420"/>
    <cellStyle name="_Row2_Mifri RGJ 01 Mengen und Erlöse PQ-B (V 29.10.01)" xfId="9421"/>
    <cellStyle name="_Row2_Nr3 ghs-impV3_sep_master" xfId="9422"/>
    <cellStyle name="_Row2_Nr3 ghs-impV3_sep_master_neu" xfId="9423"/>
    <cellStyle name="_Row2_Output Planning Group 07-11 AR FINAL" xfId="9424"/>
    <cellStyle name="_Row2_Systems Planung Pricing" xfId="9425"/>
    <cellStyle name="_Row2_Systems Prognose Pricing" xfId="9426"/>
    <cellStyle name="_Row2_Übersicht Vertriebskosten" xfId="9427"/>
    <cellStyle name="_Row3" xfId="880"/>
    <cellStyle name="_Row3_BC CBC Fortschreibung bis 2007 (02_05_16)" xfId="9428"/>
    <cellStyle name="_Row3_Berichtstabellen2" xfId="9429"/>
    <cellStyle name="_Row3_BP 2007 Version 13-12 Master for Platinum FIX" xfId="9430"/>
    <cellStyle name="_Row3_CPIS AD (2)" xfId="9431"/>
    <cellStyle name="_Row3_Eingabe+Kontrolle Prognose 0011 Muster 001127" xfId="9432"/>
    <cellStyle name="_Row3_Konzernplanung 2008-2012 AR VFINAL" xfId="9433"/>
    <cellStyle name="_Row3_Kostenstellenplanung Aufteilung PUG 0302" xfId="9434"/>
    <cellStyle name="_Row3_Ländergewichtung Steuersätze für KPMG_2009" xfId="9435"/>
    <cellStyle name="_Row3_Mappe1" xfId="9436"/>
    <cellStyle name="_Row3_Mifri RGJ 01 Mengen und Erlöse PQ-B (V 29.10.01)" xfId="9437"/>
    <cellStyle name="_Row3_Nr3 ghs-impV3_sep_master" xfId="9438"/>
    <cellStyle name="_Row3_Nr3 ghs-impV3_sep_master_neu" xfId="9439"/>
    <cellStyle name="_Row3_Output Planning Group 07-11 AR FINAL" xfId="9440"/>
    <cellStyle name="_Row3_Systems Planung Pricing" xfId="9441"/>
    <cellStyle name="_Row3_Systems Prognose Pricing" xfId="9442"/>
    <cellStyle name="_Row3_Übersicht Vertriebskosten" xfId="9443"/>
    <cellStyle name="_Row4" xfId="881"/>
    <cellStyle name="_Row4_BC CBC Fortschreibung bis 2007 (02_05_16)" xfId="9444"/>
    <cellStyle name="_Row4_Berichtstabellen2" xfId="9445"/>
    <cellStyle name="_Row4_Berichtstabellen2 2" xfId="9446"/>
    <cellStyle name="_Row4_BP 2007 Version 13-12 Master for Platinum FIX" xfId="9447"/>
    <cellStyle name="_Row4_BP 2007 Version 13-12 Master for Platinum FIX 2" xfId="9448"/>
    <cellStyle name="_Row4_CPIS AD (2)" xfId="9449"/>
    <cellStyle name="_Row4_CPIS AD (2) 2" xfId="9450"/>
    <cellStyle name="_Row4_Eingabe+Kontrolle Prognose 0011 Muster 001127" xfId="9451"/>
    <cellStyle name="_Row4_Konzernplanung 2008-2012 AR VFINAL" xfId="9452"/>
    <cellStyle name="_Row4_Konzernplanung 2008-2012 AR VFINAL 2" xfId="9453"/>
    <cellStyle name="_Row4_Kostenstellenplanung Aufteilung PUG 0302" xfId="9454"/>
    <cellStyle name="_Row4_Kostenstellenplanung Aufteilung PUG 0302 2" xfId="9455"/>
    <cellStyle name="_Row4_Ländergewichtung Steuersätze für KPMG_2009" xfId="9456"/>
    <cellStyle name="_Row4_Ländergewichtung Steuersätze für KPMG_2009 2" xfId="9457"/>
    <cellStyle name="_Row4_Mappe1" xfId="9458"/>
    <cellStyle name="_Row4_Mappe1 2" xfId="9459"/>
    <cellStyle name="_Row4_Mifri RGJ 01 Mengen und Erlöse PQ-B (V 29.10.01)" xfId="9460"/>
    <cellStyle name="_Row4_Mifri RGJ 01 Mengen und Erlöse PQ-B (V 29.10.01) 2" xfId="9461"/>
    <cellStyle name="_Row4_Nr3 ghs-impV3_sep_master" xfId="9462"/>
    <cellStyle name="_Row4_Nr3 ghs-impV3_sep_master 2" xfId="9463"/>
    <cellStyle name="_Row4_Nr3 ghs-impV3_sep_master_neu" xfId="9464"/>
    <cellStyle name="_Row4_Nr3 ghs-impV3_sep_master_neu 2" xfId="9465"/>
    <cellStyle name="_Row4_Output Planning Group 07-11 AR FINAL" xfId="9466"/>
    <cellStyle name="_Row4_Output Planning Group 07-11 AR FINAL 2" xfId="9467"/>
    <cellStyle name="_Row4_Systems Planung Pricing" xfId="9468"/>
    <cellStyle name="_Row4_Systems Prognose Pricing" xfId="9469"/>
    <cellStyle name="_Row4_Übersicht Vertriebskosten" xfId="9470"/>
    <cellStyle name="_Row5" xfId="882"/>
    <cellStyle name="_Row5_BC CBC Fortschreibung bis 2007 (02_05_16)" xfId="9471"/>
    <cellStyle name="_Row5_Berichtstabellen2" xfId="9472"/>
    <cellStyle name="_Row5_BP 2007 Version 13-12 Master for Platinum FIX" xfId="9473"/>
    <cellStyle name="_Row5_CPIS AD (2)" xfId="9474"/>
    <cellStyle name="_Row5_Eingabe+Kontrolle Prognose 0011 Muster 001127" xfId="9475"/>
    <cellStyle name="_Row5_Konzernplanung 2008-2012 AR VFINAL" xfId="9476"/>
    <cellStyle name="_Row5_Kostenstellenplanung Aufteilung PUG 0302" xfId="9477"/>
    <cellStyle name="_Row5_Ländergewichtung Steuersätze für KPMG_2009" xfId="9478"/>
    <cellStyle name="_Row5_Mappe1" xfId="9479"/>
    <cellStyle name="_Row5_Mifri RGJ 01 Mengen und Erlöse PQ-B (V 29.10.01)" xfId="9480"/>
    <cellStyle name="_Row5_Nr3 ghs-impV3_sep_master" xfId="9481"/>
    <cellStyle name="_Row5_Nr3 ghs-impV3_sep_master_neu" xfId="9482"/>
    <cellStyle name="_Row5_Output Planning Group 07-11 AR FINAL" xfId="9483"/>
    <cellStyle name="_Row5_Systems Planung Pricing" xfId="9484"/>
    <cellStyle name="_Row5_Systems Prognose Pricing" xfId="9485"/>
    <cellStyle name="_Row5_Übersicht Vertriebskosten" xfId="9486"/>
    <cellStyle name="_Row6" xfId="883"/>
    <cellStyle name="_Row6_BC CBC Fortschreibung bis 2007 (02_05_16)" xfId="9487"/>
    <cellStyle name="_Row6_Berichtstabellen2" xfId="9488"/>
    <cellStyle name="_Row6_BP 2007 Version 13-12 Master for Platinum FIX" xfId="9489"/>
    <cellStyle name="_Row6_CPIS AD (2)" xfId="9490"/>
    <cellStyle name="_Row6_Eingabe+Kontrolle Prognose 0011 Muster 001127" xfId="9491"/>
    <cellStyle name="_Row6_Konzernplanung 2008-2012 AR VFINAL" xfId="9492"/>
    <cellStyle name="_Row6_Kostenstellenplanung Aufteilung PUG 0302" xfId="9493"/>
    <cellStyle name="_Row6_Ländergewichtung Steuersätze für KPMG_2009" xfId="9494"/>
    <cellStyle name="_Row6_Mappe1" xfId="9495"/>
    <cellStyle name="_Row6_Mifri RGJ 01 Mengen und Erlöse PQ-B (V 29.10.01)" xfId="9496"/>
    <cellStyle name="_Row6_Nr3 ghs-impV3_sep_master" xfId="9497"/>
    <cellStyle name="_Row6_Nr3 ghs-impV3_sep_master_neu" xfId="9498"/>
    <cellStyle name="_Row6_Output Planning Group 07-11 AR FINAL" xfId="9499"/>
    <cellStyle name="_Row6_Systems Planung Pricing" xfId="9500"/>
    <cellStyle name="_Row6_Systems Prognose Pricing" xfId="9501"/>
    <cellStyle name="_Row6_Übersicht Vertriebskosten" xfId="9502"/>
    <cellStyle name="_Row7" xfId="884"/>
    <cellStyle name="_Row7_BC CBC Fortschreibung bis 2007 (02_05_16)" xfId="9503"/>
    <cellStyle name="_Row7_Berichtstabellen2" xfId="9504"/>
    <cellStyle name="_Row7_BP 2007 Version 13-12 Master for Platinum FIX" xfId="9505"/>
    <cellStyle name="_Row7_CPIS AD (2)" xfId="9506"/>
    <cellStyle name="_Row7_Eingabe+Kontrolle Prognose 0011 Muster 001127" xfId="9507"/>
    <cellStyle name="_Row7_Konzernplanung 2008-2012 AR VFINAL" xfId="9508"/>
    <cellStyle name="_Row7_Kostenstellenplanung Aufteilung PUG 0302" xfId="9509"/>
    <cellStyle name="_Row7_Ländergewichtung Steuersätze für KPMG_2009" xfId="9510"/>
    <cellStyle name="_Row7_Mappe1" xfId="9511"/>
    <cellStyle name="_Row7_Mifri RGJ 01 Mengen und Erlöse PQ-B (V 29.10.01)" xfId="9512"/>
    <cellStyle name="_Row7_Nr3 ghs-impV3_sep_master" xfId="9513"/>
    <cellStyle name="_Row7_Nr3 ghs-impV3_sep_master_neu" xfId="9514"/>
    <cellStyle name="_Row7_Output Planning Group 07-11 AR FINAL" xfId="9515"/>
    <cellStyle name="_Row7_Systems Planung Pricing" xfId="9516"/>
    <cellStyle name="_Row7_Systems Prognose Pricing" xfId="9517"/>
    <cellStyle name="_Row7_Übersicht Vertriebskosten" xfId="9518"/>
    <cellStyle name="_RowHead" xfId="885"/>
    <cellStyle name="_Sample cover format" xfId="886"/>
    <cellStyle name="_SN_SZ BP IT 070118" xfId="887"/>
    <cellStyle name="_StandardFinReports-Apr  '06 (2)" xfId="888"/>
    <cellStyle name="_StandardFinReports-Apr  '06 (2)_07 Cost Analysis" xfId="889"/>
    <cellStyle name="_StandardFinReports-Apr  '06 (2)_Working for Cost Analysis % - based on 2008 budget-Yr 2007 numbers" xfId="890"/>
    <cellStyle name="_StandardFinReports-Apr  '06_final send_050506" xfId="891"/>
    <cellStyle name="_StandardFinReports-Apr  '06_final send_050506_07 Cost Analysis" xfId="892"/>
    <cellStyle name="_StandardFinReports-Apr  '06_final send_050506_Working for Cost Analysis % - based on 2008 budget-Yr 2007 numbers" xfId="893"/>
    <cellStyle name="_StandardFinReports-Apr. '05_final send_050905" xfId="894"/>
    <cellStyle name="_StandardFinReports-Apr. '05_final send_050905_07 Cost Analysis" xfId="895"/>
    <cellStyle name="_StandardFinReports-Apr. '05_final send_050905_Working for Cost Analysis % - based on 2008 budget-Yr 2007 numbers" xfId="896"/>
    <cellStyle name="_StandardFinReports-Dec. '05_REVISED_1.18.06" xfId="897"/>
    <cellStyle name="_StandardFinReports-Dec. '05_REVISED_1.18.06_07 Cost Analysis" xfId="898"/>
    <cellStyle name="_StandardFinReports-Dec. '05_REVISED_1.18.06_Working for Cost Analysis % - based on 2008 budget-Yr 2007 numbers" xfId="899"/>
    <cellStyle name="_StandardFinReports-May '06" xfId="900"/>
    <cellStyle name="_StandardFinReports-May '06_07 Cost Analysis" xfId="901"/>
    <cellStyle name="_StandardFinReports-May '06_Working for Cost Analysis % - based on 2008 budget-Yr 2007 numbers" xfId="902"/>
    <cellStyle name="_SubHeading" xfId="903"/>
    <cellStyle name="_Summary P&amp;l" xfId="904"/>
    <cellStyle name="_SuperHead" xfId="905"/>
    <cellStyle name="_Table" xfId="906"/>
    <cellStyle name="_TableHead" xfId="907"/>
    <cellStyle name="_TableRowHead" xfId="908"/>
    <cellStyle name="_TableSuperHead" xfId="909"/>
    <cellStyle name="_TDI1273 Staffing Comps 060121_WACC" xfId="9519"/>
    <cellStyle name="_TPADB" xfId="910"/>
    <cellStyle name="_TPADB_07 Cost Analysis" xfId="911"/>
    <cellStyle name="_TPADB_Working for Cost Analysis % - based on 2008 budget-Yr 2007 numbers" xfId="912"/>
    <cellStyle name="_Troja_BP_Model_v03-4 21 Sep 2005" xfId="9520"/>
    <cellStyle name="_VAL - EX-TLP-Latest Version of Stroehr-02MAY07" xfId="9521"/>
    <cellStyle name="_Working Capital (Q4 2006) - v2.4" xfId="913"/>
    <cellStyle name="_Working Capital Analysis" xfId="10213"/>
    <cellStyle name="{Comma [0]}" xfId="914"/>
    <cellStyle name="{Comma}" xfId="915"/>
    <cellStyle name="{Date}" xfId="916"/>
    <cellStyle name="{Month}" xfId="917"/>
    <cellStyle name="{Percent}" xfId="918"/>
    <cellStyle name="{Thousand [0]}" xfId="919"/>
    <cellStyle name="{Thousand}" xfId="920"/>
    <cellStyle name="£ 2dp" xfId="921"/>
    <cellStyle name="£ 2dp 2" xfId="922"/>
    <cellStyle name="£ 2dp 3" xfId="923"/>
    <cellStyle name="£ BP" xfId="924"/>
    <cellStyle name="¤@¯ë_Sheet1 (2)" xfId="9522"/>
    <cellStyle name="¥ JY" xfId="925"/>
    <cellStyle name="€" xfId="926"/>
    <cellStyle name="€ 2dp" xfId="927"/>
    <cellStyle name="€ 2dp 2" xfId="928"/>
    <cellStyle name="+/- # 0dp" xfId="929"/>
    <cellStyle name="+/- # 0dp 2" xfId="930"/>
    <cellStyle name="=C:\WINDOWS\SYSTEM32\COMMAND.COM" xfId="931"/>
    <cellStyle name="=C:\WINNT\SYSTEM32\COMMAND.COM" xfId="932"/>
    <cellStyle name="=C:\WINNT35\SYSTEM32\COMMAND.COM" xfId="933"/>
    <cellStyle name="=systimelineindex" xfId="934"/>
    <cellStyle name="§Q\òm1@À" xfId="9523"/>
    <cellStyle name="¬µrka" xfId="935"/>
    <cellStyle name="•W€_laroux" xfId="936"/>
    <cellStyle name="•W_laroux" xfId="937"/>
    <cellStyle name="0" xfId="938"/>
    <cellStyle name="0,0" xfId="939"/>
    <cellStyle name="0,0 F" xfId="940"/>
    <cellStyle name="0,0%" xfId="941"/>
    <cellStyle name="0,0_Eléments financiers SLS.xls Graphique 2" xfId="942"/>
    <cellStyle name="0,00" xfId="943"/>
    <cellStyle name="0,00x" xfId="944"/>
    <cellStyle name="0,0x" xfId="945"/>
    <cellStyle name="0.0x" xfId="946"/>
    <cellStyle name="0_Analyse mag C" xfId="947"/>
    <cellStyle name="0_BP 08-12-05_8-12-soir" xfId="948"/>
    <cellStyle name="0_BP_YV_7(12(2005" xfId="949"/>
    <cellStyle name="0_BP2" xfId="950"/>
    <cellStyle name="0_BP2_SUBSC" xfId="951"/>
    <cellStyle name="0_BP3" xfId="952"/>
    <cellStyle name="0_BP3_INPUT_AREA" xfId="953"/>
    <cellStyle name="0_BP3_INPUT_AREA_REVENUE" xfId="954"/>
    <cellStyle name="0_BP3_SUBSC" xfId="955"/>
    <cellStyle name="0_Classeur2" xfId="956"/>
    <cellStyle name="0_Copie de FinancialAnalysis_V1 (2)" xfId="957"/>
    <cellStyle name="0_product category sales" xfId="958"/>
    <cellStyle name="0_Project Canada Databook JC report" xfId="959"/>
    <cellStyle name="0_ready reckoner_Hutch3.4" xfId="960"/>
    <cellStyle name="0_Verif_BS_elements_JBC" xfId="961"/>
    <cellStyle name="0=&quot;-&quot;" xfId="9524"/>
    <cellStyle name="0=&quot;-&quot; 2" xfId="9525"/>
    <cellStyle name="000" xfId="962"/>
    <cellStyle name="000 MF" xfId="963"/>
    <cellStyle name="000,0" xfId="964"/>
    <cellStyle name="000_Halloween.xls Graphique 1243" xfId="965"/>
    <cellStyle name="0000" xfId="9526"/>
    <cellStyle name="000000" xfId="9527"/>
    <cellStyle name="01-ModuleTitle" xfId="9528"/>
    <cellStyle name="01-SubTitle" xfId="9529"/>
    <cellStyle name="03-ASectionTitle" xfId="9530"/>
    <cellStyle name="04-ASectionSub" xfId="9531"/>
    <cellStyle name="05-Link" xfId="9532"/>
    <cellStyle name="06-Link%" xfId="9533"/>
    <cellStyle name="07-Link[2]" xfId="9534"/>
    <cellStyle name="08-Link[3]" xfId="9535"/>
    <cellStyle name="09-Input" xfId="9536"/>
    <cellStyle name="1 000 K?_0f83zm4yytAvDZPSbNxjaUl2F" xfId="966"/>
    <cellStyle name="1 000 Kc_CTD" xfId="967"/>
    <cellStyle name="1 decimal" xfId="9537"/>
    <cellStyle name="1%" xfId="9538"/>
    <cellStyle name="1,comma" xfId="968"/>
    <cellStyle name="1.0 TITLE" xfId="969"/>
    <cellStyle name="1.1 TITLE" xfId="970"/>
    <cellStyle name="1.1%" xfId="9539"/>
    <cellStyle name="10-Input%" xfId="9540"/>
    <cellStyle name="11-Input[2]" xfId="9541"/>
    <cellStyle name="11-Input[3]" xfId="9542"/>
    <cellStyle name="12-SectionTitle" xfId="9543"/>
    <cellStyle name="12-SectionTitle 2" xfId="9544"/>
    <cellStyle name="13-SectionSub" xfId="9545"/>
    <cellStyle name="13-SectionSub 2" xfId="9546"/>
    <cellStyle name="14-SubSum" xfId="9547"/>
    <cellStyle name="1Decimal" xfId="971"/>
    <cellStyle name="1decp" xfId="9548"/>
    <cellStyle name="1Normal" xfId="972"/>
    <cellStyle name="20 % - Accent1" xfId="973"/>
    <cellStyle name="20 % - Accent2" xfId="974"/>
    <cellStyle name="20 % - Accent3" xfId="975"/>
    <cellStyle name="20 % - Accent4" xfId="976"/>
    <cellStyle name="20 % - Accent5" xfId="977"/>
    <cellStyle name="20 % - Accent6" xfId="978"/>
    <cellStyle name="20% - Accent1" xfId="9549"/>
    <cellStyle name="20% - Accent1 10" xfId="979"/>
    <cellStyle name="20% - Accent1 10 10" xfId="980"/>
    <cellStyle name="20% - Accent1 10 11" xfId="981"/>
    <cellStyle name="20% - Accent1 10 12" xfId="982"/>
    <cellStyle name="20% - Accent1 10 13" xfId="983"/>
    <cellStyle name="20% - Accent1 10 14" xfId="984"/>
    <cellStyle name="20% - Accent1 10 15" xfId="985"/>
    <cellStyle name="20% - Accent1 10 16" xfId="986"/>
    <cellStyle name="20% - Accent1 10 17" xfId="987"/>
    <cellStyle name="20% - Accent1 10 18" xfId="988"/>
    <cellStyle name="20% - Accent1 10 19" xfId="989"/>
    <cellStyle name="20% - Accent1 10 2" xfId="990"/>
    <cellStyle name="20% - Accent1 10 20" xfId="991"/>
    <cellStyle name="20% - Accent1 10 21" xfId="992"/>
    <cellStyle name="20% - Accent1 10 22" xfId="993"/>
    <cellStyle name="20% - Accent1 10 23" xfId="994"/>
    <cellStyle name="20% - Accent1 10 24" xfId="995"/>
    <cellStyle name="20% - Accent1 10 25" xfId="996"/>
    <cellStyle name="20% - Accent1 10 26" xfId="997"/>
    <cellStyle name="20% - Accent1 10 27" xfId="998"/>
    <cellStyle name="20% - Accent1 10 28" xfId="999"/>
    <cellStyle name="20% - Accent1 10 29" xfId="1000"/>
    <cellStyle name="20% - Accent1 10 3" xfId="1001"/>
    <cellStyle name="20% - Accent1 10 30" xfId="1002"/>
    <cellStyle name="20% - Accent1 10 31" xfId="1003"/>
    <cellStyle name="20% - Accent1 10 32" xfId="1004"/>
    <cellStyle name="20% - Accent1 10 33" xfId="1005"/>
    <cellStyle name="20% - Accent1 10 34" xfId="1006"/>
    <cellStyle name="20% - Accent1 10 35" xfId="1007"/>
    <cellStyle name="20% - Accent1 10 36" xfId="1008"/>
    <cellStyle name="20% - Accent1 10 37" xfId="1009"/>
    <cellStyle name="20% - Accent1 10 4" xfId="1010"/>
    <cellStyle name="20% - Accent1 10 5" xfId="1011"/>
    <cellStyle name="20% - Accent1 10 6" xfId="1012"/>
    <cellStyle name="20% - Accent1 10 7" xfId="1013"/>
    <cellStyle name="20% - Accent1 10 8" xfId="1014"/>
    <cellStyle name="20% - Accent1 10 9" xfId="1015"/>
    <cellStyle name="20% - Accent1 12" xfId="1016"/>
    <cellStyle name="20% - Accent1 12 2" xfId="1017"/>
    <cellStyle name="20% - Accent1 12 2 2" xfId="1018"/>
    <cellStyle name="20% - Accent1 12 3" xfId="1019"/>
    <cellStyle name="20% - Accent1 12 4" xfId="1020"/>
    <cellStyle name="20% - Accent1 12 5" xfId="1021"/>
    <cellStyle name="20% - Accent1 12 6" xfId="1022"/>
    <cellStyle name="20% - Accent1 12 7" xfId="1023"/>
    <cellStyle name="20% - Accent1 12 8" xfId="1024"/>
    <cellStyle name="20% - Accent1 13" xfId="1025"/>
    <cellStyle name="20% - Accent1 13 2" xfId="1026"/>
    <cellStyle name="20% - Accent1 2" xfId="1027"/>
    <cellStyle name="20% - Accent1 2 10" xfId="1028"/>
    <cellStyle name="20% - Accent1 2 10 2" xfId="1029"/>
    <cellStyle name="20% - Accent1 2 11" xfId="1030"/>
    <cellStyle name="20% - Accent1 2 11 2" xfId="1031"/>
    <cellStyle name="20% - Accent1 2 12" xfId="1032"/>
    <cellStyle name="20% - Accent1 2 12 2" xfId="1033"/>
    <cellStyle name="20% - Accent1 2 13" xfId="1034"/>
    <cellStyle name="20% - Accent1 2 13 2" xfId="1035"/>
    <cellStyle name="20% - Accent1 2 14" xfId="1036"/>
    <cellStyle name="20% - Accent1 2 14 2" xfId="1037"/>
    <cellStyle name="20% - Accent1 2 15" xfId="1038"/>
    <cellStyle name="20% - Accent1 2 15 2" xfId="1039"/>
    <cellStyle name="20% - Accent1 2 16" xfId="1040"/>
    <cellStyle name="20% - Accent1 2 16 2" xfId="1041"/>
    <cellStyle name="20% - Accent1 2 17" xfId="1042"/>
    <cellStyle name="20% - Accent1 2 17 2" xfId="1043"/>
    <cellStyle name="20% - Accent1 2 18" xfId="1044"/>
    <cellStyle name="20% - Accent1 2 18 2" xfId="1045"/>
    <cellStyle name="20% - Accent1 2 19" xfId="1046"/>
    <cellStyle name="20% - Accent1 2 19 2" xfId="1047"/>
    <cellStyle name="20% - Accent1 2 2" xfId="1048"/>
    <cellStyle name="20% - Accent1 2 2 2" xfId="1049"/>
    <cellStyle name="20% - Accent1 2 2 2 2" xfId="1050"/>
    <cellStyle name="20% - Accent1 2 2 2 2 2" xfId="1051"/>
    <cellStyle name="20% - Accent1 2 2 2 3" xfId="1052"/>
    <cellStyle name="20% - Accent1 2 2 3" xfId="1053"/>
    <cellStyle name="20% - Accent1 2 2 3 2" xfId="1054"/>
    <cellStyle name="20% - Accent1 2 2 4" xfId="1055"/>
    <cellStyle name="20% - Accent1 2 20" xfId="1056"/>
    <cellStyle name="20% - Accent1 2 20 2" xfId="1057"/>
    <cellStyle name="20% - Accent1 2 21" xfId="1058"/>
    <cellStyle name="20% - Accent1 2 21 2" xfId="1059"/>
    <cellStyle name="20% - Accent1 2 22" xfId="1060"/>
    <cellStyle name="20% - Accent1 2 22 2" xfId="1061"/>
    <cellStyle name="20% - Accent1 2 23" xfId="1062"/>
    <cellStyle name="20% - Accent1 2 23 2" xfId="1063"/>
    <cellStyle name="20% - Accent1 2 24" xfId="1064"/>
    <cellStyle name="20% - Accent1 2 24 2" xfId="1065"/>
    <cellStyle name="20% - Accent1 2 25" xfId="1066"/>
    <cellStyle name="20% - Accent1 2 25 2" xfId="1067"/>
    <cellStyle name="20% - Accent1 2 26" xfId="1068"/>
    <cellStyle name="20% - Accent1 2 26 2" xfId="1069"/>
    <cellStyle name="20% - Accent1 2 27" xfId="1070"/>
    <cellStyle name="20% - Accent1 2 27 2" xfId="1071"/>
    <cellStyle name="20% - Accent1 2 28" xfId="1072"/>
    <cellStyle name="20% - Accent1 2 28 2" xfId="1073"/>
    <cellStyle name="20% - Accent1 2 29" xfId="1074"/>
    <cellStyle name="20% - Accent1 2 29 2" xfId="1075"/>
    <cellStyle name="20% - Accent1 2 3" xfId="1076"/>
    <cellStyle name="20% - Accent1 2 3 2" xfId="1077"/>
    <cellStyle name="20% - Accent1 2 3 2 2" xfId="1078"/>
    <cellStyle name="20% - Accent1 2 3 2 2 2" xfId="1079"/>
    <cellStyle name="20% - Accent1 2 3 2 3" xfId="1080"/>
    <cellStyle name="20% - Accent1 2 3 3" xfId="1081"/>
    <cellStyle name="20% - Accent1 2 3 3 2" xfId="1082"/>
    <cellStyle name="20% - Accent1 2 3 4" xfId="1083"/>
    <cellStyle name="20% - Accent1 2 30" xfId="1084"/>
    <cellStyle name="20% - Accent1 2 30 2" xfId="1085"/>
    <cellStyle name="20% - Accent1 2 31" xfId="1086"/>
    <cellStyle name="20% - Accent1 2 31 2" xfId="1087"/>
    <cellStyle name="20% - Accent1 2 32" xfId="1088"/>
    <cellStyle name="20% - Accent1 2 32 2" xfId="1089"/>
    <cellStyle name="20% - Accent1 2 33" xfId="1090"/>
    <cellStyle name="20% - Accent1 2 33 2" xfId="1091"/>
    <cellStyle name="20% - Accent1 2 34" xfId="1092"/>
    <cellStyle name="20% - Accent1 2 34 2" xfId="1093"/>
    <cellStyle name="20% - Accent1 2 35" xfId="1094"/>
    <cellStyle name="20% - Accent1 2 35 2" xfId="1095"/>
    <cellStyle name="20% - Accent1 2 36" xfId="1096"/>
    <cellStyle name="20% - Accent1 2 36 2" xfId="1097"/>
    <cellStyle name="20% - Accent1 2 37" xfId="1098"/>
    <cellStyle name="20% - Accent1 2 37 2" xfId="1099"/>
    <cellStyle name="20% - Accent1 2 38" xfId="1100"/>
    <cellStyle name="20% - Accent1 2 38 2" xfId="1101"/>
    <cellStyle name="20% - Accent1 2 39" xfId="1102"/>
    <cellStyle name="20% - Accent1 2 39 2" xfId="1103"/>
    <cellStyle name="20% - Accent1 2 4" xfId="1104"/>
    <cellStyle name="20% - Accent1 2 4 2" xfId="1105"/>
    <cellStyle name="20% - Accent1 2 4 2 2" xfId="1106"/>
    <cellStyle name="20% - Accent1 2 4 3" xfId="1107"/>
    <cellStyle name="20% - Accent1 2 40" xfId="1108"/>
    <cellStyle name="20% - Accent1 2 40 2" xfId="1109"/>
    <cellStyle name="20% - Accent1 2 41" xfId="1110"/>
    <cellStyle name="20% - Accent1 2 41 2" xfId="1111"/>
    <cellStyle name="20% - Accent1 2 42" xfId="1112"/>
    <cellStyle name="20% - Accent1 2 42 2" xfId="1113"/>
    <cellStyle name="20% - Accent1 2 43" xfId="1114"/>
    <cellStyle name="20% - Accent1 2 43 2" xfId="1115"/>
    <cellStyle name="20% - Accent1 2 44" xfId="1116"/>
    <cellStyle name="20% - Accent1 2 44 2" xfId="1117"/>
    <cellStyle name="20% - Accent1 2 45" xfId="1118"/>
    <cellStyle name="20% - Accent1 2 45 2" xfId="1119"/>
    <cellStyle name="20% - Accent1 2 46" xfId="1120"/>
    <cellStyle name="20% - Accent1 2 46 2" xfId="1121"/>
    <cellStyle name="20% - Accent1 2 47" xfId="1122"/>
    <cellStyle name="20% - Accent1 2 48" xfId="1123"/>
    <cellStyle name="20% - Accent1 2 49" xfId="1124"/>
    <cellStyle name="20% - Accent1 2 5" xfId="1125"/>
    <cellStyle name="20% - Accent1 2 5 2" xfId="1126"/>
    <cellStyle name="20% - Accent1 2 50" xfId="1127"/>
    <cellStyle name="20% - Accent1 2 6" xfId="1128"/>
    <cellStyle name="20% - Accent1 2 7" xfId="1129"/>
    <cellStyle name="20% - Accent1 2 7 2" xfId="1130"/>
    <cellStyle name="20% - Accent1 2 8" xfId="1131"/>
    <cellStyle name="20% - Accent1 2 8 2" xfId="1132"/>
    <cellStyle name="20% - Accent1 2 9" xfId="1133"/>
    <cellStyle name="20% - Accent1 2 9 2" xfId="1134"/>
    <cellStyle name="20% - Accent1 3" xfId="1135"/>
    <cellStyle name="20% - Accent1 3 10" xfId="1136"/>
    <cellStyle name="20% - Accent1 3 10 2" xfId="1137"/>
    <cellStyle name="20% - Accent1 3 11" xfId="1138"/>
    <cellStyle name="20% - Accent1 3 11 2" xfId="1139"/>
    <cellStyle name="20% - Accent1 3 12" xfId="1140"/>
    <cellStyle name="20% - Accent1 3 12 2" xfId="1141"/>
    <cellStyle name="20% - Accent1 3 13" xfId="1142"/>
    <cellStyle name="20% - Accent1 3 13 2" xfId="1143"/>
    <cellStyle name="20% - Accent1 3 14" xfId="1144"/>
    <cellStyle name="20% - Accent1 3 14 2" xfId="1145"/>
    <cellStyle name="20% - Accent1 3 15" xfId="1146"/>
    <cellStyle name="20% - Accent1 3 15 2" xfId="1147"/>
    <cellStyle name="20% - Accent1 3 16" xfId="1148"/>
    <cellStyle name="20% - Accent1 3 16 2" xfId="1149"/>
    <cellStyle name="20% - Accent1 3 17" xfId="1150"/>
    <cellStyle name="20% - Accent1 3 17 2" xfId="1151"/>
    <cellStyle name="20% - Accent1 3 18" xfId="1152"/>
    <cellStyle name="20% - Accent1 3 18 2" xfId="1153"/>
    <cellStyle name="20% - Accent1 3 19" xfId="1154"/>
    <cellStyle name="20% - Accent1 3 19 2" xfId="1155"/>
    <cellStyle name="20% - Accent1 3 2" xfId="1156"/>
    <cellStyle name="20% - Accent1 3 2 2" xfId="1157"/>
    <cellStyle name="20% - Accent1 3 2 2 2" xfId="1158"/>
    <cellStyle name="20% - Accent1 3 2 2 2 2" xfId="1159"/>
    <cellStyle name="20% - Accent1 3 2 2 2 2 2" xfId="1160"/>
    <cellStyle name="20% - Accent1 3 2 2 2 3" xfId="1161"/>
    <cellStyle name="20% - Accent1 3 2 2 3" xfId="1162"/>
    <cellStyle name="20% - Accent1 3 2 2 3 2" xfId="1163"/>
    <cellStyle name="20% - Accent1 3 2 2 4" xfId="1164"/>
    <cellStyle name="20% - Accent1 3 2 3" xfId="1165"/>
    <cellStyle name="20% - Accent1 3 2 3 2" xfId="1166"/>
    <cellStyle name="20% - Accent1 3 2 3 2 2" xfId="1167"/>
    <cellStyle name="20% - Accent1 3 2 3 3" xfId="1168"/>
    <cellStyle name="20% - Accent1 3 2 3 3 2" xfId="1169"/>
    <cellStyle name="20% - Accent1 3 2 3 4" xfId="1170"/>
    <cellStyle name="20% - Accent1 3 2 4" xfId="1171"/>
    <cellStyle name="20% - Accent1 3 2 4 2" xfId="1172"/>
    <cellStyle name="20% - Accent1 3 2 5" xfId="1173"/>
    <cellStyle name="20% - Accent1 3 2 5 2" xfId="1174"/>
    <cellStyle name="20% - Accent1 3 2 6" xfId="1175"/>
    <cellStyle name="20% - Accent1 3 20" xfId="1176"/>
    <cellStyle name="20% - Accent1 3 20 2" xfId="1177"/>
    <cellStyle name="20% - Accent1 3 21" xfId="1178"/>
    <cellStyle name="20% - Accent1 3 21 2" xfId="1179"/>
    <cellStyle name="20% - Accent1 3 22" xfId="1180"/>
    <cellStyle name="20% - Accent1 3 22 2" xfId="1181"/>
    <cellStyle name="20% - Accent1 3 23" xfId="1182"/>
    <cellStyle name="20% - Accent1 3 23 2" xfId="1183"/>
    <cellStyle name="20% - Accent1 3 24" xfId="1184"/>
    <cellStyle name="20% - Accent1 3 24 2" xfId="1185"/>
    <cellStyle name="20% - Accent1 3 25" xfId="1186"/>
    <cellStyle name="20% - Accent1 3 25 2" xfId="1187"/>
    <cellStyle name="20% - Accent1 3 26" xfId="1188"/>
    <cellStyle name="20% - Accent1 3 26 2" xfId="1189"/>
    <cellStyle name="20% - Accent1 3 27" xfId="1190"/>
    <cellStyle name="20% - Accent1 3 27 2" xfId="1191"/>
    <cellStyle name="20% - Accent1 3 28" xfId="1192"/>
    <cellStyle name="20% - Accent1 3 28 2" xfId="1193"/>
    <cellStyle name="20% - Accent1 3 29" xfId="1194"/>
    <cellStyle name="20% - Accent1 3 3" xfId="1195"/>
    <cellStyle name="20% - Accent1 3 3 2" xfId="1196"/>
    <cellStyle name="20% - Accent1 3 3 2 2" xfId="1197"/>
    <cellStyle name="20% - Accent1 3 3 2 2 2" xfId="1198"/>
    <cellStyle name="20% - Accent1 3 3 2 2 2 2" xfId="1199"/>
    <cellStyle name="20% - Accent1 3 3 2 2 3" xfId="1200"/>
    <cellStyle name="20% - Accent1 3 3 2 3" xfId="1201"/>
    <cellStyle name="20% - Accent1 3 3 2 3 2" xfId="1202"/>
    <cellStyle name="20% - Accent1 3 3 2 4" xfId="1203"/>
    <cellStyle name="20% - Accent1 3 3 3" xfId="1204"/>
    <cellStyle name="20% - Accent1 3 3 3 2" xfId="1205"/>
    <cellStyle name="20% - Accent1 3 3 3 2 2" xfId="1206"/>
    <cellStyle name="20% - Accent1 3 3 3 3" xfId="1207"/>
    <cellStyle name="20% - Accent1 3 3 3 3 2" xfId="1208"/>
    <cellStyle name="20% - Accent1 3 3 3 4" xfId="1209"/>
    <cellStyle name="20% - Accent1 3 3 4" xfId="1210"/>
    <cellStyle name="20% - Accent1 3 3 4 2" xfId="1211"/>
    <cellStyle name="20% - Accent1 3 3 5" xfId="1212"/>
    <cellStyle name="20% - Accent1 3 3 5 2" xfId="1213"/>
    <cellStyle name="20% - Accent1 3 3 6" xfId="1214"/>
    <cellStyle name="20% - Accent1 3 30" xfId="1215"/>
    <cellStyle name="20% - Accent1 3 31" xfId="1216"/>
    <cellStyle name="20% - Accent1 3 4" xfId="1217"/>
    <cellStyle name="20% - Accent1 3 4 2" xfId="1218"/>
    <cellStyle name="20% - Accent1 3 4 2 2" xfId="1219"/>
    <cellStyle name="20% - Accent1 3 4 2 2 2" xfId="1220"/>
    <cellStyle name="20% - Accent1 3 4 2 3" xfId="1221"/>
    <cellStyle name="20% - Accent1 3 4 3" xfId="1222"/>
    <cellStyle name="20% - Accent1 3 4 3 2" xfId="1223"/>
    <cellStyle name="20% - Accent1 3 4 4" xfId="1224"/>
    <cellStyle name="20% - Accent1 3 5" xfId="1225"/>
    <cellStyle name="20% - Accent1 3 5 2" xfId="1226"/>
    <cellStyle name="20% - Accent1 3 5 2 2" xfId="1227"/>
    <cellStyle name="20% - Accent1 3 5 3" xfId="1228"/>
    <cellStyle name="20% - Accent1 3 5 3 2" xfId="1229"/>
    <cellStyle name="20% - Accent1 3 5 4" xfId="1230"/>
    <cellStyle name="20% - Accent1 3 6" xfId="1231"/>
    <cellStyle name="20% - Accent1 3 6 2" xfId="1232"/>
    <cellStyle name="20% - Accent1 3 7" xfId="1233"/>
    <cellStyle name="20% - Accent1 3 7 2" xfId="1234"/>
    <cellStyle name="20% - Accent1 3 8" xfId="1235"/>
    <cellStyle name="20% - Accent1 3 8 2" xfId="1236"/>
    <cellStyle name="20% - Accent1 3 9" xfId="1237"/>
    <cellStyle name="20% - Accent1 3 9 2" xfId="1238"/>
    <cellStyle name="20% - Accent1 4" xfId="1239"/>
    <cellStyle name="20% - Accent1 4 10" xfId="1240"/>
    <cellStyle name="20% - Accent1 4 10 2" xfId="1241"/>
    <cellStyle name="20% - Accent1 4 11" xfId="1242"/>
    <cellStyle name="20% - Accent1 4 11 2" xfId="1243"/>
    <cellStyle name="20% - Accent1 4 12" xfId="1244"/>
    <cellStyle name="20% - Accent1 4 12 2" xfId="1245"/>
    <cellStyle name="20% - Accent1 4 13" xfId="1246"/>
    <cellStyle name="20% - Accent1 4 13 2" xfId="1247"/>
    <cellStyle name="20% - Accent1 4 14" xfId="1248"/>
    <cellStyle name="20% - Accent1 4 14 2" xfId="1249"/>
    <cellStyle name="20% - Accent1 4 15" xfId="1250"/>
    <cellStyle name="20% - Accent1 4 15 2" xfId="1251"/>
    <cellStyle name="20% - Accent1 4 16" xfId="1252"/>
    <cellStyle name="20% - Accent1 4 16 2" xfId="1253"/>
    <cellStyle name="20% - Accent1 4 17" xfId="1254"/>
    <cellStyle name="20% - Accent1 4 17 2" xfId="1255"/>
    <cellStyle name="20% - Accent1 4 18" xfId="1256"/>
    <cellStyle name="20% - Accent1 4 18 2" xfId="1257"/>
    <cellStyle name="20% - Accent1 4 19" xfId="1258"/>
    <cellStyle name="20% - Accent1 4 19 2" xfId="1259"/>
    <cellStyle name="20% - Accent1 4 2" xfId="1260"/>
    <cellStyle name="20% - Accent1 4 2 2" xfId="1261"/>
    <cellStyle name="20% - Accent1 4 2 2 2" xfId="1262"/>
    <cellStyle name="20% - Accent1 4 2 2 2 2" xfId="1263"/>
    <cellStyle name="20% - Accent1 4 2 2 2 2 2" xfId="1264"/>
    <cellStyle name="20% - Accent1 4 2 2 2 3" xfId="1265"/>
    <cellStyle name="20% - Accent1 4 2 2 3" xfId="1266"/>
    <cellStyle name="20% - Accent1 4 2 2 3 2" xfId="1267"/>
    <cellStyle name="20% - Accent1 4 2 2 4" xfId="1268"/>
    <cellStyle name="20% - Accent1 4 2 3" xfId="1269"/>
    <cellStyle name="20% - Accent1 4 2 3 2" xfId="1270"/>
    <cellStyle name="20% - Accent1 4 2 3 2 2" xfId="1271"/>
    <cellStyle name="20% - Accent1 4 2 3 3" xfId="1272"/>
    <cellStyle name="20% - Accent1 4 2 3 3 2" xfId="1273"/>
    <cellStyle name="20% - Accent1 4 2 3 4" xfId="1274"/>
    <cellStyle name="20% - Accent1 4 2 4" xfId="1275"/>
    <cellStyle name="20% - Accent1 4 2 4 2" xfId="1276"/>
    <cellStyle name="20% - Accent1 4 2 5" xfId="1277"/>
    <cellStyle name="20% - Accent1 4 2 5 2" xfId="1278"/>
    <cellStyle name="20% - Accent1 4 2 6" xfId="1279"/>
    <cellStyle name="20% - Accent1 4 20" xfId="1280"/>
    <cellStyle name="20% - Accent1 4 20 2" xfId="1281"/>
    <cellStyle name="20% - Accent1 4 21" xfId="1282"/>
    <cellStyle name="20% - Accent1 4 21 2" xfId="1283"/>
    <cellStyle name="20% - Accent1 4 22" xfId="1284"/>
    <cellStyle name="20% - Accent1 4 22 2" xfId="1285"/>
    <cellStyle name="20% - Accent1 4 23" xfId="1286"/>
    <cellStyle name="20% - Accent1 4 23 2" xfId="1287"/>
    <cellStyle name="20% - Accent1 4 24" xfId="1288"/>
    <cellStyle name="20% - Accent1 4 24 2" xfId="1289"/>
    <cellStyle name="20% - Accent1 4 25" xfId="1290"/>
    <cellStyle name="20% - Accent1 4 25 2" xfId="1291"/>
    <cellStyle name="20% - Accent1 4 26" xfId="1292"/>
    <cellStyle name="20% - Accent1 4 26 2" xfId="1293"/>
    <cellStyle name="20% - Accent1 4 27" xfId="1294"/>
    <cellStyle name="20% - Accent1 4 27 2" xfId="1295"/>
    <cellStyle name="20% - Accent1 4 28" xfId="1296"/>
    <cellStyle name="20% - Accent1 4 28 2" xfId="1297"/>
    <cellStyle name="20% - Accent1 4 29" xfId="1298"/>
    <cellStyle name="20% - Accent1 4 3" xfId="1299"/>
    <cellStyle name="20% - Accent1 4 3 2" xfId="1300"/>
    <cellStyle name="20% - Accent1 4 3 2 2" xfId="1301"/>
    <cellStyle name="20% - Accent1 4 3 2 2 2" xfId="1302"/>
    <cellStyle name="20% - Accent1 4 3 2 2 2 2" xfId="1303"/>
    <cellStyle name="20% - Accent1 4 3 2 2 3" xfId="1304"/>
    <cellStyle name="20% - Accent1 4 3 2 3" xfId="1305"/>
    <cellStyle name="20% - Accent1 4 3 2 3 2" xfId="1306"/>
    <cellStyle name="20% - Accent1 4 3 2 4" xfId="1307"/>
    <cellStyle name="20% - Accent1 4 3 3" xfId="1308"/>
    <cellStyle name="20% - Accent1 4 3 3 2" xfId="1309"/>
    <cellStyle name="20% - Accent1 4 3 3 2 2" xfId="1310"/>
    <cellStyle name="20% - Accent1 4 3 3 3" xfId="1311"/>
    <cellStyle name="20% - Accent1 4 3 3 3 2" xfId="1312"/>
    <cellStyle name="20% - Accent1 4 3 3 4" xfId="1313"/>
    <cellStyle name="20% - Accent1 4 3 4" xfId="1314"/>
    <cellStyle name="20% - Accent1 4 3 4 2" xfId="1315"/>
    <cellStyle name="20% - Accent1 4 3 5" xfId="1316"/>
    <cellStyle name="20% - Accent1 4 3 5 2" xfId="1317"/>
    <cellStyle name="20% - Accent1 4 3 6" xfId="1318"/>
    <cellStyle name="20% - Accent1 4 30" xfId="1319"/>
    <cellStyle name="20% - Accent1 4 31" xfId="1320"/>
    <cellStyle name="20% - Accent1 4 4" xfId="1321"/>
    <cellStyle name="20% - Accent1 4 4 2" xfId="1322"/>
    <cellStyle name="20% - Accent1 4 4 2 2" xfId="1323"/>
    <cellStyle name="20% - Accent1 4 4 2 2 2" xfId="1324"/>
    <cellStyle name="20% - Accent1 4 4 2 3" xfId="1325"/>
    <cellStyle name="20% - Accent1 4 4 3" xfId="1326"/>
    <cellStyle name="20% - Accent1 4 4 3 2" xfId="1327"/>
    <cellStyle name="20% - Accent1 4 4 4" xfId="1328"/>
    <cellStyle name="20% - Accent1 4 5" xfId="1329"/>
    <cellStyle name="20% - Accent1 4 5 2" xfId="1330"/>
    <cellStyle name="20% - Accent1 4 5 2 2" xfId="1331"/>
    <cellStyle name="20% - Accent1 4 5 3" xfId="1332"/>
    <cellStyle name="20% - Accent1 4 5 3 2" xfId="1333"/>
    <cellStyle name="20% - Accent1 4 5 4" xfId="1334"/>
    <cellStyle name="20% - Accent1 4 6" xfId="1335"/>
    <cellStyle name="20% - Accent1 4 6 2" xfId="1336"/>
    <cellStyle name="20% - Accent1 4 7" xfId="1337"/>
    <cellStyle name="20% - Accent1 4 7 2" xfId="1338"/>
    <cellStyle name="20% - Accent1 4 8" xfId="1339"/>
    <cellStyle name="20% - Accent1 4 8 2" xfId="1340"/>
    <cellStyle name="20% - Accent1 4 9" xfId="1341"/>
    <cellStyle name="20% - Accent1 4 9 2" xfId="1342"/>
    <cellStyle name="20% - Accent1 5" xfId="1343"/>
    <cellStyle name="20% - Accent1 5 10" xfId="1344"/>
    <cellStyle name="20% - Accent1 5 10 2" xfId="1345"/>
    <cellStyle name="20% - Accent1 5 11" xfId="1346"/>
    <cellStyle name="20% - Accent1 5 11 2" xfId="1347"/>
    <cellStyle name="20% - Accent1 5 12" xfId="1348"/>
    <cellStyle name="20% - Accent1 5 12 2" xfId="1349"/>
    <cellStyle name="20% - Accent1 5 13" xfId="1350"/>
    <cellStyle name="20% - Accent1 5 13 2" xfId="1351"/>
    <cellStyle name="20% - Accent1 5 14" xfId="1352"/>
    <cellStyle name="20% - Accent1 5 14 2" xfId="1353"/>
    <cellStyle name="20% - Accent1 5 15" xfId="1354"/>
    <cellStyle name="20% - Accent1 5 15 2" xfId="1355"/>
    <cellStyle name="20% - Accent1 5 16" xfId="1356"/>
    <cellStyle name="20% - Accent1 5 16 2" xfId="1357"/>
    <cellStyle name="20% - Accent1 5 17" xfId="1358"/>
    <cellStyle name="20% - Accent1 5 17 2" xfId="1359"/>
    <cellStyle name="20% - Accent1 5 18" xfId="1360"/>
    <cellStyle name="20% - Accent1 5 18 2" xfId="1361"/>
    <cellStyle name="20% - Accent1 5 19" xfId="1362"/>
    <cellStyle name="20% - Accent1 5 19 2" xfId="1363"/>
    <cellStyle name="20% - Accent1 5 2" xfId="1364"/>
    <cellStyle name="20% - Accent1 5 2 2" xfId="1365"/>
    <cellStyle name="20% - Accent1 5 2 2 2" xfId="1366"/>
    <cellStyle name="20% - Accent1 5 2 2 2 2" xfId="1367"/>
    <cellStyle name="20% - Accent1 5 2 2 2 2 2" xfId="1368"/>
    <cellStyle name="20% - Accent1 5 2 2 2 3" xfId="1369"/>
    <cellStyle name="20% - Accent1 5 2 2 3" xfId="1370"/>
    <cellStyle name="20% - Accent1 5 2 2 3 2" xfId="1371"/>
    <cellStyle name="20% - Accent1 5 2 2 4" xfId="1372"/>
    <cellStyle name="20% - Accent1 5 2 3" xfId="1373"/>
    <cellStyle name="20% - Accent1 5 2 3 2" xfId="1374"/>
    <cellStyle name="20% - Accent1 5 2 3 2 2" xfId="1375"/>
    <cellStyle name="20% - Accent1 5 2 3 3" xfId="1376"/>
    <cellStyle name="20% - Accent1 5 2 3 3 2" xfId="1377"/>
    <cellStyle name="20% - Accent1 5 2 3 4" xfId="1378"/>
    <cellStyle name="20% - Accent1 5 2 4" xfId="1379"/>
    <cellStyle name="20% - Accent1 5 2 4 2" xfId="1380"/>
    <cellStyle name="20% - Accent1 5 2 5" xfId="1381"/>
    <cellStyle name="20% - Accent1 5 2 5 2" xfId="1382"/>
    <cellStyle name="20% - Accent1 5 2 6" xfId="1383"/>
    <cellStyle name="20% - Accent1 5 20" xfId="1384"/>
    <cellStyle name="20% - Accent1 5 20 2" xfId="1385"/>
    <cellStyle name="20% - Accent1 5 21" xfId="1386"/>
    <cellStyle name="20% - Accent1 5 21 2" xfId="1387"/>
    <cellStyle name="20% - Accent1 5 22" xfId="1388"/>
    <cellStyle name="20% - Accent1 5 22 2" xfId="1389"/>
    <cellStyle name="20% - Accent1 5 23" xfId="1390"/>
    <cellStyle name="20% - Accent1 5 23 2" xfId="1391"/>
    <cellStyle name="20% - Accent1 5 24" xfId="1392"/>
    <cellStyle name="20% - Accent1 5 24 2" xfId="1393"/>
    <cellStyle name="20% - Accent1 5 25" xfId="1394"/>
    <cellStyle name="20% - Accent1 5 25 2" xfId="1395"/>
    <cellStyle name="20% - Accent1 5 26" xfId="1396"/>
    <cellStyle name="20% - Accent1 5 26 2" xfId="1397"/>
    <cellStyle name="20% - Accent1 5 27" xfId="1398"/>
    <cellStyle name="20% - Accent1 5 27 2" xfId="1399"/>
    <cellStyle name="20% - Accent1 5 28" xfId="1400"/>
    <cellStyle name="20% - Accent1 5 28 2" xfId="1401"/>
    <cellStyle name="20% - Accent1 5 29" xfId="1402"/>
    <cellStyle name="20% - Accent1 5 3" xfId="1403"/>
    <cellStyle name="20% - Accent1 5 3 2" xfId="1404"/>
    <cellStyle name="20% - Accent1 5 3 2 2" xfId="1405"/>
    <cellStyle name="20% - Accent1 5 3 2 2 2" xfId="1406"/>
    <cellStyle name="20% - Accent1 5 3 2 2 2 2" xfId="1407"/>
    <cellStyle name="20% - Accent1 5 3 2 2 3" xfId="1408"/>
    <cellStyle name="20% - Accent1 5 3 2 3" xfId="1409"/>
    <cellStyle name="20% - Accent1 5 3 2 3 2" xfId="1410"/>
    <cellStyle name="20% - Accent1 5 3 2 4" xfId="1411"/>
    <cellStyle name="20% - Accent1 5 3 3" xfId="1412"/>
    <cellStyle name="20% - Accent1 5 3 3 2" xfId="1413"/>
    <cellStyle name="20% - Accent1 5 3 3 2 2" xfId="1414"/>
    <cellStyle name="20% - Accent1 5 3 3 3" xfId="1415"/>
    <cellStyle name="20% - Accent1 5 3 3 3 2" xfId="1416"/>
    <cellStyle name="20% - Accent1 5 3 3 4" xfId="1417"/>
    <cellStyle name="20% - Accent1 5 3 4" xfId="1418"/>
    <cellStyle name="20% - Accent1 5 3 4 2" xfId="1419"/>
    <cellStyle name="20% - Accent1 5 3 5" xfId="1420"/>
    <cellStyle name="20% - Accent1 5 3 5 2" xfId="1421"/>
    <cellStyle name="20% - Accent1 5 3 6" xfId="1422"/>
    <cellStyle name="20% - Accent1 5 30" xfId="1423"/>
    <cellStyle name="20% - Accent1 5 31" xfId="1424"/>
    <cellStyle name="20% - Accent1 5 4" xfId="1425"/>
    <cellStyle name="20% - Accent1 5 4 2" xfId="1426"/>
    <cellStyle name="20% - Accent1 5 4 2 2" xfId="1427"/>
    <cellStyle name="20% - Accent1 5 4 2 2 2" xfId="1428"/>
    <cellStyle name="20% - Accent1 5 4 2 3" xfId="1429"/>
    <cellStyle name="20% - Accent1 5 4 3" xfId="1430"/>
    <cellStyle name="20% - Accent1 5 4 3 2" xfId="1431"/>
    <cellStyle name="20% - Accent1 5 4 4" xfId="1432"/>
    <cellStyle name="20% - Accent1 5 5" xfId="1433"/>
    <cellStyle name="20% - Accent1 5 5 2" xfId="1434"/>
    <cellStyle name="20% - Accent1 5 5 2 2" xfId="1435"/>
    <cellStyle name="20% - Accent1 5 5 3" xfId="1436"/>
    <cellStyle name="20% - Accent1 5 5 3 2" xfId="1437"/>
    <cellStyle name="20% - Accent1 5 5 4" xfId="1438"/>
    <cellStyle name="20% - Accent1 5 6" xfId="1439"/>
    <cellStyle name="20% - Accent1 5 6 2" xfId="1440"/>
    <cellStyle name="20% - Accent1 5 7" xfId="1441"/>
    <cellStyle name="20% - Accent1 5 7 2" xfId="1442"/>
    <cellStyle name="20% - Accent1 5 8" xfId="1443"/>
    <cellStyle name="20% - Accent1 5 8 2" xfId="1444"/>
    <cellStyle name="20% - Accent1 5 9" xfId="1445"/>
    <cellStyle name="20% - Accent1 5 9 2" xfId="1446"/>
    <cellStyle name="20% - Accent1 6" xfId="1447"/>
    <cellStyle name="20% - Accent1 6 19" xfId="1448"/>
    <cellStyle name="20% - Accent1 6 2" xfId="1449"/>
    <cellStyle name="20% - Accent1 6 20" xfId="1450"/>
    <cellStyle name="20% - Accent1 6 21" xfId="1451"/>
    <cellStyle name="20% - Accent1 6 22" xfId="1452"/>
    <cellStyle name="20% - Accent1 6 23" xfId="1453"/>
    <cellStyle name="20% - Accent1 6 24" xfId="1454"/>
    <cellStyle name="20% - Accent1 6 3" xfId="1455"/>
    <cellStyle name="20% - Accent1 6 37" xfId="1456"/>
    <cellStyle name="20% - Accent1 6 4" xfId="1457"/>
    <cellStyle name="20% - Accent1 6 5" xfId="1458"/>
    <cellStyle name="20% - Accent1 6 6" xfId="1459"/>
    <cellStyle name="20% - Accent1 6 7" xfId="1460"/>
    <cellStyle name="20% - Accent1 6 8" xfId="1461"/>
    <cellStyle name="20% - Accent1 6 9" xfId="1462"/>
    <cellStyle name="20% - Accent1 7" xfId="1463"/>
    <cellStyle name="20% - Accent1 8" xfId="1464"/>
    <cellStyle name="20% - Accent1 9" xfId="1465"/>
    <cellStyle name="20% - Accent2" xfId="9550"/>
    <cellStyle name="20% - Accent2 10" xfId="1466"/>
    <cellStyle name="20% - Accent2 10 10" xfId="1467"/>
    <cellStyle name="20% - Accent2 10 11" xfId="1468"/>
    <cellStyle name="20% - Accent2 10 12" xfId="1469"/>
    <cellStyle name="20% - Accent2 10 13" xfId="1470"/>
    <cellStyle name="20% - Accent2 10 14" xfId="1471"/>
    <cellStyle name="20% - Accent2 10 15" xfId="1472"/>
    <cellStyle name="20% - Accent2 10 16" xfId="1473"/>
    <cellStyle name="20% - Accent2 10 17" xfId="1474"/>
    <cellStyle name="20% - Accent2 10 18" xfId="1475"/>
    <cellStyle name="20% - Accent2 10 19" xfId="1476"/>
    <cellStyle name="20% - Accent2 10 2" xfId="1477"/>
    <cellStyle name="20% - Accent2 10 20" xfId="1478"/>
    <cellStyle name="20% - Accent2 10 21" xfId="1479"/>
    <cellStyle name="20% - Accent2 10 22" xfId="1480"/>
    <cellStyle name="20% - Accent2 10 23" xfId="1481"/>
    <cellStyle name="20% - Accent2 10 24" xfId="1482"/>
    <cellStyle name="20% - Accent2 10 25" xfId="1483"/>
    <cellStyle name="20% - Accent2 10 26" xfId="1484"/>
    <cellStyle name="20% - Accent2 10 27" xfId="1485"/>
    <cellStyle name="20% - Accent2 10 28" xfId="1486"/>
    <cellStyle name="20% - Accent2 10 29" xfId="1487"/>
    <cellStyle name="20% - Accent2 10 3" xfId="1488"/>
    <cellStyle name="20% - Accent2 10 30" xfId="1489"/>
    <cellStyle name="20% - Accent2 10 31" xfId="1490"/>
    <cellStyle name="20% - Accent2 10 32" xfId="1491"/>
    <cellStyle name="20% - Accent2 10 33" xfId="1492"/>
    <cellStyle name="20% - Accent2 10 34" xfId="1493"/>
    <cellStyle name="20% - Accent2 10 35" xfId="1494"/>
    <cellStyle name="20% - Accent2 10 36" xfId="1495"/>
    <cellStyle name="20% - Accent2 10 37" xfId="1496"/>
    <cellStyle name="20% - Accent2 10 4" xfId="1497"/>
    <cellStyle name="20% - Accent2 10 5" xfId="1498"/>
    <cellStyle name="20% - Accent2 10 6" xfId="1499"/>
    <cellStyle name="20% - Accent2 10 7" xfId="1500"/>
    <cellStyle name="20% - Accent2 10 8" xfId="1501"/>
    <cellStyle name="20% - Accent2 10 9" xfId="1502"/>
    <cellStyle name="20% - Accent2 12" xfId="1503"/>
    <cellStyle name="20% - Accent2 12 2" xfId="1504"/>
    <cellStyle name="20% - Accent2 12 2 2" xfId="1505"/>
    <cellStyle name="20% - Accent2 12 3" xfId="1506"/>
    <cellStyle name="20% - Accent2 12 4" xfId="1507"/>
    <cellStyle name="20% - Accent2 12 5" xfId="1508"/>
    <cellStyle name="20% - Accent2 12 6" xfId="1509"/>
    <cellStyle name="20% - Accent2 12 7" xfId="1510"/>
    <cellStyle name="20% - Accent2 12 8" xfId="1511"/>
    <cellStyle name="20% - Accent2 13" xfId="1512"/>
    <cellStyle name="20% - Accent2 13 2" xfId="1513"/>
    <cellStyle name="20% - Accent2 2" xfId="1514"/>
    <cellStyle name="20% - Accent2 2 10" xfId="1515"/>
    <cellStyle name="20% - Accent2 2 10 2" xfId="1516"/>
    <cellStyle name="20% - Accent2 2 11" xfId="1517"/>
    <cellStyle name="20% - Accent2 2 11 2" xfId="1518"/>
    <cellStyle name="20% - Accent2 2 12" xfId="1519"/>
    <cellStyle name="20% - Accent2 2 12 2" xfId="1520"/>
    <cellStyle name="20% - Accent2 2 13" xfId="1521"/>
    <cellStyle name="20% - Accent2 2 13 2" xfId="1522"/>
    <cellStyle name="20% - Accent2 2 14" xfId="1523"/>
    <cellStyle name="20% - Accent2 2 14 2" xfId="1524"/>
    <cellStyle name="20% - Accent2 2 15" xfId="1525"/>
    <cellStyle name="20% - Accent2 2 15 2" xfId="1526"/>
    <cellStyle name="20% - Accent2 2 16" xfId="1527"/>
    <cellStyle name="20% - Accent2 2 16 2" xfId="1528"/>
    <cellStyle name="20% - Accent2 2 17" xfId="1529"/>
    <cellStyle name="20% - Accent2 2 17 2" xfId="1530"/>
    <cellStyle name="20% - Accent2 2 18" xfId="1531"/>
    <cellStyle name="20% - Accent2 2 18 2" xfId="1532"/>
    <cellStyle name="20% - Accent2 2 19" xfId="1533"/>
    <cellStyle name="20% - Accent2 2 19 2" xfId="1534"/>
    <cellStyle name="20% - Accent2 2 2" xfId="1535"/>
    <cellStyle name="20% - Accent2 2 2 2" xfId="1536"/>
    <cellStyle name="20% - Accent2 2 2 2 2" xfId="1537"/>
    <cellStyle name="20% - Accent2 2 2 2 2 2" xfId="1538"/>
    <cellStyle name="20% - Accent2 2 2 2 3" xfId="1539"/>
    <cellStyle name="20% - Accent2 2 2 3" xfId="1540"/>
    <cellStyle name="20% - Accent2 2 2 3 2" xfId="1541"/>
    <cellStyle name="20% - Accent2 2 2 4" xfId="1542"/>
    <cellStyle name="20% - Accent2 2 20" xfId="1543"/>
    <cellStyle name="20% - Accent2 2 20 2" xfId="1544"/>
    <cellStyle name="20% - Accent2 2 21" xfId="1545"/>
    <cellStyle name="20% - Accent2 2 21 2" xfId="1546"/>
    <cellStyle name="20% - Accent2 2 22" xfId="1547"/>
    <cellStyle name="20% - Accent2 2 22 2" xfId="1548"/>
    <cellStyle name="20% - Accent2 2 23" xfId="1549"/>
    <cellStyle name="20% - Accent2 2 23 2" xfId="1550"/>
    <cellStyle name="20% - Accent2 2 24" xfId="1551"/>
    <cellStyle name="20% - Accent2 2 24 2" xfId="1552"/>
    <cellStyle name="20% - Accent2 2 25" xfId="1553"/>
    <cellStyle name="20% - Accent2 2 25 2" xfId="1554"/>
    <cellStyle name="20% - Accent2 2 26" xfId="1555"/>
    <cellStyle name="20% - Accent2 2 26 2" xfId="1556"/>
    <cellStyle name="20% - Accent2 2 27" xfId="1557"/>
    <cellStyle name="20% - Accent2 2 27 2" xfId="1558"/>
    <cellStyle name="20% - Accent2 2 28" xfId="1559"/>
    <cellStyle name="20% - Accent2 2 28 2" xfId="1560"/>
    <cellStyle name="20% - Accent2 2 29" xfId="1561"/>
    <cellStyle name="20% - Accent2 2 29 2" xfId="1562"/>
    <cellStyle name="20% - Accent2 2 3" xfId="1563"/>
    <cellStyle name="20% - Accent2 2 3 2" xfId="1564"/>
    <cellStyle name="20% - Accent2 2 3 2 2" xfId="1565"/>
    <cellStyle name="20% - Accent2 2 3 2 2 2" xfId="1566"/>
    <cellStyle name="20% - Accent2 2 3 2 3" xfId="1567"/>
    <cellStyle name="20% - Accent2 2 3 3" xfId="1568"/>
    <cellStyle name="20% - Accent2 2 3 3 2" xfId="1569"/>
    <cellStyle name="20% - Accent2 2 3 4" xfId="1570"/>
    <cellStyle name="20% - Accent2 2 30" xfId="1571"/>
    <cellStyle name="20% - Accent2 2 30 2" xfId="1572"/>
    <cellStyle name="20% - Accent2 2 31" xfId="1573"/>
    <cellStyle name="20% - Accent2 2 31 2" xfId="1574"/>
    <cellStyle name="20% - Accent2 2 32" xfId="1575"/>
    <cellStyle name="20% - Accent2 2 32 2" xfId="1576"/>
    <cellStyle name="20% - Accent2 2 33" xfId="1577"/>
    <cellStyle name="20% - Accent2 2 33 2" xfId="1578"/>
    <cellStyle name="20% - Accent2 2 34" xfId="1579"/>
    <cellStyle name="20% - Accent2 2 34 2" xfId="1580"/>
    <cellStyle name="20% - Accent2 2 35" xfId="1581"/>
    <cellStyle name="20% - Accent2 2 35 2" xfId="1582"/>
    <cellStyle name="20% - Accent2 2 36" xfId="1583"/>
    <cellStyle name="20% - Accent2 2 36 2" xfId="1584"/>
    <cellStyle name="20% - Accent2 2 37" xfId="1585"/>
    <cellStyle name="20% - Accent2 2 37 2" xfId="1586"/>
    <cellStyle name="20% - Accent2 2 38" xfId="1587"/>
    <cellStyle name="20% - Accent2 2 38 2" xfId="1588"/>
    <cellStyle name="20% - Accent2 2 39" xfId="1589"/>
    <cellStyle name="20% - Accent2 2 39 2" xfId="1590"/>
    <cellStyle name="20% - Accent2 2 4" xfId="1591"/>
    <cellStyle name="20% - Accent2 2 4 2" xfId="1592"/>
    <cellStyle name="20% - Accent2 2 4 2 2" xfId="1593"/>
    <cellStyle name="20% - Accent2 2 4 3" xfId="1594"/>
    <cellStyle name="20% - Accent2 2 40" xfId="1595"/>
    <cellStyle name="20% - Accent2 2 40 2" xfId="1596"/>
    <cellStyle name="20% - Accent2 2 41" xfId="1597"/>
    <cellStyle name="20% - Accent2 2 41 2" xfId="1598"/>
    <cellStyle name="20% - Accent2 2 42" xfId="1599"/>
    <cellStyle name="20% - Accent2 2 42 2" xfId="1600"/>
    <cellStyle name="20% - Accent2 2 43" xfId="1601"/>
    <cellStyle name="20% - Accent2 2 43 2" xfId="1602"/>
    <cellStyle name="20% - Accent2 2 44" xfId="1603"/>
    <cellStyle name="20% - Accent2 2 44 2" xfId="1604"/>
    <cellStyle name="20% - Accent2 2 45" xfId="1605"/>
    <cellStyle name="20% - Accent2 2 45 2" xfId="1606"/>
    <cellStyle name="20% - Accent2 2 46" xfId="1607"/>
    <cellStyle name="20% - Accent2 2 46 2" xfId="1608"/>
    <cellStyle name="20% - Accent2 2 47" xfId="1609"/>
    <cellStyle name="20% - Accent2 2 48" xfId="1610"/>
    <cellStyle name="20% - Accent2 2 49" xfId="1611"/>
    <cellStyle name="20% - Accent2 2 5" xfId="1612"/>
    <cellStyle name="20% - Accent2 2 5 2" xfId="1613"/>
    <cellStyle name="20% - Accent2 2 50" xfId="1614"/>
    <cellStyle name="20% - Accent2 2 6" xfId="1615"/>
    <cellStyle name="20% - Accent2 2 7" xfId="1616"/>
    <cellStyle name="20% - Accent2 2 7 2" xfId="1617"/>
    <cellStyle name="20% - Accent2 2 8" xfId="1618"/>
    <cellStyle name="20% - Accent2 2 8 2" xfId="1619"/>
    <cellStyle name="20% - Accent2 2 9" xfId="1620"/>
    <cellStyle name="20% - Accent2 2 9 2" xfId="1621"/>
    <cellStyle name="20% - Accent2 3" xfId="1622"/>
    <cellStyle name="20% - Accent2 3 10" xfId="1623"/>
    <cellStyle name="20% - Accent2 3 10 2" xfId="1624"/>
    <cellStyle name="20% - Accent2 3 11" xfId="1625"/>
    <cellStyle name="20% - Accent2 3 11 2" xfId="1626"/>
    <cellStyle name="20% - Accent2 3 12" xfId="1627"/>
    <cellStyle name="20% - Accent2 3 12 2" xfId="1628"/>
    <cellStyle name="20% - Accent2 3 13" xfId="1629"/>
    <cellStyle name="20% - Accent2 3 13 2" xfId="1630"/>
    <cellStyle name="20% - Accent2 3 14" xfId="1631"/>
    <cellStyle name="20% - Accent2 3 14 2" xfId="1632"/>
    <cellStyle name="20% - Accent2 3 15" xfId="1633"/>
    <cellStyle name="20% - Accent2 3 15 2" xfId="1634"/>
    <cellStyle name="20% - Accent2 3 16" xfId="1635"/>
    <cellStyle name="20% - Accent2 3 16 2" xfId="1636"/>
    <cellStyle name="20% - Accent2 3 17" xfId="1637"/>
    <cellStyle name="20% - Accent2 3 17 2" xfId="1638"/>
    <cellStyle name="20% - Accent2 3 18" xfId="1639"/>
    <cellStyle name="20% - Accent2 3 18 2" xfId="1640"/>
    <cellStyle name="20% - Accent2 3 19" xfId="1641"/>
    <cellStyle name="20% - Accent2 3 19 2" xfId="1642"/>
    <cellStyle name="20% - Accent2 3 2" xfId="1643"/>
    <cellStyle name="20% - Accent2 3 2 2" xfId="1644"/>
    <cellStyle name="20% - Accent2 3 2 2 2" xfId="1645"/>
    <cellStyle name="20% - Accent2 3 2 2 2 2" xfId="1646"/>
    <cellStyle name="20% - Accent2 3 2 2 2 2 2" xfId="1647"/>
    <cellStyle name="20% - Accent2 3 2 2 2 3" xfId="1648"/>
    <cellStyle name="20% - Accent2 3 2 2 3" xfId="1649"/>
    <cellStyle name="20% - Accent2 3 2 2 3 2" xfId="1650"/>
    <cellStyle name="20% - Accent2 3 2 2 4" xfId="1651"/>
    <cellStyle name="20% - Accent2 3 2 3" xfId="1652"/>
    <cellStyle name="20% - Accent2 3 2 3 2" xfId="1653"/>
    <cellStyle name="20% - Accent2 3 2 3 2 2" xfId="1654"/>
    <cellStyle name="20% - Accent2 3 2 3 3" xfId="1655"/>
    <cellStyle name="20% - Accent2 3 2 3 3 2" xfId="1656"/>
    <cellStyle name="20% - Accent2 3 2 3 4" xfId="1657"/>
    <cellStyle name="20% - Accent2 3 2 4" xfId="1658"/>
    <cellStyle name="20% - Accent2 3 2 4 2" xfId="1659"/>
    <cellStyle name="20% - Accent2 3 2 5" xfId="1660"/>
    <cellStyle name="20% - Accent2 3 2 5 2" xfId="1661"/>
    <cellStyle name="20% - Accent2 3 2 6" xfId="1662"/>
    <cellStyle name="20% - Accent2 3 20" xfId="1663"/>
    <cellStyle name="20% - Accent2 3 20 2" xfId="1664"/>
    <cellStyle name="20% - Accent2 3 21" xfId="1665"/>
    <cellStyle name="20% - Accent2 3 21 2" xfId="1666"/>
    <cellStyle name="20% - Accent2 3 22" xfId="1667"/>
    <cellStyle name="20% - Accent2 3 22 2" xfId="1668"/>
    <cellStyle name="20% - Accent2 3 23" xfId="1669"/>
    <cellStyle name="20% - Accent2 3 23 2" xfId="1670"/>
    <cellStyle name="20% - Accent2 3 24" xfId="1671"/>
    <cellStyle name="20% - Accent2 3 24 2" xfId="1672"/>
    <cellStyle name="20% - Accent2 3 25" xfId="1673"/>
    <cellStyle name="20% - Accent2 3 25 2" xfId="1674"/>
    <cellStyle name="20% - Accent2 3 26" xfId="1675"/>
    <cellStyle name="20% - Accent2 3 26 2" xfId="1676"/>
    <cellStyle name="20% - Accent2 3 27" xfId="1677"/>
    <cellStyle name="20% - Accent2 3 27 2" xfId="1678"/>
    <cellStyle name="20% - Accent2 3 28" xfId="1679"/>
    <cellStyle name="20% - Accent2 3 28 2" xfId="1680"/>
    <cellStyle name="20% - Accent2 3 29" xfId="1681"/>
    <cellStyle name="20% - Accent2 3 3" xfId="1682"/>
    <cellStyle name="20% - Accent2 3 3 2" xfId="1683"/>
    <cellStyle name="20% - Accent2 3 3 2 2" xfId="1684"/>
    <cellStyle name="20% - Accent2 3 3 2 2 2" xfId="1685"/>
    <cellStyle name="20% - Accent2 3 3 2 2 2 2" xfId="1686"/>
    <cellStyle name="20% - Accent2 3 3 2 2 3" xfId="1687"/>
    <cellStyle name="20% - Accent2 3 3 2 3" xfId="1688"/>
    <cellStyle name="20% - Accent2 3 3 2 3 2" xfId="1689"/>
    <cellStyle name="20% - Accent2 3 3 2 4" xfId="1690"/>
    <cellStyle name="20% - Accent2 3 3 3" xfId="1691"/>
    <cellStyle name="20% - Accent2 3 3 3 2" xfId="1692"/>
    <cellStyle name="20% - Accent2 3 3 3 2 2" xfId="1693"/>
    <cellStyle name="20% - Accent2 3 3 3 3" xfId="1694"/>
    <cellStyle name="20% - Accent2 3 3 3 3 2" xfId="1695"/>
    <cellStyle name="20% - Accent2 3 3 3 4" xfId="1696"/>
    <cellStyle name="20% - Accent2 3 3 4" xfId="1697"/>
    <cellStyle name="20% - Accent2 3 3 4 2" xfId="1698"/>
    <cellStyle name="20% - Accent2 3 3 5" xfId="1699"/>
    <cellStyle name="20% - Accent2 3 3 5 2" xfId="1700"/>
    <cellStyle name="20% - Accent2 3 3 6" xfId="1701"/>
    <cellStyle name="20% - Accent2 3 30" xfId="1702"/>
    <cellStyle name="20% - Accent2 3 31" xfId="1703"/>
    <cellStyle name="20% - Accent2 3 4" xfId="1704"/>
    <cellStyle name="20% - Accent2 3 4 2" xfId="1705"/>
    <cellStyle name="20% - Accent2 3 4 2 2" xfId="1706"/>
    <cellStyle name="20% - Accent2 3 4 2 2 2" xfId="1707"/>
    <cellStyle name="20% - Accent2 3 4 2 3" xfId="1708"/>
    <cellStyle name="20% - Accent2 3 4 3" xfId="1709"/>
    <cellStyle name="20% - Accent2 3 4 3 2" xfId="1710"/>
    <cellStyle name="20% - Accent2 3 4 4" xfId="1711"/>
    <cellStyle name="20% - Accent2 3 5" xfId="1712"/>
    <cellStyle name="20% - Accent2 3 5 2" xfId="1713"/>
    <cellStyle name="20% - Accent2 3 5 2 2" xfId="1714"/>
    <cellStyle name="20% - Accent2 3 5 3" xfId="1715"/>
    <cellStyle name="20% - Accent2 3 5 3 2" xfId="1716"/>
    <cellStyle name="20% - Accent2 3 5 4" xfId="1717"/>
    <cellStyle name="20% - Accent2 3 6" xfId="1718"/>
    <cellStyle name="20% - Accent2 3 6 2" xfId="1719"/>
    <cellStyle name="20% - Accent2 3 7" xfId="1720"/>
    <cellStyle name="20% - Accent2 3 7 2" xfId="1721"/>
    <cellStyle name="20% - Accent2 3 8" xfId="1722"/>
    <cellStyle name="20% - Accent2 3 8 2" xfId="1723"/>
    <cellStyle name="20% - Accent2 3 9" xfId="1724"/>
    <cellStyle name="20% - Accent2 3 9 2" xfId="1725"/>
    <cellStyle name="20% - Accent2 4" xfId="1726"/>
    <cellStyle name="20% - Accent2 4 10" xfId="1727"/>
    <cellStyle name="20% - Accent2 4 10 2" xfId="1728"/>
    <cellStyle name="20% - Accent2 4 11" xfId="1729"/>
    <cellStyle name="20% - Accent2 4 11 2" xfId="1730"/>
    <cellStyle name="20% - Accent2 4 12" xfId="1731"/>
    <cellStyle name="20% - Accent2 4 12 2" xfId="1732"/>
    <cellStyle name="20% - Accent2 4 13" xfId="1733"/>
    <cellStyle name="20% - Accent2 4 13 2" xfId="1734"/>
    <cellStyle name="20% - Accent2 4 14" xfId="1735"/>
    <cellStyle name="20% - Accent2 4 14 2" xfId="1736"/>
    <cellStyle name="20% - Accent2 4 15" xfId="1737"/>
    <cellStyle name="20% - Accent2 4 15 2" xfId="1738"/>
    <cellStyle name="20% - Accent2 4 16" xfId="1739"/>
    <cellStyle name="20% - Accent2 4 16 2" xfId="1740"/>
    <cellStyle name="20% - Accent2 4 17" xfId="1741"/>
    <cellStyle name="20% - Accent2 4 17 2" xfId="1742"/>
    <cellStyle name="20% - Accent2 4 18" xfId="1743"/>
    <cellStyle name="20% - Accent2 4 18 2" xfId="1744"/>
    <cellStyle name="20% - Accent2 4 19" xfId="1745"/>
    <cellStyle name="20% - Accent2 4 19 2" xfId="1746"/>
    <cellStyle name="20% - Accent2 4 2" xfId="1747"/>
    <cellStyle name="20% - Accent2 4 2 2" xfId="1748"/>
    <cellStyle name="20% - Accent2 4 2 2 2" xfId="1749"/>
    <cellStyle name="20% - Accent2 4 2 2 2 2" xfId="1750"/>
    <cellStyle name="20% - Accent2 4 2 2 2 2 2" xfId="1751"/>
    <cellStyle name="20% - Accent2 4 2 2 2 3" xfId="1752"/>
    <cellStyle name="20% - Accent2 4 2 2 3" xfId="1753"/>
    <cellStyle name="20% - Accent2 4 2 2 3 2" xfId="1754"/>
    <cellStyle name="20% - Accent2 4 2 2 4" xfId="1755"/>
    <cellStyle name="20% - Accent2 4 2 3" xfId="1756"/>
    <cellStyle name="20% - Accent2 4 2 3 2" xfId="1757"/>
    <cellStyle name="20% - Accent2 4 2 3 2 2" xfId="1758"/>
    <cellStyle name="20% - Accent2 4 2 3 3" xfId="1759"/>
    <cellStyle name="20% - Accent2 4 2 3 3 2" xfId="1760"/>
    <cellStyle name="20% - Accent2 4 2 3 4" xfId="1761"/>
    <cellStyle name="20% - Accent2 4 2 4" xfId="1762"/>
    <cellStyle name="20% - Accent2 4 2 4 2" xfId="1763"/>
    <cellStyle name="20% - Accent2 4 2 5" xfId="1764"/>
    <cellStyle name="20% - Accent2 4 2 5 2" xfId="1765"/>
    <cellStyle name="20% - Accent2 4 2 6" xfId="1766"/>
    <cellStyle name="20% - Accent2 4 20" xfId="1767"/>
    <cellStyle name="20% - Accent2 4 20 2" xfId="1768"/>
    <cellStyle name="20% - Accent2 4 21" xfId="1769"/>
    <cellStyle name="20% - Accent2 4 21 2" xfId="1770"/>
    <cellStyle name="20% - Accent2 4 22" xfId="1771"/>
    <cellStyle name="20% - Accent2 4 22 2" xfId="1772"/>
    <cellStyle name="20% - Accent2 4 23" xfId="1773"/>
    <cellStyle name="20% - Accent2 4 23 2" xfId="1774"/>
    <cellStyle name="20% - Accent2 4 24" xfId="1775"/>
    <cellStyle name="20% - Accent2 4 24 2" xfId="1776"/>
    <cellStyle name="20% - Accent2 4 25" xfId="1777"/>
    <cellStyle name="20% - Accent2 4 25 2" xfId="1778"/>
    <cellStyle name="20% - Accent2 4 26" xfId="1779"/>
    <cellStyle name="20% - Accent2 4 26 2" xfId="1780"/>
    <cellStyle name="20% - Accent2 4 27" xfId="1781"/>
    <cellStyle name="20% - Accent2 4 27 2" xfId="1782"/>
    <cellStyle name="20% - Accent2 4 28" xfId="1783"/>
    <cellStyle name="20% - Accent2 4 28 2" xfId="1784"/>
    <cellStyle name="20% - Accent2 4 29" xfId="1785"/>
    <cellStyle name="20% - Accent2 4 3" xfId="1786"/>
    <cellStyle name="20% - Accent2 4 3 2" xfId="1787"/>
    <cellStyle name="20% - Accent2 4 3 2 2" xfId="1788"/>
    <cellStyle name="20% - Accent2 4 3 2 2 2" xfId="1789"/>
    <cellStyle name="20% - Accent2 4 3 2 2 2 2" xfId="1790"/>
    <cellStyle name="20% - Accent2 4 3 2 2 3" xfId="1791"/>
    <cellStyle name="20% - Accent2 4 3 2 3" xfId="1792"/>
    <cellStyle name="20% - Accent2 4 3 2 3 2" xfId="1793"/>
    <cellStyle name="20% - Accent2 4 3 2 4" xfId="1794"/>
    <cellStyle name="20% - Accent2 4 3 3" xfId="1795"/>
    <cellStyle name="20% - Accent2 4 3 3 2" xfId="1796"/>
    <cellStyle name="20% - Accent2 4 3 3 2 2" xfId="1797"/>
    <cellStyle name="20% - Accent2 4 3 3 3" xfId="1798"/>
    <cellStyle name="20% - Accent2 4 3 3 3 2" xfId="1799"/>
    <cellStyle name="20% - Accent2 4 3 3 4" xfId="1800"/>
    <cellStyle name="20% - Accent2 4 3 4" xfId="1801"/>
    <cellStyle name="20% - Accent2 4 3 4 2" xfId="1802"/>
    <cellStyle name="20% - Accent2 4 3 5" xfId="1803"/>
    <cellStyle name="20% - Accent2 4 3 5 2" xfId="1804"/>
    <cellStyle name="20% - Accent2 4 3 6" xfId="1805"/>
    <cellStyle name="20% - Accent2 4 30" xfId="1806"/>
    <cellStyle name="20% - Accent2 4 31" xfId="1807"/>
    <cellStyle name="20% - Accent2 4 4" xfId="1808"/>
    <cellStyle name="20% - Accent2 4 4 2" xfId="1809"/>
    <cellStyle name="20% - Accent2 4 4 2 2" xfId="1810"/>
    <cellStyle name="20% - Accent2 4 4 2 2 2" xfId="1811"/>
    <cellStyle name="20% - Accent2 4 4 2 3" xfId="1812"/>
    <cellStyle name="20% - Accent2 4 4 3" xfId="1813"/>
    <cellStyle name="20% - Accent2 4 4 3 2" xfId="1814"/>
    <cellStyle name="20% - Accent2 4 4 4" xfId="1815"/>
    <cellStyle name="20% - Accent2 4 5" xfId="1816"/>
    <cellStyle name="20% - Accent2 4 5 2" xfId="1817"/>
    <cellStyle name="20% - Accent2 4 5 2 2" xfId="1818"/>
    <cellStyle name="20% - Accent2 4 5 3" xfId="1819"/>
    <cellStyle name="20% - Accent2 4 5 3 2" xfId="1820"/>
    <cellStyle name="20% - Accent2 4 5 4" xfId="1821"/>
    <cellStyle name="20% - Accent2 4 6" xfId="1822"/>
    <cellStyle name="20% - Accent2 4 6 2" xfId="1823"/>
    <cellStyle name="20% - Accent2 4 7" xfId="1824"/>
    <cellStyle name="20% - Accent2 4 7 2" xfId="1825"/>
    <cellStyle name="20% - Accent2 4 8" xfId="1826"/>
    <cellStyle name="20% - Accent2 4 8 2" xfId="1827"/>
    <cellStyle name="20% - Accent2 4 9" xfId="1828"/>
    <cellStyle name="20% - Accent2 4 9 2" xfId="1829"/>
    <cellStyle name="20% - Accent2 5" xfId="1830"/>
    <cellStyle name="20% - Accent2 5 10" xfId="1831"/>
    <cellStyle name="20% - Accent2 5 10 2" xfId="1832"/>
    <cellStyle name="20% - Accent2 5 11" xfId="1833"/>
    <cellStyle name="20% - Accent2 5 11 2" xfId="1834"/>
    <cellStyle name="20% - Accent2 5 12" xfId="1835"/>
    <cellStyle name="20% - Accent2 5 12 2" xfId="1836"/>
    <cellStyle name="20% - Accent2 5 13" xfId="1837"/>
    <cellStyle name="20% - Accent2 5 13 2" xfId="1838"/>
    <cellStyle name="20% - Accent2 5 14" xfId="1839"/>
    <cellStyle name="20% - Accent2 5 14 2" xfId="1840"/>
    <cellStyle name="20% - Accent2 5 15" xfId="1841"/>
    <cellStyle name="20% - Accent2 5 15 2" xfId="1842"/>
    <cellStyle name="20% - Accent2 5 16" xfId="1843"/>
    <cellStyle name="20% - Accent2 5 16 2" xfId="1844"/>
    <cellStyle name="20% - Accent2 5 17" xfId="1845"/>
    <cellStyle name="20% - Accent2 5 17 2" xfId="1846"/>
    <cellStyle name="20% - Accent2 5 18" xfId="1847"/>
    <cellStyle name="20% - Accent2 5 18 2" xfId="1848"/>
    <cellStyle name="20% - Accent2 5 19" xfId="1849"/>
    <cellStyle name="20% - Accent2 5 19 2" xfId="1850"/>
    <cellStyle name="20% - Accent2 5 2" xfId="1851"/>
    <cellStyle name="20% - Accent2 5 2 2" xfId="1852"/>
    <cellStyle name="20% - Accent2 5 2 2 2" xfId="1853"/>
    <cellStyle name="20% - Accent2 5 2 2 2 2" xfId="1854"/>
    <cellStyle name="20% - Accent2 5 2 2 2 2 2" xfId="1855"/>
    <cellStyle name="20% - Accent2 5 2 2 2 3" xfId="1856"/>
    <cellStyle name="20% - Accent2 5 2 2 3" xfId="1857"/>
    <cellStyle name="20% - Accent2 5 2 2 3 2" xfId="1858"/>
    <cellStyle name="20% - Accent2 5 2 2 4" xfId="1859"/>
    <cellStyle name="20% - Accent2 5 2 3" xfId="1860"/>
    <cellStyle name="20% - Accent2 5 2 3 2" xfId="1861"/>
    <cellStyle name="20% - Accent2 5 2 3 2 2" xfId="1862"/>
    <cellStyle name="20% - Accent2 5 2 3 3" xfId="1863"/>
    <cellStyle name="20% - Accent2 5 2 3 3 2" xfId="1864"/>
    <cellStyle name="20% - Accent2 5 2 3 4" xfId="1865"/>
    <cellStyle name="20% - Accent2 5 2 4" xfId="1866"/>
    <cellStyle name="20% - Accent2 5 2 4 2" xfId="1867"/>
    <cellStyle name="20% - Accent2 5 2 5" xfId="1868"/>
    <cellStyle name="20% - Accent2 5 2 5 2" xfId="1869"/>
    <cellStyle name="20% - Accent2 5 2 6" xfId="1870"/>
    <cellStyle name="20% - Accent2 5 20" xfId="1871"/>
    <cellStyle name="20% - Accent2 5 20 2" xfId="1872"/>
    <cellStyle name="20% - Accent2 5 21" xfId="1873"/>
    <cellStyle name="20% - Accent2 5 21 2" xfId="1874"/>
    <cellStyle name="20% - Accent2 5 22" xfId="1875"/>
    <cellStyle name="20% - Accent2 5 22 2" xfId="1876"/>
    <cellStyle name="20% - Accent2 5 23" xfId="1877"/>
    <cellStyle name="20% - Accent2 5 23 2" xfId="1878"/>
    <cellStyle name="20% - Accent2 5 24" xfId="1879"/>
    <cellStyle name="20% - Accent2 5 24 2" xfId="1880"/>
    <cellStyle name="20% - Accent2 5 25" xfId="1881"/>
    <cellStyle name="20% - Accent2 5 25 2" xfId="1882"/>
    <cellStyle name="20% - Accent2 5 26" xfId="1883"/>
    <cellStyle name="20% - Accent2 5 26 2" xfId="1884"/>
    <cellStyle name="20% - Accent2 5 27" xfId="1885"/>
    <cellStyle name="20% - Accent2 5 27 2" xfId="1886"/>
    <cellStyle name="20% - Accent2 5 28" xfId="1887"/>
    <cellStyle name="20% - Accent2 5 28 2" xfId="1888"/>
    <cellStyle name="20% - Accent2 5 29" xfId="1889"/>
    <cellStyle name="20% - Accent2 5 3" xfId="1890"/>
    <cellStyle name="20% - Accent2 5 3 2" xfId="1891"/>
    <cellStyle name="20% - Accent2 5 3 2 2" xfId="1892"/>
    <cellStyle name="20% - Accent2 5 3 2 2 2" xfId="1893"/>
    <cellStyle name="20% - Accent2 5 3 2 2 2 2" xfId="1894"/>
    <cellStyle name="20% - Accent2 5 3 2 2 3" xfId="1895"/>
    <cellStyle name="20% - Accent2 5 3 2 3" xfId="1896"/>
    <cellStyle name="20% - Accent2 5 3 2 3 2" xfId="1897"/>
    <cellStyle name="20% - Accent2 5 3 2 4" xfId="1898"/>
    <cellStyle name="20% - Accent2 5 3 3" xfId="1899"/>
    <cellStyle name="20% - Accent2 5 3 3 2" xfId="1900"/>
    <cellStyle name="20% - Accent2 5 3 3 2 2" xfId="1901"/>
    <cellStyle name="20% - Accent2 5 3 3 3" xfId="1902"/>
    <cellStyle name="20% - Accent2 5 3 3 3 2" xfId="1903"/>
    <cellStyle name="20% - Accent2 5 3 3 4" xfId="1904"/>
    <cellStyle name="20% - Accent2 5 3 4" xfId="1905"/>
    <cellStyle name="20% - Accent2 5 3 4 2" xfId="1906"/>
    <cellStyle name="20% - Accent2 5 3 5" xfId="1907"/>
    <cellStyle name="20% - Accent2 5 3 5 2" xfId="1908"/>
    <cellStyle name="20% - Accent2 5 3 6" xfId="1909"/>
    <cellStyle name="20% - Accent2 5 30" xfId="1910"/>
    <cellStyle name="20% - Accent2 5 31" xfId="1911"/>
    <cellStyle name="20% - Accent2 5 4" xfId="1912"/>
    <cellStyle name="20% - Accent2 5 4 2" xfId="1913"/>
    <cellStyle name="20% - Accent2 5 4 2 2" xfId="1914"/>
    <cellStyle name="20% - Accent2 5 4 2 2 2" xfId="1915"/>
    <cellStyle name="20% - Accent2 5 4 2 3" xfId="1916"/>
    <cellStyle name="20% - Accent2 5 4 3" xfId="1917"/>
    <cellStyle name="20% - Accent2 5 4 3 2" xfId="1918"/>
    <cellStyle name="20% - Accent2 5 4 4" xfId="1919"/>
    <cellStyle name="20% - Accent2 5 5" xfId="1920"/>
    <cellStyle name="20% - Accent2 5 5 2" xfId="1921"/>
    <cellStyle name="20% - Accent2 5 5 2 2" xfId="1922"/>
    <cellStyle name="20% - Accent2 5 5 3" xfId="1923"/>
    <cellStyle name="20% - Accent2 5 5 3 2" xfId="1924"/>
    <cellStyle name="20% - Accent2 5 5 4" xfId="1925"/>
    <cellStyle name="20% - Accent2 5 6" xfId="1926"/>
    <cellStyle name="20% - Accent2 5 6 2" xfId="1927"/>
    <cellStyle name="20% - Accent2 5 7" xfId="1928"/>
    <cellStyle name="20% - Accent2 5 7 2" xfId="1929"/>
    <cellStyle name="20% - Accent2 5 8" xfId="1930"/>
    <cellStyle name="20% - Accent2 5 8 2" xfId="1931"/>
    <cellStyle name="20% - Accent2 5 9" xfId="1932"/>
    <cellStyle name="20% - Accent2 5 9 2" xfId="1933"/>
    <cellStyle name="20% - Accent2 6" xfId="1934"/>
    <cellStyle name="20% - Accent2 6 19" xfId="1935"/>
    <cellStyle name="20% - Accent2 6 2" xfId="1936"/>
    <cellStyle name="20% - Accent2 6 20" xfId="1937"/>
    <cellStyle name="20% - Accent2 6 21" xfId="1938"/>
    <cellStyle name="20% - Accent2 6 22" xfId="1939"/>
    <cellStyle name="20% - Accent2 6 23" xfId="1940"/>
    <cellStyle name="20% - Accent2 6 24" xfId="1941"/>
    <cellStyle name="20% - Accent2 6 3" xfId="1942"/>
    <cellStyle name="20% - Accent2 6 37" xfId="1943"/>
    <cellStyle name="20% - Accent2 6 4" xfId="1944"/>
    <cellStyle name="20% - Accent2 6 5" xfId="1945"/>
    <cellStyle name="20% - Accent2 6 6" xfId="1946"/>
    <cellStyle name="20% - Accent2 6 7" xfId="1947"/>
    <cellStyle name="20% - Accent2 6 8" xfId="1948"/>
    <cellStyle name="20% - Accent2 6 9" xfId="1949"/>
    <cellStyle name="20% - Accent2 7" xfId="1950"/>
    <cellStyle name="20% - Accent2 8" xfId="1951"/>
    <cellStyle name="20% - Accent2 9" xfId="1952"/>
    <cellStyle name="20% - Accent3" xfId="9551"/>
    <cellStyle name="20% - Accent3 10" xfId="1953"/>
    <cellStyle name="20% - Accent3 10 10" xfId="1954"/>
    <cellStyle name="20% - Accent3 10 11" xfId="1955"/>
    <cellStyle name="20% - Accent3 10 12" xfId="1956"/>
    <cellStyle name="20% - Accent3 10 13" xfId="1957"/>
    <cellStyle name="20% - Accent3 10 14" xfId="1958"/>
    <cellStyle name="20% - Accent3 10 15" xfId="1959"/>
    <cellStyle name="20% - Accent3 10 16" xfId="1960"/>
    <cellStyle name="20% - Accent3 10 17" xfId="1961"/>
    <cellStyle name="20% - Accent3 10 18" xfId="1962"/>
    <cellStyle name="20% - Accent3 10 19" xfId="1963"/>
    <cellStyle name="20% - Accent3 10 2" xfId="1964"/>
    <cellStyle name="20% - Accent3 10 20" xfId="1965"/>
    <cellStyle name="20% - Accent3 10 21" xfId="1966"/>
    <cellStyle name="20% - Accent3 10 22" xfId="1967"/>
    <cellStyle name="20% - Accent3 10 23" xfId="1968"/>
    <cellStyle name="20% - Accent3 10 24" xfId="1969"/>
    <cellStyle name="20% - Accent3 10 25" xfId="1970"/>
    <cellStyle name="20% - Accent3 10 26" xfId="1971"/>
    <cellStyle name="20% - Accent3 10 27" xfId="1972"/>
    <cellStyle name="20% - Accent3 10 28" xfId="1973"/>
    <cellStyle name="20% - Accent3 10 29" xfId="1974"/>
    <cellStyle name="20% - Accent3 10 3" xfId="1975"/>
    <cellStyle name="20% - Accent3 10 30" xfId="1976"/>
    <cellStyle name="20% - Accent3 10 31" xfId="1977"/>
    <cellStyle name="20% - Accent3 10 32" xfId="1978"/>
    <cellStyle name="20% - Accent3 10 33" xfId="1979"/>
    <cellStyle name="20% - Accent3 10 34" xfId="1980"/>
    <cellStyle name="20% - Accent3 10 35" xfId="1981"/>
    <cellStyle name="20% - Accent3 10 36" xfId="1982"/>
    <cellStyle name="20% - Accent3 10 37" xfId="1983"/>
    <cellStyle name="20% - Accent3 10 4" xfId="1984"/>
    <cellStyle name="20% - Accent3 10 5" xfId="1985"/>
    <cellStyle name="20% - Accent3 10 6" xfId="1986"/>
    <cellStyle name="20% - Accent3 10 7" xfId="1987"/>
    <cellStyle name="20% - Accent3 10 8" xfId="1988"/>
    <cellStyle name="20% - Accent3 10 9" xfId="1989"/>
    <cellStyle name="20% - Accent3 12" xfId="1990"/>
    <cellStyle name="20% - Accent3 12 2" xfId="1991"/>
    <cellStyle name="20% - Accent3 12 2 2" xfId="1992"/>
    <cellStyle name="20% - Accent3 12 3" xfId="1993"/>
    <cellStyle name="20% - Accent3 12 4" xfId="1994"/>
    <cellStyle name="20% - Accent3 12 5" xfId="1995"/>
    <cellStyle name="20% - Accent3 12 6" xfId="1996"/>
    <cellStyle name="20% - Accent3 12 7" xfId="1997"/>
    <cellStyle name="20% - Accent3 12 8" xfId="1998"/>
    <cellStyle name="20% - Accent3 13" xfId="1999"/>
    <cellStyle name="20% - Accent3 13 2" xfId="2000"/>
    <cellStyle name="20% - Accent3 2" xfId="2001"/>
    <cellStyle name="20% - Accent3 2 10" xfId="2002"/>
    <cellStyle name="20% - Accent3 2 10 2" xfId="2003"/>
    <cellStyle name="20% - Accent3 2 11" xfId="2004"/>
    <cellStyle name="20% - Accent3 2 11 2" xfId="2005"/>
    <cellStyle name="20% - Accent3 2 12" xfId="2006"/>
    <cellStyle name="20% - Accent3 2 12 2" xfId="2007"/>
    <cellStyle name="20% - Accent3 2 13" xfId="2008"/>
    <cellStyle name="20% - Accent3 2 13 2" xfId="2009"/>
    <cellStyle name="20% - Accent3 2 14" xfId="2010"/>
    <cellStyle name="20% - Accent3 2 14 2" xfId="2011"/>
    <cellStyle name="20% - Accent3 2 15" xfId="2012"/>
    <cellStyle name="20% - Accent3 2 15 2" xfId="2013"/>
    <cellStyle name="20% - Accent3 2 16" xfId="2014"/>
    <cellStyle name="20% - Accent3 2 16 2" xfId="2015"/>
    <cellStyle name="20% - Accent3 2 17" xfId="2016"/>
    <cellStyle name="20% - Accent3 2 17 2" xfId="2017"/>
    <cellStyle name="20% - Accent3 2 18" xfId="2018"/>
    <cellStyle name="20% - Accent3 2 18 2" xfId="2019"/>
    <cellStyle name="20% - Accent3 2 19" xfId="2020"/>
    <cellStyle name="20% - Accent3 2 19 2" xfId="2021"/>
    <cellStyle name="20% - Accent3 2 2" xfId="2022"/>
    <cellStyle name="20% - Accent3 2 2 2" xfId="2023"/>
    <cellStyle name="20% - Accent3 2 2 2 2" xfId="2024"/>
    <cellStyle name="20% - Accent3 2 2 2 2 2" xfId="2025"/>
    <cellStyle name="20% - Accent3 2 2 2 3" xfId="2026"/>
    <cellStyle name="20% - Accent3 2 2 3" xfId="2027"/>
    <cellStyle name="20% - Accent3 2 2 3 2" xfId="2028"/>
    <cellStyle name="20% - Accent3 2 2 4" xfId="2029"/>
    <cellStyle name="20% - Accent3 2 20" xfId="2030"/>
    <cellStyle name="20% - Accent3 2 20 2" xfId="2031"/>
    <cellStyle name="20% - Accent3 2 21" xfId="2032"/>
    <cellStyle name="20% - Accent3 2 21 2" xfId="2033"/>
    <cellStyle name="20% - Accent3 2 22" xfId="2034"/>
    <cellStyle name="20% - Accent3 2 22 2" xfId="2035"/>
    <cellStyle name="20% - Accent3 2 23" xfId="2036"/>
    <cellStyle name="20% - Accent3 2 23 2" xfId="2037"/>
    <cellStyle name="20% - Accent3 2 24" xfId="2038"/>
    <cellStyle name="20% - Accent3 2 24 2" xfId="2039"/>
    <cellStyle name="20% - Accent3 2 25" xfId="2040"/>
    <cellStyle name="20% - Accent3 2 25 2" xfId="2041"/>
    <cellStyle name="20% - Accent3 2 26" xfId="2042"/>
    <cellStyle name="20% - Accent3 2 26 2" xfId="2043"/>
    <cellStyle name="20% - Accent3 2 27" xfId="2044"/>
    <cellStyle name="20% - Accent3 2 27 2" xfId="2045"/>
    <cellStyle name="20% - Accent3 2 28" xfId="2046"/>
    <cellStyle name="20% - Accent3 2 28 2" xfId="2047"/>
    <cellStyle name="20% - Accent3 2 29" xfId="2048"/>
    <cellStyle name="20% - Accent3 2 29 2" xfId="2049"/>
    <cellStyle name="20% - Accent3 2 3" xfId="2050"/>
    <cellStyle name="20% - Accent3 2 3 2" xfId="2051"/>
    <cellStyle name="20% - Accent3 2 3 2 2" xfId="2052"/>
    <cellStyle name="20% - Accent3 2 3 2 2 2" xfId="2053"/>
    <cellStyle name="20% - Accent3 2 3 2 3" xfId="2054"/>
    <cellStyle name="20% - Accent3 2 3 3" xfId="2055"/>
    <cellStyle name="20% - Accent3 2 3 3 2" xfId="2056"/>
    <cellStyle name="20% - Accent3 2 3 4" xfId="2057"/>
    <cellStyle name="20% - Accent3 2 30" xfId="2058"/>
    <cellStyle name="20% - Accent3 2 30 2" xfId="2059"/>
    <cellStyle name="20% - Accent3 2 31" xfId="2060"/>
    <cellStyle name="20% - Accent3 2 31 2" xfId="2061"/>
    <cellStyle name="20% - Accent3 2 32" xfId="2062"/>
    <cellStyle name="20% - Accent3 2 32 2" xfId="2063"/>
    <cellStyle name="20% - Accent3 2 33" xfId="2064"/>
    <cellStyle name="20% - Accent3 2 33 2" xfId="2065"/>
    <cellStyle name="20% - Accent3 2 34" xfId="2066"/>
    <cellStyle name="20% - Accent3 2 34 2" xfId="2067"/>
    <cellStyle name="20% - Accent3 2 35" xfId="2068"/>
    <cellStyle name="20% - Accent3 2 35 2" xfId="2069"/>
    <cellStyle name="20% - Accent3 2 36" xfId="2070"/>
    <cellStyle name="20% - Accent3 2 36 2" xfId="2071"/>
    <cellStyle name="20% - Accent3 2 37" xfId="2072"/>
    <cellStyle name="20% - Accent3 2 37 2" xfId="2073"/>
    <cellStyle name="20% - Accent3 2 38" xfId="2074"/>
    <cellStyle name="20% - Accent3 2 38 2" xfId="2075"/>
    <cellStyle name="20% - Accent3 2 39" xfId="2076"/>
    <cellStyle name="20% - Accent3 2 39 2" xfId="2077"/>
    <cellStyle name="20% - Accent3 2 4" xfId="2078"/>
    <cellStyle name="20% - Accent3 2 4 2" xfId="2079"/>
    <cellStyle name="20% - Accent3 2 4 2 2" xfId="2080"/>
    <cellStyle name="20% - Accent3 2 4 3" xfId="2081"/>
    <cellStyle name="20% - Accent3 2 40" xfId="2082"/>
    <cellStyle name="20% - Accent3 2 40 2" xfId="2083"/>
    <cellStyle name="20% - Accent3 2 41" xfId="2084"/>
    <cellStyle name="20% - Accent3 2 41 2" xfId="2085"/>
    <cellStyle name="20% - Accent3 2 42" xfId="2086"/>
    <cellStyle name="20% - Accent3 2 42 2" xfId="2087"/>
    <cellStyle name="20% - Accent3 2 43" xfId="2088"/>
    <cellStyle name="20% - Accent3 2 43 2" xfId="2089"/>
    <cellStyle name="20% - Accent3 2 44" xfId="2090"/>
    <cellStyle name="20% - Accent3 2 44 2" xfId="2091"/>
    <cellStyle name="20% - Accent3 2 45" xfId="2092"/>
    <cellStyle name="20% - Accent3 2 45 2" xfId="2093"/>
    <cellStyle name="20% - Accent3 2 46" xfId="2094"/>
    <cellStyle name="20% - Accent3 2 46 2" xfId="2095"/>
    <cellStyle name="20% - Accent3 2 47" xfId="2096"/>
    <cellStyle name="20% - Accent3 2 48" xfId="2097"/>
    <cellStyle name="20% - Accent3 2 49" xfId="2098"/>
    <cellStyle name="20% - Accent3 2 5" xfId="2099"/>
    <cellStyle name="20% - Accent3 2 5 2" xfId="2100"/>
    <cellStyle name="20% - Accent3 2 50" xfId="2101"/>
    <cellStyle name="20% - Accent3 2 6" xfId="2102"/>
    <cellStyle name="20% - Accent3 2 7" xfId="2103"/>
    <cellStyle name="20% - Accent3 2 7 2" xfId="2104"/>
    <cellStyle name="20% - Accent3 2 8" xfId="2105"/>
    <cellStyle name="20% - Accent3 2 8 2" xfId="2106"/>
    <cellStyle name="20% - Accent3 2 9" xfId="2107"/>
    <cellStyle name="20% - Accent3 2 9 2" xfId="2108"/>
    <cellStyle name="20% - Accent3 3" xfId="2109"/>
    <cellStyle name="20% - Accent3 3 10" xfId="2110"/>
    <cellStyle name="20% - Accent3 3 10 2" xfId="2111"/>
    <cellStyle name="20% - Accent3 3 11" xfId="2112"/>
    <cellStyle name="20% - Accent3 3 11 2" xfId="2113"/>
    <cellStyle name="20% - Accent3 3 12" xfId="2114"/>
    <cellStyle name="20% - Accent3 3 12 2" xfId="2115"/>
    <cellStyle name="20% - Accent3 3 13" xfId="2116"/>
    <cellStyle name="20% - Accent3 3 13 2" xfId="2117"/>
    <cellStyle name="20% - Accent3 3 14" xfId="2118"/>
    <cellStyle name="20% - Accent3 3 14 2" xfId="2119"/>
    <cellStyle name="20% - Accent3 3 15" xfId="2120"/>
    <cellStyle name="20% - Accent3 3 15 2" xfId="2121"/>
    <cellStyle name="20% - Accent3 3 16" xfId="2122"/>
    <cellStyle name="20% - Accent3 3 16 2" xfId="2123"/>
    <cellStyle name="20% - Accent3 3 17" xfId="2124"/>
    <cellStyle name="20% - Accent3 3 17 2" xfId="2125"/>
    <cellStyle name="20% - Accent3 3 18" xfId="2126"/>
    <cellStyle name="20% - Accent3 3 18 2" xfId="2127"/>
    <cellStyle name="20% - Accent3 3 19" xfId="2128"/>
    <cellStyle name="20% - Accent3 3 19 2" xfId="2129"/>
    <cellStyle name="20% - Accent3 3 2" xfId="2130"/>
    <cellStyle name="20% - Accent3 3 2 2" xfId="2131"/>
    <cellStyle name="20% - Accent3 3 2 2 2" xfId="2132"/>
    <cellStyle name="20% - Accent3 3 2 2 2 2" xfId="2133"/>
    <cellStyle name="20% - Accent3 3 2 2 2 2 2" xfId="2134"/>
    <cellStyle name="20% - Accent3 3 2 2 2 3" xfId="2135"/>
    <cellStyle name="20% - Accent3 3 2 2 3" xfId="2136"/>
    <cellStyle name="20% - Accent3 3 2 2 3 2" xfId="2137"/>
    <cellStyle name="20% - Accent3 3 2 2 4" xfId="2138"/>
    <cellStyle name="20% - Accent3 3 2 3" xfId="2139"/>
    <cellStyle name="20% - Accent3 3 2 3 2" xfId="2140"/>
    <cellStyle name="20% - Accent3 3 2 3 2 2" xfId="2141"/>
    <cellStyle name="20% - Accent3 3 2 3 3" xfId="2142"/>
    <cellStyle name="20% - Accent3 3 2 3 3 2" xfId="2143"/>
    <cellStyle name="20% - Accent3 3 2 3 4" xfId="2144"/>
    <cellStyle name="20% - Accent3 3 2 4" xfId="2145"/>
    <cellStyle name="20% - Accent3 3 2 4 2" xfId="2146"/>
    <cellStyle name="20% - Accent3 3 2 5" xfId="2147"/>
    <cellStyle name="20% - Accent3 3 2 5 2" xfId="2148"/>
    <cellStyle name="20% - Accent3 3 2 6" xfId="2149"/>
    <cellStyle name="20% - Accent3 3 20" xfId="2150"/>
    <cellStyle name="20% - Accent3 3 20 2" xfId="2151"/>
    <cellStyle name="20% - Accent3 3 21" xfId="2152"/>
    <cellStyle name="20% - Accent3 3 21 2" xfId="2153"/>
    <cellStyle name="20% - Accent3 3 22" xfId="2154"/>
    <cellStyle name="20% - Accent3 3 22 2" xfId="2155"/>
    <cellStyle name="20% - Accent3 3 23" xfId="2156"/>
    <cellStyle name="20% - Accent3 3 23 2" xfId="2157"/>
    <cellStyle name="20% - Accent3 3 24" xfId="2158"/>
    <cellStyle name="20% - Accent3 3 24 2" xfId="2159"/>
    <cellStyle name="20% - Accent3 3 25" xfId="2160"/>
    <cellStyle name="20% - Accent3 3 25 2" xfId="2161"/>
    <cellStyle name="20% - Accent3 3 26" xfId="2162"/>
    <cellStyle name="20% - Accent3 3 26 2" xfId="2163"/>
    <cellStyle name="20% - Accent3 3 27" xfId="2164"/>
    <cellStyle name="20% - Accent3 3 27 2" xfId="2165"/>
    <cellStyle name="20% - Accent3 3 28" xfId="2166"/>
    <cellStyle name="20% - Accent3 3 28 2" xfId="2167"/>
    <cellStyle name="20% - Accent3 3 29" xfId="2168"/>
    <cellStyle name="20% - Accent3 3 3" xfId="2169"/>
    <cellStyle name="20% - Accent3 3 3 2" xfId="2170"/>
    <cellStyle name="20% - Accent3 3 3 2 2" xfId="2171"/>
    <cellStyle name="20% - Accent3 3 3 2 2 2" xfId="2172"/>
    <cellStyle name="20% - Accent3 3 3 2 2 2 2" xfId="2173"/>
    <cellStyle name="20% - Accent3 3 3 2 2 3" xfId="2174"/>
    <cellStyle name="20% - Accent3 3 3 2 3" xfId="2175"/>
    <cellStyle name="20% - Accent3 3 3 2 3 2" xfId="2176"/>
    <cellStyle name="20% - Accent3 3 3 2 4" xfId="2177"/>
    <cellStyle name="20% - Accent3 3 3 3" xfId="2178"/>
    <cellStyle name="20% - Accent3 3 3 3 2" xfId="2179"/>
    <cellStyle name="20% - Accent3 3 3 3 2 2" xfId="2180"/>
    <cellStyle name="20% - Accent3 3 3 3 3" xfId="2181"/>
    <cellStyle name="20% - Accent3 3 3 3 3 2" xfId="2182"/>
    <cellStyle name="20% - Accent3 3 3 3 4" xfId="2183"/>
    <cellStyle name="20% - Accent3 3 3 4" xfId="2184"/>
    <cellStyle name="20% - Accent3 3 3 4 2" xfId="2185"/>
    <cellStyle name="20% - Accent3 3 3 5" xfId="2186"/>
    <cellStyle name="20% - Accent3 3 3 5 2" xfId="2187"/>
    <cellStyle name="20% - Accent3 3 3 6" xfId="2188"/>
    <cellStyle name="20% - Accent3 3 30" xfId="2189"/>
    <cellStyle name="20% - Accent3 3 31" xfId="2190"/>
    <cellStyle name="20% - Accent3 3 4" xfId="2191"/>
    <cellStyle name="20% - Accent3 3 4 2" xfId="2192"/>
    <cellStyle name="20% - Accent3 3 4 2 2" xfId="2193"/>
    <cellStyle name="20% - Accent3 3 4 2 2 2" xfId="2194"/>
    <cellStyle name="20% - Accent3 3 4 2 3" xfId="2195"/>
    <cellStyle name="20% - Accent3 3 4 3" xfId="2196"/>
    <cellStyle name="20% - Accent3 3 4 3 2" xfId="2197"/>
    <cellStyle name="20% - Accent3 3 4 4" xfId="2198"/>
    <cellStyle name="20% - Accent3 3 5" xfId="2199"/>
    <cellStyle name="20% - Accent3 3 5 2" xfId="2200"/>
    <cellStyle name="20% - Accent3 3 5 2 2" xfId="2201"/>
    <cellStyle name="20% - Accent3 3 5 3" xfId="2202"/>
    <cellStyle name="20% - Accent3 3 5 3 2" xfId="2203"/>
    <cellStyle name="20% - Accent3 3 5 4" xfId="2204"/>
    <cellStyle name="20% - Accent3 3 6" xfId="2205"/>
    <cellStyle name="20% - Accent3 3 6 2" xfId="2206"/>
    <cellStyle name="20% - Accent3 3 7" xfId="2207"/>
    <cellStyle name="20% - Accent3 3 7 2" xfId="2208"/>
    <cellStyle name="20% - Accent3 3 8" xfId="2209"/>
    <cellStyle name="20% - Accent3 3 8 2" xfId="2210"/>
    <cellStyle name="20% - Accent3 3 9" xfId="2211"/>
    <cellStyle name="20% - Accent3 3 9 2" xfId="2212"/>
    <cellStyle name="20% - Accent3 4" xfId="2213"/>
    <cellStyle name="20% - Accent3 4 10" xfId="2214"/>
    <cellStyle name="20% - Accent3 4 10 2" xfId="2215"/>
    <cellStyle name="20% - Accent3 4 11" xfId="2216"/>
    <cellStyle name="20% - Accent3 4 11 2" xfId="2217"/>
    <cellStyle name="20% - Accent3 4 12" xfId="2218"/>
    <cellStyle name="20% - Accent3 4 12 2" xfId="2219"/>
    <cellStyle name="20% - Accent3 4 13" xfId="2220"/>
    <cellStyle name="20% - Accent3 4 13 2" xfId="2221"/>
    <cellStyle name="20% - Accent3 4 14" xfId="2222"/>
    <cellStyle name="20% - Accent3 4 14 2" xfId="2223"/>
    <cellStyle name="20% - Accent3 4 15" xfId="2224"/>
    <cellStyle name="20% - Accent3 4 15 2" xfId="2225"/>
    <cellStyle name="20% - Accent3 4 16" xfId="2226"/>
    <cellStyle name="20% - Accent3 4 16 2" xfId="2227"/>
    <cellStyle name="20% - Accent3 4 17" xfId="2228"/>
    <cellStyle name="20% - Accent3 4 17 2" xfId="2229"/>
    <cellStyle name="20% - Accent3 4 18" xfId="2230"/>
    <cellStyle name="20% - Accent3 4 18 2" xfId="2231"/>
    <cellStyle name="20% - Accent3 4 19" xfId="2232"/>
    <cellStyle name="20% - Accent3 4 19 2" xfId="2233"/>
    <cellStyle name="20% - Accent3 4 2" xfId="2234"/>
    <cellStyle name="20% - Accent3 4 2 2" xfId="2235"/>
    <cellStyle name="20% - Accent3 4 2 2 2" xfId="2236"/>
    <cellStyle name="20% - Accent3 4 2 2 2 2" xfId="2237"/>
    <cellStyle name="20% - Accent3 4 2 2 2 2 2" xfId="2238"/>
    <cellStyle name="20% - Accent3 4 2 2 2 3" xfId="2239"/>
    <cellStyle name="20% - Accent3 4 2 2 3" xfId="2240"/>
    <cellStyle name="20% - Accent3 4 2 2 3 2" xfId="2241"/>
    <cellStyle name="20% - Accent3 4 2 2 4" xfId="2242"/>
    <cellStyle name="20% - Accent3 4 2 3" xfId="2243"/>
    <cellStyle name="20% - Accent3 4 2 3 2" xfId="2244"/>
    <cellStyle name="20% - Accent3 4 2 3 2 2" xfId="2245"/>
    <cellStyle name="20% - Accent3 4 2 3 3" xfId="2246"/>
    <cellStyle name="20% - Accent3 4 2 3 3 2" xfId="2247"/>
    <cellStyle name="20% - Accent3 4 2 3 4" xfId="2248"/>
    <cellStyle name="20% - Accent3 4 2 4" xfId="2249"/>
    <cellStyle name="20% - Accent3 4 2 4 2" xfId="2250"/>
    <cellStyle name="20% - Accent3 4 2 5" xfId="2251"/>
    <cellStyle name="20% - Accent3 4 2 5 2" xfId="2252"/>
    <cellStyle name="20% - Accent3 4 2 6" xfId="2253"/>
    <cellStyle name="20% - Accent3 4 20" xfId="2254"/>
    <cellStyle name="20% - Accent3 4 20 2" xfId="2255"/>
    <cellStyle name="20% - Accent3 4 21" xfId="2256"/>
    <cellStyle name="20% - Accent3 4 21 2" xfId="2257"/>
    <cellStyle name="20% - Accent3 4 22" xfId="2258"/>
    <cellStyle name="20% - Accent3 4 22 2" xfId="2259"/>
    <cellStyle name="20% - Accent3 4 23" xfId="2260"/>
    <cellStyle name="20% - Accent3 4 23 2" xfId="2261"/>
    <cellStyle name="20% - Accent3 4 24" xfId="2262"/>
    <cellStyle name="20% - Accent3 4 24 2" xfId="2263"/>
    <cellStyle name="20% - Accent3 4 25" xfId="2264"/>
    <cellStyle name="20% - Accent3 4 25 2" xfId="2265"/>
    <cellStyle name="20% - Accent3 4 26" xfId="2266"/>
    <cellStyle name="20% - Accent3 4 26 2" xfId="2267"/>
    <cellStyle name="20% - Accent3 4 27" xfId="2268"/>
    <cellStyle name="20% - Accent3 4 27 2" xfId="2269"/>
    <cellStyle name="20% - Accent3 4 28" xfId="2270"/>
    <cellStyle name="20% - Accent3 4 28 2" xfId="2271"/>
    <cellStyle name="20% - Accent3 4 29" xfId="2272"/>
    <cellStyle name="20% - Accent3 4 3" xfId="2273"/>
    <cellStyle name="20% - Accent3 4 3 2" xfId="2274"/>
    <cellStyle name="20% - Accent3 4 3 2 2" xfId="2275"/>
    <cellStyle name="20% - Accent3 4 3 2 2 2" xfId="2276"/>
    <cellStyle name="20% - Accent3 4 3 2 2 2 2" xfId="2277"/>
    <cellStyle name="20% - Accent3 4 3 2 2 3" xfId="2278"/>
    <cellStyle name="20% - Accent3 4 3 2 3" xfId="2279"/>
    <cellStyle name="20% - Accent3 4 3 2 3 2" xfId="2280"/>
    <cellStyle name="20% - Accent3 4 3 2 4" xfId="2281"/>
    <cellStyle name="20% - Accent3 4 3 3" xfId="2282"/>
    <cellStyle name="20% - Accent3 4 3 3 2" xfId="2283"/>
    <cellStyle name="20% - Accent3 4 3 3 2 2" xfId="2284"/>
    <cellStyle name="20% - Accent3 4 3 3 3" xfId="2285"/>
    <cellStyle name="20% - Accent3 4 3 3 3 2" xfId="2286"/>
    <cellStyle name="20% - Accent3 4 3 3 4" xfId="2287"/>
    <cellStyle name="20% - Accent3 4 3 4" xfId="2288"/>
    <cellStyle name="20% - Accent3 4 3 4 2" xfId="2289"/>
    <cellStyle name="20% - Accent3 4 3 5" xfId="2290"/>
    <cellStyle name="20% - Accent3 4 3 5 2" xfId="2291"/>
    <cellStyle name="20% - Accent3 4 3 6" xfId="2292"/>
    <cellStyle name="20% - Accent3 4 30" xfId="2293"/>
    <cellStyle name="20% - Accent3 4 31" xfId="2294"/>
    <cellStyle name="20% - Accent3 4 4" xfId="2295"/>
    <cellStyle name="20% - Accent3 4 4 2" xfId="2296"/>
    <cellStyle name="20% - Accent3 4 4 2 2" xfId="2297"/>
    <cellStyle name="20% - Accent3 4 4 2 2 2" xfId="2298"/>
    <cellStyle name="20% - Accent3 4 4 2 3" xfId="2299"/>
    <cellStyle name="20% - Accent3 4 4 3" xfId="2300"/>
    <cellStyle name="20% - Accent3 4 4 3 2" xfId="2301"/>
    <cellStyle name="20% - Accent3 4 4 4" xfId="2302"/>
    <cellStyle name="20% - Accent3 4 5" xfId="2303"/>
    <cellStyle name="20% - Accent3 4 5 2" xfId="2304"/>
    <cellStyle name="20% - Accent3 4 5 2 2" xfId="2305"/>
    <cellStyle name="20% - Accent3 4 5 3" xfId="2306"/>
    <cellStyle name="20% - Accent3 4 5 3 2" xfId="2307"/>
    <cellStyle name="20% - Accent3 4 5 4" xfId="2308"/>
    <cellStyle name="20% - Accent3 4 6" xfId="2309"/>
    <cellStyle name="20% - Accent3 4 6 2" xfId="2310"/>
    <cellStyle name="20% - Accent3 4 7" xfId="2311"/>
    <cellStyle name="20% - Accent3 4 7 2" xfId="2312"/>
    <cellStyle name="20% - Accent3 4 8" xfId="2313"/>
    <cellStyle name="20% - Accent3 4 8 2" xfId="2314"/>
    <cellStyle name="20% - Accent3 4 9" xfId="2315"/>
    <cellStyle name="20% - Accent3 4 9 2" xfId="2316"/>
    <cellStyle name="20% - Accent3 5" xfId="2317"/>
    <cellStyle name="20% - Accent3 5 10" xfId="2318"/>
    <cellStyle name="20% - Accent3 5 10 2" xfId="2319"/>
    <cellStyle name="20% - Accent3 5 11" xfId="2320"/>
    <cellStyle name="20% - Accent3 5 11 2" xfId="2321"/>
    <cellStyle name="20% - Accent3 5 12" xfId="2322"/>
    <cellStyle name="20% - Accent3 5 12 2" xfId="2323"/>
    <cellStyle name="20% - Accent3 5 13" xfId="2324"/>
    <cellStyle name="20% - Accent3 5 13 2" xfId="2325"/>
    <cellStyle name="20% - Accent3 5 14" xfId="2326"/>
    <cellStyle name="20% - Accent3 5 14 2" xfId="2327"/>
    <cellStyle name="20% - Accent3 5 15" xfId="2328"/>
    <cellStyle name="20% - Accent3 5 15 2" xfId="2329"/>
    <cellStyle name="20% - Accent3 5 16" xfId="2330"/>
    <cellStyle name="20% - Accent3 5 16 2" xfId="2331"/>
    <cellStyle name="20% - Accent3 5 17" xfId="2332"/>
    <cellStyle name="20% - Accent3 5 17 2" xfId="2333"/>
    <cellStyle name="20% - Accent3 5 18" xfId="2334"/>
    <cellStyle name="20% - Accent3 5 18 2" xfId="2335"/>
    <cellStyle name="20% - Accent3 5 19" xfId="2336"/>
    <cellStyle name="20% - Accent3 5 19 2" xfId="2337"/>
    <cellStyle name="20% - Accent3 5 2" xfId="2338"/>
    <cellStyle name="20% - Accent3 5 2 2" xfId="2339"/>
    <cellStyle name="20% - Accent3 5 2 2 2" xfId="2340"/>
    <cellStyle name="20% - Accent3 5 2 2 2 2" xfId="2341"/>
    <cellStyle name="20% - Accent3 5 2 2 2 2 2" xfId="2342"/>
    <cellStyle name="20% - Accent3 5 2 2 2 3" xfId="2343"/>
    <cellStyle name="20% - Accent3 5 2 2 3" xfId="2344"/>
    <cellStyle name="20% - Accent3 5 2 2 3 2" xfId="2345"/>
    <cellStyle name="20% - Accent3 5 2 2 4" xfId="2346"/>
    <cellStyle name="20% - Accent3 5 2 3" xfId="2347"/>
    <cellStyle name="20% - Accent3 5 2 3 2" xfId="2348"/>
    <cellStyle name="20% - Accent3 5 2 3 2 2" xfId="2349"/>
    <cellStyle name="20% - Accent3 5 2 3 3" xfId="2350"/>
    <cellStyle name="20% - Accent3 5 2 3 3 2" xfId="2351"/>
    <cellStyle name="20% - Accent3 5 2 3 4" xfId="2352"/>
    <cellStyle name="20% - Accent3 5 2 4" xfId="2353"/>
    <cellStyle name="20% - Accent3 5 2 4 2" xfId="2354"/>
    <cellStyle name="20% - Accent3 5 2 5" xfId="2355"/>
    <cellStyle name="20% - Accent3 5 2 5 2" xfId="2356"/>
    <cellStyle name="20% - Accent3 5 2 6" xfId="2357"/>
    <cellStyle name="20% - Accent3 5 20" xfId="2358"/>
    <cellStyle name="20% - Accent3 5 20 2" xfId="2359"/>
    <cellStyle name="20% - Accent3 5 21" xfId="2360"/>
    <cellStyle name="20% - Accent3 5 21 2" xfId="2361"/>
    <cellStyle name="20% - Accent3 5 22" xfId="2362"/>
    <cellStyle name="20% - Accent3 5 22 2" xfId="2363"/>
    <cellStyle name="20% - Accent3 5 23" xfId="2364"/>
    <cellStyle name="20% - Accent3 5 23 2" xfId="2365"/>
    <cellStyle name="20% - Accent3 5 24" xfId="2366"/>
    <cellStyle name="20% - Accent3 5 24 2" xfId="2367"/>
    <cellStyle name="20% - Accent3 5 25" xfId="2368"/>
    <cellStyle name="20% - Accent3 5 25 2" xfId="2369"/>
    <cellStyle name="20% - Accent3 5 26" xfId="2370"/>
    <cellStyle name="20% - Accent3 5 26 2" xfId="2371"/>
    <cellStyle name="20% - Accent3 5 27" xfId="2372"/>
    <cellStyle name="20% - Accent3 5 27 2" xfId="2373"/>
    <cellStyle name="20% - Accent3 5 28" xfId="2374"/>
    <cellStyle name="20% - Accent3 5 28 2" xfId="2375"/>
    <cellStyle name="20% - Accent3 5 29" xfId="2376"/>
    <cellStyle name="20% - Accent3 5 3" xfId="2377"/>
    <cellStyle name="20% - Accent3 5 3 2" xfId="2378"/>
    <cellStyle name="20% - Accent3 5 3 2 2" xfId="2379"/>
    <cellStyle name="20% - Accent3 5 3 2 2 2" xfId="2380"/>
    <cellStyle name="20% - Accent3 5 3 2 2 2 2" xfId="2381"/>
    <cellStyle name="20% - Accent3 5 3 2 2 3" xfId="2382"/>
    <cellStyle name="20% - Accent3 5 3 2 3" xfId="2383"/>
    <cellStyle name="20% - Accent3 5 3 2 3 2" xfId="2384"/>
    <cellStyle name="20% - Accent3 5 3 2 4" xfId="2385"/>
    <cellStyle name="20% - Accent3 5 3 3" xfId="2386"/>
    <cellStyle name="20% - Accent3 5 3 3 2" xfId="2387"/>
    <cellStyle name="20% - Accent3 5 3 3 2 2" xfId="2388"/>
    <cellStyle name="20% - Accent3 5 3 3 3" xfId="2389"/>
    <cellStyle name="20% - Accent3 5 3 3 3 2" xfId="2390"/>
    <cellStyle name="20% - Accent3 5 3 3 4" xfId="2391"/>
    <cellStyle name="20% - Accent3 5 3 4" xfId="2392"/>
    <cellStyle name="20% - Accent3 5 3 4 2" xfId="2393"/>
    <cellStyle name="20% - Accent3 5 3 5" xfId="2394"/>
    <cellStyle name="20% - Accent3 5 3 5 2" xfId="2395"/>
    <cellStyle name="20% - Accent3 5 3 6" xfId="2396"/>
    <cellStyle name="20% - Accent3 5 30" xfId="2397"/>
    <cellStyle name="20% - Accent3 5 31" xfId="2398"/>
    <cellStyle name="20% - Accent3 5 4" xfId="2399"/>
    <cellStyle name="20% - Accent3 5 4 2" xfId="2400"/>
    <cellStyle name="20% - Accent3 5 4 2 2" xfId="2401"/>
    <cellStyle name="20% - Accent3 5 4 2 2 2" xfId="2402"/>
    <cellStyle name="20% - Accent3 5 4 2 3" xfId="2403"/>
    <cellStyle name="20% - Accent3 5 4 3" xfId="2404"/>
    <cellStyle name="20% - Accent3 5 4 3 2" xfId="2405"/>
    <cellStyle name="20% - Accent3 5 4 4" xfId="2406"/>
    <cellStyle name="20% - Accent3 5 5" xfId="2407"/>
    <cellStyle name="20% - Accent3 5 5 2" xfId="2408"/>
    <cellStyle name="20% - Accent3 5 5 2 2" xfId="2409"/>
    <cellStyle name="20% - Accent3 5 5 3" xfId="2410"/>
    <cellStyle name="20% - Accent3 5 5 3 2" xfId="2411"/>
    <cellStyle name="20% - Accent3 5 5 4" xfId="2412"/>
    <cellStyle name="20% - Accent3 5 6" xfId="2413"/>
    <cellStyle name="20% - Accent3 5 6 2" xfId="2414"/>
    <cellStyle name="20% - Accent3 5 7" xfId="2415"/>
    <cellStyle name="20% - Accent3 5 7 2" xfId="2416"/>
    <cellStyle name="20% - Accent3 5 8" xfId="2417"/>
    <cellStyle name="20% - Accent3 5 8 2" xfId="2418"/>
    <cellStyle name="20% - Accent3 5 9" xfId="2419"/>
    <cellStyle name="20% - Accent3 5 9 2" xfId="2420"/>
    <cellStyle name="20% - Accent3 6" xfId="2421"/>
    <cellStyle name="20% - Accent3 6 19" xfId="2422"/>
    <cellStyle name="20% - Accent3 6 2" xfId="2423"/>
    <cellStyle name="20% - Accent3 6 20" xfId="2424"/>
    <cellStyle name="20% - Accent3 6 21" xfId="2425"/>
    <cellStyle name="20% - Accent3 6 22" xfId="2426"/>
    <cellStyle name="20% - Accent3 6 23" xfId="2427"/>
    <cellStyle name="20% - Accent3 6 24" xfId="2428"/>
    <cellStyle name="20% - Accent3 6 3" xfId="2429"/>
    <cellStyle name="20% - Accent3 6 37" xfId="2430"/>
    <cellStyle name="20% - Accent3 6 4" xfId="2431"/>
    <cellStyle name="20% - Accent3 6 5" xfId="2432"/>
    <cellStyle name="20% - Accent3 6 6" xfId="2433"/>
    <cellStyle name="20% - Accent3 6 7" xfId="2434"/>
    <cellStyle name="20% - Accent3 6 8" xfId="2435"/>
    <cellStyle name="20% - Accent3 6 9" xfId="2436"/>
    <cellStyle name="20% - Accent3 7" xfId="2437"/>
    <cellStyle name="20% - Accent3 8" xfId="2438"/>
    <cellStyle name="20% - Accent3 9" xfId="2439"/>
    <cellStyle name="20% - Accent4" xfId="9552"/>
    <cellStyle name="20% - Accent4 10" xfId="2440"/>
    <cellStyle name="20% - Accent4 10 10" xfId="2441"/>
    <cellStyle name="20% - Accent4 10 11" xfId="2442"/>
    <cellStyle name="20% - Accent4 10 12" xfId="2443"/>
    <cellStyle name="20% - Accent4 10 13" xfId="2444"/>
    <cellStyle name="20% - Accent4 10 14" xfId="2445"/>
    <cellStyle name="20% - Accent4 10 15" xfId="2446"/>
    <cellStyle name="20% - Accent4 10 16" xfId="2447"/>
    <cellStyle name="20% - Accent4 10 17" xfId="2448"/>
    <cellStyle name="20% - Accent4 10 18" xfId="2449"/>
    <cellStyle name="20% - Accent4 10 19" xfId="2450"/>
    <cellStyle name="20% - Accent4 10 2" xfId="2451"/>
    <cellStyle name="20% - Accent4 10 20" xfId="2452"/>
    <cellStyle name="20% - Accent4 10 21" xfId="2453"/>
    <cellStyle name="20% - Accent4 10 22" xfId="2454"/>
    <cellStyle name="20% - Accent4 10 23" xfId="2455"/>
    <cellStyle name="20% - Accent4 10 24" xfId="2456"/>
    <cellStyle name="20% - Accent4 10 25" xfId="2457"/>
    <cellStyle name="20% - Accent4 10 26" xfId="2458"/>
    <cellStyle name="20% - Accent4 10 27" xfId="2459"/>
    <cellStyle name="20% - Accent4 10 28" xfId="2460"/>
    <cellStyle name="20% - Accent4 10 29" xfId="2461"/>
    <cellStyle name="20% - Accent4 10 3" xfId="2462"/>
    <cellStyle name="20% - Accent4 10 30" xfId="2463"/>
    <cellStyle name="20% - Accent4 10 31" xfId="2464"/>
    <cellStyle name="20% - Accent4 10 32" xfId="2465"/>
    <cellStyle name="20% - Accent4 10 33" xfId="2466"/>
    <cellStyle name="20% - Accent4 10 34" xfId="2467"/>
    <cellStyle name="20% - Accent4 10 35" xfId="2468"/>
    <cellStyle name="20% - Accent4 10 36" xfId="2469"/>
    <cellStyle name="20% - Accent4 10 37" xfId="2470"/>
    <cellStyle name="20% - Accent4 10 4" xfId="2471"/>
    <cellStyle name="20% - Accent4 10 5" xfId="2472"/>
    <cellStyle name="20% - Accent4 10 6" xfId="2473"/>
    <cellStyle name="20% - Accent4 10 7" xfId="2474"/>
    <cellStyle name="20% - Accent4 10 8" xfId="2475"/>
    <cellStyle name="20% - Accent4 10 9" xfId="2476"/>
    <cellStyle name="20% - Accent4 12" xfId="2477"/>
    <cellStyle name="20% - Accent4 12 2" xfId="2478"/>
    <cellStyle name="20% - Accent4 12 2 2" xfId="2479"/>
    <cellStyle name="20% - Accent4 12 3" xfId="2480"/>
    <cellStyle name="20% - Accent4 12 4" xfId="2481"/>
    <cellStyle name="20% - Accent4 12 5" xfId="2482"/>
    <cellStyle name="20% - Accent4 12 6" xfId="2483"/>
    <cellStyle name="20% - Accent4 12 7" xfId="2484"/>
    <cellStyle name="20% - Accent4 12 8" xfId="2485"/>
    <cellStyle name="20% - Accent4 13" xfId="2486"/>
    <cellStyle name="20% - Accent4 13 2" xfId="2487"/>
    <cellStyle name="20% - Accent4 2" xfId="2488"/>
    <cellStyle name="20% - Accent4 2 10" xfId="2489"/>
    <cellStyle name="20% - Accent4 2 10 2" xfId="2490"/>
    <cellStyle name="20% - Accent4 2 11" xfId="2491"/>
    <cellStyle name="20% - Accent4 2 11 2" xfId="2492"/>
    <cellStyle name="20% - Accent4 2 12" xfId="2493"/>
    <cellStyle name="20% - Accent4 2 12 2" xfId="2494"/>
    <cellStyle name="20% - Accent4 2 13" xfId="2495"/>
    <cellStyle name="20% - Accent4 2 13 2" xfId="2496"/>
    <cellStyle name="20% - Accent4 2 14" xfId="2497"/>
    <cellStyle name="20% - Accent4 2 14 2" xfId="2498"/>
    <cellStyle name="20% - Accent4 2 15" xfId="2499"/>
    <cellStyle name="20% - Accent4 2 15 2" xfId="2500"/>
    <cellStyle name="20% - Accent4 2 16" xfId="2501"/>
    <cellStyle name="20% - Accent4 2 16 2" xfId="2502"/>
    <cellStyle name="20% - Accent4 2 17" xfId="2503"/>
    <cellStyle name="20% - Accent4 2 17 2" xfId="2504"/>
    <cellStyle name="20% - Accent4 2 18" xfId="2505"/>
    <cellStyle name="20% - Accent4 2 18 2" xfId="2506"/>
    <cellStyle name="20% - Accent4 2 19" xfId="2507"/>
    <cellStyle name="20% - Accent4 2 19 2" xfId="2508"/>
    <cellStyle name="20% - Accent4 2 2" xfId="2509"/>
    <cellStyle name="20% - Accent4 2 2 2" xfId="2510"/>
    <cellStyle name="20% - Accent4 2 2 2 2" xfId="2511"/>
    <cellStyle name="20% - Accent4 2 2 2 2 2" xfId="2512"/>
    <cellStyle name="20% - Accent4 2 2 2 3" xfId="2513"/>
    <cellStyle name="20% - Accent4 2 2 3" xfId="2514"/>
    <cellStyle name="20% - Accent4 2 2 3 2" xfId="2515"/>
    <cellStyle name="20% - Accent4 2 2 4" xfId="2516"/>
    <cellStyle name="20% - Accent4 2 20" xfId="2517"/>
    <cellStyle name="20% - Accent4 2 20 2" xfId="2518"/>
    <cellStyle name="20% - Accent4 2 21" xfId="2519"/>
    <cellStyle name="20% - Accent4 2 21 2" xfId="2520"/>
    <cellStyle name="20% - Accent4 2 22" xfId="2521"/>
    <cellStyle name="20% - Accent4 2 22 2" xfId="2522"/>
    <cellStyle name="20% - Accent4 2 23" xfId="2523"/>
    <cellStyle name="20% - Accent4 2 23 2" xfId="2524"/>
    <cellStyle name="20% - Accent4 2 24" xfId="2525"/>
    <cellStyle name="20% - Accent4 2 24 2" xfId="2526"/>
    <cellStyle name="20% - Accent4 2 25" xfId="2527"/>
    <cellStyle name="20% - Accent4 2 25 2" xfId="2528"/>
    <cellStyle name="20% - Accent4 2 26" xfId="2529"/>
    <cellStyle name="20% - Accent4 2 26 2" xfId="2530"/>
    <cellStyle name="20% - Accent4 2 27" xfId="2531"/>
    <cellStyle name="20% - Accent4 2 27 2" xfId="2532"/>
    <cellStyle name="20% - Accent4 2 28" xfId="2533"/>
    <cellStyle name="20% - Accent4 2 28 2" xfId="2534"/>
    <cellStyle name="20% - Accent4 2 29" xfId="2535"/>
    <cellStyle name="20% - Accent4 2 29 2" xfId="2536"/>
    <cellStyle name="20% - Accent4 2 3" xfId="2537"/>
    <cellStyle name="20% - Accent4 2 3 2" xfId="2538"/>
    <cellStyle name="20% - Accent4 2 3 2 2" xfId="2539"/>
    <cellStyle name="20% - Accent4 2 3 2 2 2" xfId="2540"/>
    <cellStyle name="20% - Accent4 2 3 2 3" xfId="2541"/>
    <cellStyle name="20% - Accent4 2 3 3" xfId="2542"/>
    <cellStyle name="20% - Accent4 2 3 3 2" xfId="2543"/>
    <cellStyle name="20% - Accent4 2 3 4" xfId="2544"/>
    <cellStyle name="20% - Accent4 2 30" xfId="2545"/>
    <cellStyle name="20% - Accent4 2 30 2" xfId="2546"/>
    <cellStyle name="20% - Accent4 2 31" xfId="2547"/>
    <cellStyle name="20% - Accent4 2 31 2" xfId="2548"/>
    <cellStyle name="20% - Accent4 2 32" xfId="2549"/>
    <cellStyle name="20% - Accent4 2 32 2" xfId="2550"/>
    <cellStyle name="20% - Accent4 2 33" xfId="2551"/>
    <cellStyle name="20% - Accent4 2 33 2" xfId="2552"/>
    <cellStyle name="20% - Accent4 2 34" xfId="2553"/>
    <cellStyle name="20% - Accent4 2 34 2" xfId="2554"/>
    <cellStyle name="20% - Accent4 2 35" xfId="2555"/>
    <cellStyle name="20% - Accent4 2 35 2" xfId="2556"/>
    <cellStyle name="20% - Accent4 2 36" xfId="2557"/>
    <cellStyle name="20% - Accent4 2 36 2" xfId="2558"/>
    <cellStyle name="20% - Accent4 2 37" xfId="2559"/>
    <cellStyle name="20% - Accent4 2 37 2" xfId="2560"/>
    <cellStyle name="20% - Accent4 2 38" xfId="2561"/>
    <cellStyle name="20% - Accent4 2 38 2" xfId="2562"/>
    <cellStyle name="20% - Accent4 2 39" xfId="2563"/>
    <cellStyle name="20% - Accent4 2 39 2" xfId="2564"/>
    <cellStyle name="20% - Accent4 2 4" xfId="2565"/>
    <cellStyle name="20% - Accent4 2 4 2" xfId="2566"/>
    <cellStyle name="20% - Accent4 2 4 2 2" xfId="2567"/>
    <cellStyle name="20% - Accent4 2 4 3" xfId="2568"/>
    <cellStyle name="20% - Accent4 2 40" xfId="2569"/>
    <cellStyle name="20% - Accent4 2 40 2" xfId="2570"/>
    <cellStyle name="20% - Accent4 2 41" xfId="2571"/>
    <cellStyle name="20% - Accent4 2 41 2" xfId="2572"/>
    <cellStyle name="20% - Accent4 2 42" xfId="2573"/>
    <cellStyle name="20% - Accent4 2 42 2" xfId="2574"/>
    <cellStyle name="20% - Accent4 2 43" xfId="2575"/>
    <cellStyle name="20% - Accent4 2 43 2" xfId="2576"/>
    <cellStyle name="20% - Accent4 2 44" xfId="2577"/>
    <cellStyle name="20% - Accent4 2 44 2" xfId="2578"/>
    <cellStyle name="20% - Accent4 2 45" xfId="2579"/>
    <cellStyle name="20% - Accent4 2 45 2" xfId="2580"/>
    <cellStyle name="20% - Accent4 2 46" xfId="2581"/>
    <cellStyle name="20% - Accent4 2 46 2" xfId="2582"/>
    <cellStyle name="20% - Accent4 2 47" xfId="2583"/>
    <cellStyle name="20% - Accent4 2 48" xfId="2584"/>
    <cellStyle name="20% - Accent4 2 49" xfId="2585"/>
    <cellStyle name="20% - Accent4 2 5" xfId="2586"/>
    <cellStyle name="20% - Accent4 2 5 2" xfId="2587"/>
    <cellStyle name="20% - Accent4 2 50" xfId="2588"/>
    <cellStyle name="20% - Accent4 2 6" xfId="2589"/>
    <cellStyle name="20% - Accent4 2 7" xfId="2590"/>
    <cellStyle name="20% - Accent4 2 7 2" xfId="2591"/>
    <cellStyle name="20% - Accent4 2 8" xfId="2592"/>
    <cellStyle name="20% - Accent4 2 8 2" xfId="2593"/>
    <cellStyle name="20% - Accent4 2 9" xfId="2594"/>
    <cellStyle name="20% - Accent4 2 9 2" xfId="2595"/>
    <cellStyle name="20% - Accent4 3" xfId="2596"/>
    <cellStyle name="20% - Accent4 3 10" xfId="2597"/>
    <cellStyle name="20% - Accent4 3 10 2" xfId="2598"/>
    <cellStyle name="20% - Accent4 3 11" xfId="2599"/>
    <cellStyle name="20% - Accent4 3 11 2" xfId="2600"/>
    <cellStyle name="20% - Accent4 3 12" xfId="2601"/>
    <cellStyle name="20% - Accent4 3 12 2" xfId="2602"/>
    <cellStyle name="20% - Accent4 3 13" xfId="2603"/>
    <cellStyle name="20% - Accent4 3 13 2" xfId="2604"/>
    <cellStyle name="20% - Accent4 3 14" xfId="2605"/>
    <cellStyle name="20% - Accent4 3 14 2" xfId="2606"/>
    <cellStyle name="20% - Accent4 3 15" xfId="2607"/>
    <cellStyle name="20% - Accent4 3 15 2" xfId="2608"/>
    <cellStyle name="20% - Accent4 3 16" xfId="2609"/>
    <cellStyle name="20% - Accent4 3 16 2" xfId="2610"/>
    <cellStyle name="20% - Accent4 3 17" xfId="2611"/>
    <cellStyle name="20% - Accent4 3 17 2" xfId="2612"/>
    <cellStyle name="20% - Accent4 3 18" xfId="2613"/>
    <cellStyle name="20% - Accent4 3 18 2" xfId="2614"/>
    <cellStyle name="20% - Accent4 3 19" xfId="2615"/>
    <cellStyle name="20% - Accent4 3 19 2" xfId="2616"/>
    <cellStyle name="20% - Accent4 3 2" xfId="2617"/>
    <cellStyle name="20% - Accent4 3 2 2" xfId="2618"/>
    <cellStyle name="20% - Accent4 3 2 2 2" xfId="2619"/>
    <cellStyle name="20% - Accent4 3 2 2 2 2" xfId="2620"/>
    <cellStyle name="20% - Accent4 3 2 2 2 2 2" xfId="2621"/>
    <cellStyle name="20% - Accent4 3 2 2 2 3" xfId="2622"/>
    <cellStyle name="20% - Accent4 3 2 2 3" xfId="2623"/>
    <cellStyle name="20% - Accent4 3 2 2 3 2" xfId="2624"/>
    <cellStyle name="20% - Accent4 3 2 2 4" xfId="2625"/>
    <cellStyle name="20% - Accent4 3 2 3" xfId="2626"/>
    <cellStyle name="20% - Accent4 3 2 3 2" xfId="2627"/>
    <cellStyle name="20% - Accent4 3 2 3 2 2" xfId="2628"/>
    <cellStyle name="20% - Accent4 3 2 3 3" xfId="2629"/>
    <cellStyle name="20% - Accent4 3 2 3 3 2" xfId="2630"/>
    <cellStyle name="20% - Accent4 3 2 3 4" xfId="2631"/>
    <cellStyle name="20% - Accent4 3 2 4" xfId="2632"/>
    <cellStyle name="20% - Accent4 3 2 4 2" xfId="2633"/>
    <cellStyle name="20% - Accent4 3 2 5" xfId="2634"/>
    <cellStyle name="20% - Accent4 3 2 5 2" xfId="2635"/>
    <cellStyle name="20% - Accent4 3 2 6" xfId="2636"/>
    <cellStyle name="20% - Accent4 3 20" xfId="2637"/>
    <cellStyle name="20% - Accent4 3 20 2" xfId="2638"/>
    <cellStyle name="20% - Accent4 3 21" xfId="2639"/>
    <cellStyle name="20% - Accent4 3 21 2" xfId="2640"/>
    <cellStyle name="20% - Accent4 3 22" xfId="2641"/>
    <cellStyle name="20% - Accent4 3 22 2" xfId="2642"/>
    <cellStyle name="20% - Accent4 3 23" xfId="2643"/>
    <cellStyle name="20% - Accent4 3 23 2" xfId="2644"/>
    <cellStyle name="20% - Accent4 3 24" xfId="2645"/>
    <cellStyle name="20% - Accent4 3 24 2" xfId="2646"/>
    <cellStyle name="20% - Accent4 3 25" xfId="2647"/>
    <cellStyle name="20% - Accent4 3 25 2" xfId="2648"/>
    <cellStyle name="20% - Accent4 3 26" xfId="2649"/>
    <cellStyle name="20% - Accent4 3 26 2" xfId="2650"/>
    <cellStyle name="20% - Accent4 3 27" xfId="2651"/>
    <cellStyle name="20% - Accent4 3 27 2" xfId="2652"/>
    <cellStyle name="20% - Accent4 3 28" xfId="2653"/>
    <cellStyle name="20% - Accent4 3 28 2" xfId="2654"/>
    <cellStyle name="20% - Accent4 3 29" xfId="2655"/>
    <cellStyle name="20% - Accent4 3 3" xfId="2656"/>
    <cellStyle name="20% - Accent4 3 3 2" xfId="2657"/>
    <cellStyle name="20% - Accent4 3 3 2 2" xfId="2658"/>
    <cellStyle name="20% - Accent4 3 3 2 2 2" xfId="2659"/>
    <cellStyle name="20% - Accent4 3 3 2 2 2 2" xfId="2660"/>
    <cellStyle name="20% - Accent4 3 3 2 2 3" xfId="2661"/>
    <cellStyle name="20% - Accent4 3 3 2 3" xfId="2662"/>
    <cellStyle name="20% - Accent4 3 3 2 3 2" xfId="2663"/>
    <cellStyle name="20% - Accent4 3 3 2 4" xfId="2664"/>
    <cellStyle name="20% - Accent4 3 3 3" xfId="2665"/>
    <cellStyle name="20% - Accent4 3 3 3 2" xfId="2666"/>
    <cellStyle name="20% - Accent4 3 3 3 2 2" xfId="2667"/>
    <cellStyle name="20% - Accent4 3 3 3 3" xfId="2668"/>
    <cellStyle name="20% - Accent4 3 3 3 3 2" xfId="2669"/>
    <cellStyle name="20% - Accent4 3 3 3 4" xfId="2670"/>
    <cellStyle name="20% - Accent4 3 3 4" xfId="2671"/>
    <cellStyle name="20% - Accent4 3 3 4 2" xfId="2672"/>
    <cellStyle name="20% - Accent4 3 3 5" xfId="2673"/>
    <cellStyle name="20% - Accent4 3 3 5 2" xfId="2674"/>
    <cellStyle name="20% - Accent4 3 3 6" xfId="2675"/>
    <cellStyle name="20% - Accent4 3 30" xfId="2676"/>
    <cellStyle name="20% - Accent4 3 31" xfId="2677"/>
    <cellStyle name="20% - Accent4 3 4" xfId="2678"/>
    <cellStyle name="20% - Accent4 3 4 2" xfId="2679"/>
    <cellStyle name="20% - Accent4 3 4 2 2" xfId="2680"/>
    <cellStyle name="20% - Accent4 3 4 2 2 2" xfId="2681"/>
    <cellStyle name="20% - Accent4 3 4 2 3" xfId="2682"/>
    <cellStyle name="20% - Accent4 3 4 3" xfId="2683"/>
    <cellStyle name="20% - Accent4 3 4 3 2" xfId="2684"/>
    <cellStyle name="20% - Accent4 3 4 4" xfId="2685"/>
    <cellStyle name="20% - Accent4 3 5" xfId="2686"/>
    <cellStyle name="20% - Accent4 3 5 2" xfId="2687"/>
    <cellStyle name="20% - Accent4 3 5 2 2" xfId="2688"/>
    <cellStyle name="20% - Accent4 3 5 3" xfId="2689"/>
    <cellStyle name="20% - Accent4 3 5 3 2" xfId="2690"/>
    <cellStyle name="20% - Accent4 3 5 4" xfId="2691"/>
    <cellStyle name="20% - Accent4 3 6" xfId="2692"/>
    <cellStyle name="20% - Accent4 3 6 2" xfId="2693"/>
    <cellStyle name="20% - Accent4 3 7" xfId="2694"/>
    <cellStyle name="20% - Accent4 3 7 2" xfId="2695"/>
    <cellStyle name="20% - Accent4 3 8" xfId="2696"/>
    <cellStyle name="20% - Accent4 3 8 2" xfId="2697"/>
    <cellStyle name="20% - Accent4 3 9" xfId="2698"/>
    <cellStyle name="20% - Accent4 3 9 2" xfId="2699"/>
    <cellStyle name="20% - Accent4 4" xfId="2700"/>
    <cellStyle name="20% - Accent4 4 10" xfId="2701"/>
    <cellStyle name="20% - Accent4 4 10 2" xfId="2702"/>
    <cellStyle name="20% - Accent4 4 11" xfId="2703"/>
    <cellStyle name="20% - Accent4 4 11 2" xfId="2704"/>
    <cellStyle name="20% - Accent4 4 12" xfId="2705"/>
    <cellStyle name="20% - Accent4 4 12 2" xfId="2706"/>
    <cellStyle name="20% - Accent4 4 13" xfId="2707"/>
    <cellStyle name="20% - Accent4 4 13 2" xfId="2708"/>
    <cellStyle name="20% - Accent4 4 14" xfId="2709"/>
    <cellStyle name="20% - Accent4 4 14 2" xfId="2710"/>
    <cellStyle name="20% - Accent4 4 15" xfId="2711"/>
    <cellStyle name="20% - Accent4 4 15 2" xfId="2712"/>
    <cellStyle name="20% - Accent4 4 16" xfId="2713"/>
    <cellStyle name="20% - Accent4 4 16 2" xfId="2714"/>
    <cellStyle name="20% - Accent4 4 17" xfId="2715"/>
    <cellStyle name="20% - Accent4 4 17 2" xfId="2716"/>
    <cellStyle name="20% - Accent4 4 18" xfId="2717"/>
    <cellStyle name="20% - Accent4 4 18 2" xfId="2718"/>
    <cellStyle name="20% - Accent4 4 19" xfId="2719"/>
    <cellStyle name="20% - Accent4 4 19 2" xfId="2720"/>
    <cellStyle name="20% - Accent4 4 2" xfId="2721"/>
    <cellStyle name="20% - Accent4 4 2 2" xfId="2722"/>
    <cellStyle name="20% - Accent4 4 2 2 2" xfId="2723"/>
    <cellStyle name="20% - Accent4 4 2 2 2 2" xfId="2724"/>
    <cellStyle name="20% - Accent4 4 2 2 2 2 2" xfId="2725"/>
    <cellStyle name="20% - Accent4 4 2 2 2 3" xfId="2726"/>
    <cellStyle name="20% - Accent4 4 2 2 3" xfId="2727"/>
    <cellStyle name="20% - Accent4 4 2 2 3 2" xfId="2728"/>
    <cellStyle name="20% - Accent4 4 2 2 4" xfId="2729"/>
    <cellStyle name="20% - Accent4 4 2 3" xfId="2730"/>
    <cellStyle name="20% - Accent4 4 2 3 2" xfId="2731"/>
    <cellStyle name="20% - Accent4 4 2 3 2 2" xfId="2732"/>
    <cellStyle name="20% - Accent4 4 2 3 3" xfId="2733"/>
    <cellStyle name="20% - Accent4 4 2 3 3 2" xfId="2734"/>
    <cellStyle name="20% - Accent4 4 2 3 4" xfId="2735"/>
    <cellStyle name="20% - Accent4 4 2 4" xfId="2736"/>
    <cellStyle name="20% - Accent4 4 2 4 2" xfId="2737"/>
    <cellStyle name="20% - Accent4 4 2 5" xfId="2738"/>
    <cellStyle name="20% - Accent4 4 2 5 2" xfId="2739"/>
    <cellStyle name="20% - Accent4 4 2 6" xfId="2740"/>
    <cellStyle name="20% - Accent4 4 20" xfId="2741"/>
    <cellStyle name="20% - Accent4 4 20 2" xfId="2742"/>
    <cellStyle name="20% - Accent4 4 21" xfId="2743"/>
    <cellStyle name="20% - Accent4 4 21 2" xfId="2744"/>
    <cellStyle name="20% - Accent4 4 22" xfId="2745"/>
    <cellStyle name="20% - Accent4 4 22 2" xfId="2746"/>
    <cellStyle name="20% - Accent4 4 23" xfId="2747"/>
    <cellStyle name="20% - Accent4 4 23 2" xfId="2748"/>
    <cellStyle name="20% - Accent4 4 24" xfId="2749"/>
    <cellStyle name="20% - Accent4 4 24 2" xfId="2750"/>
    <cellStyle name="20% - Accent4 4 25" xfId="2751"/>
    <cellStyle name="20% - Accent4 4 25 2" xfId="2752"/>
    <cellStyle name="20% - Accent4 4 26" xfId="2753"/>
    <cellStyle name="20% - Accent4 4 26 2" xfId="2754"/>
    <cellStyle name="20% - Accent4 4 27" xfId="2755"/>
    <cellStyle name="20% - Accent4 4 27 2" xfId="2756"/>
    <cellStyle name="20% - Accent4 4 28" xfId="2757"/>
    <cellStyle name="20% - Accent4 4 28 2" xfId="2758"/>
    <cellStyle name="20% - Accent4 4 29" xfId="2759"/>
    <cellStyle name="20% - Accent4 4 3" xfId="2760"/>
    <cellStyle name="20% - Accent4 4 3 2" xfId="2761"/>
    <cellStyle name="20% - Accent4 4 3 2 2" xfId="2762"/>
    <cellStyle name="20% - Accent4 4 3 2 2 2" xfId="2763"/>
    <cellStyle name="20% - Accent4 4 3 2 2 2 2" xfId="2764"/>
    <cellStyle name="20% - Accent4 4 3 2 2 3" xfId="2765"/>
    <cellStyle name="20% - Accent4 4 3 2 3" xfId="2766"/>
    <cellStyle name="20% - Accent4 4 3 2 3 2" xfId="2767"/>
    <cellStyle name="20% - Accent4 4 3 2 4" xfId="2768"/>
    <cellStyle name="20% - Accent4 4 3 3" xfId="2769"/>
    <cellStyle name="20% - Accent4 4 3 3 2" xfId="2770"/>
    <cellStyle name="20% - Accent4 4 3 3 2 2" xfId="2771"/>
    <cellStyle name="20% - Accent4 4 3 3 3" xfId="2772"/>
    <cellStyle name="20% - Accent4 4 3 3 3 2" xfId="2773"/>
    <cellStyle name="20% - Accent4 4 3 3 4" xfId="2774"/>
    <cellStyle name="20% - Accent4 4 3 4" xfId="2775"/>
    <cellStyle name="20% - Accent4 4 3 4 2" xfId="2776"/>
    <cellStyle name="20% - Accent4 4 3 5" xfId="2777"/>
    <cellStyle name="20% - Accent4 4 3 5 2" xfId="2778"/>
    <cellStyle name="20% - Accent4 4 3 6" xfId="2779"/>
    <cellStyle name="20% - Accent4 4 30" xfId="2780"/>
    <cellStyle name="20% - Accent4 4 31" xfId="2781"/>
    <cellStyle name="20% - Accent4 4 4" xfId="2782"/>
    <cellStyle name="20% - Accent4 4 4 2" xfId="2783"/>
    <cellStyle name="20% - Accent4 4 4 2 2" xfId="2784"/>
    <cellStyle name="20% - Accent4 4 4 2 2 2" xfId="2785"/>
    <cellStyle name="20% - Accent4 4 4 2 3" xfId="2786"/>
    <cellStyle name="20% - Accent4 4 4 3" xfId="2787"/>
    <cellStyle name="20% - Accent4 4 4 3 2" xfId="2788"/>
    <cellStyle name="20% - Accent4 4 4 4" xfId="2789"/>
    <cellStyle name="20% - Accent4 4 5" xfId="2790"/>
    <cellStyle name="20% - Accent4 4 5 2" xfId="2791"/>
    <cellStyle name="20% - Accent4 4 5 2 2" xfId="2792"/>
    <cellStyle name="20% - Accent4 4 5 3" xfId="2793"/>
    <cellStyle name="20% - Accent4 4 5 3 2" xfId="2794"/>
    <cellStyle name="20% - Accent4 4 5 4" xfId="2795"/>
    <cellStyle name="20% - Accent4 4 6" xfId="2796"/>
    <cellStyle name="20% - Accent4 4 6 2" xfId="2797"/>
    <cellStyle name="20% - Accent4 4 7" xfId="2798"/>
    <cellStyle name="20% - Accent4 4 7 2" xfId="2799"/>
    <cellStyle name="20% - Accent4 4 8" xfId="2800"/>
    <cellStyle name="20% - Accent4 4 8 2" xfId="2801"/>
    <cellStyle name="20% - Accent4 4 9" xfId="2802"/>
    <cellStyle name="20% - Accent4 4 9 2" xfId="2803"/>
    <cellStyle name="20% - Accent4 5" xfId="2804"/>
    <cellStyle name="20% - Accent4 5 10" xfId="2805"/>
    <cellStyle name="20% - Accent4 5 10 2" xfId="2806"/>
    <cellStyle name="20% - Accent4 5 11" xfId="2807"/>
    <cellStyle name="20% - Accent4 5 11 2" xfId="2808"/>
    <cellStyle name="20% - Accent4 5 12" xfId="2809"/>
    <cellStyle name="20% - Accent4 5 12 2" xfId="2810"/>
    <cellStyle name="20% - Accent4 5 13" xfId="2811"/>
    <cellStyle name="20% - Accent4 5 13 2" xfId="2812"/>
    <cellStyle name="20% - Accent4 5 14" xfId="2813"/>
    <cellStyle name="20% - Accent4 5 14 2" xfId="2814"/>
    <cellStyle name="20% - Accent4 5 15" xfId="2815"/>
    <cellStyle name="20% - Accent4 5 15 2" xfId="2816"/>
    <cellStyle name="20% - Accent4 5 16" xfId="2817"/>
    <cellStyle name="20% - Accent4 5 16 2" xfId="2818"/>
    <cellStyle name="20% - Accent4 5 17" xfId="2819"/>
    <cellStyle name="20% - Accent4 5 17 2" xfId="2820"/>
    <cellStyle name="20% - Accent4 5 18" xfId="2821"/>
    <cellStyle name="20% - Accent4 5 18 2" xfId="2822"/>
    <cellStyle name="20% - Accent4 5 19" xfId="2823"/>
    <cellStyle name="20% - Accent4 5 19 2" xfId="2824"/>
    <cellStyle name="20% - Accent4 5 2" xfId="2825"/>
    <cellStyle name="20% - Accent4 5 2 2" xfId="2826"/>
    <cellStyle name="20% - Accent4 5 2 2 2" xfId="2827"/>
    <cellStyle name="20% - Accent4 5 2 2 2 2" xfId="2828"/>
    <cellStyle name="20% - Accent4 5 2 2 2 2 2" xfId="2829"/>
    <cellStyle name="20% - Accent4 5 2 2 2 3" xfId="2830"/>
    <cellStyle name="20% - Accent4 5 2 2 3" xfId="2831"/>
    <cellStyle name="20% - Accent4 5 2 2 3 2" xfId="2832"/>
    <cellStyle name="20% - Accent4 5 2 2 4" xfId="2833"/>
    <cellStyle name="20% - Accent4 5 2 3" xfId="2834"/>
    <cellStyle name="20% - Accent4 5 2 3 2" xfId="2835"/>
    <cellStyle name="20% - Accent4 5 2 3 2 2" xfId="2836"/>
    <cellStyle name="20% - Accent4 5 2 3 3" xfId="2837"/>
    <cellStyle name="20% - Accent4 5 2 3 3 2" xfId="2838"/>
    <cellStyle name="20% - Accent4 5 2 3 4" xfId="2839"/>
    <cellStyle name="20% - Accent4 5 2 4" xfId="2840"/>
    <cellStyle name="20% - Accent4 5 2 4 2" xfId="2841"/>
    <cellStyle name="20% - Accent4 5 2 5" xfId="2842"/>
    <cellStyle name="20% - Accent4 5 2 5 2" xfId="2843"/>
    <cellStyle name="20% - Accent4 5 2 6" xfId="2844"/>
    <cellStyle name="20% - Accent4 5 20" xfId="2845"/>
    <cellStyle name="20% - Accent4 5 20 2" xfId="2846"/>
    <cellStyle name="20% - Accent4 5 21" xfId="2847"/>
    <cellStyle name="20% - Accent4 5 21 2" xfId="2848"/>
    <cellStyle name="20% - Accent4 5 22" xfId="2849"/>
    <cellStyle name="20% - Accent4 5 22 2" xfId="2850"/>
    <cellStyle name="20% - Accent4 5 23" xfId="2851"/>
    <cellStyle name="20% - Accent4 5 23 2" xfId="2852"/>
    <cellStyle name="20% - Accent4 5 24" xfId="2853"/>
    <cellStyle name="20% - Accent4 5 24 2" xfId="2854"/>
    <cellStyle name="20% - Accent4 5 25" xfId="2855"/>
    <cellStyle name="20% - Accent4 5 25 2" xfId="2856"/>
    <cellStyle name="20% - Accent4 5 26" xfId="2857"/>
    <cellStyle name="20% - Accent4 5 26 2" xfId="2858"/>
    <cellStyle name="20% - Accent4 5 27" xfId="2859"/>
    <cellStyle name="20% - Accent4 5 27 2" xfId="2860"/>
    <cellStyle name="20% - Accent4 5 28" xfId="2861"/>
    <cellStyle name="20% - Accent4 5 28 2" xfId="2862"/>
    <cellStyle name="20% - Accent4 5 29" xfId="2863"/>
    <cellStyle name="20% - Accent4 5 3" xfId="2864"/>
    <cellStyle name="20% - Accent4 5 3 2" xfId="2865"/>
    <cellStyle name="20% - Accent4 5 3 2 2" xfId="2866"/>
    <cellStyle name="20% - Accent4 5 3 2 2 2" xfId="2867"/>
    <cellStyle name="20% - Accent4 5 3 2 2 2 2" xfId="2868"/>
    <cellStyle name="20% - Accent4 5 3 2 2 3" xfId="2869"/>
    <cellStyle name="20% - Accent4 5 3 2 3" xfId="2870"/>
    <cellStyle name="20% - Accent4 5 3 2 3 2" xfId="2871"/>
    <cellStyle name="20% - Accent4 5 3 2 4" xfId="2872"/>
    <cellStyle name="20% - Accent4 5 3 3" xfId="2873"/>
    <cellStyle name="20% - Accent4 5 3 3 2" xfId="2874"/>
    <cellStyle name="20% - Accent4 5 3 3 2 2" xfId="2875"/>
    <cellStyle name="20% - Accent4 5 3 3 3" xfId="2876"/>
    <cellStyle name="20% - Accent4 5 3 3 3 2" xfId="2877"/>
    <cellStyle name="20% - Accent4 5 3 3 4" xfId="2878"/>
    <cellStyle name="20% - Accent4 5 3 4" xfId="2879"/>
    <cellStyle name="20% - Accent4 5 3 4 2" xfId="2880"/>
    <cellStyle name="20% - Accent4 5 3 5" xfId="2881"/>
    <cellStyle name="20% - Accent4 5 3 5 2" xfId="2882"/>
    <cellStyle name="20% - Accent4 5 3 6" xfId="2883"/>
    <cellStyle name="20% - Accent4 5 30" xfId="2884"/>
    <cellStyle name="20% - Accent4 5 31" xfId="2885"/>
    <cellStyle name="20% - Accent4 5 4" xfId="2886"/>
    <cellStyle name="20% - Accent4 5 4 2" xfId="2887"/>
    <cellStyle name="20% - Accent4 5 4 2 2" xfId="2888"/>
    <cellStyle name="20% - Accent4 5 4 2 2 2" xfId="2889"/>
    <cellStyle name="20% - Accent4 5 4 2 3" xfId="2890"/>
    <cellStyle name="20% - Accent4 5 4 3" xfId="2891"/>
    <cellStyle name="20% - Accent4 5 4 3 2" xfId="2892"/>
    <cellStyle name="20% - Accent4 5 4 4" xfId="2893"/>
    <cellStyle name="20% - Accent4 5 5" xfId="2894"/>
    <cellStyle name="20% - Accent4 5 5 2" xfId="2895"/>
    <cellStyle name="20% - Accent4 5 5 2 2" xfId="2896"/>
    <cellStyle name="20% - Accent4 5 5 3" xfId="2897"/>
    <cellStyle name="20% - Accent4 5 5 3 2" xfId="2898"/>
    <cellStyle name="20% - Accent4 5 5 4" xfId="2899"/>
    <cellStyle name="20% - Accent4 5 6" xfId="2900"/>
    <cellStyle name="20% - Accent4 5 6 2" xfId="2901"/>
    <cellStyle name="20% - Accent4 5 7" xfId="2902"/>
    <cellStyle name="20% - Accent4 5 7 2" xfId="2903"/>
    <cellStyle name="20% - Accent4 5 8" xfId="2904"/>
    <cellStyle name="20% - Accent4 5 8 2" xfId="2905"/>
    <cellStyle name="20% - Accent4 5 9" xfId="2906"/>
    <cellStyle name="20% - Accent4 5 9 2" xfId="2907"/>
    <cellStyle name="20% - Accent4 6" xfId="2908"/>
    <cellStyle name="20% - Accent4 6 19" xfId="2909"/>
    <cellStyle name="20% - Accent4 6 2" xfId="2910"/>
    <cellStyle name="20% - Accent4 6 20" xfId="2911"/>
    <cellStyle name="20% - Accent4 6 21" xfId="2912"/>
    <cellStyle name="20% - Accent4 6 22" xfId="2913"/>
    <cellStyle name="20% - Accent4 6 23" xfId="2914"/>
    <cellStyle name="20% - Accent4 6 24" xfId="2915"/>
    <cellStyle name="20% - Accent4 6 3" xfId="2916"/>
    <cellStyle name="20% - Accent4 6 37" xfId="2917"/>
    <cellStyle name="20% - Accent4 6 4" xfId="2918"/>
    <cellStyle name="20% - Accent4 6 5" xfId="2919"/>
    <cellStyle name="20% - Accent4 6 6" xfId="2920"/>
    <cellStyle name="20% - Accent4 6 7" xfId="2921"/>
    <cellStyle name="20% - Accent4 6 8" xfId="2922"/>
    <cellStyle name="20% - Accent4 6 9" xfId="2923"/>
    <cellStyle name="20% - Accent4 7" xfId="2924"/>
    <cellStyle name="20% - Accent4 8" xfId="2925"/>
    <cellStyle name="20% - Accent4 9" xfId="2926"/>
    <cellStyle name="20% - Accent5" xfId="9553"/>
    <cellStyle name="20% - Accent5 10" xfId="2927"/>
    <cellStyle name="20% - Accent5 10 10" xfId="2928"/>
    <cellStyle name="20% - Accent5 10 11" xfId="2929"/>
    <cellStyle name="20% - Accent5 10 12" xfId="2930"/>
    <cellStyle name="20% - Accent5 10 13" xfId="2931"/>
    <cellStyle name="20% - Accent5 10 14" xfId="2932"/>
    <cellStyle name="20% - Accent5 10 15" xfId="2933"/>
    <cellStyle name="20% - Accent5 10 16" xfId="2934"/>
    <cellStyle name="20% - Accent5 10 17" xfId="2935"/>
    <cellStyle name="20% - Accent5 10 18" xfId="2936"/>
    <cellStyle name="20% - Accent5 10 19" xfId="2937"/>
    <cellStyle name="20% - Accent5 10 2" xfId="2938"/>
    <cellStyle name="20% - Accent5 10 20" xfId="2939"/>
    <cellStyle name="20% - Accent5 10 21" xfId="2940"/>
    <cellStyle name="20% - Accent5 10 22" xfId="2941"/>
    <cellStyle name="20% - Accent5 10 23" xfId="2942"/>
    <cellStyle name="20% - Accent5 10 24" xfId="2943"/>
    <cellStyle name="20% - Accent5 10 25" xfId="2944"/>
    <cellStyle name="20% - Accent5 10 26" xfId="2945"/>
    <cellStyle name="20% - Accent5 10 27" xfId="2946"/>
    <cellStyle name="20% - Accent5 10 28" xfId="2947"/>
    <cellStyle name="20% - Accent5 10 29" xfId="2948"/>
    <cellStyle name="20% - Accent5 10 3" xfId="2949"/>
    <cellStyle name="20% - Accent5 10 30" xfId="2950"/>
    <cellStyle name="20% - Accent5 10 31" xfId="2951"/>
    <cellStyle name="20% - Accent5 10 32" xfId="2952"/>
    <cellStyle name="20% - Accent5 10 33" xfId="2953"/>
    <cellStyle name="20% - Accent5 10 34" xfId="2954"/>
    <cellStyle name="20% - Accent5 10 35" xfId="2955"/>
    <cellStyle name="20% - Accent5 10 36" xfId="2956"/>
    <cellStyle name="20% - Accent5 10 37" xfId="2957"/>
    <cellStyle name="20% - Accent5 10 4" xfId="2958"/>
    <cellStyle name="20% - Accent5 10 5" xfId="2959"/>
    <cellStyle name="20% - Accent5 10 6" xfId="2960"/>
    <cellStyle name="20% - Accent5 10 7" xfId="2961"/>
    <cellStyle name="20% - Accent5 10 8" xfId="2962"/>
    <cellStyle name="20% - Accent5 10 9" xfId="2963"/>
    <cellStyle name="20% - Accent5 12" xfId="2964"/>
    <cellStyle name="20% - Accent5 12 2" xfId="2965"/>
    <cellStyle name="20% - Accent5 12 2 2" xfId="2966"/>
    <cellStyle name="20% - Accent5 12 3" xfId="2967"/>
    <cellStyle name="20% - Accent5 12 4" xfId="2968"/>
    <cellStyle name="20% - Accent5 12 5" xfId="2969"/>
    <cellStyle name="20% - Accent5 12 6" xfId="2970"/>
    <cellStyle name="20% - Accent5 12 7" xfId="2971"/>
    <cellStyle name="20% - Accent5 12 8" xfId="2972"/>
    <cellStyle name="20% - Accent5 13" xfId="2973"/>
    <cellStyle name="20% - Accent5 13 2" xfId="2974"/>
    <cellStyle name="20% - Accent5 2" xfId="2975"/>
    <cellStyle name="20% - Accent5 2 10" xfId="2976"/>
    <cellStyle name="20% - Accent5 2 10 2" xfId="2977"/>
    <cellStyle name="20% - Accent5 2 11" xfId="2978"/>
    <cellStyle name="20% - Accent5 2 11 2" xfId="2979"/>
    <cellStyle name="20% - Accent5 2 12" xfId="2980"/>
    <cellStyle name="20% - Accent5 2 12 2" xfId="2981"/>
    <cellStyle name="20% - Accent5 2 13" xfId="2982"/>
    <cellStyle name="20% - Accent5 2 13 2" xfId="2983"/>
    <cellStyle name="20% - Accent5 2 14" xfId="2984"/>
    <cellStyle name="20% - Accent5 2 14 2" xfId="2985"/>
    <cellStyle name="20% - Accent5 2 15" xfId="2986"/>
    <cellStyle name="20% - Accent5 2 15 2" xfId="2987"/>
    <cellStyle name="20% - Accent5 2 16" xfId="2988"/>
    <cellStyle name="20% - Accent5 2 16 2" xfId="2989"/>
    <cellStyle name="20% - Accent5 2 17" xfId="2990"/>
    <cellStyle name="20% - Accent5 2 17 2" xfId="2991"/>
    <cellStyle name="20% - Accent5 2 18" xfId="2992"/>
    <cellStyle name="20% - Accent5 2 18 2" xfId="2993"/>
    <cellStyle name="20% - Accent5 2 19" xfId="2994"/>
    <cellStyle name="20% - Accent5 2 19 2" xfId="2995"/>
    <cellStyle name="20% - Accent5 2 2" xfId="2996"/>
    <cellStyle name="20% - Accent5 2 2 2" xfId="2997"/>
    <cellStyle name="20% - Accent5 2 2 2 2" xfId="2998"/>
    <cellStyle name="20% - Accent5 2 2 2 2 2" xfId="2999"/>
    <cellStyle name="20% - Accent5 2 2 2 3" xfId="3000"/>
    <cellStyle name="20% - Accent5 2 2 3" xfId="3001"/>
    <cellStyle name="20% - Accent5 2 2 3 2" xfId="3002"/>
    <cellStyle name="20% - Accent5 2 2 4" xfId="3003"/>
    <cellStyle name="20% - Accent5 2 20" xfId="3004"/>
    <cellStyle name="20% - Accent5 2 20 2" xfId="3005"/>
    <cellStyle name="20% - Accent5 2 21" xfId="3006"/>
    <cellStyle name="20% - Accent5 2 21 2" xfId="3007"/>
    <cellStyle name="20% - Accent5 2 22" xfId="3008"/>
    <cellStyle name="20% - Accent5 2 22 2" xfId="3009"/>
    <cellStyle name="20% - Accent5 2 23" xfId="3010"/>
    <cellStyle name="20% - Accent5 2 23 2" xfId="3011"/>
    <cellStyle name="20% - Accent5 2 24" xfId="3012"/>
    <cellStyle name="20% - Accent5 2 24 2" xfId="3013"/>
    <cellStyle name="20% - Accent5 2 25" xfId="3014"/>
    <cellStyle name="20% - Accent5 2 25 2" xfId="3015"/>
    <cellStyle name="20% - Accent5 2 26" xfId="3016"/>
    <cellStyle name="20% - Accent5 2 26 2" xfId="3017"/>
    <cellStyle name="20% - Accent5 2 27" xfId="3018"/>
    <cellStyle name="20% - Accent5 2 27 2" xfId="3019"/>
    <cellStyle name="20% - Accent5 2 28" xfId="3020"/>
    <cellStyle name="20% - Accent5 2 28 2" xfId="3021"/>
    <cellStyle name="20% - Accent5 2 29" xfId="3022"/>
    <cellStyle name="20% - Accent5 2 29 2" xfId="3023"/>
    <cellStyle name="20% - Accent5 2 3" xfId="3024"/>
    <cellStyle name="20% - Accent5 2 3 2" xfId="3025"/>
    <cellStyle name="20% - Accent5 2 3 2 2" xfId="3026"/>
    <cellStyle name="20% - Accent5 2 3 2 2 2" xfId="3027"/>
    <cellStyle name="20% - Accent5 2 3 2 3" xfId="3028"/>
    <cellStyle name="20% - Accent5 2 3 3" xfId="3029"/>
    <cellStyle name="20% - Accent5 2 3 3 2" xfId="3030"/>
    <cellStyle name="20% - Accent5 2 3 4" xfId="3031"/>
    <cellStyle name="20% - Accent5 2 30" xfId="3032"/>
    <cellStyle name="20% - Accent5 2 30 2" xfId="3033"/>
    <cellStyle name="20% - Accent5 2 31" xfId="3034"/>
    <cellStyle name="20% - Accent5 2 31 2" xfId="3035"/>
    <cellStyle name="20% - Accent5 2 32" xfId="3036"/>
    <cellStyle name="20% - Accent5 2 32 2" xfId="3037"/>
    <cellStyle name="20% - Accent5 2 33" xfId="3038"/>
    <cellStyle name="20% - Accent5 2 33 2" xfId="3039"/>
    <cellStyle name="20% - Accent5 2 34" xfId="3040"/>
    <cellStyle name="20% - Accent5 2 34 2" xfId="3041"/>
    <cellStyle name="20% - Accent5 2 35" xfId="3042"/>
    <cellStyle name="20% - Accent5 2 35 2" xfId="3043"/>
    <cellStyle name="20% - Accent5 2 36" xfId="3044"/>
    <cellStyle name="20% - Accent5 2 36 2" xfId="3045"/>
    <cellStyle name="20% - Accent5 2 37" xfId="3046"/>
    <cellStyle name="20% - Accent5 2 37 2" xfId="3047"/>
    <cellStyle name="20% - Accent5 2 38" xfId="3048"/>
    <cellStyle name="20% - Accent5 2 38 2" xfId="3049"/>
    <cellStyle name="20% - Accent5 2 39" xfId="3050"/>
    <cellStyle name="20% - Accent5 2 39 2" xfId="3051"/>
    <cellStyle name="20% - Accent5 2 4" xfId="3052"/>
    <cellStyle name="20% - Accent5 2 4 2" xfId="3053"/>
    <cellStyle name="20% - Accent5 2 4 2 2" xfId="3054"/>
    <cellStyle name="20% - Accent5 2 4 3" xfId="3055"/>
    <cellStyle name="20% - Accent5 2 40" xfId="3056"/>
    <cellStyle name="20% - Accent5 2 40 2" xfId="3057"/>
    <cellStyle name="20% - Accent5 2 41" xfId="3058"/>
    <cellStyle name="20% - Accent5 2 41 2" xfId="3059"/>
    <cellStyle name="20% - Accent5 2 42" xfId="3060"/>
    <cellStyle name="20% - Accent5 2 42 2" xfId="3061"/>
    <cellStyle name="20% - Accent5 2 43" xfId="3062"/>
    <cellStyle name="20% - Accent5 2 43 2" xfId="3063"/>
    <cellStyle name="20% - Accent5 2 44" xfId="3064"/>
    <cellStyle name="20% - Accent5 2 44 2" xfId="3065"/>
    <cellStyle name="20% - Accent5 2 45" xfId="3066"/>
    <cellStyle name="20% - Accent5 2 45 2" xfId="3067"/>
    <cellStyle name="20% - Accent5 2 46" xfId="3068"/>
    <cellStyle name="20% - Accent5 2 46 2" xfId="3069"/>
    <cellStyle name="20% - Accent5 2 47" xfId="3070"/>
    <cellStyle name="20% - Accent5 2 48" xfId="3071"/>
    <cellStyle name="20% - Accent5 2 49" xfId="3072"/>
    <cellStyle name="20% - Accent5 2 5" xfId="3073"/>
    <cellStyle name="20% - Accent5 2 5 2" xfId="3074"/>
    <cellStyle name="20% - Accent5 2 50" xfId="3075"/>
    <cellStyle name="20% - Accent5 2 6" xfId="3076"/>
    <cellStyle name="20% - Accent5 2 7" xfId="3077"/>
    <cellStyle name="20% - Accent5 2 7 2" xfId="3078"/>
    <cellStyle name="20% - Accent5 2 8" xfId="3079"/>
    <cellStyle name="20% - Accent5 2 8 2" xfId="3080"/>
    <cellStyle name="20% - Accent5 2 9" xfId="3081"/>
    <cellStyle name="20% - Accent5 2 9 2" xfId="3082"/>
    <cellStyle name="20% - Accent5 3" xfId="3083"/>
    <cellStyle name="20% - Accent5 3 10" xfId="3084"/>
    <cellStyle name="20% - Accent5 3 10 2" xfId="3085"/>
    <cellStyle name="20% - Accent5 3 11" xfId="3086"/>
    <cellStyle name="20% - Accent5 3 11 2" xfId="3087"/>
    <cellStyle name="20% - Accent5 3 12" xfId="3088"/>
    <cellStyle name="20% - Accent5 3 12 2" xfId="3089"/>
    <cellStyle name="20% - Accent5 3 13" xfId="3090"/>
    <cellStyle name="20% - Accent5 3 13 2" xfId="3091"/>
    <cellStyle name="20% - Accent5 3 14" xfId="3092"/>
    <cellStyle name="20% - Accent5 3 14 2" xfId="3093"/>
    <cellStyle name="20% - Accent5 3 15" xfId="3094"/>
    <cellStyle name="20% - Accent5 3 15 2" xfId="3095"/>
    <cellStyle name="20% - Accent5 3 16" xfId="3096"/>
    <cellStyle name="20% - Accent5 3 16 2" xfId="3097"/>
    <cellStyle name="20% - Accent5 3 17" xfId="3098"/>
    <cellStyle name="20% - Accent5 3 17 2" xfId="3099"/>
    <cellStyle name="20% - Accent5 3 18" xfId="3100"/>
    <cellStyle name="20% - Accent5 3 18 2" xfId="3101"/>
    <cellStyle name="20% - Accent5 3 19" xfId="3102"/>
    <cellStyle name="20% - Accent5 3 19 2" xfId="3103"/>
    <cellStyle name="20% - Accent5 3 2" xfId="3104"/>
    <cellStyle name="20% - Accent5 3 2 2" xfId="3105"/>
    <cellStyle name="20% - Accent5 3 2 2 2" xfId="3106"/>
    <cellStyle name="20% - Accent5 3 2 2 2 2" xfId="3107"/>
    <cellStyle name="20% - Accent5 3 2 2 2 2 2" xfId="3108"/>
    <cellStyle name="20% - Accent5 3 2 2 2 3" xfId="3109"/>
    <cellStyle name="20% - Accent5 3 2 2 3" xfId="3110"/>
    <cellStyle name="20% - Accent5 3 2 2 3 2" xfId="3111"/>
    <cellStyle name="20% - Accent5 3 2 2 4" xfId="3112"/>
    <cellStyle name="20% - Accent5 3 2 3" xfId="3113"/>
    <cellStyle name="20% - Accent5 3 2 3 2" xfId="3114"/>
    <cellStyle name="20% - Accent5 3 2 3 2 2" xfId="3115"/>
    <cellStyle name="20% - Accent5 3 2 3 3" xfId="3116"/>
    <cellStyle name="20% - Accent5 3 2 3 3 2" xfId="3117"/>
    <cellStyle name="20% - Accent5 3 2 3 4" xfId="3118"/>
    <cellStyle name="20% - Accent5 3 2 4" xfId="3119"/>
    <cellStyle name="20% - Accent5 3 2 4 2" xfId="3120"/>
    <cellStyle name="20% - Accent5 3 2 5" xfId="3121"/>
    <cellStyle name="20% - Accent5 3 2 5 2" xfId="3122"/>
    <cellStyle name="20% - Accent5 3 2 6" xfId="3123"/>
    <cellStyle name="20% - Accent5 3 20" xfId="3124"/>
    <cellStyle name="20% - Accent5 3 20 2" xfId="3125"/>
    <cellStyle name="20% - Accent5 3 21" xfId="3126"/>
    <cellStyle name="20% - Accent5 3 21 2" xfId="3127"/>
    <cellStyle name="20% - Accent5 3 22" xfId="3128"/>
    <cellStyle name="20% - Accent5 3 22 2" xfId="3129"/>
    <cellStyle name="20% - Accent5 3 23" xfId="3130"/>
    <cellStyle name="20% - Accent5 3 23 2" xfId="3131"/>
    <cellStyle name="20% - Accent5 3 24" xfId="3132"/>
    <cellStyle name="20% - Accent5 3 24 2" xfId="3133"/>
    <cellStyle name="20% - Accent5 3 25" xfId="3134"/>
    <cellStyle name="20% - Accent5 3 25 2" xfId="3135"/>
    <cellStyle name="20% - Accent5 3 26" xfId="3136"/>
    <cellStyle name="20% - Accent5 3 26 2" xfId="3137"/>
    <cellStyle name="20% - Accent5 3 27" xfId="3138"/>
    <cellStyle name="20% - Accent5 3 27 2" xfId="3139"/>
    <cellStyle name="20% - Accent5 3 28" xfId="3140"/>
    <cellStyle name="20% - Accent5 3 28 2" xfId="3141"/>
    <cellStyle name="20% - Accent5 3 29" xfId="3142"/>
    <cellStyle name="20% - Accent5 3 3" xfId="3143"/>
    <cellStyle name="20% - Accent5 3 3 2" xfId="3144"/>
    <cellStyle name="20% - Accent5 3 3 2 2" xfId="3145"/>
    <cellStyle name="20% - Accent5 3 3 2 2 2" xfId="3146"/>
    <cellStyle name="20% - Accent5 3 3 2 2 2 2" xfId="3147"/>
    <cellStyle name="20% - Accent5 3 3 2 2 3" xfId="3148"/>
    <cellStyle name="20% - Accent5 3 3 2 3" xfId="3149"/>
    <cellStyle name="20% - Accent5 3 3 2 3 2" xfId="3150"/>
    <cellStyle name="20% - Accent5 3 3 2 4" xfId="3151"/>
    <cellStyle name="20% - Accent5 3 3 3" xfId="3152"/>
    <cellStyle name="20% - Accent5 3 3 3 2" xfId="3153"/>
    <cellStyle name="20% - Accent5 3 3 3 2 2" xfId="3154"/>
    <cellStyle name="20% - Accent5 3 3 3 3" xfId="3155"/>
    <cellStyle name="20% - Accent5 3 3 3 3 2" xfId="3156"/>
    <cellStyle name="20% - Accent5 3 3 3 4" xfId="3157"/>
    <cellStyle name="20% - Accent5 3 3 4" xfId="3158"/>
    <cellStyle name="20% - Accent5 3 3 4 2" xfId="3159"/>
    <cellStyle name="20% - Accent5 3 3 5" xfId="3160"/>
    <cellStyle name="20% - Accent5 3 3 5 2" xfId="3161"/>
    <cellStyle name="20% - Accent5 3 3 6" xfId="3162"/>
    <cellStyle name="20% - Accent5 3 30" xfId="3163"/>
    <cellStyle name="20% - Accent5 3 31" xfId="3164"/>
    <cellStyle name="20% - Accent5 3 4" xfId="3165"/>
    <cellStyle name="20% - Accent5 3 4 2" xfId="3166"/>
    <cellStyle name="20% - Accent5 3 4 2 2" xfId="3167"/>
    <cellStyle name="20% - Accent5 3 4 2 2 2" xfId="3168"/>
    <cellStyle name="20% - Accent5 3 4 2 3" xfId="3169"/>
    <cellStyle name="20% - Accent5 3 4 3" xfId="3170"/>
    <cellStyle name="20% - Accent5 3 4 3 2" xfId="3171"/>
    <cellStyle name="20% - Accent5 3 4 4" xfId="3172"/>
    <cellStyle name="20% - Accent5 3 5" xfId="3173"/>
    <cellStyle name="20% - Accent5 3 5 2" xfId="3174"/>
    <cellStyle name="20% - Accent5 3 5 2 2" xfId="3175"/>
    <cellStyle name="20% - Accent5 3 5 3" xfId="3176"/>
    <cellStyle name="20% - Accent5 3 5 3 2" xfId="3177"/>
    <cellStyle name="20% - Accent5 3 5 4" xfId="3178"/>
    <cellStyle name="20% - Accent5 3 6" xfId="3179"/>
    <cellStyle name="20% - Accent5 3 6 2" xfId="3180"/>
    <cellStyle name="20% - Accent5 3 7" xfId="3181"/>
    <cellStyle name="20% - Accent5 3 7 2" xfId="3182"/>
    <cellStyle name="20% - Accent5 3 8" xfId="3183"/>
    <cellStyle name="20% - Accent5 3 8 2" xfId="3184"/>
    <cellStyle name="20% - Accent5 3 9" xfId="3185"/>
    <cellStyle name="20% - Accent5 3 9 2" xfId="3186"/>
    <cellStyle name="20% - Accent5 4" xfId="3187"/>
    <cellStyle name="20% - Accent5 4 10" xfId="3188"/>
    <cellStyle name="20% - Accent5 4 10 2" xfId="3189"/>
    <cellStyle name="20% - Accent5 4 11" xfId="3190"/>
    <cellStyle name="20% - Accent5 4 11 2" xfId="3191"/>
    <cellStyle name="20% - Accent5 4 12" xfId="3192"/>
    <cellStyle name="20% - Accent5 4 12 2" xfId="3193"/>
    <cellStyle name="20% - Accent5 4 13" xfId="3194"/>
    <cellStyle name="20% - Accent5 4 13 2" xfId="3195"/>
    <cellStyle name="20% - Accent5 4 14" xfId="3196"/>
    <cellStyle name="20% - Accent5 4 14 2" xfId="3197"/>
    <cellStyle name="20% - Accent5 4 15" xfId="3198"/>
    <cellStyle name="20% - Accent5 4 15 2" xfId="3199"/>
    <cellStyle name="20% - Accent5 4 16" xfId="3200"/>
    <cellStyle name="20% - Accent5 4 16 2" xfId="3201"/>
    <cellStyle name="20% - Accent5 4 17" xfId="3202"/>
    <cellStyle name="20% - Accent5 4 17 2" xfId="3203"/>
    <cellStyle name="20% - Accent5 4 18" xfId="3204"/>
    <cellStyle name="20% - Accent5 4 18 2" xfId="3205"/>
    <cellStyle name="20% - Accent5 4 19" xfId="3206"/>
    <cellStyle name="20% - Accent5 4 19 2" xfId="3207"/>
    <cellStyle name="20% - Accent5 4 2" xfId="3208"/>
    <cellStyle name="20% - Accent5 4 2 2" xfId="3209"/>
    <cellStyle name="20% - Accent5 4 2 2 2" xfId="3210"/>
    <cellStyle name="20% - Accent5 4 2 2 2 2" xfId="3211"/>
    <cellStyle name="20% - Accent5 4 2 2 2 2 2" xfId="3212"/>
    <cellStyle name="20% - Accent5 4 2 2 2 3" xfId="3213"/>
    <cellStyle name="20% - Accent5 4 2 2 3" xfId="3214"/>
    <cellStyle name="20% - Accent5 4 2 2 3 2" xfId="3215"/>
    <cellStyle name="20% - Accent5 4 2 2 4" xfId="3216"/>
    <cellStyle name="20% - Accent5 4 2 3" xfId="3217"/>
    <cellStyle name="20% - Accent5 4 2 3 2" xfId="3218"/>
    <cellStyle name="20% - Accent5 4 2 3 2 2" xfId="3219"/>
    <cellStyle name="20% - Accent5 4 2 3 3" xfId="3220"/>
    <cellStyle name="20% - Accent5 4 2 3 3 2" xfId="3221"/>
    <cellStyle name="20% - Accent5 4 2 3 4" xfId="3222"/>
    <cellStyle name="20% - Accent5 4 2 4" xfId="3223"/>
    <cellStyle name="20% - Accent5 4 2 4 2" xfId="3224"/>
    <cellStyle name="20% - Accent5 4 2 5" xfId="3225"/>
    <cellStyle name="20% - Accent5 4 2 5 2" xfId="3226"/>
    <cellStyle name="20% - Accent5 4 2 6" xfId="3227"/>
    <cellStyle name="20% - Accent5 4 20" xfId="3228"/>
    <cellStyle name="20% - Accent5 4 20 2" xfId="3229"/>
    <cellStyle name="20% - Accent5 4 21" xfId="3230"/>
    <cellStyle name="20% - Accent5 4 21 2" xfId="3231"/>
    <cellStyle name="20% - Accent5 4 22" xfId="3232"/>
    <cellStyle name="20% - Accent5 4 22 2" xfId="3233"/>
    <cellStyle name="20% - Accent5 4 23" xfId="3234"/>
    <cellStyle name="20% - Accent5 4 23 2" xfId="3235"/>
    <cellStyle name="20% - Accent5 4 24" xfId="3236"/>
    <cellStyle name="20% - Accent5 4 24 2" xfId="3237"/>
    <cellStyle name="20% - Accent5 4 25" xfId="3238"/>
    <cellStyle name="20% - Accent5 4 25 2" xfId="3239"/>
    <cellStyle name="20% - Accent5 4 26" xfId="3240"/>
    <cellStyle name="20% - Accent5 4 26 2" xfId="3241"/>
    <cellStyle name="20% - Accent5 4 27" xfId="3242"/>
    <cellStyle name="20% - Accent5 4 27 2" xfId="3243"/>
    <cellStyle name="20% - Accent5 4 28" xfId="3244"/>
    <cellStyle name="20% - Accent5 4 28 2" xfId="3245"/>
    <cellStyle name="20% - Accent5 4 29" xfId="3246"/>
    <cellStyle name="20% - Accent5 4 3" xfId="3247"/>
    <cellStyle name="20% - Accent5 4 3 2" xfId="3248"/>
    <cellStyle name="20% - Accent5 4 3 2 2" xfId="3249"/>
    <cellStyle name="20% - Accent5 4 3 2 2 2" xfId="3250"/>
    <cellStyle name="20% - Accent5 4 3 2 2 2 2" xfId="3251"/>
    <cellStyle name="20% - Accent5 4 3 2 2 3" xfId="3252"/>
    <cellStyle name="20% - Accent5 4 3 2 3" xfId="3253"/>
    <cellStyle name="20% - Accent5 4 3 2 3 2" xfId="3254"/>
    <cellStyle name="20% - Accent5 4 3 2 4" xfId="3255"/>
    <cellStyle name="20% - Accent5 4 3 3" xfId="3256"/>
    <cellStyle name="20% - Accent5 4 3 3 2" xfId="3257"/>
    <cellStyle name="20% - Accent5 4 3 3 2 2" xfId="3258"/>
    <cellStyle name="20% - Accent5 4 3 3 3" xfId="3259"/>
    <cellStyle name="20% - Accent5 4 3 3 3 2" xfId="3260"/>
    <cellStyle name="20% - Accent5 4 3 3 4" xfId="3261"/>
    <cellStyle name="20% - Accent5 4 3 4" xfId="3262"/>
    <cellStyle name="20% - Accent5 4 3 4 2" xfId="3263"/>
    <cellStyle name="20% - Accent5 4 3 5" xfId="3264"/>
    <cellStyle name="20% - Accent5 4 3 5 2" xfId="3265"/>
    <cellStyle name="20% - Accent5 4 3 6" xfId="3266"/>
    <cellStyle name="20% - Accent5 4 30" xfId="3267"/>
    <cellStyle name="20% - Accent5 4 31" xfId="3268"/>
    <cellStyle name="20% - Accent5 4 4" xfId="3269"/>
    <cellStyle name="20% - Accent5 4 4 2" xfId="3270"/>
    <cellStyle name="20% - Accent5 4 4 2 2" xfId="3271"/>
    <cellStyle name="20% - Accent5 4 4 2 2 2" xfId="3272"/>
    <cellStyle name="20% - Accent5 4 4 2 3" xfId="3273"/>
    <cellStyle name="20% - Accent5 4 4 3" xfId="3274"/>
    <cellStyle name="20% - Accent5 4 4 3 2" xfId="3275"/>
    <cellStyle name="20% - Accent5 4 4 4" xfId="3276"/>
    <cellStyle name="20% - Accent5 4 5" xfId="3277"/>
    <cellStyle name="20% - Accent5 4 5 2" xfId="3278"/>
    <cellStyle name="20% - Accent5 4 5 2 2" xfId="3279"/>
    <cellStyle name="20% - Accent5 4 5 3" xfId="3280"/>
    <cellStyle name="20% - Accent5 4 5 3 2" xfId="3281"/>
    <cellStyle name="20% - Accent5 4 5 4" xfId="3282"/>
    <cellStyle name="20% - Accent5 4 6" xfId="3283"/>
    <cellStyle name="20% - Accent5 4 6 2" xfId="3284"/>
    <cellStyle name="20% - Accent5 4 7" xfId="3285"/>
    <cellStyle name="20% - Accent5 4 7 2" xfId="3286"/>
    <cellStyle name="20% - Accent5 4 8" xfId="3287"/>
    <cellStyle name="20% - Accent5 4 8 2" xfId="3288"/>
    <cellStyle name="20% - Accent5 4 9" xfId="3289"/>
    <cellStyle name="20% - Accent5 4 9 2" xfId="3290"/>
    <cellStyle name="20% - Accent5 5" xfId="3291"/>
    <cellStyle name="20% - Accent5 5 10" xfId="3292"/>
    <cellStyle name="20% - Accent5 5 10 2" xfId="3293"/>
    <cellStyle name="20% - Accent5 5 11" xfId="3294"/>
    <cellStyle name="20% - Accent5 5 11 2" xfId="3295"/>
    <cellStyle name="20% - Accent5 5 12" xfId="3296"/>
    <cellStyle name="20% - Accent5 5 12 2" xfId="3297"/>
    <cellStyle name="20% - Accent5 5 13" xfId="3298"/>
    <cellStyle name="20% - Accent5 5 13 2" xfId="3299"/>
    <cellStyle name="20% - Accent5 5 14" xfId="3300"/>
    <cellStyle name="20% - Accent5 5 14 2" xfId="3301"/>
    <cellStyle name="20% - Accent5 5 15" xfId="3302"/>
    <cellStyle name="20% - Accent5 5 15 2" xfId="3303"/>
    <cellStyle name="20% - Accent5 5 16" xfId="3304"/>
    <cellStyle name="20% - Accent5 5 16 2" xfId="3305"/>
    <cellStyle name="20% - Accent5 5 17" xfId="3306"/>
    <cellStyle name="20% - Accent5 5 17 2" xfId="3307"/>
    <cellStyle name="20% - Accent5 5 18" xfId="3308"/>
    <cellStyle name="20% - Accent5 5 18 2" xfId="3309"/>
    <cellStyle name="20% - Accent5 5 19" xfId="3310"/>
    <cellStyle name="20% - Accent5 5 19 2" xfId="3311"/>
    <cellStyle name="20% - Accent5 5 2" xfId="3312"/>
    <cellStyle name="20% - Accent5 5 2 2" xfId="3313"/>
    <cellStyle name="20% - Accent5 5 2 2 2" xfId="3314"/>
    <cellStyle name="20% - Accent5 5 2 2 2 2" xfId="3315"/>
    <cellStyle name="20% - Accent5 5 2 2 2 2 2" xfId="3316"/>
    <cellStyle name="20% - Accent5 5 2 2 2 3" xfId="3317"/>
    <cellStyle name="20% - Accent5 5 2 2 3" xfId="3318"/>
    <cellStyle name="20% - Accent5 5 2 2 3 2" xfId="3319"/>
    <cellStyle name="20% - Accent5 5 2 2 4" xfId="3320"/>
    <cellStyle name="20% - Accent5 5 2 3" xfId="3321"/>
    <cellStyle name="20% - Accent5 5 2 3 2" xfId="3322"/>
    <cellStyle name="20% - Accent5 5 2 3 2 2" xfId="3323"/>
    <cellStyle name="20% - Accent5 5 2 3 3" xfId="3324"/>
    <cellStyle name="20% - Accent5 5 2 3 3 2" xfId="3325"/>
    <cellStyle name="20% - Accent5 5 2 3 4" xfId="3326"/>
    <cellStyle name="20% - Accent5 5 2 4" xfId="3327"/>
    <cellStyle name="20% - Accent5 5 2 4 2" xfId="3328"/>
    <cellStyle name="20% - Accent5 5 2 5" xfId="3329"/>
    <cellStyle name="20% - Accent5 5 2 5 2" xfId="3330"/>
    <cellStyle name="20% - Accent5 5 2 6" xfId="3331"/>
    <cellStyle name="20% - Accent5 5 20" xfId="3332"/>
    <cellStyle name="20% - Accent5 5 20 2" xfId="3333"/>
    <cellStyle name="20% - Accent5 5 21" xfId="3334"/>
    <cellStyle name="20% - Accent5 5 21 2" xfId="3335"/>
    <cellStyle name="20% - Accent5 5 22" xfId="3336"/>
    <cellStyle name="20% - Accent5 5 22 2" xfId="3337"/>
    <cellStyle name="20% - Accent5 5 23" xfId="3338"/>
    <cellStyle name="20% - Accent5 5 23 2" xfId="3339"/>
    <cellStyle name="20% - Accent5 5 24" xfId="3340"/>
    <cellStyle name="20% - Accent5 5 24 2" xfId="3341"/>
    <cellStyle name="20% - Accent5 5 25" xfId="3342"/>
    <cellStyle name="20% - Accent5 5 25 2" xfId="3343"/>
    <cellStyle name="20% - Accent5 5 26" xfId="3344"/>
    <cellStyle name="20% - Accent5 5 26 2" xfId="3345"/>
    <cellStyle name="20% - Accent5 5 27" xfId="3346"/>
    <cellStyle name="20% - Accent5 5 27 2" xfId="3347"/>
    <cellStyle name="20% - Accent5 5 28" xfId="3348"/>
    <cellStyle name="20% - Accent5 5 28 2" xfId="3349"/>
    <cellStyle name="20% - Accent5 5 29" xfId="3350"/>
    <cellStyle name="20% - Accent5 5 3" xfId="3351"/>
    <cellStyle name="20% - Accent5 5 3 2" xfId="3352"/>
    <cellStyle name="20% - Accent5 5 3 2 2" xfId="3353"/>
    <cellStyle name="20% - Accent5 5 3 2 2 2" xfId="3354"/>
    <cellStyle name="20% - Accent5 5 3 2 2 2 2" xfId="3355"/>
    <cellStyle name="20% - Accent5 5 3 2 2 3" xfId="3356"/>
    <cellStyle name="20% - Accent5 5 3 2 3" xfId="3357"/>
    <cellStyle name="20% - Accent5 5 3 2 3 2" xfId="3358"/>
    <cellStyle name="20% - Accent5 5 3 2 4" xfId="3359"/>
    <cellStyle name="20% - Accent5 5 3 3" xfId="3360"/>
    <cellStyle name="20% - Accent5 5 3 3 2" xfId="3361"/>
    <cellStyle name="20% - Accent5 5 3 3 2 2" xfId="3362"/>
    <cellStyle name="20% - Accent5 5 3 3 3" xfId="3363"/>
    <cellStyle name="20% - Accent5 5 3 3 3 2" xfId="3364"/>
    <cellStyle name="20% - Accent5 5 3 3 4" xfId="3365"/>
    <cellStyle name="20% - Accent5 5 3 4" xfId="3366"/>
    <cellStyle name="20% - Accent5 5 3 4 2" xfId="3367"/>
    <cellStyle name="20% - Accent5 5 3 5" xfId="3368"/>
    <cellStyle name="20% - Accent5 5 3 5 2" xfId="3369"/>
    <cellStyle name="20% - Accent5 5 3 6" xfId="3370"/>
    <cellStyle name="20% - Accent5 5 30" xfId="3371"/>
    <cellStyle name="20% - Accent5 5 31" xfId="3372"/>
    <cellStyle name="20% - Accent5 5 4" xfId="3373"/>
    <cellStyle name="20% - Accent5 5 4 2" xfId="3374"/>
    <cellStyle name="20% - Accent5 5 4 2 2" xfId="3375"/>
    <cellStyle name="20% - Accent5 5 4 2 2 2" xfId="3376"/>
    <cellStyle name="20% - Accent5 5 4 2 3" xfId="3377"/>
    <cellStyle name="20% - Accent5 5 4 3" xfId="3378"/>
    <cellStyle name="20% - Accent5 5 4 3 2" xfId="3379"/>
    <cellStyle name="20% - Accent5 5 4 4" xfId="3380"/>
    <cellStyle name="20% - Accent5 5 5" xfId="3381"/>
    <cellStyle name="20% - Accent5 5 5 2" xfId="3382"/>
    <cellStyle name="20% - Accent5 5 5 2 2" xfId="3383"/>
    <cellStyle name="20% - Accent5 5 5 3" xfId="3384"/>
    <cellStyle name="20% - Accent5 5 5 3 2" xfId="3385"/>
    <cellStyle name="20% - Accent5 5 5 4" xfId="3386"/>
    <cellStyle name="20% - Accent5 5 6" xfId="3387"/>
    <cellStyle name="20% - Accent5 5 6 2" xfId="3388"/>
    <cellStyle name="20% - Accent5 5 7" xfId="3389"/>
    <cellStyle name="20% - Accent5 5 7 2" xfId="3390"/>
    <cellStyle name="20% - Accent5 5 8" xfId="3391"/>
    <cellStyle name="20% - Accent5 5 8 2" xfId="3392"/>
    <cellStyle name="20% - Accent5 5 9" xfId="3393"/>
    <cellStyle name="20% - Accent5 5 9 2" xfId="3394"/>
    <cellStyle name="20% - Accent5 6" xfId="3395"/>
    <cellStyle name="20% - Accent5 6 19" xfId="3396"/>
    <cellStyle name="20% - Accent5 6 2" xfId="3397"/>
    <cellStyle name="20% - Accent5 6 20" xfId="3398"/>
    <cellStyle name="20% - Accent5 6 21" xfId="3399"/>
    <cellStyle name="20% - Accent5 6 22" xfId="3400"/>
    <cellStyle name="20% - Accent5 6 23" xfId="3401"/>
    <cellStyle name="20% - Accent5 6 24" xfId="3402"/>
    <cellStyle name="20% - Accent5 6 3" xfId="3403"/>
    <cellStyle name="20% - Accent5 6 37" xfId="3404"/>
    <cellStyle name="20% - Accent5 6 4" xfId="3405"/>
    <cellStyle name="20% - Accent5 6 5" xfId="3406"/>
    <cellStyle name="20% - Accent5 6 6" xfId="3407"/>
    <cellStyle name="20% - Accent5 6 7" xfId="3408"/>
    <cellStyle name="20% - Accent5 6 8" xfId="3409"/>
    <cellStyle name="20% - Accent5 6 9" xfId="3410"/>
    <cellStyle name="20% - Accent5 7" xfId="3411"/>
    <cellStyle name="20% - Accent5 8" xfId="3412"/>
    <cellStyle name="20% - Accent5 9" xfId="3413"/>
    <cellStyle name="20% - Accent6" xfId="9554"/>
    <cellStyle name="20% - Accent6 10" xfId="3414"/>
    <cellStyle name="20% - Accent6 10 10" xfId="3415"/>
    <cellStyle name="20% - Accent6 10 11" xfId="3416"/>
    <cellStyle name="20% - Accent6 10 12" xfId="3417"/>
    <cellStyle name="20% - Accent6 10 13" xfId="3418"/>
    <cellStyle name="20% - Accent6 10 14" xfId="3419"/>
    <cellStyle name="20% - Accent6 10 15" xfId="3420"/>
    <cellStyle name="20% - Accent6 10 16" xfId="3421"/>
    <cellStyle name="20% - Accent6 10 17" xfId="3422"/>
    <cellStyle name="20% - Accent6 10 18" xfId="3423"/>
    <cellStyle name="20% - Accent6 10 19" xfId="3424"/>
    <cellStyle name="20% - Accent6 10 2" xfId="3425"/>
    <cellStyle name="20% - Accent6 10 20" xfId="3426"/>
    <cellStyle name="20% - Accent6 10 21" xfId="3427"/>
    <cellStyle name="20% - Accent6 10 22" xfId="3428"/>
    <cellStyle name="20% - Accent6 10 23" xfId="3429"/>
    <cellStyle name="20% - Accent6 10 24" xfId="3430"/>
    <cellStyle name="20% - Accent6 10 25" xfId="3431"/>
    <cellStyle name="20% - Accent6 10 26" xfId="3432"/>
    <cellStyle name="20% - Accent6 10 27" xfId="3433"/>
    <cellStyle name="20% - Accent6 10 28" xfId="3434"/>
    <cellStyle name="20% - Accent6 10 29" xfId="3435"/>
    <cellStyle name="20% - Accent6 10 3" xfId="3436"/>
    <cellStyle name="20% - Accent6 10 30" xfId="3437"/>
    <cellStyle name="20% - Accent6 10 31" xfId="3438"/>
    <cellStyle name="20% - Accent6 10 32" xfId="3439"/>
    <cellStyle name="20% - Accent6 10 33" xfId="3440"/>
    <cellStyle name="20% - Accent6 10 34" xfId="3441"/>
    <cellStyle name="20% - Accent6 10 35" xfId="3442"/>
    <cellStyle name="20% - Accent6 10 36" xfId="3443"/>
    <cellStyle name="20% - Accent6 10 37" xfId="3444"/>
    <cellStyle name="20% - Accent6 10 4" xfId="3445"/>
    <cellStyle name="20% - Accent6 10 5" xfId="3446"/>
    <cellStyle name="20% - Accent6 10 6" xfId="3447"/>
    <cellStyle name="20% - Accent6 10 7" xfId="3448"/>
    <cellStyle name="20% - Accent6 10 8" xfId="3449"/>
    <cellStyle name="20% - Accent6 10 9" xfId="3450"/>
    <cellStyle name="20% - Accent6 12" xfId="3451"/>
    <cellStyle name="20% - Accent6 12 2" xfId="3452"/>
    <cellStyle name="20% - Accent6 12 2 2" xfId="3453"/>
    <cellStyle name="20% - Accent6 12 3" xfId="3454"/>
    <cellStyle name="20% - Accent6 12 4" xfId="3455"/>
    <cellStyle name="20% - Accent6 12 5" xfId="3456"/>
    <cellStyle name="20% - Accent6 12 6" xfId="3457"/>
    <cellStyle name="20% - Accent6 12 7" xfId="3458"/>
    <cellStyle name="20% - Accent6 12 8" xfId="3459"/>
    <cellStyle name="20% - Accent6 13" xfId="3460"/>
    <cellStyle name="20% - Accent6 13 2" xfId="3461"/>
    <cellStyle name="20% - Accent6 2" xfId="3462"/>
    <cellStyle name="20% - Accent6 2 10" xfId="3463"/>
    <cellStyle name="20% - Accent6 2 10 2" xfId="3464"/>
    <cellStyle name="20% - Accent6 2 11" xfId="3465"/>
    <cellStyle name="20% - Accent6 2 11 2" xfId="3466"/>
    <cellStyle name="20% - Accent6 2 12" xfId="3467"/>
    <cellStyle name="20% - Accent6 2 12 2" xfId="3468"/>
    <cellStyle name="20% - Accent6 2 13" xfId="3469"/>
    <cellStyle name="20% - Accent6 2 13 2" xfId="3470"/>
    <cellStyle name="20% - Accent6 2 14" xfId="3471"/>
    <cellStyle name="20% - Accent6 2 14 2" xfId="3472"/>
    <cellStyle name="20% - Accent6 2 15" xfId="3473"/>
    <cellStyle name="20% - Accent6 2 15 2" xfId="3474"/>
    <cellStyle name="20% - Accent6 2 16" xfId="3475"/>
    <cellStyle name="20% - Accent6 2 16 2" xfId="3476"/>
    <cellStyle name="20% - Accent6 2 17" xfId="3477"/>
    <cellStyle name="20% - Accent6 2 17 2" xfId="3478"/>
    <cellStyle name="20% - Accent6 2 18" xfId="3479"/>
    <cellStyle name="20% - Accent6 2 18 2" xfId="3480"/>
    <cellStyle name="20% - Accent6 2 19" xfId="3481"/>
    <cellStyle name="20% - Accent6 2 19 2" xfId="3482"/>
    <cellStyle name="20% - Accent6 2 2" xfId="3483"/>
    <cellStyle name="20% - Accent6 2 2 2" xfId="3484"/>
    <cellStyle name="20% - Accent6 2 2 2 2" xfId="3485"/>
    <cellStyle name="20% - Accent6 2 2 2 2 2" xfId="3486"/>
    <cellStyle name="20% - Accent6 2 2 2 3" xfId="3487"/>
    <cellStyle name="20% - Accent6 2 2 3" xfId="3488"/>
    <cellStyle name="20% - Accent6 2 2 3 2" xfId="3489"/>
    <cellStyle name="20% - Accent6 2 2 4" xfId="3490"/>
    <cellStyle name="20% - Accent6 2 20" xfId="3491"/>
    <cellStyle name="20% - Accent6 2 20 2" xfId="3492"/>
    <cellStyle name="20% - Accent6 2 21" xfId="3493"/>
    <cellStyle name="20% - Accent6 2 21 2" xfId="3494"/>
    <cellStyle name="20% - Accent6 2 22" xfId="3495"/>
    <cellStyle name="20% - Accent6 2 22 2" xfId="3496"/>
    <cellStyle name="20% - Accent6 2 23" xfId="3497"/>
    <cellStyle name="20% - Accent6 2 23 2" xfId="3498"/>
    <cellStyle name="20% - Accent6 2 24" xfId="3499"/>
    <cellStyle name="20% - Accent6 2 24 2" xfId="3500"/>
    <cellStyle name="20% - Accent6 2 25" xfId="3501"/>
    <cellStyle name="20% - Accent6 2 25 2" xfId="3502"/>
    <cellStyle name="20% - Accent6 2 26" xfId="3503"/>
    <cellStyle name="20% - Accent6 2 26 2" xfId="3504"/>
    <cellStyle name="20% - Accent6 2 27" xfId="3505"/>
    <cellStyle name="20% - Accent6 2 27 2" xfId="3506"/>
    <cellStyle name="20% - Accent6 2 28" xfId="3507"/>
    <cellStyle name="20% - Accent6 2 28 2" xfId="3508"/>
    <cellStyle name="20% - Accent6 2 29" xfId="3509"/>
    <cellStyle name="20% - Accent6 2 29 2" xfId="3510"/>
    <cellStyle name="20% - Accent6 2 3" xfId="3511"/>
    <cellStyle name="20% - Accent6 2 3 2" xfId="3512"/>
    <cellStyle name="20% - Accent6 2 3 2 2" xfId="3513"/>
    <cellStyle name="20% - Accent6 2 3 2 2 2" xfId="3514"/>
    <cellStyle name="20% - Accent6 2 3 2 3" xfId="3515"/>
    <cellStyle name="20% - Accent6 2 3 3" xfId="3516"/>
    <cellStyle name="20% - Accent6 2 3 3 2" xfId="3517"/>
    <cellStyle name="20% - Accent6 2 3 4" xfId="3518"/>
    <cellStyle name="20% - Accent6 2 30" xfId="3519"/>
    <cellStyle name="20% - Accent6 2 30 2" xfId="3520"/>
    <cellStyle name="20% - Accent6 2 31" xfId="3521"/>
    <cellStyle name="20% - Accent6 2 31 2" xfId="3522"/>
    <cellStyle name="20% - Accent6 2 32" xfId="3523"/>
    <cellStyle name="20% - Accent6 2 32 2" xfId="3524"/>
    <cellStyle name="20% - Accent6 2 33" xfId="3525"/>
    <cellStyle name="20% - Accent6 2 33 2" xfId="3526"/>
    <cellStyle name="20% - Accent6 2 34" xfId="3527"/>
    <cellStyle name="20% - Accent6 2 34 2" xfId="3528"/>
    <cellStyle name="20% - Accent6 2 35" xfId="3529"/>
    <cellStyle name="20% - Accent6 2 35 2" xfId="3530"/>
    <cellStyle name="20% - Accent6 2 36" xfId="3531"/>
    <cellStyle name="20% - Accent6 2 36 2" xfId="3532"/>
    <cellStyle name="20% - Accent6 2 37" xfId="3533"/>
    <cellStyle name="20% - Accent6 2 37 2" xfId="3534"/>
    <cellStyle name="20% - Accent6 2 38" xfId="3535"/>
    <cellStyle name="20% - Accent6 2 38 2" xfId="3536"/>
    <cellStyle name="20% - Accent6 2 39" xfId="3537"/>
    <cellStyle name="20% - Accent6 2 39 2" xfId="3538"/>
    <cellStyle name="20% - Accent6 2 4" xfId="3539"/>
    <cellStyle name="20% - Accent6 2 4 2" xfId="3540"/>
    <cellStyle name="20% - Accent6 2 4 2 2" xfId="3541"/>
    <cellStyle name="20% - Accent6 2 4 3" xfId="3542"/>
    <cellStyle name="20% - Accent6 2 40" xfId="3543"/>
    <cellStyle name="20% - Accent6 2 40 2" xfId="3544"/>
    <cellStyle name="20% - Accent6 2 41" xfId="3545"/>
    <cellStyle name="20% - Accent6 2 41 2" xfId="3546"/>
    <cellStyle name="20% - Accent6 2 42" xfId="3547"/>
    <cellStyle name="20% - Accent6 2 42 2" xfId="3548"/>
    <cellStyle name="20% - Accent6 2 43" xfId="3549"/>
    <cellStyle name="20% - Accent6 2 43 2" xfId="3550"/>
    <cellStyle name="20% - Accent6 2 44" xfId="3551"/>
    <cellStyle name="20% - Accent6 2 44 2" xfId="3552"/>
    <cellStyle name="20% - Accent6 2 45" xfId="3553"/>
    <cellStyle name="20% - Accent6 2 45 2" xfId="3554"/>
    <cellStyle name="20% - Accent6 2 46" xfId="3555"/>
    <cellStyle name="20% - Accent6 2 46 2" xfId="3556"/>
    <cellStyle name="20% - Accent6 2 47" xfId="3557"/>
    <cellStyle name="20% - Accent6 2 48" xfId="3558"/>
    <cellStyle name="20% - Accent6 2 49" xfId="3559"/>
    <cellStyle name="20% - Accent6 2 5" xfId="3560"/>
    <cellStyle name="20% - Accent6 2 5 2" xfId="3561"/>
    <cellStyle name="20% - Accent6 2 50" xfId="3562"/>
    <cellStyle name="20% - Accent6 2 6" xfId="3563"/>
    <cellStyle name="20% - Accent6 2 7" xfId="3564"/>
    <cellStyle name="20% - Accent6 2 7 2" xfId="3565"/>
    <cellStyle name="20% - Accent6 2 8" xfId="3566"/>
    <cellStyle name="20% - Accent6 2 8 2" xfId="3567"/>
    <cellStyle name="20% - Accent6 2 9" xfId="3568"/>
    <cellStyle name="20% - Accent6 2 9 2" xfId="3569"/>
    <cellStyle name="20% - Accent6 3" xfId="3570"/>
    <cellStyle name="20% - Accent6 3 10" xfId="3571"/>
    <cellStyle name="20% - Accent6 3 10 2" xfId="3572"/>
    <cellStyle name="20% - Accent6 3 11" xfId="3573"/>
    <cellStyle name="20% - Accent6 3 11 2" xfId="3574"/>
    <cellStyle name="20% - Accent6 3 12" xfId="3575"/>
    <cellStyle name="20% - Accent6 3 12 2" xfId="3576"/>
    <cellStyle name="20% - Accent6 3 13" xfId="3577"/>
    <cellStyle name="20% - Accent6 3 13 2" xfId="3578"/>
    <cellStyle name="20% - Accent6 3 14" xfId="3579"/>
    <cellStyle name="20% - Accent6 3 14 2" xfId="3580"/>
    <cellStyle name="20% - Accent6 3 15" xfId="3581"/>
    <cellStyle name="20% - Accent6 3 15 2" xfId="3582"/>
    <cellStyle name="20% - Accent6 3 16" xfId="3583"/>
    <cellStyle name="20% - Accent6 3 16 2" xfId="3584"/>
    <cellStyle name="20% - Accent6 3 17" xfId="3585"/>
    <cellStyle name="20% - Accent6 3 17 2" xfId="3586"/>
    <cellStyle name="20% - Accent6 3 18" xfId="3587"/>
    <cellStyle name="20% - Accent6 3 18 2" xfId="3588"/>
    <cellStyle name="20% - Accent6 3 19" xfId="3589"/>
    <cellStyle name="20% - Accent6 3 19 2" xfId="3590"/>
    <cellStyle name="20% - Accent6 3 2" xfId="3591"/>
    <cellStyle name="20% - Accent6 3 2 2" xfId="3592"/>
    <cellStyle name="20% - Accent6 3 2 2 2" xfId="3593"/>
    <cellStyle name="20% - Accent6 3 2 2 2 2" xfId="3594"/>
    <cellStyle name="20% - Accent6 3 2 2 2 2 2" xfId="3595"/>
    <cellStyle name="20% - Accent6 3 2 2 2 3" xfId="3596"/>
    <cellStyle name="20% - Accent6 3 2 2 3" xfId="3597"/>
    <cellStyle name="20% - Accent6 3 2 2 3 2" xfId="3598"/>
    <cellStyle name="20% - Accent6 3 2 2 4" xfId="3599"/>
    <cellStyle name="20% - Accent6 3 2 3" xfId="3600"/>
    <cellStyle name="20% - Accent6 3 2 3 2" xfId="3601"/>
    <cellStyle name="20% - Accent6 3 2 3 2 2" xfId="3602"/>
    <cellStyle name="20% - Accent6 3 2 3 3" xfId="3603"/>
    <cellStyle name="20% - Accent6 3 2 3 3 2" xfId="3604"/>
    <cellStyle name="20% - Accent6 3 2 3 4" xfId="3605"/>
    <cellStyle name="20% - Accent6 3 2 4" xfId="3606"/>
    <cellStyle name="20% - Accent6 3 2 4 2" xfId="3607"/>
    <cellStyle name="20% - Accent6 3 2 5" xfId="3608"/>
    <cellStyle name="20% - Accent6 3 2 5 2" xfId="3609"/>
    <cellStyle name="20% - Accent6 3 2 6" xfId="3610"/>
    <cellStyle name="20% - Accent6 3 20" xfId="3611"/>
    <cellStyle name="20% - Accent6 3 20 2" xfId="3612"/>
    <cellStyle name="20% - Accent6 3 21" xfId="3613"/>
    <cellStyle name="20% - Accent6 3 21 2" xfId="3614"/>
    <cellStyle name="20% - Accent6 3 22" xfId="3615"/>
    <cellStyle name="20% - Accent6 3 22 2" xfId="3616"/>
    <cellStyle name="20% - Accent6 3 23" xfId="3617"/>
    <cellStyle name="20% - Accent6 3 23 2" xfId="3618"/>
    <cellStyle name="20% - Accent6 3 24" xfId="3619"/>
    <cellStyle name="20% - Accent6 3 24 2" xfId="3620"/>
    <cellStyle name="20% - Accent6 3 25" xfId="3621"/>
    <cellStyle name="20% - Accent6 3 25 2" xfId="3622"/>
    <cellStyle name="20% - Accent6 3 26" xfId="3623"/>
    <cellStyle name="20% - Accent6 3 26 2" xfId="3624"/>
    <cellStyle name="20% - Accent6 3 27" xfId="3625"/>
    <cellStyle name="20% - Accent6 3 27 2" xfId="3626"/>
    <cellStyle name="20% - Accent6 3 28" xfId="3627"/>
    <cellStyle name="20% - Accent6 3 28 2" xfId="3628"/>
    <cellStyle name="20% - Accent6 3 29" xfId="3629"/>
    <cellStyle name="20% - Accent6 3 3" xfId="3630"/>
    <cellStyle name="20% - Accent6 3 3 2" xfId="3631"/>
    <cellStyle name="20% - Accent6 3 3 2 2" xfId="3632"/>
    <cellStyle name="20% - Accent6 3 3 2 2 2" xfId="3633"/>
    <cellStyle name="20% - Accent6 3 3 2 2 2 2" xfId="3634"/>
    <cellStyle name="20% - Accent6 3 3 2 2 3" xfId="3635"/>
    <cellStyle name="20% - Accent6 3 3 2 3" xfId="3636"/>
    <cellStyle name="20% - Accent6 3 3 2 3 2" xfId="3637"/>
    <cellStyle name="20% - Accent6 3 3 2 4" xfId="3638"/>
    <cellStyle name="20% - Accent6 3 3 3" xfId="3639"/>
    <cellStyle name="20% - Accent6 3 3 3 2" xfId="3640"/>
    <cellStyle name="20% - Accent6 3 3 3 2 2" xfId="3641"/>
    <cellStyle name="20% - Accent6 3 3 3 3" xfId="3642"/>
    <cellStyle name="20% - Accent6 3 3 3 3 2" xfId="3643"/>
    <cellStyle name="20% - Accent6 3 3 3 4" xfId="3644"/>
    <cellStyle name="20% - Accent6 3 3 4" xfId="3645"/>
    <cellStyle name="20% - Accent6 3 3 4 2" xfId="3646"/>
    <cellStyle name="20% - Accent6 3 3 5" xfId="3647"/>
    <cellStyle name="20% - Accent6 3 3 5 2" xfId="3648"/>
    <cellStyle name="20% - Accent6 3 3 6" xfId="3649"/>
    <cellStyle name="20% - Accent6 3 30" xfId="3650"/>
    <cellStyle name="20% - Accent6 3 31" xfId="3651"/>
    <cellStyle name="20% - Accent6 3 4" xfId="3652"/>
    <cellStyle name="20% - Accent6 3 4 2" xfId="3653"/>
    <cellStyle name="20% - Accent6 3 4 2 2" xfId="3654"/>
    <cellStyle name="20% - Accent6 3 4 2 2 2" xfId="3655"/>
    <cellStyle name="20% - Accent6 3 4 2 3" xfId="3656"/>
    <cellStyle name="20% - Accent6 3 4 3" xfId="3657"/>
    <cellStyle name="20% - Accent6 3 4 3 2" xfId="3658"/>
    <cellStyle name="20% - Accent6 3 4 4" xfId="3659"/>
    <cellStyle name="20% - Accent6 3 5" xfId="3660"/>
    <cellStyle name="20% - Accent6 3 5 2" xfId="3661"/>
    <cellStyle name="20% - Accent6 3 5 2 2" xfId="3662"/>
    <cellStyle name="20% - Accent6 3 5 3" xfId="3663"/>
    <cellStyle name="20% - Accent6 3 5 3 2" xfId="3664"/>
    <cellStyle name="20% - Accent6 3 5 4" xfId="3665"/>
    <cellStyle name="20% - Accent6 3 6" xfId="3666"/>
    <cellStyle name="20% - Accent6 3 6 2" xfId="3667"/>
    <cellStyle name="20% - Accent6 3 7" xfId="3668"/>
    <cellStyle name="20% - Accent6 3 7 2" xfId="3669"/>
    <cellStyle name="20% - Accent6 3 8" xfId="3670"/>
    <cellStyle name="20% - Accent6 3 8 2" xfId="3671"/>
    <cellStyle name="20% - Accent6 3 9" xfId="3672"/>
    <cellStyle name="20% - Accent6 3 9 2" xfId="3673"/>
    <cellStyle name="20% - Accent6 4" xfId="3674"/>
    <cellStyle name="20% - Accent6 4 10" xfId="3675"/>
    <cellStyle name="20% - Accent6 4 10 2" xfId="3676"/>
    <cellStyle name="20% - Accent6 4 11" xfId="3677"/>
    <cellStyle name="20% - Accent6 4 11 2" xfId="3678"/>
    <cellStyle name="20% - Accent6 4 12" xfId="3679"/>
    <cellStyle name="20% - Accent6 4 12 2" xfId="3680"/>
    <cellStyle name="20% - Accent6 4 13" xfId="3681"/>
    <cellStyle name="20% - Accent6 4 13 2" xfId="3682"/>
    <cellStyle name="20% - Accent6 4 14" xfId="3683"/>
    <cellStyle name="20% - Accent6 4 14 2" xfId="3684"/>
    <cellStyle name="20% - Accent6 4 15" xfId="3685"/>
    <cellStyle name="20% - Accent6 4 15 2" xfId="3686"/>
    <cellStyle name="20% - Accent6 4 16" xfId="3687"/>
    <cellStyle name="20% - Accent6 4 16 2" xfId="3688"/>
    <cellStyle name="20% - Accent6 4 17" xfId="3689"/>
    <cellStyle name="20% - Accent6 4 17 2" xfId="3690"/>
    <cellStyle name="20% - Accent6 4 18" xfId="3691"/>
    <cellStyle name="20% - Accent6 4 18 2" xfId="3692"/>
    <cellStyle name="20% - Accent6 4 19" xfId="3693"/>
    <cellStyle name="20% - Accent6 4 19 2" xfId="3694"/>
    <cellStyle name="20% - Accent6 4 2" xfId="3695"/>
    <cellStyle name="20% - Accent6 4 2 2" xfId="3696"/>
    <cellStyle name="20% - Accent6 4 2 2 2" xfId="3697"/>
    <cellStyle name="20% - Accent6 4 2 2 2 2" xfId="3698"/>
    <cellStyle name="20% - Accent6 4 2 2 2 2 2" xfId="3699"/>
    <cellStyle name="20% - Accent6 4 2 2 2 3" xfId="3700"/>
    <cellStyle name="20% - Accent6 4 2 2 3" xfId="3701"/>
    <cellStyle name="20% - Accent6 4 2 2 3 2" xfId="3702"/>
    <cellStyle name="20% - Accent6 4 2 2 4" xfId="3703"/>
    <cellStyle name="20% - Accent6 4 2 3" xfId="3704"/>
    <cellStyle name="20% - Accent6 4 2 3 2" xfId="3705"/>
    <cellStyle name="20% - Accent6 4 2 3 2 2" xfId="3706"/>
    <cellStyle name="20% - Accent6 4 2 3 3" xfId="3707"/>
    <cellStyle name="20% - Accent6 4 2 3 3 2" xfId="3708"/>
    <cellStyle name="20% - Accent6 4 2 3 4" xfId="3709"/>
    <cellStyle name="20% - Accent6 4 2 4" xfId="3710"/>
    <cellStyle name="20% - Accent6 4 2 4 2" xfId="3711"/>
    <cellStyle name="20% - Accent6 4 2 5" xfId="3712"/>
    <cellStyle name="20% - Accent6 4 2 5 2" xfId="3713"/>
    <cellStyle name="20% - Accent6 4 2 6" xfId="3714"/>
    <cellStyle name="20% - Accent6 4 20" xfId="3715"/>
    <cellStyle name="20% - Accent6 4 20 2" xfId="3716"/>
    <cellStyle name="20% - Accent6 4 21" xfId="3717"/>
    <cellStyle name="20% - Accent6 4 21 2" xfId="3718"/>
    <cellStyle name="20% - Accent6 4 22" xfId="3719"/>
    <cellStyle name="20% - Accent6 4 22 2" xfId="3720"/>
    <cellStyle name="20% - Accent6 4 23" xfId="3721"/>
    <cellStyle name="20% - Accent6 4 23 2" xfId="3722"/>
    <cellStyle name="20% - Accent6 4 24" xfId="3723"/>
    <cellStyle name="20% - Accent6 4 24 2" xfId="3724"/>
    <cellStyle name="20% - Accent6 4 25" xfId="3725"/>
    <cellStyle name="20% - Accent6 4 25 2" xfId="3726"/>
    <cellStyle name="20% - Accent6 4 26" xfId="3727"/>
    <cellStyle name="20% - Accent6 4 26 2" xfId="3728"/>
    <cellStyle name="20% - Accent6 4 27" xfId="3729"/>
    <cellStyle name="20% - Accent6 4 27 2" xfId="3730"/>
    <cellStyle name="20% - Accent6 4 28" xfId="3731"/>
    <cellStyle name="20% - Accent6 4 28 2" xfId="3732"/>
    <cellStyle name="20% - Accent6 4 29" xfId="3733"/>
    <cellStyle name="20% - Accent6 4 3" xfId="3734"/>
    <cellStyle name="20% - Accent6 4 3 2" xfId="3735"/>
    <cellStyle name="20% - Accent6 4 3 2 2" xfId="3736"/>
    <cellStyle name="20% - Accent6 4 3 2 2 2" xfId="3737"/>
    <cellStyle name="20% - Accent6 4 3 2 2 2 2" xfId="3738"/>
    <cellStyle name="20% - Accent6 4 3 2 2 3" xfId="3739"/>
    <cellStyle name="20% - Accent6 4 3 2 3" xfId="3740"/>
    <cellStyle name="20% - Accent6 4 3 2 3 2" xfId="3741"/>
    <cellStyle name="20% - Accent6 4 3 2 4" xfId="3742"/>
    <cellStyle name="20% - Accent6 4 3 3" xfId="3743"/>
    <cellStyle name="20% - Accent6 4 3 3 2" xfId="3744"/>
    <cellStyle name="20% - Accent6 4 3 3 2 2" xfId="3745"/>
    <cellStyle name="20% - Accent6 4 3 3 3" xfId="3746"/>
    <cellStyle name="20% - Accent6 4 3 3 3 2" xfId="3747"/>
    <cellStyle name="20% - Accent6 4 3 3 4" xfId="3748"/>
    <cellStyle name="20% - Accent6 4 3 4" xfId="3749"/>
    <cellStyle name="20% - Accent6 4 3 4 2" xfId="3750"/>
    <cellStyle name="20% - Accent6 4 3 5" xfId="3751"/>
    <cellStyle name="20% - Accent6 4 3 5 2" xfId="3752"/>
    <cellStyle name="20% - Accent6 4 3 6" xfId="3753"/>
    <cellStyle name="20% - Accent6 4 30" xfId="3754"/>
    <cellStyle name="20% - Accent6 4 31" xfId="3755"/>
    <cellStyle name="20% - Accent6 4 4" xfId="3756"/>
    <cellStyle name="20% - Accent6 4 4 2" xfId="3757"/>
    <cellStyle name="20% - Accent6 4 4 2 2" xfId="3758"/>
    <cellStyle name="20% - Accent6 4 4 2 2 2" xfId="3759"/>
    <cellStyle name="20% - Accent6 4 4 2 3" xfId="3760"/>
    <cellStyle name="20% - Accent6 4 4 3" xfId="3761"/>
    <cellStyle name="20% - Accent6 4 4 3 2" xfId="3762"/>
    <cellStyle name="20% - Accent6 4 4 4" xfId="3763"/>
    <cellStyle name="20% - Accent6 4 5" xfId="3764"/>
    <cellStyle name="20% - Accent6 4 5 2" xfId="3765"/>
    <cellStyle name="20% - Accent6 4 5 2 2" xfId="3766"/>
    <cellStyle name="20% - Accent6 4 5 3" xfId="3767"/>
    <cellStyle name="20% - Accent6 4 5 3 2" xfId="3768"/>
    <cellStyle name="20% - Accent6 4 5 4" xfId="3769"/>
    <cellStyle name="20% - Accent6 4 6" xfId="3770"/>
    <cellStyle name="20% - Accent6 4 6 2" xfId="3771"/>
    <cellStyle name="20% - Accent6 4 7" xfId="3772"/>
    <cellStyle name="20% - Accent6 4 7 2" xfId="3773"/>
    <cellStyle name="20% - Accent6 4 8" xfId="3774"/>
    <cellStyle name="20% - Accent6 4 8 2" xfId="3775"/>
    <cellStyle name="20% - Accent6 4 9" xfId="3776"/>
    <cellStyle name="20% - Accent6 4 9 2" xfId="3777"/>
    <cellStyle name="20% - Accent6 5" xfId="3778"/>
    <cellStyle name="20% - Accent6 5 10" xfId="3779"/>
    <cellStyle name="20% - Accent6 5 10 2" xfId="3780"/>
    <cellStyle name="20% - Accent6 5 11" xfId="3781"/>
    <cellStyle name="20% - Accent6 5 11 2" xfId="3782"/>
    <cellStyle name="20% - Accent6 5 12" xfId="3783"/>
    <cellStyle name="20% - Accent6 5 12 2" xfId="3784"/>
    <cellStyle name="20% - Accent6 5 13" xfId="3785"/>
    <cellStyle name="20% - Accent6 5 13 2" xfId="3786"/>
    <cellStyle name="20% - Accent6 5 14" xfId="3787"/>
    <cellStyle name="20% - Accent6 5 14 2" xfId="3788"/>
    <cellStyle name="20% - Accent6 5 15" xfId="3789"/>
    <cellStyle name="20% - Accent6 5 15 2" xfId="3790"/>
    <cellStyle name="20% - Accent6 5 16" xfId="3791"/>
    <cellStyle name="20% - Accent6 5 16 2" xfId="3792"/>
    <cellStyle name="20% - Accent6 5 17" xfId="3793"/>
    <cellStyle name="20% - Accent6 5 17 2" xfId="3794"/>
    <cellStyle name="20% - Accent6 5 18" xfId="3795"/>
    <cellStyle name="20% - Accent6 5 18 2" xfId="3796"/>
    <cellStyle name="20% - Accent6 5 19" xfId="3797"/>
    <cellStyle name="20% - Accent6 5 19 2" xfId="3798"/>
    <cellStyle name="20% - Accent6 5 2" xfId="3799"/>
    <cellStyle name="20% - Accent6 5 2 2" xfId="3800"/>
    <cellStyle name="20% - Accent6 5 2 2 2" xfId="3801"/>
    <cellStyle name="20% - Accent6 5 2 2 2 2" xfId="3802"/>
    <cellStyle name="20% - Accent6 5 2 2 2 2 2" xfId="3803"/>
    <cellStyle name="20% - Accent6 5 2 2 2 3" xfId="3804"/>
    <cellStyle name="20% - Accent6 5 2 2 3" xfId="3805"/>
    <cellStyle name="20% - Accent6 5 2 2 3 2" xfId="3806"/>
    <cellStyle name="20% - Accent6 5 2 2 4" xfId="3807"/>
    <cellStyle name="20% - Accent6 5 2 3" xfId="3808"/>
    <cellStyle name="20% - Accent6 5 2 3 2" xfId="3809"/>
    <cellStyle name="20% - Accent6 5 2 3 2 2" xfId="3810"/>
    <cellStyle name="20% - Accent6 5 2 3 3" xfId="3811"/>
    <cellStyle name="20% - Accent6 5 2 3 3 2" xfId="3812"/>
    <cellStyle name="20% - Accent6 5 2 3 4" xfId="3813"/>
    <cellStyle name="20% - Accent6 5 2 4" xfId="3814"/>
    <cellStyle name="20% - Accent6 5 2 4 2" xfId="3815"/>
    <cellStyle name="20% - Accent6 5 2 5" xfId="3816"/>
    <cellStyle name="20% - Accent6 5 2 5 2" xfId="3817"/>
    <cellStyle name="20% - Accent6 5 2 6" xfId="3818"/>
    <cellStyle name="20% - Accent6 5 20" xfId="3819"/>
    <cellStyle name="20% - Accent6 5 20 2" xfId="3820"/>
    <cellStyle name="20% - Accent6 5 21" xfId="3821"/>
    <cellStyle name="20% - Accent6 5 21 2" xfId="3822"/>
    <cellStyle name="20% - Accent6 5 22" xfId="3823"/>
    <cellStyle name="20% - Accent6 5 22 2" xfId="3824"/>
    <cellStyle name="20% - Accent6 5 23" xfId="3825"/>
    <cellStyle name="20% - Accent6 5 23 2" xfId="3826"/>
    <cellStyle name="20% - Accent6 5 24" xfId="3827"/>
    <cellStyle name="20% - Accent6 5 24 2" xfId="3828"/>
    <cellStyle name="20% - Accent6 5 25" xfId="3829"/>
    <cellStyle name="20% - Accent6 5 25 2" xfId="3830"/>
    <cellStyle name="20% - Accent6 5 26" xfId="3831"/>
    <cellStyle name="20% - Accent6 5 26 2" xfId="3832"/>
    <cellStyle name="20% - Accent6 5 27" xfId="3833"/>
    <cellStyle name="20% - Accent6 5 27 2" xfId="3834"/>
    <cellStyle name="20% - Accent6 5 28" xfId="3835"/>
    <cellStyle name="20% - Accent6 5 28 2" xfId="3836"/>
    <cellStyle name="20% - Accent6 5 29" xfId="3837"/>
    <cellStyle name="20% - Accent6 5 3" xfId="3838"/>
    <cellStyle name="20% - Accent6 5 3 2" xfId="3839"/>
    <cellStyle name="20% - Accent6 5 3 2 2" xfId="3840"/>
    <cellStyle name="20% - Accent6 5 3 2 2 2" xfId="3841"/>
    <cellStyle name="20% - Accent6 5 3 2 2 2 2" xfId="3842"/>
    <cellStyle name="20% - Accent6 5 3 2 2 3" xfId="3843"/>
    <cellStyle name="20% - Accent6 5 3 2 3" xfId="3844"/>
    <cellStyle name="20% - Accent6 5 3 2 3 2" xfId="3845"/>
    <cellStyle name="20% - Accent6 5 3 2 4" xfId="3846"/>
    <cellStyle name="20% - Accent6 5 3 3" xfId="3847"/>
    <cellStyle name="20% - Accent6 5 3 3 2" xfId="3848"/>
    <cellStyle name="20% - Accent6 5 3 3 2 2" xfId="3849"/>
    <cellStyle name="20% - Accent6 5 3 3 3" xfId="3850"/>
    <cellStyle name="20% - Accent6 5 3 3 3 2" xfId="3851"/>
    <cellStyle name="20% - Accent6 5 3 3 4" xfId="3852"/>
    <cellStyle name="20% - Accent6 5 3 4" xfId="3853"/>
    <cellStyle name="20% - Accent6 5 3 4 2" xfId="3854"/>
    <cellStyle name="20% - Accent6 5 3 5" xfId="3855"/>
    <cellStyle name="20% - Accent6 5 3 5 2" xfId="3856"/>
    <cellStyle name="20% - Accent6 5 3 6" xfId="3857"/>
    <cellStyle name="20% - Accent6 5 30" xfId="3858"/>
    <cellStyle name="20% - Accent6 5 31" xfId="3859"/>
    <cellStyle name="20% - Accent6 5 4" xfId="3860"/>
    <cellStyle name="20% - Accent6 5 4 2" xfId="3861"/>
    <cellStyle name="20% - Accent6 5 4 2 2" xfId="3862"/>
    <cellStyle name="20% - Accent6 5 4 2 2 2" xfId="3863"/>
    <cellStyle name="20% - Accent6 5 4 2 3" xfId="3864"/>
    <cellStyle name="20% - Accent6 5 4 3" xfId="3865"/>
    <cellStyle name="20% - Accent6 5 4 3 2" xfId="3866"/>
    <cellStyle name="20% - Accent6 5 4 4" xfId="3867"/>
    <cellStyle name="20% - Accent6 5 5" xfId="3868"/>
    <cellStyle name="20% - Accent6 5 5 2" xfId="3869"/>
    <cellStyle name="20% - Accent6 5 5 2 2" xfId="3870"/>
    <cellStyle name="20% - Accent6 5 5 3" xfId="3871"/>
    <cellStyle name="20% - Accent6 5 5 3 2" xfId="3872"/>
    <cellStyle name="20% - Accent6 5 5 4" xfId="3873"/>
    <cellStyle name="20% - Accent6 5 6" xfId="3874"/>
    <cellStyle name="20% - Accent6 5 6 2" xfId="3875"/>
    <cellStyle name="20% - Accent6 5 7" xfId="3876"/>
    <cellStyle name="20% - Accent6 5 7 2" xfId="3877"/>
    <cellStyle name="20% - Accent6 5 8" xfId="3878"/>
    <cellStyle name="20% - Accent6 5 8 2" xfId="3879"/>
    <cellStyle name="20% - Accent6 5 9" xfId="3880"/>
    <cellStyle name="20% - Accent6 5 9 2" xfId="3881"/>
    <cellStyle name="20% - Accent6 6" xfId="3882"/>
    <cellStyle name="20% - Accent6 6 19" xfId="3883"/>
    <cellStyle name="20% - Accent6 6 2" xfId="3884"/>
    <cellStyle name="20% - Accent6 6 20" xfId="3885"/>
    <cellStyle name="20% - Accent6 6 21" xfId="3886"/>
    <cellStyle name="20% - Accent6 6 22" xfId="3887"/>
    <cellStyle name="20% - Accent6 6 23" xfId="3888"/>
    <cellStyle name="20% - Accent6 6 24" xfId="3889"/>
    <cellStyle name="20% - Accent6 6 3" xfId="3890"/>
    <cellStyle name="20% - Accent6 6 37" xfId="3891"/>
    <cellStyle name="20% - Accent6 6 4" xfId="3892"/>
    <cellStyle name="20% - Accent6 6 5" xfId="3893"/>
    <cellStyle name="20% - Accent6 6 6" xfId="3894"/>
    <cellStyle name="20% - Accent6 6 7" xfId="3895"/>
    <cellStyle name="20% - Accent6 6 8" xfId="3896"/>
    <cellStyle name="20% - Accent6 6 9" xfId="3897"/>
    <cellStyle name="20% - Accent6 7" xfId="3898"/>
    <cellStyle name="20% - Accent6 8" xfId="3899"/>
    <cellStyle name="20% - Accent6 9" xfId="3900"/>
    <cellStyle name="20% - akcent 1" xfId="10214"/>
    <cellStyle name="20% - akcent 2" xfId="10215"/>
    <cellStyle name="20% - akcent 3" xfId="10216"/>
    <cellStyle name="20% - akcent 4" xfId="10217"/>
    <cellStyle name="20% - akcent 5" xfId="10218"/>
    <cellStyle name="20% - akcent 6" xfId="10219"/>
    <cellStyle name="20% - Colore 1" xfId="10220"/>
    <cellStyle name="20% - Colore 2" xfId="10221"/>
    <cellStyle name="20% - Colore 3" xfId="10222"/>
    <cellStyle name="20% - Colore 4" xfId="10223"/>
    <cellStyle name="20% - Colore 5" xfId="10224"/>
    <cellStyle name="20% - Colore 6" xfId="10225"/>
    <cellStyle name="20% - Cor1" xfId="10226"/>
    <cellStyle name="20% - Cor2" xfId="10227"/>
    <cellStyle name="20% - Cor3" xfId="10228"/>
    <cellStyle name="20% - Cor4" xfId="10229"/>
    <cellStyle name="20% - Cor5" xfId="10230"/>
    <cellStyle name="20% - Cor6" xfId="10231"/>
    <cellStyle name="20% - Énfasis1" xfId="7899"/>
    <cellStyle name="20% - Énfasis2" xfId="7900"/>
    <cellStyle name="20% - Énfasis3" xfId="7901"/>
    <cellStyle name="20% - Énfasis4" xfId="7902"/>
    <cellStyle name="20% - Énfasis5" xfId="7903"/>
    <cellStyle name="20% - Énfasis6" xfId="7904"/>
    <cellStyle name="20% - Акцент1" xfId="10232"/>
    <cellStyle name="20% - Акцент2" xfId="10233"/>
    <cellStyle name="20% - Акцент3" xfId="10234"/>
    <cellStyle name="20% - Акцент4" xfId="10235"/>
    <cellStyle name="20% - Акцент5" xfId="10236"/>
    <cellStyle name="20% - Акцент6" xfId="10237"/>
    <cellStyle name="20% - 强调文字颜色 1" xfId="3901"/>
    <cellStyle name="20% - 强调文字颜色 2" xfId="3902"/>
    <cellStyle name="20% - 强调文字颜色 3" xfId="3903"/>
    <cellStyle name="20% - 强调文字颜色 4" xfId="3904"/>
    <cellStyle name="20% - 强调文字颜色 5" xfId="3905"/>
    <cellStyle name="20% - 强调文字颜色 6" xfId="3906"/>
    <cellStyle name="20% - 輔色1" xfId="3907"/>
    <cellStyle name="20% - 輔色2" xfId="3908"/>
    <cellStyle name="20% - 輔色3" xfId="3909"/>
    <cellStyle name="20% - 輔色4" xfId="3910"/>
    <cellStyle name="20% - 輔色5" xfId="3911"/>
    <cellStyle name="20% - 輔色6" xfId="3912"/>
    <cellStyle name="25*62*210" xfId="3913"/>
    <cellStyle name="2DecimalPercent" xfId="3914"/>
    <cellStyle name="2Decimals" xfId="3915"/>
    <cellStyle name="2decp" xfId="9555"/>
    <cellStyle name="3d" xfId="3916"/>
    <cellStyle name="3D.Button.Inhalt" xfId="9556"/>
    <cellStyle name="3D.Button.Links" xfId="9557"/>
    <cellStyle name="3D.Button.Links 2" xfId="9558"/>
    <cellStyle name="3D.Button.LinksOben" xfId="9559"/>
    <cellStyle name="3D.Button.LinksOben 2" xfId="9560"/>
    <cellStyle name="3D.Button.LinksUnten" xfId="9561"/>
    <cellStyle name="3D.Button.LinksUnten 2" xfId="9562"/>
    <cellStyle name="3D.Button.Oben" xfId="9563"/>
    <cellStyle name="3D.Button.Oben 2" xfId="9564"/>
    <cellStyle name="3D.Button.Rechts" xfId="9565"/>
    <cellStyle name="3D.Button.Rechts 2" xfId="9566"/>
    <cellStyle name="3D.Button.RechtsOben" xfId="9567"/>
    <cellStyle name="3D.Button.RechtsOben 2" xfId="9568"/>
    <cellStyle name="3D.Button.RechtsUnten" xfId="9569"/>
    <cellStyle name="3D.Button.RechtsUnten 2" xfId="9570"/>
    <cellStyle name="3D.Button.Unten" xfId="9571"/>
    <cellStyle name="3D.Button.Unten 2" xfId="9572"/>
    <cellStyle name="3D.Zelle.Inhalt" xfId="9573"/>
    <cellStyle name="3D.Zelle.Links" xfId="9574"/>
    <cellStyle name="3D.Zelle.LinksOben" xfId="9575"/>
    <cellStyle name="3D.Zelle.LinksUnten" xfId="9576"/>
    <cellStyle name="3D.Zelle.Oben" xfId="9577"/>
    <cellStyle name="3D.Zelle.Rechts" xfId="9578"/>
    <cellStyle name="3D.Zelle.RechtsOben" xfId="9579"/>
    <cellStyle name="3D.Zelle.RechtsUnten" xfId="9580"/>
    <cellStyle name="3D.Zelle.Unten" xfId="9581"/>
    <cellStyle name="3decp" xfId="9582"/>
    <cellStyle name="3f1o [0]_J-Hwang242" xfId="9583"/>
    <cellStyle name="3f1o_J-Hwang2an" xfId="9584"/>
    <cellStyle name="40 % - Accent1" xfId="3917"/>
    <cellStyle name="40 % - Accent2" xfId="3918"/>
    <cellStyle name="40 % - Accent3" xfId="3919"/>
    <cellStyle name="40 % - Accent4" xfId="3920"/>
    <cellStyle name="40 % - Accent5" xfId="3921"/>
    <cellStyle name="40 % - Accent6" xfId="3922"/>
    <cellStyle name="40% - Accent1" xfId="9585"/>
    <cellStyle name="40% - Accent1 10" xfId="3923"/>
    <cellStyle name="40% - Accent1 10 10" xfId="3924"/>
    <cellStyle name="40% - Accent1 10 11" xfId="3925"/>
    <cellStyle name="40% - Accent1 10 12" xfId="3926"/>
    <cellStyle name="40% - Accent1 10 13" xfId="3927"/>
    <cellStyle name="40% - Accent1 10 14" xfId="3928"/>
    <cellStyle name="40% - Accent1 10 15" xfId="3929"/>
    <cellStyle name="40% - Accent1 10 16" xfId="3930"/>
    <cellStyle name="40% - Accent1 10 17" xfId="3931"/>
    <cellStyle name="40% - Accent1 10 18" xfId="3932"/>
    <cellStyle name="40% - Accent1 10 19" xfId="3933"/>
    <cellStyle name="40% - Accent1 10 2" xfId="3934"/>
    <cellStyle name="40% - Accent1 10 20" xfId="3935"/>
    <cellStyle name="40% - Accent1 10 21" xfId="3936"/>
    <cellStyle name="40% - Accent1 10 22" xfId="3937"/>
    <cellStyle name="40% - Accent1 10 23" xfId="3938"/>
    <cellStyle name="40% - Accent1 10 24" xfId="3939"/>
    <cellStyle name="40% - Accent1 10 25" xfId="3940"/>
    <cellStyle name="40% - Accent1 10 26" xfId="3941"/>
    <cellStyle name="40% - Accent1 10 27" xfId="3942"/>
    <cellStyle name="40% - Accent1 10 28" xfId="3943"/>
    <cellStyle name="40% - Accent1 10 29" xfId="3944"/>
    <cellStyle name="40% - Accent1 10 3" xfId="3945"/>
    <cellStyle name="40% - Accent1 10 30" xfId="3946"/>
    <cellStyle name="40% - Accent1 10 31" xfId="3947"/>
    <cellStyle name="40% - Accent1 10 32" xfId="3948"/>
    <cellStyle name="40% - Accent1 10 33" xfId="3949"/>
    <cellStyle name="40% - Accent1 10 34" xfId="3950"/>
    <cellStyle name="40% - Accent1 10 35" xfId="3951"/>
    <cellStyle name="40% - Accent1 10 36" xfId="3952"/>
    <cellStyle name="40% - Accent1 10 37" xfId="3953"/>
    <cellStyle name="40% - Accent1 10 4" xfId="3954"/>
    <cellStyle name="40% - Accent1 10 5" xfId="3955"/>
    <cellStyle name="40% - Accent1 10 6" xfId="3956"/>
    <cellStyle name="40% - Accent1 10 7" xfId="3957"/>
    <cellStyle name="40% - Accent1 10 8" xfId="3958"/>
    <cellStyle name="40% - Accent1 10 9" xfId="3959"/>
    <cellStyle name="40% - Accent1 12" xfId="3960"/>
    <cellStyle name="40% - Accent1 12 2" xfId="3961"/>
    <cellStyle name="40% - Accent1 12 2 2" xfId="3962"/>
    <cellStyle name="40% - Accent1 12 3" xfId="3963"/>
    <cellStyle name="40% - Accent1 12 4" xfId="3964"/>
    <cellStyle name="40% - Accent1 12 5" xfId="3965"/>
    <cellStyle name="40% - Accent1 12 6" xfId="3966"/>
    <cellStyle name="40% - Accent1 12 7" xfId="3967"/>
    <cellStyle name="40% - Accent1 12 8" xfId="3968"/>
    <cellStyle name="40% - Accent1 13" xfId="3969"/>
    <cellStyle name="40% - Accent1 13 2" xfId="3970"/>
    <cellStyle name="40% - Accent1 2" xfId="3971"/>
    <cellStyle name="40% - Accent1 2 10" xfId="3972"/>
    <cellStyle name="40% - Accent1 2 10 2" xfId="3973"/>
    <cellStyle name="40% - Accent1 2 11" xfId="3974"/>
    <cellStyle name="40% - Accent1 2 11 2" xfId="3975"/>
    <cellStyle name="40% - Accent1 2 12" xfId="3976"/>
    <cellStyle name="40% - Accent1 2 12 2" xfId="3977"/>
    <cellStyle name="40% - Accent1 2 13" xfId="3978"/>
    <cellStyle name="40% - Accent1 2 13 2" xfId="3979"/>
    <cellStyle name="40% - Accent1 2 14" xfId="3980"/>
    <cellStyle name="40% - Accent1 2 14 2" xfId="3981"/>
    <cellStyle name="40% - Accent1 2 15" xfId="3982"/>
    <cellStyle name="40% - Accent1 2 15 2" xfId="3983"/>
    <cellStyle name="40% - Accent1 2 16" xfId="3984"/>
    <cellStyle name="40% - Accent1 2 16 2" xfId="3985"/>
    <cellStyle name="40% - Accent1 2 17" xfId="3986"/>
    <cellStyle name="40% - Accent1 2 17 2" xfId="3987"/>
    <cellStyle name="40% - Accent1 2 18" xfId="3988"/>
    <cellStyle name="40% - Accent1 2 18 2" xfId="3989"/>
    <cellStyle name="40% - Accent1 2 19" xfId="3990"/>
    <cellStyle name="40% - Accent1 2 19 2" xfId="3991"/>
    <cellStyle name="40% - Accent1 2 2" xfId="3992"/>
    <cellStyle name="40% - Accent1 2 2 2" xfId="3993"/>
    <cellStyle name="40% - Accent1 2 2 2 2" xfId="3994"/>
    <cellStyle name="40% - Accent1 2 2 2 2 2" xfId="3995"/>
    <cellStyle name="40% - Accent1 2 2 2 3" xfId="3996"/>
    <cellStyle name="40% - Accent1 2 2 3" xfId="3997"/>
    <cellStyle name="40% - Accent1 2 2 3 2" xfId="3998"/>
    <cellStyle name="40% - Accent1 2 2 4" xfId="3999"/>
    <cellStyle name="40% - Accent1 2 20" xfId="4000"/>
    <cellStyle name="40% - Accent1 2 20 2" xfId="4001"/>
    <cellStyle name="40% - Accent1 2 21" xfId="4002"/>
    <cellStyle name="40% - Accent1 2 21 2" xfId="4003"/>
    <cellStyle name="40% - Accent1 2 22" xfId="4004"/>
    <cellStyle name="40% - Accent1 2 22 2" xfId="4005"/>
    <cellStyle name="40% - Accent1 2 23" xfId="4006"/>
    <cellStyle name="40% - Accent1 2 23 2" xfId="4007"/>
    <cellStyle name="40% - Accent1 2 24" xfId="4008"/>
    <cellStyle name="40% - Accent1 2 24 2" xfId="4009"/>
    <cellStyle name="40% - Accent1 2 25" xfId="4010"/>
    <cellStyle name="40% - Accent1 2 25 2" xfId="4011"/>
    <cellStyle name="40% - Accent1 2 26" xfId="4012"/>
    <cellStyle name="40% - Accent1 2 26 2" xfId="4013"/>
    <cellStyle name="40% - Accent1 2 27" xfId="4014"/>
    <cellStyle name="40% - Accent1 2 27 2" xfId="4015"/>
    <cellStyle name="40% - Accent1 2 28" xfId="4016"/>
    <cellStyle name="40% - Accent1 2 28 2" xfId="4017"/>
    <cellStyle name="40% - Accent1 2 29" xfId="4018"/>
    <cellStyle name="40% - Accent1 2 29 2" xfId="4019"/>
    <cellStyle name="40% - Accent1 2 3" xfId="4020"/>
    <cellStyle name="40% - Accent1 2 3 2" xfId="4021"/>
    <cellStyle name="40% - Accent1 2 3 2 2" xfId="4022"/>
    <cellStyle name="40% - Accent1 2 3 2 2 2" xfId="4023"/>
    <cellStyle name="40% - Accent1 2 3 2 3" xfId="4024"/>
    <cellStyle name="40% - Accent1 2 3 3" xfId="4025"/>
    <cellStyle name="40% - Accent1 2 3 3 2" xfId="4026"/>
    <cellStyle name="40% - Accent1 2 3 4" xfId="4027"/>
    <cellStyle name="40% - Accent1 2 30" xfId="4028"/>
    <cellStyle name="40% - Accent1 2 30 2" xfId="4029"/>
    <cellStyle name="40% - Accent1 2 31" xfId="4030"/>
    <cellStyle name="40% - Accent1 2 31 2" xfId="4031"/>
    <cellStyle name="40% - Accent1 2 32" xfId="4032"/>
    <cellStyle name="40% - Accent1 2 32 2" xfId="4033"/>
    <cellStyle name="40% - Accent1 2 33" xfId="4034"/>
    <cellStyle name="40% - Accent1 2 33 2" xfId="4035"/>
    <cellStyle name="40% - Accent1 2 34" xfId="4036"/>
    <cellStyle name="40% - Accent1 2 34 2" xfId="4037"/>
    <cellStyle name="40% - Accent1 2 35" xfId="4038"/>
    <cellStyle name="40% - Accent1 2 35 2" xfId="4039"/>
    <cellStyle name="40% - Accent1 2 36" xfId="4040"/>
    <cellStyle name="40% - Accent1 2 36 2" xfId="4041"/>
    <cellStyle name="40% - Accent1 2 37" xfId="4042"/>
    <cellStyle name="40% - Accent1 2 37 2" xfId="4043"/>
    <cellStyle name="40% - Accent1 2 38" xfId="4044"/>
    <cellStyle name="40% - Accent1 2 38 2" xfId="4045"/>
    <cellStyle name="40% - Accent1 2 39" xfId="4046"/>
    <cellStyle name="40% - Accent1 2 39 2" xfId="4047"/>
    <cellStyle name="40% - Accent1 2 4" xfId="4048"/>
    <cellStyle name="40% - Accent1 2 4 2" xfId="4049"/>
    <cellStyle name="40% - Accent1 2 4 2 2" xfId="4050"/>
    <cellStyle name="40% - Accent1 2 4 3" xfId="4051"/>
    <cellStyle name="40% - Accent1 2 40" xfId="4052"/>
    <cellStyle name="40% - Accent1 2 40 2" xfId="4053"/>
    <cellStyle name="40% - Accent1 2 41" xfId="4054"/>
    <cellStyle name="40% - Accent1 2 41 2" xfId="4055"/>
    <cellStyle name="40% - Accent1 2 42" xfId="4056"/>
    <cellStyle name="40% - Accent1 2 42 2" xfId="4057"/>
    <cellStyle name="40% - Accent1 2 43" xfId="4058"/>
    <cellStyle name="40% - Accent1 2 43 2" xfId="4059"/>
    <cellStyle name="40% - Accent1 2 44" xfId="4060"/>
    <cellStyle name="40% - Accent1 2 44 2" xfId="4061"/>
    <cellStyle name="40% - Accent1 2 45" xfId="4062"/>
    <cellStyle name="40% - Accent1 2 45 2" xfId="4063"/>
    <cellStyle name="40% - Accent1 2 46" xfId="4064"/>
    <cellStyle name="40% - Accent1 2 46 2" xfId="4065"/>
    <cellStyle name="40% - Accent1 2 47" xfId="4066"/>
    <cellStyle name="40% - Accent1 2 48" xfId="4067"/>
    <cellStyle name="40% - Accent1 2 49" xfId="4068"/>
    <cellStyle name="40% - Accent1 2 5" xfId="4069"/>
    <cellStyle name="40% - Accent1 2 5 2" xfId="4070"/>
    <cellStyle name="40% - Accent1 2 50" xfId="4071"/>
    <cellStyle name="40% - Accent1 2 6" xfId="4072"/>
    <cellStyle name="40% - Accent1 2 7" xfId="4073"/>
    <cellStyle name="40% - Accent1 2 7 2" xfId="4074"/>
    <cellStyle name="40% - Accent1 2 8" xfId="4075"/>
    <cellStyle name="40% - Accent1 2 8 2" xfId="4076"/>
    <cellStyle name="40% - Accent1 2 9" xfId="4077"/>
    <cellStyle name="40% - Accent1 2 9 2" xfId="4078"/>
    <cellStyle name="40% - Accent1 3" xfId="4079"/>
    <cellStyle name="40% - Accent1 3 10" xfId="4080"/>
    <cellStyle name="40% - Accent1 3 10 2" xfId="4081"/>
    <cellStyle name="40% - Accent1 3 11" xfId="4082"/>
    <cellStyle name="40% - Accent1 3 11 2" xfId="4083"/>
    <cellStyle name="40% - Accent1 3 12" xfId="4084"/>
    <cellStyle name="40% - Accent1 3 12 2" xfId="4085"/>
    <cellStyle name="40% - Accent1 3 13" xfId="4086"/>
    <cellStyle name="40% - Accent1 3 13 2" xfId="4087"/>
    <cellStyle name="40% - Accent1 3 14" xfId="4088"/>
    <cellStyle name="40% - Accent1 3 14 2" xfId="4089"/>
    <cellStyle name="40% - Accent1 3 15" xfId="4090"/>
    <cellStyle name="40% - Accent1 3 15 2" xfId="4091"/>
    <cellStyle name="40% - Accent1 3 16" xfId="4092"/>
    <cellStyle name="40% - Accent1 3 16 2" xfId="4093"/>
    <cellStyle name="40% - Accent1 3 17" xfId="4094"/>
    <cellStyle name="40% - Accent1 3 17 2" xfId="4095"/>
    <cellStyle name="40% - Accent1 3 18" xfId="4096"/>
    <cellStyle name="40% - Accent1 3 18 2" xfId="4097"/>
    <cellStyle name="40% - Accent1 3 19" xfId="4098"/>
    <cellStyle name="40% - Accent1 3 19 2" xfId="4099"/>
    <cellStyle name="40% - Accent1 3 2" xfId="4100"/>
    <cellStyle name="40% - Accent1 3 2 2" xfId="4101"/>
    <cellStyle name="40% - Accent1 3 2 2 2" xfId="4102"/>
    <cellStyle name="40% - Accent1 3 2 2 2 2" xfId="4103"/>
    <cellStyle name="40% - Accent1 3 2 2 2 2 2" xfId="4104"/>
    <cellStyle name="40% - Accent1 3 2 2 2 3" xfId="4105"/>
    <cellStyle name="40% - Accent1 3 2 2 3" xfId="4106"/>
    <cellStyle name="40% - Accent1 3 2 2 3 2" xfId="4107"/>
    <cellStyle name="40% - Accent1 3 2 2 4" xfId="4108"/>
    <cellStyle name="40% - Accent1 3 2 3" xfId="4109"/>
    <cellStyle name="40% - Accent1 3 2 3 2" xfId="4110"/>
    <cellStyle name="40% - Accent1 3 2 3 2 2" xfId="4111"/>
    <cellStyle name="40% - Accent1 3 2 3 3" xfId="4112"/>
    <cellStyle name="40% - Accent1 3 2 3 3 2" xfId="4113"/>
    <cellStyle name="40% - Accent1 3 2 3 4" xfId="4114"/>
    <cellStyle name="40% - Accent1 3 2 4" xfId="4115"/>
    <cellStyle name="40% - Accent1 3 2 4 2" xfId="4116"/>
    <cellStyle name="40% - Accent1 3 2 5" xfId="4117"/>
    <cellStyle name="40% - Accent1 3 2 5 2" xfId="4118"/>
    <cellStyle name="40% - Accent1 3 2 6" xfId="4119"/>
    <cellStyle name="40% - Accent1 3 20" xfId="4120"/>
    <cellStyle name="40% - Accent1 3 20 2" xfId="4121"/>
    <cellStyle name="40% - Accent1 3 21" xfId="4122"/>
    <cellStyle name="40% - Accent1 3 21 2" xfId="4123"/>
    <cellStyle name="40% - Accent1 3 22" xfId="4124"/>
    <cellStyle name="40% - Accent1 3 22 2" xfId="4125"/>
    <cellStyle name="40% - Accent1 3 23" xfId="4126"/>
    <cellStyle name="40% - Accent1 3 23 2" xfId="4127"/>
    <cellStyle name="40% - Accent1 3 24" xfId="4128"/>
    <cellStyle name="40% - Accent1 3 24 2" xfId="4129"/>
    <cellStyle name="40% - Accent1 3 25" xfId="4130"/>
    <cellStyle name="40% - Accent1 3 25 2" xfId="4131"/>
    <cellStyle name="40% - Accent1 3 26" xfId="4132"/>
    <cellStyle name="40% - Accent1 3 26 2" xfId="4133"/>
    <cellStyle name="40% - Accent1 3 27" xfId="4134"/>
    <cellStyle name="40% - Accent1 3 27 2" xfId="4135"/>
    <cellStyle name="40% - Accent1 3 28" xfId="4136"/>
    <cellStyle name="40% - Accent1 3 28 2" xfId="4137"/>
    <cellStyle name="40% - Accent1 3 29" xfId="4138"/>
    <cellStyle name="40% - Accent1 3 3" xfId="4139"/>
    <cellStyle name="40% - Accent1 3 3 2" xfId="4140"/>
    <cellStyle name="40% - Accent1 3 3 2 2" xfId="4141"/>
    <cellStyle name="40% - Accent1 3 3 2 2 2" xfId="4142"/>
    <cellStyle name="40% - Accent1 3 3 2 2 2 2" xfId="4143"/>
    <cellStyle name="40% - Accent1 3 3 2 2 3" xfId="4144"/>
    <cellStyle name="40% - Accent1 3 3 2 3" xfId="4145"/>
    <cellStyle name="40% - Accent1 3 3 2 3 2" xfId="4146"/>
    <cellStyle name="40% - Accent1 3 3 2 4" xfId="4147"/>
    <cellStyle name="40% - Accent1 3 3 3" xfId="4148"/>
    <cellStyle name="40% - Accent1 3 3 3 2" xfId="4149"/>
    <cellStyle name="40% - Accent1 3 3 3 2 2" xfId="4150"/>
    <cellStyle name="40% - Accent1 3 3 3 3" xfId="4151"/>
    <cellStyle name="40% - Accent1 3 3 3 3 2" xfId="4152"/>
    <cellStyle name="40% - Accent1 3 3 3 4" xfId="4153"/>
    <cellStyle name="40% - Accent1 3 3 4" xfId="4154"/>
    <cellStyle name="40% - Accent1 3 3 4 2" xfId="4155"/>
    <cellStyle name="40% - Accent1 3 3 5" xfId="4156"/>
    <cellStyle name="40% - Accent1 3 3 5 2" xfId="4157"/>
    <cellStyle name="40% - Accent1 3 3 6" xfId="4158"/>
    <cellStyle name="40% - Accent1 3 30" xfId="4159"/>
    <cellStyle name="40% - Accent1 3 31" xfId="4160"/>
    <cellStyle name="40% - Accent1 3 4" xfId="4161"/>
    <cellStyle name="40% - Accent1 3 4 2" xfId="4162"/>
    <cellStyle name="40% - Accent1 3 4 2 2" xfId="4163"/>
    <cellStyle name="40% - Accent1 3 4 2 2 2" xfId="4164"/>
    <cellStyle name="40% - Accent1 3 4 2 3" xfId="4165"/>
    <cellStyle name="40% - Accent1 3 4 3" xfId="4166"/>
    <cellStyle name="40% - Accent1 3 4 3 2" xfId="4167"/>
    <cellStyle name="40% - Accent1 3 4 4" xfId="4168"/>
    <cellStyle name="40% - Accent1 3 5" xfId="4169"/>
    <cellStyle name="40% - Accent1 3 5 2" xfId="4170"/>
    <cellStyle name="40% - Accent1 3 5 2 2" xfId="4171"/>
    <cellStyle name="40% - Accent1 3 5 3" xfId="4172"/>
    <cellStyle name="40% - Accent1 3 5 3 2" xfId="4173"/>
    <cellStyle name="40% - Accent1 3 5 4" xfId="4174"/>
    <cellStyle name="40% - Accent1 3 6" xfId="4175"/>
    <cellStyle name="40% - Accent1 3 6 2" xfId="4176"/>
    <cellStyle name="40% - Accent1 3 7" xfId="4177"/>
    <cellStyle name="40% - Accent1 3 7 2" xfId="4178"/>
    <cellStyle name="40% - Accent1 3 8" xfId="4179"/>
    <cellStyle name="40% - Accent1 3 8 2" xfId="4180"/>
    <cellStyle name="40% - Accent1 3 9" xfId="4181"/>
    <cellStyle name="40% - Accent1 3 9 2" xfId="4182"/>
    <cellStyle name="40% - Accent1 4" xfId="4183"/>
    <cellStyle name="40% - Accent1 4 10" xfId="4184"/>
    <cellStyle name="40% - Accent1 4 10 2" xfId="4185"/>
    <cellStyle name="40% - Accent1 4 11" xfId="4186"/>
    <cellStyle name="40% - Accent1 4 11 2" xfId="4187"/>
    <cellStyle name="40% - Accent1 4 12" xfId="4188"/>
    <cellStyle name="40% - Accent1 4 12 2" xfId="4189"/>
    <cellStyle name="40% - Accent1 4 13" xfId="4190"/>
    <cellStyle name="40% - Accent1 4 13 2" xfId="4191"/>
    <cellStyle name="40% - Accent1 4 14" xfId="4192"/>
    <cellStyle name="40% - Accent1 4 14 2" xfId="4193"/>
    <cellStyle name="40% - Accent1 4 15" xfId="4194"/>
    <cellStyle name="40% - Accent1 4 15 2" xfId="4195"/>
    <cellStyle name="40% - Accent1 4 16" xfId="4196"/>
    <cellStyle name="40% - Accent1 4 16 2" xfId="4197"/>
    <cellStyle name="40% - Accent1 4 17" xfId="4198"/>
    <cellStyle name="40% - Accent1 4 17 2" xfId="4199"/>
    <cellStyle name="40% - Accent1 4 18" xfId="4200"/>
    <cellStyle name="40% - Accent1 4 18 2" xfId="4201"/>
    <cellStyle name="40% - Accent1 4 19" xfId="4202"/>
    <cellStyle name="40% - Accent1 4 19 2" xfId="4203"/>
    <cellStyle name="40% - Accent1 4 2" xfId="4204"/>
    <cellStyle name="40% - Accent1 4 2 2" xfId="4205"/>
    <cellStyle name="40% - Accent1 4 2 2 2" xfId="4206"/>
    <cellStyle name="40% - Accent1 4 2 2 2 2" xfId="4207"/>
    <cellStyle name="40% - Accent1 4 2 2 2 2 2" xfId="4208"/>
    <cellStyle name="40% - Accent1 4 2 2 2 3" xfId="4209"/>
    <cellStyle name="40% - Accent1 4 2 2 3" xfId="4210"/>
    <cellStyle name="40% - Accent1 4 2 2 3 2" xfId="4211"/>
    <cellStyle name="40% - Accent1 4 2 2 4" xfId="4212"/>
    <cellStyle name="40% - Accent1 4 2 3" xfId="4213"/>
    <cellStyle name="40% - Accent1 4 2 3 2" xfId="4214"/>
    <cellStyle name="40% - Accent1 4 2 3 2 2" xfId="4215"/>
    <cellStyle name="40% - Accent1 4 2 3 3" xfId="4216"/>
    <cellStyle name="40% - Accent1 4 2 3 3 2" xfId="4217"/>
    <cellStyle name="40% - Accent1 4 2 3 4" xfId="4218"/>
    <cellStyle name="40% - Accent1 4 2 4" xfId="4219"/>
    <cellStyle name="40% - Accent1 4 2 4 2" xfId="4220"/>
    <cellStyle name="40% - Accent1 4 2 5" xfId="4221"/>
    <cellStyle name="40% - Accent1 4 2 5 2" xfId="4222"/>
    <cellStyle name="40% - Accent1 4 2 6" xfId="4223"/>
    <cellStyle name="40% - Accent1 4 20" xfId="4224"/>
    <cellStyle name="40% - Accent1 4 20 2" xfId="4225"/>
    <cellStyle name="40% - Accent1 4 21" xfId="4226"/>
    <cellStyle name="40% - Accent1 4 21 2" xfId="4227"/>
    <cellStyle name="40% - Accent1 4 22" xfId="4228"/>
    <cellStyle name="40% - Accent1 4 22 2" xfId="4229"/>
    <cellStyle name="40% - Accent1 4 23" xfId="4230"/>
    <cellStyle name="40% - Accent1 4 23 2" xfId="4231"/>
    <cellStyle name="40% - Accent1 4 24" xfId="4232"/>
    <cellStyle name="40% - Accent1 4 24 2" xfId="4233"/>
    <cellStyle name="40% - Accent1 4 25" xfId="4234"/>
    <cellStyle name="40% - Accent1 4 25 2" xfId="4235"/>
    <cellStyle name="40% - Accent1 4 26" xfId="4236"/>
    <cellStyle name="40% - Accent1 4 26 2" xfId="4237"/>
    <cellStyle name="40% - Accent1 4 27" xfId="4238"/>
    <cellStyle name="40% - Accent1 4 27 2" xfId="4239"/>
    <cellStyle name="40% - Accent1 4 28" xfId="4240"/>
    <cellStyle name="40% - Accent1 4 28 2" xfId="4241"/>
    <cellStyle name="40% - Accent1 4 29" xfId="4242"/>
    <cellStyle name="40% - Accent1 4 3" xfId="4243"/>
    <cellStyle name="40% - Accent1 4 3 2" xfId="4244"/>
    <cellStyle name="40% - Accent1 4 3 2 2" xfId="4245"/>
    <cellStyle name="40% - Accent1 4 3 2 2 2" xfId="4246"/>
    <cellStyle name="40% - Accent1 4 3 2 2 2 2" xfId="4247"/>
    <cellStyle name="40% - Accent1 4 3 2 2 3" xfId="4248"/>
    <cellStyle name="40% - Accent1 4 3 2 3" xfId="4249"/>
    <cellStyle name="40% - Accent1 4 3 2 3 2" xfId="4250"/>
    <cellStyle name="40% - Accent1 4 3 2 4" xfId="4251"/>
    <cellStyle name="40% - Accent1 4 3 3" xfId="4252"/>
    <cellStyle name="40% - Accent1 4 3 3 2" xfId="4253"/>
    <cellStyle name="40% - Accent1 4 3 3 2 2" xfId="4254"/>
    <cellStyle name="40% - Accent1 4 3 3 3" xfId="4255"/>
    <cellStyle name="40% - Accent1 4 3 3 3 2" xfId="4256"/>
    <cellStyle name="40% - Accent1 4 3 3 4" xfId="4257"/>
    <cellStyle name="40% - Accent1 4 3 4" xfId="4258"/>
    <cellStyle name="40% - Accent1 4 3 4 2" xfId="4259"/>
    <cellStyle name="40% - Accent1 4 3 5" xfId="4260"/>
    <cellStyle name="40% - Accent1 4 3 5 2" xfId="4261"/>
    <cellStyle name="40% - Accent1 4 3 6" xfId="4262"/>
    <cellStyle name="40% - Accent1 4 30" xfId="4263"/>
    <cellStyle name="40% - Accent1 4 31" xfId="4264"/>
    <cellStyle name="40% - Accent1 4 4" xfId="4265"/>
    <cellStyle name="40% - Accent1 4 4 2" xfId="4266"/>
    <cellStyle name="40% - Accent1 4 4 2 2" xfId="4267"/>
    <cellStyle name="40% - Accent1 4 4 2 2 2" xfId="4268"/>
    <cellStyle name="40% - Accent1 4 4 2 3" xfId="4269"/>
    <cellStyle name="40% - Accent1 4 4 3" xfId="4270"/>
    <cellStyle name="40% - Accent1 4 4 3 2" xfId="4271"/>
    <cellStyle name="40% - Accent1 4 4 4" xfId="4272"/>
    <cellStyle name="40% - Accent1 4 5" xfId="4273"/>
    <cellStyle name="40% - Accent1 4 5 2" xfId="4274"/>
    <cellStyle name="40% - Accent1 4 5 2 2" xfId="4275"/>
    <cellStyle name="40% - Accent1 4 5 3" xfId="4276"/>
    <cellStyle name="40% - Accent1 4 5 3 2" xfId="4277"/>
    <cellStyle name="40% - Accent1 4 5 4" xfId="4278"/>
    <cellStyle name="40% - Accent1 4 6" xfId="4279"/>
    <cellStyle name="40% - Accent1 4 6 2" xfId="4280"/>
    <cellStyle name="40% - Accent1 4 7" xfId="4281"/>
    <cellStyle name="40% - Accent1 4 7 2" xfId="4282"/>
    <cellStyle name="40% - Accent1 4 8" xfId="4283"/>
    <cellStyle name="40% - Accent1 4 8 2" xfId="4284"/>
    <cellStyle name="40% - Accent1 4 9" xfId="4285"/>
    <cellStyle name="40% - Accent1 4 9 2" xfId="4286"/>
    <cellStyle name="40% - Accent1 5" xfId="4287"/>
    <cellStyle name="40% - Accent1 5 10" xfId="4288"/>
    <cellStyle name="40% - Accent1 5 10 2" xfId="4289"/>
    <cellStyle name="40% - Accent1 5 11" xfId="4290"/>
    <cellStyle name="40% - Accent1 5 11 2" xfId="4291"/>
    <cellStyle name="40% - Accent1 5 12" xfId="4292"/>
    <cellStyle name="40% - Accent1 5 12 2" xfId="4293"/>
    <cellStyle name="40% - Accent1 5 13" xfId="4294"/>
    <cellStyle name="40% - Accent1 5 13 2" xfId="4295"/>
    <cellStyle name="40% - Accent1 5 14" xfId="4296"/>
    <cellStyle name="40% - Accent1 5 14 2" xfId="4297"/>
    <cellStyle name="40% - Accent1 5 15" xfId="4298"/>
    <cellStyle name="40% - Accent1 5 15 2" xfId="4299"/>
    <cellStyle name="40% - Accent1 5 16" xfId="4300"/>
    <cellStyle name="40% - Accent1 5 16 2" xfId="4301"/>
    <cellStyle name="40% - Accent1 5 17" xfId="4302"/>
    <cellStyle name="40% - Accent1 5 17 2" xfId="4303"/>
    <cellStyle name="40% - Accent1 5 18" xfId="4304"/>
    <cellStyle name="40% - Accent1 5 18 2" xfId="4305"/>
    <cellStyle name="40% - Accent1 5 19" xfId="4306"/>
    <cellStyle name="40% - Accent1 5 19 2" xfId="4307"/>
    <cellStyle name="40% - Accent1 5 2" xfId="4308"/>
    <cellStyle name="40% - Accent1 5 2 2" xfId="4309"/>
    <cellStyle name="40% - Accent1 5 2 2 2" xfId="4310"/>
    <cellStyle name="40% - Accent1 5 2 2 2 2" xfId="4311"/>
    <cellStyle name="40% - Accent1 5 2 2 2 2 2" xfId="4312"/>
    <cellStyle name="40% - Accent1 5 2 2 2 3" xfId="4313"/>
    <cellStyle name="40% - Accent1 5 2 2 3" xfId="4314"/>
    <cellStyle name="40% - Accent1 5 2 2 3 2" xfId="4315"/>
    <cellStyle name="40% - Accent1 5 2 2 4" xfId="4316"/>
    <cellStyle name="40% - Accent1 5 2 3" xfId="4317"/>
    <cellStyle name="40% - Accent1 5 2 3 2" xfId="4318"/>
    <cellStyle name="40% - Accent1 5 2 3 2 2" xfId="4319"/>
    <cellStyle name="40% - Accent1 5 2 3 3" xfId="4320"/>
    <cellStyle name="40% - Accent1 5 2 3 3 2" xfId="4321"/>
    <cellStyle name="40% - Accent1 5 2 3 4" xfId="4322"/>
    <cellStyle name="40% - Accent1 5 2 4" xfId="4323"/>
    <cellStyle name="40% - Accent1 5 2 4 2" xfId="4324"/>
    <cellStyle name="40% - Accent1 5 2 5" xfId="4325"/>
    <cellStyle name="40% - Accent1 5 2 5 2" xfId="4326"/>
    <cellStyle name="40% - Accent1 5 2 6" xfId="4327"/>
    <cellStyle name="40% - Accent1 5 20" xfId="4328"/>
    <cellStyle name="40% - Accent1 5 20 2" xfId="4329"/>
    <cellStyle name="40% - Accent1 5 21" xfId="4330"/>
    <cellStyle name="40% - Accent1 5 21 2" xfId="4331"/>
    <cellStyle name="40% - Accent1 5 22" xfId="4332"/>
    <cellStyle name="40% - Accent1 5 22 2" xfId="4333"/>
    <cellStyle name="40% - Accent1 5 23" xfId="4334"/>
    <cellStyle name="40% - Accent1 5 23 2" xfId="4335"/>
    <cellStyle name="40% - Accent1 5 24" xfId="4336"/>
    <cellStyle name="40% - Accent1 5 24 2" xfId="4337"/>
    <cellStyle name="40% - Accent1 5 25" xfId="4338"/>
    <cellStyle name="40% - Accent1 5 25 2" xfId="4339"/>
    <cellStyle name="40% - Accent1 5 26" xfId="4340"/>
    <cellStyle name="40% - Accent1 5 26 2" xfId="4341"/>
    <cellStyle name="40% - Accent1 5 27" xfId="4342"/>
    <cellStyle name="40% - Accent1 5 27 2" xfId="4343"/>
    <cellStyle name="40% - Accent1 5 28" xfId="4344"/>
    <cellStyle name="40% - Accent1 5 28 2" xfId="4345"/>
    <cellStyle name="40% - Accent1 5 29" xfId="4346"/>
    <cellStyle name="40% - Accent1 5 3" xfId="4347"/>
    <cellStyle name="40% - Accent1 5 3 2" xfId="4348"/>
    <cellStyle name="40% - Accent1 5 3 2 2" xfId="4349"/>
    <cellStyle name="40% - Accent1 5 3 2 2 2" xfId="4350"/>
    <cellStyle name="40% - Accent1 5 3 2 2 2 2" xfId="4351"/>
    <cellStyle name="40% - Accent1 5 3 2 2 3" xfId="4352"/>
    <cellStyle name="40% - Accent1 5 3 2 3" xfId="4353"/>
    <cellStyle name="40% - Accent1 5 3 2 3 2" xfId="4354"/>
    <cellStyle name="40% - Accent1 5 3 2 4" xfId="4355"/>
    <cellStyle name="40% - Accent1 5 3 3" xfId="4356"/>
    <cellStyle name="40% - Accent1 5 3 3 2" xfId="4357"/>
    <cellStyle name="40% - Accent1 5 3 3 2 2" xfId="4358"/>
    <cellStyle name="40% - Accent1 5 3 3 3" xfId="4359"/>
    <cellStyle name="40% - Accent1 5 3 3 3 2" xfId="4360"/>
    <cellStyle name="40% - Accent1 5 3 3 4" xfId="4361"/>
    <cellStyle name="40% - Accent1 5 3 4" xfId="4362"/>
    <cellStyle name="40% - Accent1 5 3 4 2" xfId="4363"/>
    <cellStyle name="40% - Accent1 5 3 5" xfId="4364"/>
    <cellStyle name="40% - Accent1 5 3 5 2" xfId="4365"/>
    <cellStyle name="40% - Accent1 5 3 6" xfId="4366"/>
    <cellStyle name="40% - Accent1 5 30" xfId="4367"/>
    <cellStyle name="40% - Accent1 5 31" xfId="4368"/>
    <cellStyle name="40% - Accent1 5 4" xfId="4369"/>
    <cellStyle name="40% - Accent1 5 4 2" xfId="4370"/>
    <cellStyle name="40% - Accent1 5 4 2 2" xfId="4371"/>
    <cellStyle name="40% - Accent1 5 4 2 2 2" xfId="4372"/>
    <cellStyle name="40% - Accent1 5 4 2 3" xfId="4373"/>
    <cellStyle name="40% - Accent1 5 4 3" xfId="4374"/>
    <cellStyle name="40% - Accent1 5 4 3 2" xfId="4375"/>
    <cellStyle name="40% - Accent1 5 4 4" xfId="4376"/>
    <cellStyle name="40% - Accent1 5 5" xfId="4377"/>
    <cellStyle name="40% - Accent1 5 5 2" xfId="4378"/>
    <cellStyle name="40% - Accent1 5 5 2 2" xfId="4379"/>
    <cellStyle name="40% - Accent1 5 5 3" xfId="4380"/>
    <cellStyle name="40% - Accent1 5 5 3 2" xfId="4381"/>
    <cellStyle name="40% - Accent1 5 5 4" xfId="4382"/>
    <cellStyle name="40% - Accent1 5 6" xfId="4383"/>
    <cellStyle name="40% - Accent1 5 6 2" xfId="4384"/>
    <cellStyle name="40% - Accent1 5 7" xfId="4385"/>
    <cellStyle name="40% - Accent1 5 7 2" xfId="4386"/>
    <cellStyle name="40% - Accent1 5 8" xfId="4387"/>
    <cellStyle name="40% - Accent1 5 8 2" xfId="4388"/>
    <cellStyle name="40% - Accent1 5 9" xfId="4389"/>
    <cellStyle name="40% - Accent1 5 9 2" xfId="4390"/>
    <cellStyle name="40% - Accent1 6" xfId="4391"/>
    <cellStyle name="40% - Accent1 6 19" xfId="4392"/>
    <cellStyle name="40% - Accent1 6 2" xfId="4393"/>
    <cellStyle name="40% - Accent1 6 20" xfId="4394"/>
    <cellStyle name="40% - Accent1 6 21" xfId="4395"/>
    <cellStyle name="40% - Accent1 6 22" xfId="4396"/>
    <cellStyle name="40% - Accent1 6 23" xfId="4397"/>
    <cellStyle name="40% - Accent1 6 24" xfId="4398"/>
    <cellStyle name="40% - Accent1 6 3" xfId="4399"/>
    <cellStyle name="40% - Accent1 6 37" xfId="4400"/>
    <cellStyle name="40% - Accent1 6 4" xfId="4401"/>
    <cellStyle name="40% - Accent1 6 5" xfId="4402"/>
    <cellStyle name="40% - Accent1 6 6" xfId="4403"/>
    <cellStyle name="40% - Accent1 6 7" xfId="4404"/>
    <cellStyle name="40% - Accent1 6 8" xfId="4405"/>
    <cellStyle name="40% - Accent1 6 9" xfId="4406"/>
    <cellStyle name="40% - Accent1 7" xfId="4407"/>
    <cellStyle name="40% - Accent1 8" xfId="4408"/>
    <cellStyle name="40% - Accent1 9" xfId="4409"/>
    <cellStyle name="40% - Accent2" xfId="9586"/>
    <cellStyle name="40% - Accent2 10" xfId="4410"/>
    <cellStyle name="40% - Accent2 10 10" xfId="4411"/>
    <cellStyle name="40% - Accent2 10 11" xfId="4412"/>
    <cellStyle name="40% - Accent2 10 12" xfId="4413"/>
    <cellStyle name="40% - Accent2 10 13" xfId="4414"/>
    <cellStyle name="40% - Accent2 10 14" xfId="4415"/>
    <cellStyle name="40% - Accent2 10 15" xfId="4416"/>
    <cellStyle name="40% - Accent2 10 16" xfId="4417"/>
    <cellStyle name="40% - Accent2 10 17" xfId="4418"/>
    <cellStyle name="40% - Accent2 10 18" xfId="4419"/>
    <cellStyle name="40% - Accent2 10 19" xfId="4420"/>
    <cellStyle name="40% - Accent2 10 2" xfId="4421"/>
    <cellStyle name="40% - Accent2 10 20" xfId="4422"/>
    <cellStyle name="40% - Accent2 10 21" xfId="4423"/>
    <cellStyle name="40% - Accent2 10 22" xfId="4424"/>
    <cellStyle name="40% - Accent2 10 23" xfId="4425"/>
    <cellStyle name="40% - Accent2 10 24" xfId="4426"/>
    <cellStyle name="40% - Accent2 10 25" xfId="4427"/>
    <cellStyle name="40% - Accent2 10 26" xfId="4428"/>
    <cellStyle name="40% - Accent2 10 27" xfId="4429"/>
    <cellStyle name="40% - Accent2 10 28" xfId="4430"/>
    <cellStyle name="40% - Accent2 10 29" xfId="4431"/>
    <cellStyle name="40% - Accent2 10 3" xfId="4432"/>
    <cellStyle name="40% - Accent2 10 30" xfId="4433"/>
    <cellStyle name="40% - Accent2 10 31" xfId="4434"/>
    <cellStyle name="40% - Accent2 10 32" xfId="4435"/>
    <cellStyle name="40% - Accent2 10 33" xfId="4436"/>
    <cellStyle name="40% - Accent2 10 34" xfId="4437"/>
    <cellStyle name="40% - Accent2 10 35" xfId="4438"/>
    <cellStyle name="40% - Accent2 10 36" xfId="4439"/>
    <cellStyle name="40% - Accent2 10 37" xfId="4440"/>
    <cellStyle name="40% - Accent2 10 4" xfId="4441"/>
    <cellStyle name="40% - Accent2 10 5" xfId="4442"/>
    <cellStyle name="40% - Accent2 10 6" xfId="4443"/>
    <cellStyle name="40% - Accent2 10 7" xfId="4444"/>
    <cellStyle name="40% - Accent2 10 8" xfId="4445"/>
    <cellStyle name="40% - Accent2 10 9" xfId="4446"/>
    <cellStyle name="40% - Accent2 12" xfId="4447"/>
    <cellStyle name="40% - Accent2 12 2" xfId="4448"/>
    <cellStyle name="40% - Accent2 12 2 2" xfId="4449"/>
    <cellStyle name="40% - Accent2 12 3" xfId="4450"/>
    <cellStyle name="40% - Accent2 12 4" xfId="4451"/>
    <cellStyle name="40% - Accent2 12 5" xfId="4452"/>
    <cellStyle name="40% - Accent2 12 6" xfId="4453"/>
    <cellStyle name="40% - Accent2 12 7" xfId="4454"/>
    <cellStyle name="40% - Accent2 12 8" xfId="4455"/>
    <cellStyle name="40% - Accent2 13" xfId="4456"/>
    <cellStyle name="40% - Accent2 13 2" xfId="4457"/>
    <cellStyle name="40% - Accent2 2" xfId="4458"/>
    <cellStyle name="40% - Accent2 2 10" xfId="4459"/>
    <cellStyle name="40% - Accent2 2 10 2" xfId="4460"/>
    <cellStyle name="40% - Accent2 2 11" xfId="4461"/>
    <cellStyle name="40% - Accent2 2 11 2" xfId="4462"/>
    <cellStyle name="40% - Accent2 2 12" xfId="4463"/>
    <cellStyle name="40% - Accent2 2 12 2" xfId="4464"/>
    <cellStyle name="40% - Accent2 2 13" xfId="4465"/>
    <cellStyle name="40% - Accent2 2 13 2" xfId="4466"/>
    <cellStyle name="40% - Accent2 2 14" xfId="4467"/>
    <cellStyle name="40% - Accent2 2 14 2" xfId="4468"/>
    <cellStyle name="40% - Accent2 2 15" xfId="4469"/>
    <cellStyle name="40% - Accent2 2 15 2" xfId="4470"/>
    <cellStyle name="40% - Accent2 2 16" xfId="4471"/>
    <cellStyle name="40% - Accent2 2 16 2" xfId="4472"/>
    <cellStyle name="40% - Accent2 2 17" xfId="4473"/>
    <cellStyle name="40% - Accent2 2 17 2" xfId="4474"/>
    <cellStyle name="40% - Accent2 2 18" xfId="4475"/>
    <cellStyle name="40% - Accent2 2 18 2" xfId="4476"/>
    <cellStyle name="40% - Accent2 2 19" xfId="4477"/>
    <cellStyle name="40% - Accent2 2 19 2" xfId="4478"/>
    <cellStyle name="40% - Accent2 2 2" xfId="4479"/>
    <cellStyle name="40% - Accent2 2 2 2" xfId="4480"/>
    <cellStyle name="40% - Accent2 2 2 2 2" xfId="4481"/>
    <cellStyle name="40% - Accent2 2 2 2 2 2" xfId="4482"/>
    <cellStyle name="40% - Accent2 2 2 2 3" xfId="4483"/>
    <cellStyle name="40% - Accent2 2 2 3" xfId="4484"/>
    <cellStyle name="40% - Accent2 2 2 3 2" xfId="4485"/>
    <cellStyle name="40% - Accent2 2 2 4" xfId="4486"/>
    <cellStyle name="40% - Accent2 2 20" xfId="4487"/>
    <cellStyle name="40% - Accent2 2 20 2" xfId="4488"/>
    <cellStyle name="40% - Accent2 2 21" xfId="4489"/>
    <cellStyle name="40% - Accent2 2 21 2" xfId="4490"/>
    <cellStyle name="40% - Accent2 2 22" xfId="4491"/>
    <cellStyle name="40% - Accent2 2 22 2" xfId="4492"/>
    <cellStyle name="40% - Accent2 2 23" xfId="4493"/>
    <cellStyle name="40% - Accent2 2 23 2" xfId="4494"/>
    <cellStyle name="40% - Accent2 2 24" xfId="4495"/>
    <cellStyle name="40% - Accent2 2 24 2" xfId="4496"/>
    <cellStyle name="40% - Accent2 2 25" xfId="4497"/>
    <cellStyle name="40% - Accent2 2 25 2" xfId="4498"/>
    <cellStyle name="40% - Accent2 2 26" xfId="4499"/>
    <cellStyle name="40% - Accent2 2 26 2" xfId="4500"/>
    <cellStyle name="40% - Accent2 2 27" xfId="4501"/>
    <cellStyle name="40% - Accent2 2 27 2" xfId="4502"/>
    <cellStyle name="40% - Accent2 2 28" xfId="4503"/>
    <cellStyle name="40% - Accent2 2 28 2" xfId="4504"/>
    <cellStyle name="40% - Accent2 2 29" xfId="4505"/>
    <cellStyle name="40% - Accent2 2 29 2" xfId="4506"/>
    <cellStyle name="40% - Accent2 2 3" xfId="4507"/>
    <cellStyle name="40% - Accent2 2 3 2" xfId="4508"/>
    <cellStyle name="40% - Accent2 2 3 2 2" xfId="4509"/>
    <cellStyle name="40% - Accent2 2 3 2 2 2" xfId="4510"/>
    <cellStyle name="40% - Accent2 2 3 2 3" xfId="4511"/>
    <cellStyle name="40% - Accent2 2 3 3" xfId="4512"/>
    <cellStyle name="40% - Accent2 2 3 3 2" xfId="4513"/>
    <cellStyle name="40% - Accent2 2 3 4" xfId="4514"/>
    <cellStyle name="40% - Accent2 2 30" xfId="4515"/>
    <cellStyle name="40% - Accent2 2 30 2" xfId="4516"/>
    <cellStyle name="40% - Accent2 2 31" xfId="4517"/>
    <cellStyle name="40% - Accent2 2 31 2" xfId="4518"/>
    <cellStyle name="40% - Accent2 2 32" xfId="4519"/>
    <cellStyle name="40% - Accent2 2 32 2" xfId="4520"/>
    <cellStyle name="40% - Accent2 2 33" xfId="4521"/>
    <cellStyle name="40% - Accent2 2 33 2" xfId="4522"/>
    <cellStyle name="40% - Accent2 2 34" xfId="4523"/>
    <cellStyle name="40% - Accent2 2 34 2" xfId="4524"/>
    <cellStyle name="40% - Accent2 2 35" xfId="4525"/>
    <cellStyle name="40% - Accent2 2 35 2" xfId="4526"/>
    <cellStyle name="40% - Accent2 2 36" xfId="4527"/>
    <cellStyle name="40% - Accent2 2 36 2" xfId="4528"/>
    <cellStyle name="40% - Accent2 2 37" xfId="4529"/>
    <cellStyle name="40% - Accent2 2 37 2" xfId="4530"/>
    <cellStyle name="40% - Accent2 2 38" xfId="4531"/>
    <cellStyle name="40% - Accent2 2 38 2" xfId="4532"/>
    <cellStyle name="40% - Accent2 2 39" xfId="4533"/>
    <cellStyle name="40% - Accent2 2 39 2" xfId="4534"/>
    <cellStyle name="40% - Accent2 2 4" xfId="4535"/>
    <cellStyle name="40% - Accent2 2 4 2" xfId="4536"/>
    <cellStyle name="40% - Accent2 2 4 2 2" xfId="4537"/>
    <cellStyle name="40% - Accent2 2 4 3" xfId="4538"/>
    <cellStyle name="40% - Accent2 2 40" xfId="4539"/>
    <cellStyle name="40% - Accent2 2 40 2" xfId="4540"/>
    <cellStyle name="40% - Accent2 2 41" xfId="4541"/>
    <cellStyle name="40% - Accent2 2 41 2" xfId="4542"/>
    <cellStyle name="40% - Accent2 2 42" xfId="4543"/>
    <cellStyle name="40% - Accent2 2 42 2" xfId="4544"/>
    <cellStyle name="40% - Accent2 2 43" xfId="4545"/>
    <cellStyle name="40% - Accent2 2 43 2" xfId="4546"/>
    <cellStyle name="40% - Accent2 2 44" xfId="4547"/>
    <cellStyle name="40% - Accent2 2 44 2" xfId="4548"/>
    <cellStyle name="40% - Accent2 2 45" xfId="4549"/>
    <cellStyle name="40% - Accent2 2 45 2" xfId="4550"/>
    <cellStyle name="40% - Accent2 2 46" xfId="4551"/>
    <cellStyle name="40% - Accent2 2 46 2" xfId="4552"/>
    <cellStyle name="40% - Accent2 2 47" xfId="4553"/>
    <cellStyle name="40% - Accent2 2 48" xfId="4554"/>
    <cellStyle name="40% - Accent2 2 49" xfId="4555"/>
    <cellStyle name="40% - Accent2 2 5" xfId="4556"/>
    <cellStyle name="40% - Accent2 2 5 2" xfId="4557"/>
    <cellStyle name="40% - Accent2 2 50" xfId="4558"/>
    <cellStyle name="40% - Accent2 2 6" xfId="4559"/>
    <cellStyle name="40% - Accent2 2 7" xfId="4560"/>
    <cellStyle name="40% - Accent2 2 7 2" xfId="4561"/>
    <cellStyle name="40% - Accent2 2 8" xfId="4562"/>
    <cellStyle name="40% - Accent2 2 8 2" xfId="4563"/>
    <cellStyle name="40% - Accent2 2 9" xfId="4564"/>
    <cellStyle name="40% - Accent2 2 9 2" xfId="4565"/>
    <cellStyle name="40% - Accent2 3" xfId="4566"/>
    <cellStyle name="40% - Accent2 3 10" xfId="4567"/>
    <cellStyle name="40% - Accent2 3 10 2" xfId="4568"/>
    <cellStyle name="40% - Accent2 3 11" xfId="4569"/>
    <cellStyle name="40% - Accent2 3 11 2" xfId="4570"/>
    <cellStyle name="40% - Accent2 3 12" xfId="4571"/>
    <cellStyle name="40% - Accent2 3 12 2" xfId="4572"/>
    <cellStyle name="40% - Accent2 3 13" xfId="4573"/>
    <cellStyle name="40% - Accent2 3 13 2" xfId="4574"/>
    <cellStyle name="40% - Accent2 3 14" xfId="4575"/>
    <cellStyle name="40% - Accent2 3 14 2" xfId="4576"/>
    <cellStyle name="40% - Accent2 3 15" xfId="4577"/>
    <cellStyle name="40% - Accent2 3 15 2" xfId="4578"/>
    <cellStyle name="40% - Accent2 3 16" xfId="4579"/>
    <cellStyle name="40% - Accent2 3 16 2" xfId="4580"/>
    <cellStyle name="40% - Accent2 3 17" xfId="4581"/>
    <cellStyle name="40% - Accent2 3 17 2" xfId="4582"/>
    <cellStyle name="40% - Accent2 3 18" xfId="4583"/>
    <cellStyle name="40% - Accent2 3 18 2" xfId="4584"/>
    <cellStyle name="40% - Accent2 3 19" xfId="4585"/>
    <cellStyle name="40% - Accent2 3 19 2" xfId="4586"/>
    <cellStyle name="40% - Accent2 3 2" xfId="4587"/>
    <cellStyle name="40% - Accent2 3 2 2" xfId="4588"/>
    <cellStyle name="40% - Accent2 3 2 2 2" xfId="4589"/>
    <cellStyle name="40% - Accent2 3 2 2 2 2" xfId="4590"/>
    <cellStyle name="40% - Accent2 3 2 2 2 2 2" xfId="4591"/>
    <cellStyle name="40% - Accent2 3 2 2 2 3" xfId="4592"/>
    <cellStyle name="40% - Accent2 3 2 2 3" xfId="4593"/>
    <cellStyle name="40% - Accent2 3 2 2 3 2" xfId="4594"/>
    <cellStyle name="40% - Accent2 3 2 2 4" xfId="4595"/>
    <cellStyle name="40% - Accent2 3 2 3" xfId="4596"/>
    <cellStyle name="40% - Accent2 3 2 3 2" xfId="4597"/>
    <cellStyle name="40% - Accent2 3 2 3 2 2" xfId="4598"/>
    <cellStyle name="40% - Accent2 3 2 3 3" xfId="4599"/>
    <cellStyle name="40% - Accent2 3 2 3 3 2" xfId="4600"/>
    <cellStyle name="40% - Accent2 3 2 3 4" xfId="4601"/>
    <cellStyle name="40% - Accent2 3 2 4" xfId="4602"/>
    <cellStyle name="40% - Accent2 3 2 4 2" xfId="4603"/>
    <cellStyle name="40% - Accent2 3 2 5" xfId="4604"/>
    <cellStyle name="40% - Accent2 3 2 5 2" xfId="4605"/>
    <cellStyle name="40% - Accent2 3 2 6" xfId="4606"/>
    <cellStyle name="40% - Accent2 3 20" xfId="4607"/>
    <cellStyle name="40% - Accent2 3 20 2" xfId="4608"/>
    <cellStyle name="40% - Accent2 3 21" xfId="4609"/>
    <cellStyle name="40% - Accent2 3 21 2" xfId="4610"/>
    <cellStyle name="40% - Accent2 3 22" xfId="4611"/>
    <cellStyle name="40% - Accent2 3 22 2" xfId="4612"/>
    <cellStyle name="40% - Accent2 3 23" xfId="4613"/>
    <cellStyle name="40% - Accent2 3 23 2" xfId="4614"/>
    <cellStyle name="40% - Accent2 3 24" xfId="4615"/>
    <cellStyle name="40% - Accent2 3 24 2" xfId="4616"/>
    <cellStyle name="40% - Accent2 3 25" xfId="4617"/>
    <cellStyle name="40% - Accent2 3 25 2" xfId="4618"/>
    <cellStyle name="40% - Accent2 3 26" xfId="4619"/>
    <cellStyle name="40% - Accent2 3 26 2" xfId="4620"/>
    <cellStyle name="40% - Accent2 3 27" xfId="4621"/>
    <cellStyle name="40% - Accent2 3 27 2" xfId="4622"/>
    <cellStyle name="40% - Accent2 3 28" xfId="4623"/>
    <cellStyle name="40% - Accent2 3 28 2" xfId="4624"/>
    <cellStyle name="40% - Accent2 3 29" xfId="4625"/>
    <cellStyle name="40% - Accent2 3 3" xfId="4626"/>
    <cellStyle name="40% - Accent2 3 3 2" xfId="4627"/>
    <cellStyle name="40% - Accent2 3 3 2 2" xfId="4628"/>
    <cellStyle name="40% - Accent2 3 3 2 2 2" xfId="4629"/>
    <cellStyle name="40% - Accent2 3 3 2 2 2 2" xfId="4630"/>
    <cellStyle name="40% - Accent2 3 3 2 2 3" xfId="4631"/>
    <cellStyle name="40% - Accent2 3 3 2 3" xfId="4632"/>
    <cellStyle name="40% - Accent2 3 3 2 3 2" xfId="4633"/>
    <cellStyle name="40% - Accent2 3 3 2 4" xfId="4634"/>
    <cellStyle name="40% - Accent2 3 3 3" xfId="4635"/>
    <cellStyle name="40% - Accent2 3 3 3 2" xfId="4636"/>
    <cellStyle name="40% - Accent2 3 3 3 2 2" xfId="4637"/>
    <cellStyle name="40% - Accent2 3 3 3 3" xfId="4638"/>
    <cellStyle name="40% - Accent2 3 3 3 3 2" xfId="4639"/>
    <cellStyle name="40% - Accent2 3 3 3 4" xfId="4640"/>
    <cellStyle name="40% - Accent2 3 3 4" xfId="4641"/>
    <cellStyle name="40% - Accent2 3 3 4 2" xfId="4642"/>
    <cellStyle name="40% - Accent2 3 3 5" xfId="4643"/>
    <cellStyle name="40% - Accent2 3 3 5 2" xfId="4644"/>
    <cellStyle name="40% - Accent2 3 3 6" xfId="4645"/>
    <cellStyle name="40% - Accent2 3 30" xfId="4646"/>
    <cellStyle name="40% - Accent2 3 31" xfId="4647"/>
    <cellStyle name="40% - Accent2 3 4" xfId="4648"/>
    <cellStyle name="40% - Accent2 3 4 2" xfId="4649"/>
    <cellStyle name="40% - Accent2 3 4 2 2" xfId="4650"/>
    <cellStyle name="40% - Accent2 3 4 2 2 2" xfId="4651"/>
    <cellStyle name="40% - Accent2 3 4 2 3" xfId="4652"/>
    <cellStyle name="40% - Accent2 3 4 3" xfId="4653"/>
    <cellStyle name="40% - Accent2 3 4 3 2" xfId="4654"/>
    <cellStyle name="40% - Accent2 3 4 4" xfId="4655"/>
    <cellStyle name="40% - Accent2 3 5" xfId="4656"/>
    <cellStyle name="40% - Accent2 3 5 2" xfId="4657"/>
    <cellStyle name="40% - Accent2 3 5 2 2" xfId="4658"/>
    <cellStyle name="40% - Accent2 3 5 3" xfId="4659"/>
    <cellStyle name="40% - Accent2 3 5 3 2" xfId="4660"/>
    <cellStyle name="40% - Accent2 3 5 4" xfId="4661"/>
    <cellStyle name="40% - Accent2 3 6" xfId="4662"/>
    <cellStyle name="40% - Accent2 3 6 2" xfId="4663"/>
    <cellStyle name="40% - Accent2 3 7" xfId="4664"/>
    <cellStyle name="40% - Accent2 3 7 2" xfId="4665"/>
    <cellStyle name="40% - Accent2 3 8" xfId="4666"/>
    <cellStyle name="40% - Accent2 3 8 2" xfId="4667"/>
    <cellStyle name="40% - Accent2 3 9" xfId="4668"/>
    <cellStyle name="40% - Accent2 3 9 2" xfId="4669"/>
    <cellStyle name="40% - Accent2 4" xfId="4670"/>
    <cellStyle name="40% - Accent2 4 10" xfId="4671"/>
    <cellStyle name="40% - Accent2 4 10 2" xfId="4672"/>
    <cellStyle name="40% - Accent2 4 11" xfId="4673"/>
    <cellStyle name="40% - Accent2 4 11 2" xfId="4674"/>
    <cellStyle name="40% - Accent2 4 12" xfId="4675"/>
    <cellStyle name="40% - Accent2 4 12 2" xfId="4676"/>
    <cellStyle name="40% - Accent2 4 13" xfId="4677"/>
    <cellStyle name="40% - Accent2 4 13 2" xfId="4678"/>
    <cellStyle name="40% - Accent2 4 14" xfId="4679"/>
    <cellStyle name="40% - Accent2 4 14 2" xfId="4680"/>
    <cellStyle name="40% - Accent2 4 15" xfId="4681"/>
    <cellStyle name="40% - Accent2 4 15 2" xfId="4682"/>
    <cellStyle name="40% - Accent2 4 16" xfId="4683"/>
    <cellStyle name="40% - Accent2 4 16 2" xfId="4684"/>
    <cellStyle name="40% - Accent2 4 17" xfId="4685"/>
    <cellStyle name="40% - Accent2 4 17 2" xfId="4686"/>
    <cellStyle name="40% - Accent2 4 18" xfId="4687"/>
    <cellStyle name="40% - Accent2 4 18 2" xfId="4688"/>
    <cellStyle name="40% - Accent2 4 19" xfId="4689"/>
    <cellStyle name="40% - Accent2 4 19 2" xfId="4690"/>
    <cellStyle name="40% - Accent2 4 2" xfId="4691"/>
    <cellStyle name="40% - Accent2 4 2 2" xfId="4692"/>
    <cellStyle name="40% - Accent2 4 2 2 2" xfId="4693"/>
    <cellStyle name="40% - Accent2 4 2 2 2 2" xfId="4694"/>
    <cellStyle name="40% - Accent2 4 2 2 2 2 2" xfId="4695"/>
    <cellStyle name="40% - Accent2 4 2 2 2 3" xfId="4696"/>
    <cellStyle name="40% - Accent2 4 2 2 3" xfId="4697"/>
    <cellStyle name="40% - Accent2 4 2 2 3 2" xfId="4698"/>
    <cellStyle name="40% - Accent2 4 2 2 4" xfId="4699"/>
    <cellStyle name="40% - Accent2 4 2 3" xfId="4700"/>
    <cellStyle name="40% - Accent2 4 2 3 2" xfId="4701"/>
    <cellStyle name="40% - Accent2 4 2 3 2 2" xfId="4702"/>
    <cellStyle name="40% - Accent2 4 2 3 3" xfId="4703"/>
    <cellStyle name="40% - Accent2 4 2 3 3 2" xfId="4704"/>
    <cellStyle name="40% - Accent2 4 2 3 4" xfId="4705"/>
    <cellStyle name="40% - Accent2 4 2 4" xfId="4706"/>
    <cellStyle name="40% - Accent2 4 2 4 2" xfId="4707"/>
    <cellStyle name="40% - Accent2 4 2 5" xfId="4708"/>
    <cellStyle name="40% - Accent2 4 2 5 2" xfId="4709"/>
    <cellStyle name="40% - Accent2 4 2 6" xfId="4710"/>
    <cellStyle name="40% - Accent2 4 20" xfId="4711"/>
    <cellStyle name="40% - Accent2 4 20 2" xfId="4712"/>
    <cellStyle name="40% - Accent2 4 21" xfId="4713"/>
    <cellStyle name="40% - Accent2 4 21 2" xfId="4714"/>
    <cellStyle name="40% - Accent2 4 22" xfId="4715"/>
    <cellStyle name="40% - Accent2 4 22 2" xfId="4716"/>
    <cellStyle name="40% - Accent2 4 23" xfId="4717"/>
    <cellStyle name="40% - Accent2 4 23 2" xfId="4718"/>
    <cellStyle name="40% - Accent2 4 24" xfId="4719"/>
    <cellStyle name="40% - Accent2 4 24 2" xfId="4720"/>
    <cellStyle name="40% - Accent2 4 25" xfId="4721"/>
    <cellStyle name="40% - Accent2 4 25 2" xfId="4722"/>
    <cellStyle name="40% - Accent2 4 26" xfId="4723"/>
    <cellStyle name="40% - Accent2 4 26 2" xfId="4724"/>
    <cellStyle name="40% - Accent2 4 27" xfId="4725"/>
    <cellStyle name="40% - Accent2 4 27 2" xfId="4726"/>
    <cellStyle name="40% - Accent2 4 28" xfId="4727"/>
    <cellStyle name="40% - Accent2 4 28 2" xfId="4728"/>
    <cellStyle name="40% - Accent2 4 29" xfId="4729"/>
    <cellStyle name="40% - Accent2 4 3" xfId="4730"/>
    <cellStyle name="40% - Accent2 4 3 2" xfId="4731"/>
    <cellStyle name="40% - Accent2 4 3 2 2" xfId="4732"/>
    <cellStyle name="40% - Accent2 4 3 2 2 2" xfId="4733"/>
    <cellStyle name="40% - Accent2 4 3 2 2 2 2" xfId="4734"/>
    <cellStyle name="40% - Accent2 4 3 2 2 3" xfId="4735"/>
    <cellStyle name="40% - Accent2 4 3 2 3" xfId="4736"/>
    <cellStyle name="40% - Accent2 4 3 2 3 2" xfId="4737"/>
    <cellStyle name="40% - Accent2 4 3 2 4" xfId="4738"/>
    <cellStyle name="40% - Accent2 4 3 3" xfId="4739"/>
    <cellStyle name="40% - Accent2 4 3 3 2" xfId="4740"/>
    <cellStyle name="40% - Accent2 4 3 3 2 2" xfId="4741"/>
    <cellStyle name="40% - Accent2 4 3 3 3" xfId="4742"/>
    <cellStyle name="40% - Accent2 4 3 3 3 2" xfId="4743"/>
    <cellStyle name="40% - Accent2 4 3 3 4" xfId="4744"/>
    <cellStyle name="40% - Accent2 4 3 4" xfId="4745"/>
    <cellStyle name="40% - Accent2 4 3 4 2" xfId="4746"/>
    <cellStyle name="40% - Accent2 4 3 5" xfId="4747"/>
    <cellStyle name="40% - Accent2 4 3 5 2" xfId="4748"/>
    <cellStyle name="40% - Accent2 4 3 6" xfId="4749"/>
    <cellStyle name="40% - Accent2 4 30" xfId="4750"/>
    <cellStyle name="40% - Accent2 4 31" xfId="4751"/>
    <cellStyle name="40% - Accent2 4 4" xfId="4752"/>
    <cellStyle name="40% - Accent2 4 4 2" xfId="4753"/>
    <cellStyle name="40% - Accent2 4 4 2 2" xfId="4754"/>
    <cellStyle name="40% - Accent2 4 4 2 2 2" xfId="4755"/>
    <cellStyle name="40% - Accent2 4 4 2 3" xfId="4756"/>
    <cellStyle name="40% - Accent2 4 4 3" xfId="4757"/>
    <cellStyle name="40% - Accent2 4 4 3 2" xfId="4758"/>
    <cellStyle name="40% - Accent2 4 4 4" xfId="4759"/>
    <cellStyle name="40% - Accent2 4 5" xfId="4760"/>
    <cellStyle name="40% - Accent2 4 5 2" xfId="4761"/>
    <cellStyle name="40% - Accent2 4 5 2 2" xfId="4762"/>
    <cellStyle name="40% - Accent2 4 5 3" xfId="4763"/>
    <cellStyle name="40% - Accent2 4 5 3 2" xfId="4764"/>
    <cellStyle name="40% - Accent2 4 5 4" xfId="4765"/>
    <cellStyle name="40% - Accent2 4 6" xfId="4766"/>
    <cellStyle name="40% - Accent2 4 6 2" xfId="4767"/>
    <cellStyle name="40% - Accent2 4 7" xfId="4768"/>
    <cellStyle name="40% - Accent2 4 7 2" xfId="4769"/>
    <cellStyle name="40% - Accent2 4 8" xfId="4770"/>
    <cellStyle name="40% - Accent2 4 8 2" xfId="4771"/>
    <cellStyle name="40% - Accent2 4 9" xfId="4772"/>
    <cellStyle name="40% - Accent2 4 9 2" xfId="4773"/>
    <cellStyle name="40% - Accent2 5" xfId="4774"/>
    <cellStyle name="40% - Accent2 5 10" xfId="4775"/>
    <cellStyle name="40% - Accent2 5 10 2" xfId="4776"/>
    <cellStyle name="40% - Accent2 5 11" xfId="4777"/>
    <cellStyle name="40% - Accent2 5 11 2" xfId="4778"/>
    <cellStyle name="40% - Accent2 5 12" xfId="4779"/>
    <cellStyle name="40% - Accent2 5 12 2" xfId="4780"/>
    <cellStyle name="40% - Accent2 5 13" xfId="4781"/>
    <cellStyle name="40% - Accent2 5 13 2" xfId="4782"/>
    <cellStyle name="40% - Accent2 5 14" xfId="4783"/>
    <cellStyle name="40% - Accent2 5 14 2" xfId="4784"/>
    <cellStyle name="40% - Accent2 5 15" xfId="4785"/>
    <cellStyle name="40% - Accent2 5 15 2" xfId="4786"/>
    <cellStyle name="40% - Accent2 5 16" xfId="4787"/>
    <cellStyle name="40% - Accent2 5 16 2" xfId="4788"/>
    <cellStyle name="40% - Accent2 5 17" xfId="4789"/>
    <cellStyle name="40% - Accent2 5 17 2" xfId="4790"/>
    <cellStyle name="40% - Accent2 5 18" xfId="4791"/>
    <cellStyle name="40% - Accent2 5 18 2" xfId="4792"/>
    <cellStyle name="40% - Accent2 5 19" xfId="4793"/>
    <cellStyle name="40% - Accent2 5 19 2" xfId="4794"/>
    <cellStyle name="40% - Accent2 5 2" xfId="4795"/>
    <cellStyle name="40% - Accent2 5 2 2" xfId="4796"/>
    <cellStyle name="40% - Accent2 5 2 2 2" xfId="4797"/>
    <cellStyle name="40% - Accent2 5 2 2 2 2" xfId="4798"/>
    <cellStyle name="40% - Accent2 5 2 2 2 2 2" xfId="4799"/>
    <cellStyle name="40% - Accent2 5 2 2 2 3" xfId="4800"/>
    <cellStyle name="40% - Accent2 5 2 2 3" xfId="4801"/>
    <cellStyle name="40% - Accent2 5 2 2 3 2" xfId="4802"/>
    <cellStyle name="40% - Accent2 5 2 2 4" xfId="4803"/>
    <cellStyle name="40% - Accent2 5 2 3" xfId="4804"/>
    <cellStyle name="40% - Accent2 5 2 3 2" xfId="4805"/>
    <cellStyle name="40% - Accent2 5 2 3 2 2" xfId="4806"/>
    <cellStyle name="40% - Accent2 5 2 3 3" xfId="4807"/>
    <cellStyle name="40% - Accent2 5 2 3 3 2" xfId="4808"/>
    <cellStyle name="40% - Accent2 5 2 3 4" xfId="4809"/>
    <cellStyle name="40% - Accent2 5 2 4" xfId="4810"/>
    <cellStyle name="40% - Accent2 5 2 4 2" xfId="4811"/>
    <cellStyle name="40% - Accent2 5 2 5" xfId="4812"/>
    <cellStyle name="40% - Accent2 5 2 5 2" xfId="4813"/>
    <cellStyle name="40% - Accent2 5 2 6" xfId="4814"/>
    <cellStyle name="40% - Accent2 5 20" xfId="4815"/>
    <cellStyle name="40% - Accent2 5 20 2" xfId="4816"/>
    <cellStyle name="40% - Accent2 5 21" xfId="4817"/>
    <cellStyle name="40% - Accent2 5 21 2" xfId="4818"/>
    <cellStyle name="40% - Accent2 5 22" xfId="4819"/>
    <cellStyle name="40% - Accent2 5 22 2" xfId="4820"/>
    <cellStyle name="40% - Accent2 5 23" xfId="4821"/>
    <cellStyle name="40% - Accent2 5 23 2" xfId="4822"/>
    <cellStyle name="40% - Accent2 5 24" xfId="4823"/>
    <cellStyle name="40% - Accent2 5 24 2" xfId="4824"/>
    <cellStyle name="40% - Accent2 5 25" xfId="4825"/>
    <cellStyle name="40% - Accent2 5 25 2" xfId="4826"/>
    <cellStyle name="40% - Accent2 5 26" xfId="4827"/>
    <cellStyle name="40% - Accent2 5 26 2" xfId="4828"/>
    <cellStyle name="40% - Accent2 5 27" xfId="4829"/>
    <cellStyle name="40% - Accent2 5 27 2" xfId="4830"/>
    <cellStyle name="40% - Accent2 5 28" xfId="4831"/>
    <cellStyle name="40% - Accent2 5 28 2" xfId="4832"/>
    <cellStyle name="40% - Accent2 5 29" xfId="4833"/>
    <cellStyle name="40% - Accent2 5 3" xfId="4834"/>
    <cellStyle name="40% - Accent2 5 3 2" xfId="4835"/>
    <cellStyle name="40% - Accent2 5 3 2 2" xfId="4836"/>
    <cellStyle name="40% - Accent2 5 3 2 2 2" xfId="4837"/>
    <cellStyle name="40% - Accent2 5 3 2 2 2 2" xfId="4838"/>
    <cellStyle name="40% - Accent2 5 3 2 2 3" xfId="4839"/>
    <cellStyle name="40% - Accent2 5 3 2 3" xfId="4840"/>
    <cellStyle name="40% - Accent2 5 3 2 3 2" xfId="4841"/>
    <cellStyle name="40% - Accent2 5 3 2 4" xfId="4842"/>
    <cellStyle name="40% - Accent2 5 3 3" xfId="4843"/>
    <cellStyle name="40% - Accent2 5 3 3 2" xfId="4844"/>
    <cellStyle name="40% - Accent2 5 3 3 2 2" xfId="4845"/>
    <cellStyle name="40% - Accent2 5 3 3 3" xfId="4846"/>
    <cellStyle name="40% - Accent2 5 3 3 3 2" xfId="4847"/>
    <cellStyle name="40% - Accent2 5 3 3 4" xfId="4848"/>
    <cellStyle name="40% - Accent2 5 3 4" xfId="4849"/>
    <cellStyle name="40% - Accent2 5 3 4 2" xfId="4850"/>
    <cellStyle name="40% - Accent2 5 3 5" xfId="4851"/>
    <cellStyle name="40% - Accent2 5 3 5 2" xfId="4852"/>
    <cellStyle name="40% - Accent2 5 3 6" xfId="4853"/>
    <cellStyle name="40% - Accent2 5 30" xfId="4854"/>
    <cellStyle name="40% - Accent2 5 31" xfId="4855"/>
    <cellStyle name="40% - Accent2 5 4" xfId="4856"/>
    <cellStyle name="40% - Accent2 5 4 2" xfId="4857"/>
    <cellStyle name="40% - Accent2 5 4 2 2" xfId="4858"/>
    <cellStyle name="40% - Accent2 5 4 2 2 2" xfId="4859"/>
    <cellStyle name="40% - Accent2 5 4 2 3" xfId="4860"/>
    <cellStyle name="40% - Accent2 5 4 3" xfId="4861"/>
    <cellStyle name="40% - Accent2 5 4 3 2" xfId="4862"/>
    <cellStyle name="40% - Accent2 5 4 4" xfId="4863"/>
    <cellStyle name="40% - Accent2 5 5" xfId="4864"/>
    <cellStyle name="40% - Accent2 5 5 2" xfId="4865"/>
    <cellStyle name="40% - Accent2 5 5 2 2" xfId="4866"/>
    <cellStyle name="40% - Accent2 5 5 3" xfId="4867"/>
    <cellStyle name="40% - Accent2 5 5 3 2" xfId="4868"/>
    <cellStyle name="40% - Accent2 5 5 4" xfId="4869"/>
    <cellStyle name="40% - Accent2 5 6" xfId="4870"/>
    <cellStyle name="40% - Accent2 5 6 2" xfId="4871"/>
    <cellStyle name="40% - Accent2 5 7" xfId="4872"/>
    <cellStyle name="40% - Accent2 5 7 2" xfId="4873"/>
    <cellStyle name="40% - Accent2 5 8" xfId="4874"/>
    <cellStyle name="40% - Accent2 5 8 2" xfId="4875"/>
    <cellStyle name="40% - Accent2 5 9" xfId="4876"/>
    <cellStyle name="40% - Accent2 5 9 2" xfId="4877"/>
    <cellStyle name="40% - Accent2 6" xfId="4878"/>
    <cellStyle name="40% - Accent2 6 19" xfId="4879"/>
    <cellStyle name="40% - Accent2 6 2" xfId="4880"/>
    <cellStyle name="40% - Accent2 6 20" xfId="4881"/>
    <cellStyle name="40% - Accent2 6 21" xfId="4882"/>
    <cellStyle name="40% - Accent2 6 22" xfId="4883"/>
    <cellStyle name="40% - Accent2 6 23" xfId="4884"/>
    <cellStyle name="40% - Accent2 6 24" xfId="4885"/>
    <cellStyle name="40% - Accent2 6 3" xfId="4886"/>
    <cellStyle name="40% - Accent2 6 37" xfId="4887"/>
    <cellStyle name="40% - Accent2 6 4" xfId="4888"/>
    <cellStyle name="40% - Accent2 6 5" xfId="4889"/>
    <cellStyle name="40% - Accent2 6 6" xfId="4890"/>
    <cellStyle name="40% - Accent2 6 7" xfId="4891"/>
    <cellStyle name="40% - Accent2 6 8" xfId="4892"/>
    <cellStyle name="40% - Accent2 6 9" xfId="4893"/>
    <cellStyle name="40% - Accent2 7" xfId="4894"/>
    <cellStyle name="40% - Accent2 8" xfId="4895"/>
    <cellStyle name="40% - Accent2 9" xfId="4896"/>
    <cellStyle name="40% - Accent3" xfId="9587"/>
    <cellStyle name="40% - Accent3 10" xfId="4897"/>
    <cellStyle name="40% - Accent3 10 10" xfId="4898"/>
    <cellStyle name="40% - Accent3 10 11" xfId="4899"/>
    <cellStyle name="40% - Accent3 10 12" xfId="4900"/>
    <cellStyle name="40% - Accent3 10 13" xfId="4901"/>
    <cellStyle name="40% - Accent3 10 14" xfId="4902"/>
    <cellStyle name="40% - Accent3 10 15" xfId="4903"/>
    <cellStyle name="40% - Accent3 10 16" xfId="4904"/>
    <cellStyle name="40% - Accent3 10 17" xfId="4905"/>
    <cellStyle name="40% - Accent3 10 18" xfId="4906"/>
    <cellStyle name="40% - Accent3 10 19" xfId="4907"/>
    <cellStyle name="40% - Accent3 10 2" xfId="4908"/>
    <cellStyle name="40% - Accent3 10 20" xfId="4909"/>
    <cellStyle name="40% - Accent3 10 21" xfId="4910"/>
    <cellStyle name="40% - Accent3 10 22" xfId="4911"/>
    <cellStyle name="40% - Accent3 10 23" xfId="4912"/>
    <cellStyle name="40% - Accent3 10 24" xfId="4913"/>
    <cellStyle name="40% - Accent3 10 25" xfId="4914"/>
    <cellStyle name="40% - Accent3 10 26" xfId="4915"/>
    <cellStyle name="40% - Accent3 10 27" xfId="4916"/>
    <cellStyle name="40% - Accent3 10 28" xfId="4917"/>
    <cellStyle name="40% - Accent3 10 29" xfId="4918"/>
    <cellStyle name="40% - Accent3 10 3" xfId="4919"/>
    <cellStyle name="40% - Accent3 10 30" xfId="4920"/>
    <cellStyle name="40% - Accent3 10 31" xfId="4921"/>
    <cellStyle name="40% - Accent3 10 32" xfId="4922"/>
    <cellStyle name="40% - Accent3 10 33" xfId="4923"/>
    <cellStyle name="40% - Accent3 10 34" xfId="4924"/>
    <cellStyle name="40% - Accent3 10 35" xfId="4925"/>
    <cellStyle name="40% - Accent3 10 36" xfId="4926"/>
    <cellStyle name="40% - Accent3 10 37" xfId="4927"/>
    <cellStyle name="40% - Accent3 10 4" xfId="4928"/>
    <cellStyle name="40% - Accent3 10 5" xfId="4929"/>
    <cellStyle name="40% - Accent3 10 6" xfId="4930"/>
    <cellStyle name="40% - Accent3 10 7" xfId="4931"/>
    <cellStyle name="40% - Accent3 10 8" xfId="4932"/>
    <cellStyle name="40% - Accent3 10 9" xfId="4933"/>
    <cellStyle name="40% - Accent3 12" xfId="4934"/>
    <cellStyle name="40% - Accent3 12 2" xfId="4935"/>
    <cellStyle name="40% - Accent3 12 2 2" xfId="4936"/>
    <cellStyle name="40% - Accent3 12 3" xfId="4937"/>
    <cellStyle name="40% - Accent3 12 4" xfId="4938"/>
    <cellStyle name="40% - Accent3 12 5" xfId="4939"/>
    <cellStyle name="40% - Accent3 12 6" xfId="4940"/>
    <cellStyle name="40% - Accent3 12 7" xfId="4941"/>
    <cellStyle name="40% - Accent3 12 8" xfId="4942"/>
    <cellStyle name="40% - Accent3 13" xfId="4943"/>
    <cellStyle name="40% - Accent3 13 2" xfId="4944"/>
    <cellStyle name="40% - Accent3 2" xfId="4945"/>
    <cellStyle name="40% - Accent3 2 10" xfId="4946"/>
    <cellStyle name="40% - Accent3 2 10 2" xfId="4947"/>
    <cellStyle name="40% - Accent3 2 11" xfId="4948"/>
    <cellStyle name="40% - Accent3 2 11 2" xfId="4949"/>
    <cellStyle name="40% - Accent3 2 12" xfId="4950"/>
    <cellStyle name="40% - Accent3 2 12 2" xfId="4951"/>
    <cellStyle name="40% - Accent3 2 13" xfId="4952"/>
    <cellStyle name="40% - Accent3 2 13 2" xfId="4953"/>
    <cellStyle name="40% - Accent3 2 14" xfId="4954"/>
    <cellStyle name="40% - Accent3 2 14 2" xfId="4955"/>
    <cellStyle name="40% - Accent3 2 15" xfId="4956"/>
    <cellStyle name="40% - Accent3 2 15 2" xfId="4957"/>
    <cellStyle name="40% - Accent3 2 16" xfId="4958"/>
    <cellStyle name="40% - Accent3 2 16 2" xfId="4959"/>
    <cellStyle name="40% - Accent3 2 17" xfId="4960"/>
    <cellStyle name="40% - Accent3 2 17 2" xfId="4961"/>
    <cellStyle name="40% - Accent3 2 18" xfId="4962"/>
    <cellStyle name="40% - Accent3 2 18 2" xfId="4963"/>
    <cellStyle name="40% - Accent3 2 19" xfId="4964"/>
    <cellStyle name="40% - Accent3 2 19 2" xfId="4965"/>
    <cellStyle name="40% - Accent3 2 2" xfId="4966"/>
    <cellStyle name="40% - Accent3 2 2 2" xfId="4967"/>
    <cellStyle name="40% - Accent3 2 2 2 2" xfId="4968"/>
    <cellStyle name="40% - Accent3 2 2 2 2 2" xfId="4969"/>
    <cellStyle name="40% - Accent3 2 2 2 3" xfId="4970"/>
    <cellStyle name="40% - Accent3 2 2 3" xfId="4971"/>
    <cellStyle name="40% - Accent3 2 2 3 2" xfId="4972"/>
    <cellStyle name="40% - Accent3 2 2 4" xfId="4973"/>
    <cellStyle name="40% - Accent3 2 20" xfId="4974"/>
    <cellStyle name="40% - Accent3 2 20 2" xfId="4975"/>
    <cellStyle name="40% - Accent3 2 21" xfId="4976"/>
    <cellStyle name="40% - Accent3 2 21 2" xfId="4977"/>
    <cellStyle name="40% - Accent3 2 22" xfId="4978"/>
    <cellStyle name="40% - Accent3 2 22 2" xfId="4979"/>
    <cellStyle name="40% - Accent3 2 23" xfId="4980"/>
    <cellStyle name="40% - Accent3 2 23 2" xfId="4981"/>
    <cellStyle name="40% - Accent3 2 24" xfId="4982"/>
    <cellStyle name="40% - Accent3 2 24 2" xfId="4983"/>
    <cellStyle name="40% - Accent3 2 25" xfId="4984"/>
    <cellStyle name="40% - Accent3 2 25 2" xfId="4985"/>
    <cellStyle name="40% - Accent3 2 26" xfId="4986"/>
    <cellStyle name="40% - Accent3 2 26 2" xfId="4987"/>
    <cellStyle name="40% - Accent3 2 27" xfId="4988"/>
    <cellStyle name="40% - Accent3 2 27 2" xfId="4989"/>
    <cellStyle name="40% - Accent3 2 28" xfId="4990"/>
    <cellStyle name="40% - Accent3 2 28 2" xfId="4991"/>
    <cellStyle name="40% - Accent3 2 29" xfId="4992"/>
    <cellStyle name="40% - Accent3 2 29 2" xfId="4993"/>
    <cellStyle name="40% - Accent3 2 3" xfId="4994"/>
    <cellStyle name="40% - Accent3 2 3 2" xfId="4995"/>
    <cellStyle name="40% - Accent3 2 3 2 2" xfId="4996"/>
    <cellStyle name="40% - Accent3 2 3 2 2 2" xfId="4997"/>
    <cellStyle name="40% - Accent3 2 3 2 3" xfId="4998"/>
    <cellStyle name="40% - Accent3 2 3 3" xfId="4999"/>
    <cellStyle name="40% - Accent3 2 3 3 2" xfId="5000"/>
    <cellStyle name="40% - Accent3 2 3 4" xfId="5001"/>
    <cellStyle name="40% - Accent3 2 30" xfId="5002"/>
    <cellStyle name="40% - Accent3 2 30 2" xfId="5003"/>
    <cellStyle name="40% - Accent3 2 31" xfId="5004"/>
    <cellStyle name="40% - Accent3 2 31 2" xfId="5005"/>
    <cellStyle name="40% - Accent3 2 32" xfId="5006"/>
    <cellStyle name="40% - Accent3 2 32 2" xfId="5007"/>
    <cellStyle name="40% - Accent3 2 33" xfId="5008"/>
    <cellStyle name="40% - Accent3 2 33 2" xfId="5009"/>
    <cellStyle name="40% - Accent3 2 34" xfId="5010"/>
    <cellStyle name="40% - Accent3 2 34 2" xfId="5011"/>
    <cellStyle name="40% - Accent3 2 35" xfId="5012"/>
    <cellStyle name="40% - Accent3 2 35 2" xfId="5013"/>
    <cellStyle name="40% - Accent3 2 36" xfId="5014"/>
    <cellStyle name="40% - Accent3 2 36 2" xfId="5015"/>
    <cellStyle name="40% - Accent3 2 37" xfId="5016"/>
    <cellStyle name="40% - Accent3 2 37 2" xfId="5017"/>
    <cellStyle name="40% - Accent3 2 38" xfId="5018"/>
    <cellStyle name="40% - Accent3 2 38 2" xfId="5019"/>
    <cellStyle name="40% - Accent3 2 39" xfId="5020"/>
    <cellStyle name="40% - Accent3 2 39 2" xfId="5021"/>
    <cellStyle name="40% - Accent3 2 4" xfId="5022"/>
    <cellStyle name="40% - Accent3 2 4 2" xfId="5023"/>
    <cellStyle name="40% - Accent3 2 4 2 2" xfId="5024"/>
    <cellStyle name="40% - Accent3 2 4 3" xfId="5025"/>
    <cellStyle name="40% - Accent3 2 40" xfId="5026"/>
    <cellStyle name="40% - Accent3 2 40 2" xfId="5027"/>
    <cellStyle name="40% - Accent3 2 41" xfId="5028"/>
    <cellStyle name="40% - Accent3 2 41 2" xfId="5029"/>
    <cellStyle name="40% - Accent3 2 42" xfId="5030"/>
    <cellStyle name="40% - Accent3 2 42 2" xfId="5031"/>
    <cellStyle name="40% - Accent3 2 43" xfId="5032"/>
    <cellStyle name="40% - Accent3 2 43 2" xfId="5033"/>
    <cellStyle name="40% - Accent3 2 44" xfId="5034"/>
    <cellStyle name="40% - Accent3 2 44 2" xfId="5035"/>
    <cellStyle name="40% - Accent3 2 45" xfId="5036"/>
    <cellStyle name="40% - Accent3 2 45 2" xfId="5037"/>
    <cellStyle name="40% - Accent3 2 46" xfId="5038"/>
    <cellStyle name="40% - Accent3 2 46 2" xfId="5039"/>
    <cellStyle name="40% - Accent3 2 47" xfId="5040"/>
    <cellStyle name="40% - Accent3 2 48" xfId="5041"/>
    <cellStyle name="40% - Accent3 2 49" xfId="5042"/>
    <cellStyle name="40% - Accent3 2 5" xfId="5043"/>
    <cellStyle name="40% - Accent3 2 5 2" xfId="5044"/>
    <cellStyle name="40% - Accent3 2 50" xfId="5045"/>
    <cellStyle name="40% - Accent3 2 6" xfId="5046"/>
    <cellStyle name="40% - Accent3 2 7" xfId="5047"/>
    <cellStyle name="40% - Accent3 2 7 2" xfId="5048"/>
    <cellStyle name="40% - Accent3 2 8" xfId="5049"/>
    <cellStyle name="40% - Accent3 2 8 2" xfId="5050"/>
    <cellStyle name="40% - Accent3 2 9" xfId="5051"/>
    <cellStyle name="40% - Accent3 2 9 2" xfId="5052"/>
    <cellStyle name="40% - Accent3 3" xfId="5053"/>
    <cellStyle name="40% - Accent3 3 10" xfId="5054"/>
    <cellStyle name="40% - Accent3 3 10 2" xfId="5055"/>
    <cellStyle name="40% - Accent3 3 11" xfId="5056"/>
    <cellStyle name="40% - Accent3 3 11 2" xfId="5057"/>
    <cellStyle name="40% - Accent3 3 12" xfId="5058"/>
    <cellStyle name="40% - Accent3 3 12 2" xfId="5059"/>
    <cellStyle name="40% - Accent3 3 13" xfId="5060"/>
    <cellStyle name="40% - Accent3 3 13 2" xfId="5061"/>
    <cellStyle name="40% - Accent3 3 14" xfId="5062"/>
    <cellStyle name="40% - Accent3 3 14 2" xfId="5063"/>
    <cellStyle name="40% - Accent3 3 15" xfId="5064"/>
    <cellStyle name="40% - Accent3 3 15 2" xfId="5065"/>
    <cellStyle name="40% - Accent3 3 16" xfId="5066"/>
    <cellStyle name="40% - Accent3 3 16 2" xfId="5067"/>
    <cellStyle name="40% - Accent3 3 17" xfId="5068"/>
    <cellStyle name="40% - Accent3 3 17 2" xfId="5069"/>
    <cellStyle name="40% - Accent3 3 18" xfId="5070"/>
    <cellStyle name="40% - Accent3 3 18 2" xfId="5071"/>
    <cellStyle name="40% - Accent3 3 19" xfId="5072"/>
    <cellStyle name="40% - Accent3 3 19 2" xfId="5073"/>
    <cellStyle name="40% - Accent3 3 2" xfId="5074"/>
    <cellStyle name="40% - Accent3 3 2 2" xfId="5075"/>
    <cellStyle name="40% - Accent3 3 2 2 2" xfId="5076"/>
    <cellStyle name="40% - Accent3 3 2 2 2 2" xfId="5077"/>
    <cellStyle name="40% - Accent3 3 2 2 2 2 2" xfId="5078"/>
    <cellStyle name="40% - Accent3 3 2 2 2 3" xfId="5079"/>
    <cellStyle name="40% - Accent3 3 2 2 3" xfId="5080"/>
    <cellStyle name="40% - Accent3 3 2 2 3 2" xfId="5081"/>
    <cellStyle name="40% - Accent3 3 2 2 4" xfId="5082"/>
    <cellStyle name="40% - Accent3 3 2 3" xfId="5083"/>
    <cellStyle name="40% - Accent3 3 2 3 2" xfId="5084"/>
    <cellStyle name="40% - Accent3 3 2 3 2 2" xfId="5085"/>
    <cellStyle name="40% - Accent3 3 2 3 3" xfId="5086"/>
    <cellStyle name="40% - Accent3 3 2 3 3 2" xfId="5087"/>
    <cellStyle name="40% - Accent3 3 2 3 4" xfId="5088"/>
    <cellStyle name="40% - Accent3 3 2 4" xfId="5089"/>
    <cellStyle name="40% - Accent3 3 2 4 2" xfId="5090"/>
    <cellStyle name="40% - Accent3 3 2 5" xfId="5091"/>
    <cellStyle name="40% - Accent3 3 2 5 2" xfId="5092"/>
    <cellStyle name="40% - Accent3 3 2 6" xfId="5093"/>
    <cellStyle name="40% - Accent3 3 20" xfId="5094"/>
    <cellStyle name="40% - Accent3 3 20 2" xfId="5095"/>
    <cellStyle name="40% - Accent3 3 21" xfId="5096"/>
    <cellStyle name="40% - Accent3 3 21 2" xfId="5097"/>
    <cellStyle name="40% - Accent3 3 22" xfId="5098"/>
    <cellStyle name="40% - Accent3 3 22 2" xfId="5099"/>
    <cellStyle name="40% - Accent3 3 23" xfId="5100"/>
    <cellStyle name="40% - Accent3 3 23 2" xfId="5101"/>
    <cellStyle name="40% - Accent3 3 24" xfId="5102"/>
    <cellStyle name="40% - Accent3 3 24 2" xfId="5103"/>
    <cellStyle name="40% - Accent3 3 25" xfId="5104"/>
    <cellStyle name="40% - Accent3 3 25 2" xfId="5105"/>
    <cellStyle name="40% - Accent3 3 26" xfId="5106"/>
    <cellStyle name="40% - Accent3 3 26 2" xfId="5107"/>
    <cellStyle name="40% - Accent3 3 27" xfId="5108"/>
    <cellStyle name="40% - Accent3 3 27 2" xfId="5109"/>
    <cellStyle name="40% - Accent3 3 28" xfId="5110"/>
    <cellStyle name="40% - Accent3 3 28 2" xfId="5111"/>
    <cellStyle name="40% - Accent3 3 29" xfId="5112"/>
    <cellStyle name="40% - Accent3 3 3" xfId="5113"/>
    <cellStyle name="40% - Accent3 3 3 2" xfId="5114"/>
    <cellStyle name="40% - Accent3 3 3 2 2" xfId="5115"/>
    <cellStyle name="40% - Accent3 3 3 2 2 2" xfId="5116"/>
    <cellStyle name="40% - Accent3 3 3 2 2 2 2" xfId="5117"/>
    <cellStyle name="40% - Accent3 3 3 2 2 3" xfId="5118"/>
    <cellStyle name="40% - Accent3 3 3 2 3" xfId="5119"/>
    <cellStyle name="40% - Accent3 3 3 2 3 2" xfId="5120"/>
    <cellStyle name="40% - Accent3 3 3 2 4" xfId="5121"/>
    <cellStyle name="40% - Accent3 3 3 3" xfId="5122"/>
    <cellStyle name="40% - Accent3 3 3 3 2" xfId="5123"/>
    <cellStyle name="40% - Accent3 3 3 3 2 2" xfId="5124"/>
    <cellStyle name="40% - Accent3 3 3 3 3" xfId="5125"/>
    <cellStyle name="40% - Accent3 3 3 3 3 2" xfId="5126"/>
    <cellStyle name="40% - Accent3 3 3 3 4" xfId="5127"/>
    <cellStyle name="40% - Accent3 3 3 4" xfId="5128"/>
    <cellStyle name="40% - Accent3 3 3 4 2" xfId="5129"/>
    <cellStyle name="40% - Accent3 3 3 5" xfId="5130"/>
    <cellStyle name="40% - Accent3 3 3 5 2" xfId="5131"/>
    <cellStyle name="40% - Accent3 3 3 6" xfId="5132"/>
    <cellStyle name="40% - Accent3 3 30" xfId="5133"/>
    <cellStyle name="40% - Accent3 3 31" xfId="5134"/>
    <cellStyle name="40% - Accent3 3 4" xfId="5135"/>
    <cellStyle name="40% - Accent3 3 4 2" xfId="5136"/>
    <cellStyle name="40% - Accent3 3 4 2 2" xfId="5137"/>
    <cellStyle name="40% - Accent3 3 4 2 2 2" xfId="5138"/>
    <cellStyle name="40% - Accent3 3 4 2 3" xfId="5139"/>
    <cellStyle name="40% - Accent3 3 4 3" xfId="5140"/>
    <cellStyle name="40% - Accent3 3 4 3 2" xfId="5141"/>
    <cellStyle name="40% - Accent3 3 4 4" xfId="5142"/>
    <cellStyle name="40% - Accent3 3 5" xfId="5143"/>
    <cellStyle name="40% - Accent3 3 5 2" xfId="5144"/>
    <cellStyle name="40% - Accent3 3 5 2 2" xfId="5145"/>
    <cellStyle name="40% - Accent3 3 5 3" xfId="5146"/>
    <cellStyle name="40% - Accent3 3 5 3 2" xfId="5147"/>
    <cellStyle name="40% - Accent3 3 5 4" xfId="5148"/>
    <cellStyle name="40% - Accent3 3 6" xfId="5149"/>
    <cellStyle name="40% - Accent3 3 6 2" xfId="5150"/>
    <cellStyle name="40% - Accent3 3 7" xfId="5151"/>
    <cellStyle name="40% - Accent3 3 7 2" xfId="5152"/>
    <cellStyle name="40% - Accent3 3 8" xfId="5153"/>
    <cellStyle name="40% - Accent3 3 8 2" xfId="5154"/>
    <cellStyle name="40% - Accent3 3 9" xfId="5155"/>
    <cellStyle name="40% - Accent3 3 9 2" xfId="5156"/>
    <cellStyle name="40% - Accent3 4" xfId="5157"/>
    <cellStyle name="40% - Accent3 4 10" xfId="5158"/>
    <cellStyle name="40% - Accent3 4 10 2" xfId="5159"/>
    <cellStyle name="40% - Accent3 4 11" xfId="5160"/>
    <cellStyle name="40% - Accent3 4 11 2" xfId="5161"/>
    <cellStyle name="40% - Accent3 4 12" xfId="5162"/>
    <cellStyle name="40% - Accent3 4 12 2" xfId="5163"/>
    <cellStyle name="40% - Accent3 4 13" xfId="5164"/>
    <cellStyle name="40% - Accent3 4 13 2" xfId="5165"/>
    <cellStyle name="40% - Accent3 4 14" xfId="5166"/>
    <cellStyle name="40% - Accent3 4 14 2" xfId="5167"/>
    <cellStyle name="40% - Accent3 4 15" xfId="5168"/>
    <cellStyle name="40% - Accent3 4 15 2" xfId="5169"/>
    <cellStyle name="40% - Accent3 4 16" xfId="5170"/>
    <cellStyle name="40% - Accent3 4 16 2" xfId="5171"/>
    <cellStyle name="40% - Accent3 4 17" xfId="5172"/>
    <cellStyle name="40% - Accent3 4 17 2" xfId="5173"/>
    <cellStyle name="40% - Accent3 4 18" xfId="5174"/>
    <cellStyle name="40% - Accent3 4 18 2" xfId="5175"/>
    <cellStyle name="40% - Accent3 4 19" xfId="5176"/>
    <cellStyle name="40% - Accent3 4 19 2" xfId="5177"/>
    <cellStyle name="40% - Accent3 4 2" xfId="5178"/>
    <cellStyle name="40% - Accent3 4 2 2" xfId="5179"/>
    <cellStyle name="40% - Accent3 4 2 2 2" xfId="5180"/>
    <cellStyle name="40% - Accent3 4 2 2 2 2" xfId="5181"/>
    <cellStyle name="40% - Accent3 4 2 2 2 2 2" xfId="5182"/>
    <cellStyle name="40% - Accent3 4 2 2 2 3" xfId="5183"/>
    <cellStyle name="40% - Accent3 4 2 2 3" xfId="5184"/>
    <cellStyle name="40% - Accent3 4 2 2 3 2" xfId="5185"/>
    <cellStyle name="40% - Accent3 4 2 2 4" xfId="5186"/>
    <cellStyle name="40% - Accent3 4 2 3" xfId="5187"/>
    <cellStyle name="40% - Accent3 4 2 3 2" xfId="5188"/>
    <cellStyle name="40% - Accent3 4 2 3 2 2" xfId="5189"/>
    <cellStyle name="40% - Accent3 4 2 3 3" xfId="5190"/>
    <cellStyle name="40% - Accent3 4 2 3 3 2" xfId="5191"/>
    <cellStyle name="40% - Accent3 4 2 3 4" xfId="5192"/>
    <cellStyle name="40% - Accent3 4 2 4" xfId="5193"/>
    <cellStyle name="40% - Accent3 4 2 4 2" xfId="5194"/>
    <cellStyle name="40% - Accent3 4 2 5" xfId="5195"/>
    <cellStyle name="40% - Accent3 4 2 5 2" xfId="5196"/>
    <cellStyle name="40% - Accent3 4 2 6" xfId="5197"/>
    <cellStyle name="40% - Accent3 4 20" xfId="5198"/>
    <cellStyle name="40% - Accent3 4 20 2" xfId="5199"/>
    <cellStyle name="40% - Accent3 4 21" xfId="5200"/>
    <cellStyle name="40% - Accent3 4 21 2" xfId="5201"/>
    <cellStyle name="40% - Accent3 4 22" xfId="5202"/>
    <cellStyle name="40% - Accent3 4 22 2" xfId="5203"/>
    <cellStyle name="40% - Accent3 4 23" xfId="5204"/>
    <cellStyle name="40% - Accent3 4 23 2" xfId="5205"/>
    <cellStyle name="40% - Accent3 4 24" xfId="5206"/>
    <cellStyle name="40% - Accent3 4 24 2" xfId="5207"/>
    <cellStyle name="40% - Accent3 4 25" xfId="5208"/>
    <cellStyle name="40% - Accent3 4 25 2" xfId="5209"/>
    <cellStyle name="40% - Accent3 4 26" xfId="5210"/>
    <cellStyle name="40% - Accent3 4 26 2" xfId="5211"/>
    <cellStyle name="40% - Accent3 4 27" xfId="5212"/>
    <cellStyle name="40% - Accent3 4 27 2" xfId="5213"/>
    <cellStyle name="40% - Accent3 4 28" xfId="5214"/>
    <cellStyle name="40% - Accent3 4 28 2" xfId="5215"/>
    <cellStyle name="40% - Accent3 4 29" xfId="5216"/>
    <cellStyle name="40% - Accent3 4 3" xfId="5217"/>
    <cellStyle name="40% - Accent3 4 3 2" xfId="5218"/>
    <cellStyle name="40% - Accent3 4 3 2 2" xfId="5219"/>
    <cellStyle name="40% - Accent3 4 3 2 2 2" xfId="5220"/>
    <cellStyle name="40% - Accent3 4 3 2 2 2 2" xfId="5221"/>
    <cellStyle name="40% - Accent3 4 3 2 2 3" xfId="5222"/>
    <cellStyle name="40% - Accent3 4 3 2 3" xfId="5223"/>
    <cellStyle name="40% - Accent3 4 3 2 3 2" xfId="5224"/>
    <cellStyle name="40% - Accent3 4 3 2 4" xfId="5225"/>
    <cellStyle name="40% - Accent3 4 3 3" xfId="5226"/>
    <cellStyle name="40% - Accent3 4 3 3 2" xfId="5227"/>
    <cellStyle name="40% - Accent3 4 3 3 2 2" xfId="5228"/>
    <cellStyle name="40% - Accent3 4 3 3 3" xfId="5229"/>
    <cellStyle name="40% - Accent3 4 3 3 3 2" xfId="5230"/>
    <cellStyle name="40% - Accent3 4 3 3 4" xfId="5231"/>
    <cellStyle name="40% - Accent3 4 3 4" xfId="5232"/>
    <cellStyle name="40% - Accent3 4 3 4 2" xfId="5233"/>
    <cellStyle name="40% - Accent3 4 3 5" xfId="5234"/>
    <cellStyle name="40% - Accent3 4 3 5 2" xfId="5235"/>
    <cellStyle name="40% - Accent3 4 3 6" xfId="5236"/>
    <cellStyle name="40% - Accent3 4 30" xfId="5237"/>
    <cellStyle name="40% - Accent3 4 31" xfId="5238"/>
    <cellStyle name="40% - Accent3 4 4" xfId="5239"/>
    <cellStyle name="40% - Accent3 4 4 2" xfId="5240"/>
    <cellStyle name="40% - Accent3 4 4 2 2" xfId="5241"/>
    <cellStyle name="40% - Accent3 4 4 2 2 2" xfId="5242"/>
    <cellStyle name="40% - Accent3 4 4 2 3" xfId="5243"/>
    <cellStyle name="40% - Accent3 4 4 3" xfId="5244"/>
    <cellStyle name="40% - Accent3 4 4 3 2" xfId="5245"/>
    <cellStyle name="40% - Accent3 4 4 4" xfId="5246"/>
    <cellStyle name="40% - Accent3 4 5" xfId="5247"/>
    <cellStyle name="40% - Accent3 4 5 2" xfId="5248"/>
    <cellStyle name="40% - Accent3 4 5 2 2" xfId="5249"/>
    <cellStyle name="40% - Accent3 4 5 3" xfId="5250"/>
    <cellStyle name="40% - Accent3 4 5 3 2" xfId="5251"/>
    <cellStyle name="40% - Accent3 4 5 4" xfId="5252"/>
    <cellStyle name="40% - Accent3 4 6" xfId="5253"/>
    <cellStyle name="40% - Accent3 4 6 2" xfId="5254"/>
    <cellStyle name="40% - Accent3 4 7" xfId="5255"/>
    <cellStyle name="40% - Accent3 4 7 2" xfId="5256"/>
    <cellStyle name="40% - Accent3 4 8" xfId="5257"/>
    <cellStyle name="40% - Accent3 4 8 2" xfId="5258"/>
    <cellStyle name="40% - Accent3 4 9" xfId="5259"/>
    <cellStyle name="40% - Accent3 4 9 2" xfId="5260"/>
    <cellStyle name="40% - Accent3 5" xfId="5261"/>
    <cellStyle name="40% - Accent3 5 10" xfId="5262"/>
    <cellStyle name="40% - Accent3 5 10 2" xfId="5263"/>
    <cellStyle name="40% - Accent3 5 11" xfId="5264"/>
    <cellStyle name="40% - Accent3 5 11 2" xfId="5265"/>
    <cellStyle name="40% - Accent3 5 12" xfId="5266"/>
    <cellStyle name="40% - Accent3 5 12 2" xfId="5267"/>
    <cellStyle name="40% - Accent3 5 13" xfId="5268"/>
    <cellStyle name="40% - Accent3 5 13 2" xfId="5269"/>
    <cellStyle name="40% - Accent3 5 14" xfId="5270"/>
    <cellStyle name="40% - Accent3 5 14 2" xfId="5271"/>
    <cellStyle name="40% - Accent3 5 15" xfId="5272"/>
    <cellStyle name="40% - Accent3 5 15 2" xfId="5273"/>
    <cellStyle name="40% - Accent3 5 16" xfId="5274"/>
    <cellStyle name="40% - Accent3 5 16 2" xfId="5275"/>
    <cellStyle name="40% - Accent3 5 17" xfId="5276"/>
    <cellStyle name="40% - Accent3 5 17 2" xfId="5277"/>
    <cellStyle name="40% - Accent3 5 18" xfId="5278"/>
    <cellStyle name="40% - Accent3 5 18 2" xfId="5279"/>
    <cellStyle name="40% - Accent3 5 19" xfId="5280"/>
    <cellStyle name="40% - Accent3 5 19 2" xfId="5281"/>
    <cellStyle name="40% - Accent3 5 2" xfId="5282"/>
    <cellStyle name="40% - Accent3 5 2 2" xfId="5283"/>
    <cellStyle name="40% - Accent3 5 2 2 2" xfId="5284"/>
    <cellStyle name="40% - Accent3 5 2 2 2 2" xfId="5285"/>
    <cellStyle name="40% - Accent3 5 2 2 2 2 2" xfId="5286"/>
    <cellStyle name="40% - Accent3 5 2 2 2 3" xfId="5287"/>
    <cellStyle name="40% - Accent3 5 2 2 3" xfId="5288"/>
    <cellStyle name="40% - Accent3 5 2 2 3 2" xfId="5289"/>
    <cellStyle name="40% - Accent3 5 2 2 4" xfId="5290"/>
    <cellStyle name="40% - Accent3 5 2 3" xfId="5291"/>
    <cellStyle name="40% - Accent3 5 2 3 2" xfId="5292"/>
    <cellStyle name="40% - Accent3 5 2 3 2 2" xfId="5293"/>
    <cellStyle name="40% - Accent3 5 2 3 3" xfId="5294"/>
    <cellStyle name="40% - Accent3 5 2 3 3 2" xfId="5295"/>
    <cellStyle name="40% - Accent3 5 2 3 4" xfId="5296"/>
    <cellStyle name="40% - Accent3 5 2 4" xfId="5297"/>
    <cellStyle name="40% - Accent3 5 2 4 2" xfId="5298"/>
    <cellStyle name="40% - Accent3 5 2 5" xfId="5299"/>
    <cellStyle name="40% - Accent3 5 2 5 2" xfId="5300"/>
    <cellStyle name="40% - Accent3 5 2 6" xfId="5301"/>
    <cellStyle name="40% - Accent3 5 20" xfId="5302"/>
    <cellStyle name="40% - Accent3 5 20 2" xfId="5303"/>
    <cellStyle name="40% - Accent3 5 21" xfId="5304"/>
    <cellStyle name="40% - Accent3 5 21 2" xfId="5305"/>
    <cellStyle name="40% - Accent3 5 22" xfId="5306"/>
    <cellStyle name="40% - Accent3 5 22 2" xfId="5307"/>
    <cellStyle name="40% - Accent3 5 23" xfId="5308"/>
    <cellStyle name="40% - Accent3 5 23 2" xfId="5309"/>
    <cellStyle name="40% - Accent3 5 24" xfId="5310"/>
    <cellStyle name="40% - Accent3 5 24 2" xfId="5311"/>
    <cellStyle name="40% - Accent3 5 25" xfId="5312"/>
    <cellStyle name="40% - Accent3 5 25 2" xfId="5313"/>
    <cellStyle name="40% - Accent3 5 26" xfId="5314"/>
    <cellStyle name="40% - Accent3 5 26 2" xfId="5315"/>
    <cellStyle name="40% - Accent3 5 27" xfId="5316"/>
    <cellStyle name="40% - Accent3 5 27 2" xfId="5317"/>
    <cellStyle name="40% - Accent3 5 28" xfId="5318"/>
    <cellStyle name="40% - Accent3 5 28 2" xfId="5319"/>
    <cellStyle name="40% - Accent3 5 29" xfId="5320"/>
    <cellStyle name="40% - Accent3 5 3" xfId="5321"/>
    <cellStyle name="40% - Accent3 5 3 2" xfId="5322"/>
    <cellStyle name="40% - Accent3 5 3 2 2" xfId="5323"/>
    <cellStyle name="40% - Accent3 5 3 2 2 2" xfId="5324"/>
    <cellStyle name="40% - Accent3 5 3 2 2 2 2" xfId="5325"/>
    <cellStyle name="40% - Accent3 5 3 2 2 3" xfId="5326"/>
    <cellStyle name="40% - Accent3 5 3 2 3" xfId="5327"/>
    <cellStyle name="40% - Accent3 5 3 2 3 2" xfId="5328"/>
    <cellStyle name="40% - Accent3 5 3 2 4" xfId="5329"/>
    <cellStyle name="40% - Accent3 5 3 3" xfId="5330"/>
    <cellStyle name="40% - Accent3 5 3 3 2" xfId="5331"/>
    <cellStyle name="40% - Accent3 5 3 3 2 2" xfId="5332"/>
    <cellStyle name="40% - Accent3 5 3 3 3" xfId="5333"/>
    <cellStyle name="40% - Accent3 5 3 3 3 2" xfId="5334"/>
    <cellStyle name="40% - Accent3 5 3 3 4" xfId="5335"/>
    <cellStyle name="40% - Accent3 5 3 4" xfId="5336"/>
    <cellStyle name="40% - Accent3 5 3 4 2" xfId="5337"/>
    <cellStyle name="40% - Accent3 5 3 5" xfId="5338"/>
    <cellStyle name="40% - Accent3 5 3 5 2" xfId="5339"/>
    <cellStyle name="40% - Accent3 5 3 6" xfId="5340"/>
    <cellStyle name="40% - Accent3 5 30" xfId="5341"/>
    <cellStyle name="40% - Accent3 5 31" xfId="5342"/>
    <cellStyle name="40% - Accent3 5 4" xfId="5343"/>
    <cellStyle name="40% - Accent3 5 4 2" xfId="5344"/>
    <cellStyle name="40% - Accent3 5 4 2 2" xfId="5345"/>
    <cellStyle name="40% - Accent3 5 4 2 2 2" xfId="5346"/>
    <cellStyle name="40% - Accent3 5 4 2 3" xfId="5347"/>
    <cellStyle name="40% - Accent3 5 4 3" xfId="5348"/>
    <cellStyle name="40% - Accent3 5 4 3 2" xfId="5349"/>
    <cellStyle name="40% - Accent3 5 4 4" xfId="5350"/>
    <cellStyle name="40% - Accent3 5 5" xfId="5351"/>
    <cellStyle name="40% - Accent3 5 5 2" xfId="5352"/>
    <cellStyle name="40% - Accent3 5 5 2 2" xfId="5353"/>
    <cellStyle name="40% - Accent3 5 5 3" xfId="5354"/>
    <cellStyle name="40% - Accent3 5 5 3 2" xfId="5355"/>
    <cellStyle name="40% - Accent3 5 5 4" xfId="5356"/>
    <cellStyle name="40% - Accent3 5 6" xfId="5357"/>
    <cellStyle name="40% - Accent3 5 6 2" xfId="5358"/>
    <cellStyle name="40% - Accent3 5 7" xfId="5359"/>
    <cellStyle name="40% - Accent3 5 7 2" xfId="5360"/>
    <cellStyle name="40% - Accent3 5 8" xfId="5361"/>
    <cellStyle name="40% - Accent3 5 8 2" xfId="5362"/>
    <cellStyle name="40% - Accent3 5 9" xfId="5363"/>
    <cellStyle name="40% - Accent3 5 9 2" xfId="5364"/>
    <cellStyle name="40% - Accent3 6" xfId="5365"/>
    <cellStyle name="40% - Accent3 6 19" xfId="5366"/>
    <cellStyle name="40% - Accent3 6 2" xfId="5367"/>
    <cellStyle name="40% - Accent3 6 20" xfId="5368"/>
    <cellStyle name="40% - Accent3 6 21" xfId="5369"/>
    <cellStyle name="40% - Accent3 6 22" xfId="5370"/>
    <cellStyle name="40% - Accent3 6 23" xfId="5371"/>
    <cellStyle name="40% - Accent3 6 24" xfId="5372"/>
    <cellStyle name="40% - Accent3 6 3" xfId="5373"/>
    <cellStyle name="40% - Accent3 6 37" xfId="5374"/>
    <cellStyle name="40% - Accent3 6 4" xfId="5375"/>
    <cellStyle name="40% - Accent3 6 5" xfId="5376"/>
    <cellStyle name="40% - Accent3 6 6" xfId="5377"/>
    <cellStyle name="40% - Accent3 6 7" xfId="5378"/>
    <cellStyle name="40% - Accent3 6 8" xfId="5379"/>
    <cellStyle name="40% - Accent3 6 9" xfId="5380"/>
    <cellStyle name="40% - Accent3 7" xfId="5381"/>
    <cellStyle name="40% - Accent3 8" xfId="5382"/>
    <cellStyle name="40% - Accent3 9" xfId="5383"/>
    <cellStyle name="40% - Accent4" xfId="9588"/>
    <cellStyle name="40% - Accent4 10" xfId="5384"/>
    <cellStyle name="40% - Accent4 10 10" xfId="5385"/>
    <cellStyle name="40% - Accent4 10 11" xfId="5386"/>
    <cellStyle name="40% - Accent4 10 12" xfId="5387"/>
    <cellStyle name="40% - Accent4 10 13" xfId="5388"/>
    <cellStyle name="40% - Accent4 10 14" xfId="5389"/>
    <cellStyle name="40% - Accent4 10 15" xfId="5390"/>
    <cellStyle name="40% - Accent4 10 16" xfId="5391"/>
    <cellStyle name="40% - Accent4 10 17" xfId="5392"/>
    <cellStyle name="40% - Accent4 10 18" xfId="5393"/>
    <cellStyle name="40% - Accent4 10 19" xfId="5394"/>
    <cellStyle name="40% - Accent4 10 2" xfId="5395"/>
    <cellStyle name="40% - Accent4 10 20" xfId="5396"/>
    <cellStyle name="40% - Accent4 10 21" xfId="5397"/>
    <cellStyle name="40% - Accent4 10 22" xfId="5398"/>
    <cellStyle name="40% - Accent4 10 23" xfId="5399"/>
    <cellStyle name="40% - Accent4 10 24" xfId="5400"/>
    <cellStyle name="40% - Accent4 10 25" xfId="5401"/>
    <cellStyle name="40% - Accent4 10 26" xfId="5402"/>
    <cellStyle name="40% - Accent4 10 27" xfId="5403"/>
    <cellStyle name="40% - Accent4 10 28" xfId="5404"/>
    <cellStyle name="40% - Accent4 10 29" xfId="5405"/>
    <cellStyle name="40% - Accent4 10 3" xfId="5406"/>
    <cellStyle name="40% - Accent4 10 30" xfId="5407"/>
    <cellStyle name="40% - Accent4 10 31" xfId="5408"/>
    <cellStyle name="40% - Accent4 10 32" xfId="5409"/>
    <cellStyle name="40% - Accent4 10 33" xfId="5410"/>
    <cellStyle name="40% - Accent4 10 34" xfId="5411"/>
    <cellStyle name="40% - Accent4 10 35" xfId="5412"/>
    <cellStyle name="40% - Accent4 10 36" xfId="5413"/>
    <cellStyle name="40% - Accent4 10 37" xfId="5414"/>
    <cellStyle name="40% - Accent4 10 4" xfId="5415"/>
    <cellStyle name="40% - Accent4 10 5" xfId="5416"/>
    <cellStyle name="40% - Accent4 10 6" xfId="5417"/>
    <cellStyle name="40% - Accent4 10 7" xfId="5418"/>
    <cellStyle name="40% - Accent4 10 8" xfId="5419"/>
    <cellStyle name="40% - Accent4 10 9" xfId="5420"/>
    <cellStyle name="40% - Accent4 12" xfId="5421"/>
    <cellStyle name="40% - Accent4 12 2" xfId="5422"/>
    <cellStyle name="40% - Accent4 12 2 2" xfId="5423"/>
    <cellStyle name="40% - Accent4 12 3" xfId="5424"/>
    <cellStyle name="40% - Accent4 12 4" xfId="5425"/>
    <cellStyle name="40% - Accent4 12 5" xfId="5426"/>
    <cellStyle name="40% - Accent4 12 6" xfId="5427"/>
    <cellStyle name="40% - Accent4 12 7" xfId="5428"/>
    <cellStyle name="40% - Accent4 12 8" xfId="5429"/>
    <cellStyle name="40% - Accent4 13" xfId="5430"/>
    <cellStyle name="40% - Accent4 13 2" xfId="5431"/>
    <cellStyle name="40% - Accent4 2" xfId="5432"/>
    <cellStyle name="40% - Accent4 2 10" xfId="5433"/>
    <cellStyle name="40% - Accent4 2 10 2" xfId="5434"/>
    <cellStyle name="40% - Accent4 2 11" xfId="5435"/>
    <cellStyle name="40% - Accent4 2 11 2" xfId="5436"/>
    <cellStyle name="40% - Accent4 2 12" xfId="5437"/>
    <cellStyle name="40% - Accent4 2 12 2" xfId="5438"/>
    <cellStyle name="40% - Accent4 2 13" xfId="5439"/>
    <cellStyle name="40% - Accent4 2 13 2" xfId="5440"/>
    <cellStyle name="40% - Accent4 2 14" xfId="5441"/>
    <cellStyle name="40% - Accent4 2 14 2" xfId="5442"/>
    <cellStyle name="40% - Accent4 2 15" xfId="5443"/>
    <cellStyle name="40% - Accent4 2 15 2" xfId="5444"/>
    <cellStyle name="40% - Accent4 2 16" xfId="5445"/>
    <cellStyle name="40% - Accent4 2 16 2" xfId="5446"/>
    <cellStyle name="40% - Accent4 2 17" xfId="5447"/>
    <cellStyle name="40% - Accent4 2 17 2" xfId="5448"/>
    <cellStyle name="40% - Accent4 2 18" xfId="5449"/>
    <cellStyle name="40% - Accent4 2 18 2" xfId="5450"/>
    <cellStyle name="40% - Accent4 2 19" xfId="5451"/>
    <cellStyle name="40% - Accent4 2 19 2" xfId="5452"/>
    <cellStyle name="40% - Accent4 2 2" xfId="5453"/>
    <cellStyle name="40% - Accent4 2 2 2" xfId="5454"/>
    <cellStyle name="40% - Accent4 2 2 2 2" xfId="5455"/>
    <cellStyle name="40% - Accent4 2 2 2 2 2" xfId="5456"/>
    <cellStyle name="40% - Accent4 2 2 2 3" xfId="5457"/>
    <cellStyle name="40% - Accent4 2 2 3" xfId="5458"/>
    <cellStyle name="40% - Accent4 2 2 3 2" xfId="5459"/>
    <cellStyle name="40% - Accent4 2 2 4" xfId="5460"/>
    <cellStyle name="40% - Accent4 2 20" xfId="5461"/>
    <cellStyle name="40% - Accent4 2 20 2" xfId="5462"/>
    <cellStyle name="40% - Accent4 2 21" xfId="5463"/>
    <cellStyle name="40% - Accent4 2 21 2" xfId="5464"/>
    <cellStyle name="40% - Accent4 2 22" xfId="5465"/>
    <cellStyle name="40% - Accent4 2 22 2" xfId="5466"/>
    <cellStyle name="40% - Accent4 2 23" xfId="5467"/>
    <cellStyle name="40% - Accent4 2 23 2" xfId="5468"/>
    <cellStyle name="40% - Accent4 2 24" xfId="5469"/>
    <cellStyle name="40% - Accent4 2 24 2" xfId="5470"/>
    <cellStyle name="40% - Accent4 2 25" xfId="5471"/>
    <cellStyle name="40% - Accent4 2 25 2" xfId="5472"/>
    <cellStyle name="40% - Accent4 2 26" xfId="5473"/>
    <cellStyle name="40% - Accent4 2 26 2" xfId="5474"/>
    <cellStyle name="40% - Accent4 2 27" xfId="5475"/>
    <cellStyle name="40% - Accent4 2 27 2" xfId="5476"/>
    <cellStyle name="40% - Accent4 2 28" xfId="5477"/>
    <cellStyle name="40% - Accent4 2 28 2" xfId="5478"/>
    <cellStyle name="40% - Accent4 2 29" xfId="5479"/>
    <cellStyle name="40% - Accent4 2 29 2" xfId="5480"/>
    <cellStyle name="40% - Accent4 2 3" xfId="5481"/>
    <cellStyle name="40% - Accent4 2 3 2" xfId="5482"/>
    <cellStyle name="40% - Accent4 2 3 2 2" xfId="5483"/>
    <cellStyle name="40% - Accent4 2 3 2 2 2" xfId="5484"/>
    <cellStyle name="40% - Accent4 2 3 2 3" xfId="5485"/>
    <cellStyle name="40% - Accent4 2 3 3" xfId="5486"/>
    <cellStyle name="40% - Accent4 2 3 3 2" xfId="5487"/>
    <cellStyle name="40% - Accent4 2 3 4" xfId="5488"/>
    <cellStyle name="40% - Accent4 2 30" xfId="5489"/>
    <cellStyle name="40% - Accent4 2 30 2" xfId="5490"/>
    <cellStyle name="40% - Accent4 2 31" xfId="5491"/>
    <cellStyle name="40% - Accent4 2 31 2" xfId="5492"/>
    <cellStyle name="40% - Accent4 2 32" xfId="5493"/>
    <cellStyle name="40% - Accent4 2 32 2" xfId="5494"/>
    <cellStyle name="40% - Accent4 2 33" xfId="5495"/>
    <cellStyle name="40% - Accent4 2 33 2" xfId="5496"/>
    <cellStyle name="40% - Accent4 2 34" xfId="5497"/>
    <cellStyle name="40% - Accent4 2 34 2" xfId="5498"/>
    <cellStyle name="40% - Accent4 2 35" xfId="5499"/>
    <cellStyle name="40% - Accent4 2 35 2" xfId="5500"/>
    <cellStyle name="40% - Accent4 2 36" xfId="5501"/>
    <cellStyle name="40% - Accent4 2 36 2" xfId="5502"/>
    <cellStyle name="40% - Accent4 2 37" xfId="5503"/>
    <cellStyle name="40% - Accent4 2 37 2" xfId="5504"/>
    <cellStyle name="40% - Accent4 2 38" xfId="5505"/>
    <cellStyle name="40% - Accent4 2 38 2" xfId="5506"/>
    <cellStyle name="40% - Accent4 2 39" xfId="5507"/>
    <cellStyle name="40% - Accent4 2 39 2" xfId="5508"/>
    <cellStyle name="40% - Accent4 2 4" xfId="5509"/>
    <cellStyle name="40% - Accent4 2 4 2" xfId="5510"/>
    <cellStyle name="40% - Accent4 2 4 2 2" xfId="5511"/>
    <cellStyle name="40% - Accent4 2 4 3" xfId="5512"/>
    <cellStyle name="40% - Accent4 2 40" xfId="5513"/>
    <cellStyle name="40% - Accent4 2 40 2" xfId="5514"/>
    <cellStyle name="40% - Accent4 2 41" xfId="5515"/>
    <cellStyle name="40% - Accent4 2 41 2" xfId="5516"/>
    <cellStyle name="40% - Accent4 2 42" xfId="5517"/>
    <cellStyle name="40% - Accent4 2 42 2" xfId="5518"/>
    <cellStyle name="40% - Accent4 2 43" xfId="5519"/>
    <cellStyle name="40% - Accent4 2 43 2" xfId="5520"/>
    <cellStyle name="40% - Accent4 2 44" xfId="5521"/>
    <cellStyle name="40% - Accent4 2 44 2" xfId="5522"/>
    <cellStyle name="40% - Accent4 2 45" xfId="5523"/>
    <cellStyle name="40% - Accent4 2 45 2" xfId="5524"/>
    <cellStyle name="40% - Accent4 2 46" xfId="5525"/>
    <cellStyle name="40% - Accent4 2 46 2" xfId="5526"/>
    <cellStyle name="40% - Accent4 2 47" xfId="5527"/>
    <cellStyle name="40% - Accent4 2 48" xfId="5528"/>
    <cellStyle name="40% - Accent4 2 49" xfId="5529"/>
    <cellStyle name="40% - Accent4 2 5" xfId="5530"/>
    <cellStyle name="40% - Accent4 2 5 2" xfId="5531"/>
    <cellStyle name="40% - Accent4 2 50" xfId="5532"/>
    <cellStyle name="40% - Accent4 2 6" xfId="5533"/>
    <cellStyle name="40% - Accent4 2 7" xfId="5534"/>
    <cellStyle name="40% - Accent4 2 7 2" xfId="5535"/>
    <cellStyle name="40% - Accent4 2 8" xfId="5536"/>
    <cellStyle name="40% - Accent4 2 8 2" xfId="5537"/>
    <cellStyle name="40% - Accent4 2 9" xfId="5538"/>
    <cellStyle name="40% - Accent4 2 9 2" xfId="5539"/>
    <cellStyle name="40% - Accent4 3" xfId="5540"/>
    <cellStyle name="40% - Accent4 3 10" xfId="5541"/>
    <cellStyle name="40% - Accent4 3 10 2" xfId="5542"/>
    <cellStyle name="40% - Accent4 3 11" xfId="5543"/>
    <cellStyle name="40% - Accent4 3 11 2" xfId="5544"/>
    <cellStyle name="40% - Accent4 3 12" xfId="5545"/>
    <cellStyle name="40% - Accent4 3 12 2" xfId="5546"/>
    <cellStyle name="40% - Accent4 3 13" xfId="5547"/>
    <cellStyle name="40% - Accent4 3 13 2" xfId="5548"/>
    <cellStyle name="40% - Accent4 3 14" xfId="5549"/>
    <cellStyle name="40% - Accent4 3 14 2" xfId="5550"/>
    <cellStyle name="40% - Accent4 3 15" xfId="5551"/>
    <cellStyle name="40% - Accent4 3 15 2" xfId="5552"/>
    <cellStyle name="40% - Accent4 3 16" xfId="5553"/>
    <cellStyle name="40% - Accent4 3 16 2" xfId="5554"/>
    <cellStyle name="40% - Accent4 3 17" xfId="5555"/>
    <cellStyle name="40% - Accent4 3 17 2" xfId="5556"/>
    <cellStyle name="40% - Accent4 3 18" xfId="5557"/>
    <cellStyle name="40% - Accent4 3 18 2" xfId="5558"/>
    <cellStyle name="40% - Accent4 3 19" xfId="5559"/>
    <cellStyle name="40% - Accent4 3 19 2" xfId="5560"/>
    <cellStyle name="40% - Accent4 3 2" xfId="5561"/>
    <cellStyle name="40% - Accent4 3 2 2" xfId="5562"/>
    <cellStyle name="40% - Accent4 3 2 2 2" xfId="5563"/>
    <cellStyle name="40% - Accent4 3 2 2 2 2" xfId="5564"/>
    <cellStyle name="40% - Accent4 3 2 2 2 2 2" xfId="5565"/>
    <cellStyle name="40% - Accent4 3 2 2 2 3" xfId="5566"/>
    <cellStyle name="40% - Accent4 3 2 2 3" xfId="5567"/>
    <cellStyle name="40% - Accent4 3 2 2 3 2" xfId="5568"/>
    <cellStyle name="40% - Accent4 3 2 2 4" xfId="5569"/>
    <cellStyle name="40% - Accent4 3 2 3" xfId="5570"/>
    <cellStyle name="40% - Accent4 3 2 3 2" xfId="5571"/>
    <cellStyle name="40% - Accent4 3 2 3 2 2" xfId="5572"/>
    <cellStyle name="40% - Accent4 3 2 3 3" xfId="5573"/>
    <cellStyle name="40% - Accent4 3 2 3 3 2" xfId="5574"/>
    <cellStyle name="40% - Accent4 3 2 3 4" xfId="5575"/>
    <cellStyle name="40% - Accent4 3 2 4" xfId="5576"/>
    <cellStyle name="40% - Accent4 3 2 4 2" xfId="5577"/>
    <cellStyle name="40% - Accent4 3 2 5" xfId="5578"/>
    <cellStyle name="40% - Accent4 3 2 5 2" xfId="5579"/>
    <cellStyle name="40% - Accent4 3 2 6" xfId="5580"/>
    <cellStyle name="40% - Accent4 3 20" xfId="5581"/>
    <cellStyle name="40% - Accent4 3 20 2" xfId="5582"/>
    <cellStyle name="40% - Accent4 3 21" xfId="5583"/>
    <cellStyle name="40% - Accent4 3 21 2" xfId="5584"/>
    <cellStyle name="40% - Accent4 3 22" xfId="5585"/>
    <cellStyle name="40% - Accent4 3 22 2" xfId="5586"/>
    <cellStyle name="40% - Accent4 3 23" xfId="5587"/>
    <cellStyle name="40% - Accent4 3 23 2" xfId="5588"/>
    <cellStyle name="40% - Accent4 3 24" xfId="5589"/>
    <cellStyle name="40% - Accent4 3 24 2" xfId="5590"/>
    <cellStyle name="40% - Accent4 3 25" xfId="5591"/>
    <cellStyle name="40% - Accent4 3 25 2" xfId="5592"/>
    <cellStyle name="40% - Accent4 3 26" xfId="5593"/>
    <cellStyle name="40% - Accent4 3 26 2" xfId="5594"/>
    <cellStyle name="40% - Accent4 3 27" xfId="5595"/>
    <cellStyle name="40% - Accent4 3 27 2" xfId="5596"/>
    <cellStyle name="40% - Accent4 3 28" xfId="5597"/>
    <cellStyle name="40% - Accent4 3 28 2" xfId="5598"/>
    <cellStyle name="40% - Accent4 3 29" xfId="5599"/>
    <cellStyle name="40% - Accent4 3 3" xfId="5600"/>
    <cellStyle name="40% - Accent4 3 3 2" xfId="5601"/>
    <cellStyle name="40% - Accent4 3 3 2 2" xfId="5602"/>
    <cellStyle name="40% - Accent4 3 3 2 2 2" xfId="5603"/>
    <cellStyle name="40% - Accent4 3 3 2 2 2 2" xfId="5604"/>
    <cellStyle name="40% - Accent4 3 3 2 2 3" xfId="5605"/>
    <cellStyle name="40% - Accent4 3 3 2 3" xfId="5606"/>
    <cellStyle name="40% - Accent4 3 3 2 3 2" xfId="5607"/>
    <cellStyle name="40% - Accent4 3 3 2 4" xfId="5608"/>
    <cellStyle name="40% - Accent4 3 3 3" xfId="5609"/>
    <cellStyle name="40% - Accent4 3 3 3 2" xfId="5610"/>
    <cellStyle name="40% - Accent4 3 3 3 2 2" xfId="5611"/>
    <cellStyle name="40% - Accent4 3 3 3 3" xfId="5612"/>
    <cellStyle name="40% - Accent4 3 3 3 3 2" xfId="5613"/>
    <cellStyle name="40% - Accent4 3 3 3 4" xfId="5614"/>
    <cellStyle name="40% - Accent4 3 3 4" xfId="5615"/>
    <cellStyle name="40% - Accent4 3 3 4 2" xfId="5616"/>
    <cellStyle name="40% - Accent4 3 3 5" xfId="5617"/>
    <cellStyle name="40% - Accent4 3 3 5 2" xfId="5618"/>
    <cellStyle name="40% - Accent4 3 3 6" xfId="5619"/>
    <cellStyle name="40% - Accent4 3 30" xfId="5620"/>
    <cellStyle name="40% - Accent4 3 31" xfId="5621"/>
    <cellStyle name="40% - Accent4 3 4" xfId="5622"/>
    <cellStyle name="40% - Accent4 3 4 2" xfId="5623"/>
    <cellStyle name="40% - Accent4 3 4 2 2" xfId="5624"/>
    <cellStyle name="40% - Accent4 3 4 2 2 2" xfId="5625"/>
    <cellStyle name="40% - Accent4 3 4 2 3" xfId="5626"/>
    <cellStyle name="40% - Accent4 3 4 3" xfId="5627"/>
    <cellStyle name="40% - Accent4 3 4 3 2" xfId="5628"/>
    <cellStyle name="40% - Accent4 3 4 4" xfId="5629"/>
    <cellStyle name="40% - Accent4 3 5" xfId="5630"/>
    <cellStyle name="40% - Accent4 3 5 2" xfId="5631"/>
    <cellStyle name="40% - Accent4 3 5 2 2" xfId="5632"/>
    <cellStyle name="40% - Accent4 3 5 3" xfId="5633"/>
    <cellStyle name="40% - Accent4 3 5 3 2" xfId="5634"/>
    <cellStyle name="40% - Accent4 3 5 4" xfId="5635"/>
    <cellStyle name="40% - Accent4 3 6" xfId="5636"/>
    <cellStyle name="40% - Accent4 3 6 2" xfId="5637"/>
    <cellStyle name="40% - Accent4 3 7" xfId="5638"/>
    <cellStyle name="40% - Accent4 3 7 2" xfId="5639"/>
    <cellStyle name="40% - Accent4 3 8" xfId="5640"/>
    <cellStyle name="40% - Accent4 3 8 2" xfId="5641"/>
    <cellStyle name="40% - Accent4 3 9" xfId="5642"/>
    <cellStyle name="40% - Accent4 3 9 2" xfId="5643"/>
    <cellStyle name="40% - Accent4 4" xfId="5644"/>
    <cellStyle name="40% - Accent4 4 10" xfId="5645"/>
    <cellStyle name="40% - Accent4 4 10 2" xfId="5646"/>
    <cellStyle name="40% - Accent4 4 11" xfId="5647"/>
    <cellStyle name="40% - Accent4 4 11 2" xfId="5648"/>
    <cellStyle name="40% - Accent4 4 12" xfId="5649"/>
    <cellStyle name="40% - Accent4 4 12 2" xfId="5650"/>
    <cellStyle name="40% - Accent4 4 13" xfId="5651"/>
    <cellStyle name="40% - Accent4 4 13 2" xfId="5652"/>
    <cellStyle name="40% - Accent4 4 14" xfId="5653"/>
    <cellStyle name="40% - Accent4 4 14 2" xfId="5654"/>
    <cellStyle name="40% - Accent4 4 15" xfId="5655"/>
    <cellStyle name="40% - Accent4 4 15 2" xfId="5656"/>
    <cellStyle name="40% - Accent4 4 16" xfId="5657"/>
    <cellStyle name="40% - Accent4 4 16 2" xfId="5658"/>
    <cellStyle name="40% - Accent4 4 17" xfId="5659"/>
    <cellStyle name="40% - Accent4 4 17 2" xfId="5660"/>
    <cellStyle name="40% - Accent4 4 18" xfId="5661"/>
    <cellStyle name="40% - Accent4 4 18 2" xfId="5662"/>
    <cellStyle name="40% - Accent4 4 19" xfId="5663"/>
    <cellStyle name="40% - Accent4 4 19 2" xfId="5664"/>
    <cellStyle name="40% - Accent4 4 2" xfId="5665"/>
    <cellStyle name="40% - Accent4 4 2 2" xfId="5666"/>
    <cellStyle name="40% - Accent4 4 2 2 2" xfId="5667"/>
    <cellStyle name="40% - Accent4 4 2 2 2 2" xfId="5668"/>
    <cellStyle name="40% - Accent4 4 2 2 2 2 2" xfId="5669"/>
    <cellStyle name="40% - Accent4 4 2 2 2 3" xfId="5670"/>
    <cellStyle name="40% - Accent4 4 2 2 3" xfId="5671"/>
    <cellStyle name="40% - Accent4 4 2 2 3 2" xfId="5672"/>
    <cellStyle name="40% - Accent4 4 2 2 4" xfId="5673"/>
    <cellStyle name="40% - Accent4 4 2 3" xfId="5674"/>
    <cellStyle name="40% - Accent4 4 2 3 2" xfId="5675"/>
    <cellStyle name="40% - Accent4 4 2 3 2 2" xfId="5676"/>
    <cellStyle name="40% - Accent4 4 2 3 3" xfId="5677"/>
    <cellStyle name="40% - Accent4 4 2 3 3 2" xfId="5678"/>
    <cellStyle name="40% - Accent4 4 2 3 4" xfId="5679"/>
    <cellStyle name="40% - Accent4 4 2 4" xfId="5680"/>
    <cellStyle name="40% - Accent4 4 2 4 2" xfId="5681"/>
    <cellStyle name="40% - Accent4 4 2 5" xfId="5682"/>
    <cellStyle name="40% - Accent4 4 2 5 2" xfId="5683"/>
    <cellStyle name="40% - Accent4 4 2 6" xfId="5684"/>
    <cellStyle name="40% - Accent4 4 20" xfId="5685"/>
    <cellStyle name="40% - Accent4 4 20 2" xfId="5686"/>
    <cellStyle name="40% - Accent4 4 21" xfId="5687"/>
    <cellStyle name="40% - Accent4 4 21 2" xfId="5688"/>
    <cellStyle name="40% - Accent4 4 22" xfId="5689"/>
    <cellStyle name="40% - Accent4 4 22 2" xfId="5690"/>
    <cellStyle name="40% - Accent4 4 23" xfId="5691"/>
    <cellStyle name="40% - Accent4 4 23 2" xfId="5692"/>
    <cellStyle name="40% - Accent4 4 24" xfId="5693"/>
    <cellStyle name="40% - Accent4 4 24 2" xfId="5694"/>
    <cellStyle name="40% - Accent4 4 25" xfId="5695"/>
    <cellStyle name="40% - Accent4 4 25 2" xfId="5696"/>
    <cellStyle name="40% - Accent4 4 26" xfId="5697"/>
    <cellStyle name="40% - Accent4 4 26 2" xfId="5698"/>
    <cellStyle name="40% - Accent4 4 27" xfId="5699"/>
    <cellStyle name="40% - Accent4 4 27 2" xfId="5700"/>
    <cellStyle name="40% - Accent4 4 28" xfId="5701"/>
    <cellStyle name="40% - Accent4 4 28 2" xfId="5702"/>
    <cellStyle name="40% - Accent4 4 29" xfId="5703"/>
    <cellStyle name="40% - Accent4 4 3" xfId="5704"/>
    <cellStyle name="40% - Accent4 4 3 2" xfId="5705"/>
    <cellStyle name="40% - Accent4 4 3 2 2" xfId="5706"/>
    <cellStyle name="40% - Accent4 4 3 2 2 2" xfId="5707"/>
    <cellStyle name="40% - Accent4 4 3 2 2 2 2" xfId="5708"/>
    <cellStyle name="40% - Accent4 4 3 2 2 3" xfId="5709"/>
    <cellStyle name="40% - Accent4 4 3 2 3" xfId="5710"/>
    <cellStyle name="40% - Accent4 4 3 2 3 2" xfId="5711"/>
    <cellStyle name="40% - Accent4 4 3 2 4" xfId="5712"/>
    <cellStyle name="40% - Accent4 4 3 3" xfId="5713"/>
    <cellStyle name="40% - Accent4 4 3 3 2" xfId="5714"/>
    <cellStyle name="40% - Accent4 4 3 3 2 2" xfId="5715"/>
    <cellStyle name="40% - Accent4 4 3 3 3" xfId="5716"/>
    <cellStyle name="40% - Accent4 4 3 3 3 2" xfId="5717"/>
    <cellStyle name="40% - Accent4 4 3 3 4" xfId="5718"/>
    <cellStyle name="40% - Accent4 4 3 4" xfId="5719"/>
    <cellStyle name="40% - Accent4 4 3 4 2" xfId="5720"/>
    <cellStyle name="40% - Accent4 4 3 5" xfId="5721"/>
    <cellStyle name="40% - Accent4 4 3 5 2" xfId="5722"/>
    <cellStyle name="40% - Accent4 4 3 6" xfId="5723"/>
    <cellStyle name="40% - Accent4 4 30" xfId="5724"/>
    <cellStyle name="40% - Accent4 4 31" xfId="5725"/>
    <cellStyle name="40% - Accent4 4 4" xfId="5726"/>
    <cellStyle name="40% - Accent4 4 4 2" xfId="5727"/>
    <cellStyle name="40% - Accent4 4 4 2 2" xfId="5728"/>
    <cellStyle name="40% - Accent4 4 4 2 2 2" xfId="5729"/>
    <cellStyle name="40% - Accent4 4 4 2 3" xfId="5730"/>
    <cellStyle name="40% - Accent4 4 4 3" xfId="5731"/>
    <cellStyle name="40% - Accent4 4 4 3 2" xfId="5732"/>
    <cellStyle name="40% - Accent4 4 4 4" xfId="5733"/>
    <cellStyle name="40% - Accent4 4 5" xfId="5734"/>
    <cellStyle name="40% - Accent4 4 5 2" xfId="5735"/>
    <cellStyle name="40% - Accent4 4 5 2 2" xfId="5736"/>
    <cellStyle name="40% - Accent4 4 5 3" xfId="5737"/>
    <cellStyle name="40% - Accent4 4 5 3 2" xfId="5738"/>
    <cellStyle name="40% - Accent4 4 5 4" xfId="5739"/>
    <cellStyle name="40% - Accent4 4 6" xfId="5740"/>
    <cellStyle name="40% - Accent4 4 6 2" xfId="5741"/>
    <cellStyle name="40% - Accent4 4 7" xfId="5742"/>
    <cellStyle name="40% - Accent4 4 7 2" xfId="5743"/>
    <cellStyle name="40% - Accent4 4 8" xfId="5744"/>
    <cellStyle name="40% - Accent4 4 8 2" xfId="5745"/>
    <cellStyle name="40% - Accent4 4 9" xfId="5746"/>
    <cellStyle name="40% - Accent4 4 9 2" xfId="5747"/>
    <cellStyle name="40% - Accent4 5" xfId="5748"/>
    <cellStyle name="40% - Accent4 5 10" xfId="5749"/>
    <cellStyle name="40% - Accent4 5 10 2" xfId="5750"/>
    <cellStyle name="40% - Accent4 5 11" xfId="5751"/>
    <cellStyle name="40% - Accent4 5 11 2" xfId="5752"/>
    <cellStyle name="40% - Accent4 5 12" xfId="5753"/>
    <cellStyle name="40% - Accent4 5 12 2" xfId="5754"/>
    <cellStyle name="40% - Accent4 5 13" xfId="5755"/>
    <cellStyle name="40% - Accent4 5 13 2" xfId="5756"/>
    <cellStyle name="40% - Accent4 5 14" xfId="5757"/>
    <cellStyle name="40% - Accent4 5 14 2" xfId="5758"/>
    <cellStyle name="40% - Accent4 5 15" xfId="5759"/>
    <cellStyle name="40% - Accent4 5 15 2" xfId="5760"/>
    <cellStyle name="40% - Accent4 5 16" xfId="5761"/>
    <cellStyle name="40% - Accent4 5 16 2" xfId="5762"/>
    <cellStyle name="40% - Accent4 5 17" xfId="5763"/>
    <cellStyle name="40% - Accent4 5 17 2" xfId="5764"/>
    <cellStyle name="40% - Accent4 5 18" xfId="5765"/>
    <cellStyle name="40% - Accent4 5 18 2" xfId="5766"/>
    <cellStyle name="40% - Accent4 5 19" xfId="5767"/>
    <cellStyle name="40% - Accent4 5 19 2" xfId="5768"/>
    <cellStyle name="40% - Accent4 5 2" xfId="5769"/>
    <cellStyle name="40% - Accent4 5 2 2" xfId="5770"/>
    <cellStyle name="40% - Accent4 5 2 2 2" xfId="5771"/>
    <cellStyle name="40% - Accent4 5 2 2 2 2" xfId="5772"/>
    <cellStyle name="40% - Accent4 5 2 2 2 2 2" xfId="5773"/>
    <cellStyle name="40% - Accent4 5 2 2 2 3" xfId="5774"/>
    <cellStyle name="40% - Accent4 5 2 2 3" xfId="5775"/>
    <cellStyle name="40% - Accent4 5 2 2 3 2" xfId="5776"/>
    <cellStyle name="40% - Accent4 5 2 2 4" xfId="5777"/>
    <cellStyle name="40% - Accent4 5 2 3" xfId="5778"/>
    <cellStyle name="40% - Accent4 5 2 3 2" xfId="5779"/>
    <cellStyle name="40% - Accent4 5 2 3 2 2" xfId="5780"/>
    <cellStyle name="40% - Accent4 5 2 3 3" xfId="5781"/>
    <cellStyle name="40% - Accent4 5 2 3 3 2" xfId="5782"/>
    <cellStyle name="40% - Accent4 5 2 3 4" xfId="5783"/>
    <cellStyle name="40% - Accent4 5 2 4" xfId="5784"/>
    <cellStyle name="40% - Accent4 5 2 4 2" xfId="5785"/>
    <cellStyle name="40% - Accent4 5 2 5" xfId="5786"/>
    <cellStyle name="40% - Accent4 5 2 5 2" xfId="5787"/>
    <cellStyle name="40% - Accent4 5 2 6" xfId="5788"/>
    <cellStyle name="40% - Accent4 5 20" xfId="5789"/>
    <cellStyle name="40% - Accent4 5 20 2" xfId="5790"/>
    <cellStyle name="40% - Accent4 5 21" xfId="5791"/>
    <cellStyle name="40% - Accent4 5 21 2" xfId="5792"/>
    <cellStyle name="40% - Accent4 5 22" xfId="5793"/>
    <cellStyle name="40% - Accent4 5 22 2" xfId="5794"/>
    <cellStyle name="40% - Accent4 5 23" xfId="5795"/>
    <cellStyle name="40% - Accent4 5 23 2" xfId="5796"/>
    <cellStyle name="40% - Accent4 5 24" xfId="5797"/>
    <cellStyle name="40% - Accent4 5 24 2" xfId="5798"/>
    <cellStyle name="40% - Accent4 5 25" xfId="5799"/>
    <cellStyle name="40% - Accent4 5 25 2" xfId="5800"/>
    <cellStyle name="40% - Accent4 5 26" xfId="5801"/>
    <cellStyle name="40% - Accent4 5 26 2" xfId="5802"/>
    <cellStyle name="40% - Accent4 5 27" xfId="5803"/>
    <cellStyle name="40% - Accent4 5 27 2" xfId="5804"/>
    <cellStyle name="40% - Accent4 5 28" xfId="5805"/>
    <cellStyle name="40% - Accent4 5 28 2" xfId="5806"/>
    <cellStyle name="40% - Accent4 5 29" xfId="5807"/>
    <cellStyle name="40% - Accent4 5 3" xfId="5808"/>
    <cellStyle name="40% - Accent4 5 3 2" xfId="5809"/>
    <cellStyle name="40% - Accent4 5 3 2 2" xfId="5810"/>
    <cellStyle name="40% - Accent4 5 3 2 2 2" xfId="5811"/>
    <cellStyle name="40% - Accent4 5 3 2 2 2 2" xfId="5812"/>
    <cellStyle name="40% - Accent4 5 3 2 2 3" xfId="5813"/>
    <cellStyle name="40% - Accent4 5 3 2 3" xfId="5814"/>
    <cellStyle name="40% - Accent4 5 3 2 3 2" xfId="5815"/>
    <cellStyle name="40% - Accent4 5 3 2 4" xfId="5816"/>
    <cellStyle name="40% - Accent4 5 3 3" xfId="5817"/>
    <cellStyle name="40% - Accent4 5 3 3 2" xfId="5818"/>
    <cellStyle name="40% - Accent4 5 3 3 2 2" xfId="5819"/>
    <cellStyle name="40% - Accent4 5 3 3 3" xfId="5820"/>
    <cellStyle name="40% - Accent4 5 3 3 3 2" xfId="5821"/>
    <cellStyle name="40% - Accent4 5 3 3 4" xfId="5822"/>
    <cellStyle name="40% - Accent4 5 3 4" xfId="5823"/>
    <cellStyle name="40% - Accent4 5 3 4 2" xfId="5824"/>
    <cellStyle name="40% - Accent4 5 3 5" xfId="5825"/>
    <cellStyle name="40% - Accent4 5 3 5 2" xfId="5826"/>
    <cellStyle name="40% - Accent4 5 3 6" xfId="5827"/>
    <cellStyle name="40% - Accent4 5 30" xfId="5828"/>
    <cellStyle name="40% - Accent4 5 31" xfId="5829"/>
    <cellStyle name="40% - Accent4 5 4" xfId="5830"/>
    <cellStyle name="40% - Accent4 5 4 2" xfId="5831"/>
    <cellStyle name="40% - Accent4 5 4 2 2" xfId="5832"/>
    <cellStyle name="40% - Accent4 5 4 2 2 2" xfId="5833"/>
    <cellStyle name="40% - Accent4 5 4 2 3" xfId="5834"/>
    <cellStyle name="40% - Accent4 5 4 3" xfId="5835"/>
    <cellStyle name="40% - Accent4 5 4 3 2" xfId="5836"/>
    <cellStyle name="40% - Accent4 5 4 4" xfId="5837"/>
    <cellStyle name="40% - Accent4 5 5" xfId="5838"/>
    <cellStyle name="40% - Accent4 5 5 2" xfId="5839"/>
    <cellStyle name="40% - Accent4 5 5 2 2" xfId="5840"/>
    <cellStyle name="40% - Accent4 5 5 3" xfId="5841"/>
    <cellStyle name="40% - Accent4 5 5 3 2" xfId="5842"/>
    <cellStyle name="40% - Accent4 5 5 4" xfId="5843"/>
    <cellStyle name="40% - Accent4 5 6" xfId="5844"/>
    <cellStyle name="40% - Accent4 5 6 2" xfId="5845"/>
    <cellStyle name="40% - Accent4 5 7" xfId="5846"/>
    <cellStyle name="40% - Accent4 5 7 2" xfId="5847"/>
    <cellStyle name="40% - Accent4 5 8" xfId="5848"/>
    <cellStyle name="40% - Accent4 5 8 2" xfId="5849"/>
    <cellStyle name="40% - Accent4 5 9" xfId="5850"/>
    <cellStyle name="40% - Accent4 5 9 2" xfId="5851"/>
    <cellStyle name="40% - Accent4 6" xfId="5852"/>
    <cellStyle name="40% - Accent4 6 19" xfId="5853"/>
    <cellStyle name="40% - Accent4 6 2" xfId="5854"/>
    <cellStyle name="40% - Accent4 6 20" xfId="5855"/>
    <cellStyle name="40% - Accent4 6 21" xfId="5856"/>
    <cellStyle name="40% - Accent4 6 22" xfId="5857"/>
    <cellStyle name="40% - Accent4 6 23" xfId="5858"/>
    <cellStyle name="40% - Accent4 6 24" xfId="5859"/>
    <cellStyle name="40% - Accent4 6 3" xfId="5860"/>
    <cellStyle name="40% - Accent4 6 37" xfId="5861"/>
    <cellStyle name="40% - Accent4 6 4" xfId="5862"/>
    <cellStyle name="40% - Accent4 6 5" xfId="5863"/>
    <cellStyle name="40% - Accent4 6 6" xfId="5864"/>
    <cellStyle name="40% - Accent4 6 7" xfId="5865"/>
    <cellStyle name="40% - Accent4 6 8" xfId="5866"/>
    <cellStyle name="40% - Accent4 6 9" xfId="5867"/>
    <cellStyle name="40% - Accent4 7" xfId="5868"/>
    <cellStyle name="40% - Accent4 8" xfId="5869"/>
    <cellStyle name="40% - Accent4 9" xfId="5870"/>
    <cellStyle name="40% - Accent5" xfId="9589"/>
    <cellStyle name="40% - Accent5 10" xfId="5871"/>
    <cellStyle name="40% - Accent5 10 10" xfId="5872"/>
    <cellStyle name="40% - Accent5 10 11" xfId="5873"/>
    <cellStyle name="40% - Accent5 10 12" xfId="5874"/>
    <cellStyle name="40% - Accent5 10 13" xfId="5875"/>
    <cellStyle name="40% - Accent5 10 14" xfId="5876"/>
    <cellStyle name="40% - Accent5 10 15" xfId="5877"/>
    <cellStyle name="40% - Accent5 10 16" xfId="5878"/>
    <cellStyle name="40% - Accent5 10 17" xfId="5879"/>
    <cellStyle name="40% - Accent5 10 18" xfId="5880"/>
    <cellStyle name="40% - Accent5 10 19" xfId="5881"/>
    <cellStyle name="40% - Accent5 10 2" xfId="5882"/>
    <cellStyle name="40% - Accent5 10 20" xfId="5883"/>
    <cellStyle name="40% - Accent5 10 21" xfId="5884"/>
    <cellStyle name="40% - Accent5 10 22" xfId="5885"/>
    <cellStyle name="40% - Accent5 10 23" xfId="5886"/>
    <cellStyle name="40% - Accent5 10 24" xfId="5887"/>
    <cellStyle name="40% - Accent5 10 25" xfId="5888"/>
    <cellStyle name="40% - Accent5 10 26" xfId="5889"/>
    <cellStyle name="40% - Accent5 10 27" xfId="5890"/>
    <cellStyle name="40% - Accent5 10 28" xfId="5891"/>
    <cellStyle name="40% - Accent5 10 29" xfId="5892"/>
    <cellStyle name="40% - Accent5 10 3" xfId="5893"/>
    <cellStyle name="40% - Accent5 10 30" xfId="5894"/>
    <cellStyle name="40% - Accent5 10 31" xfId="5895"/>
    <cellStyle name="40% - Accent5 10 32" xfId="5896"/>
    <cellStyle name="40% - Accent5 10 33" xfId="5897"/>
    <cellStyle name="40% - Accent5 10 34" xfId="5898"/>
    <cellStyle name="40% - Accent5 10 35" xfId="5899"/>
    <cellStyle name="40% - Accent5 10 36" xfId="5900"/>
    <cellStyle name="40% - Accent5 10 37" xfId="5901"/>
    <cellStyle name="40% - Accent5 10 4" xfId="5902"/>
    <cellStyle name="40% - Accent5 10 5" xfId="5903"/>
    <cellStyle name="40% - Accent5 10 6" xfId="5904"/>
    <cellStyle name="40% - Accent5 10 7" xfId="5905"/>
    <cellStyle name="40% - Accent5 10 8" xfId="5906"/>
    <cellStyle name="40% - Accent5 10 9" xfId="5907"/>
    <cellStyle name="40% - Accent5 12" xfId="5908"/>
    <cellStyle name="40% - Accent5 12 2" xfId="5909"/>
    <cellStyle name="40% - Accent5 12 2 2" xfId="5910"/>
    <cellStyle name="40% - Accent5 12 3" xfId="5911"/>
    <cellStyle name="40% - Accent5 12 4" xfId="5912"/>
    <cellStyle name="40% - Accent5 12 5" xfId="5913"/>
    <cellStyle name="40% - Accent5 12 6" xfId="5914"/>
    <cellStyle name="40% - Accent5 12 7" xfId="5915"/>
    <cellStyle name="40% - Accent5 12 8" xfId="5916"/>
    <cellStyle name="40% - Accent5 13" xfId="5917"/>
    <cellStyle name="40% - Accent5 13 2" xfId="5918"/>
    <cellStyle name="40% - Accent5 2" xfId="5919"/>
    <cellStyle name="40% - Accent5 2 10" xfId="5920"/>
    <cellStyle name="40% - Accent5 2 10 2" xfId="5921"/>
    <cellStyle name="40% - Accent5 2 11" xfId="5922"/>
    <cellStyle name="40% - Accent5 2 11 2" xfId="5923"/>
    <cellStyle name="40% - Accent5 2 12" xfId="5924"/>
    <cellStyle name="40% - Accent5 2 12 2" xfId="5925"/>
    <cellStyle name="40% - Accent5 2 13" xfId="5926"/>
    <cellStyle name="40% - Accent5 2 13 2" xfId="5927"/>
    <cellStyle name="40% - Accent5 2 14" xfId="5928"/>
    <cellStyle name="40% - Accent5 2 14 2" xfId="5929"/>
    <cellStyle name="40% - Accent5 2 15" xfId="5930"/>
    <cellStyle name="40% - Accent5 2 15 2" xfId="5931"/>
    <cellStyle name="40% - Accent5 2 16" xfId="5932"/>
    <cellStyle name="40% - Accent5 2 16 2" xfId="5933"/>
    <cellStyle name="40% - Accent5 2 17" xfId="5934"/>
    <cellStyle name="40% - Accent5 2 17 2" xfId="5935"/>
    <cellStyle name="40% - Accent5 2 18" xfId="5936"/>
    <cellStyle name="40% - Accent5 2 18 2" xfId="5937"/>
    <cellStyle name="40% - Accent5 2 19" xfId="5938"/>
    <cellStyle name="40% - Accent5 2 19 2" xfId="5939"/>
    <cellStyle name="40% - Accent5 2 2" xfId="5940"/>
    <cellStyle name="40% - Accent5 2 2 2" xfId="5941"/>
    <cellStyle name="40% - Accent5 2 2 2 2" xfId="5942"/>
    <cellStyle name="40% - Accent5 2 2 2 2 2" xfId="5943"/>
    <cellStyle name="40% - Accent5 2 2 2 3" xfId="5944"/>
    <cellStyle name="40% - Accent5 2 2 3" xfId="5945"/>
    <cellStyle name="40% - Accent5 2 2 3 2" xfId="5946"/>
    <cellStyle name="40% - Accent5 2 2 4" xfId="5947"/>
    <cellStyle name="40% - Accent5 2 20" xfId="5948"/>
    <cellStyle name="40% - Accent5 2 20 2" xfId="5949"/>
    <cellStyle name="40% - Accent5 2 21" xfId="5950"/>
    <cellStyle name="40% - Accent5 2 21 2" xfId="5951"/>
    <cellStyle name="40% - Accent5 2 22" xfId="5952"/>
    <cellStyle name="40% - Accent5 2 22 2" xfId="5953"/>
    <cellStyle name="40% - Accent5 2 23" xfId="5954"/>
    <cellStyle name="40% - Accent5 2 23 2" xfId="5955"/>
    <cellStyle name="40% - Accent5 2 24" xfId="5956"/>
    <cellStyle name="40% - Accent5 2 24 2" xfId="5957"/>
    <cellStyle name="40% - Accent5 2 25" xfId="5958"/>
    <cellStyle name="40% - Accent5 2 25 2" xfId="5959"/>
    <cellStyle name="40% - Accent5 2 26" xfId="5960"/>
    <cellStyle name="40% - Accent5 2 26 2" xfId="5961"/>
    <cellStyle name="40% - Accent5 2 27" xfId="5962"/>
    <cellStyle name="40% - Accent5 2 27 2" xfId="5963"/>
    <cellStyle name="40% - Accent5 2 28" xfId="5964"/>
    <cellStyle name="40% - Accent5 2 28 2" xfId="5965"/>
    <cellStyle name="40% - Accent5 2 29" xfId="5966"/>
    <cellStyle name="40% - Accent5 2 29 2" xfId="5967"/>
    <cellStyle name="40% - Accent5 2 3" xfId="5968"/>
    <cellStyle name="40% - Accent5 2 3 2" xfId="5969"/>
    <cellStyle name="40% - Accent5 2 3 2 2" xfId="5970"/>
    <cellStyle name="40% - Accent5 2 3 2 2 2" xfId="5971"/>
    <cellStyle name="40% - Accent5 2 3 2 3" xfId="5972"/>
    <cellStyle name="40% - Accent5 2 3 3" xfId="5973"/>
    <cellStyle name="40% - Accent5 2 3 3 2" xfId="5974"/>
    <cellStyle name="40% - Accent5 2 3 4" xfId="5975"/>
    <cellStyle name="40% - Accent5 2 30" xfId="5976"/>
    <cellStyle name="40% - Accent5 2 30 2" xfId="5977"/>
    <cellStyle name="40% - Accent5 2 31" xfId="5978"/>
    <cellStyle name="40% - Accent5 2 31 2" xfId="5979"/>
    <cellStyle name="40% - Accent5 2 32" xfId="5980"/>
    <cellStyle name="40% - Accent5 2 32 2" xfId="5981"/>
    <cellStyle name="40% - Accent5 2 33" xfId="5982"/>
    <cellStyle name="40% - Accent5 2 33 2" xfId="5983"/>
    <cellStyle name="40% - Accent5 2 34" xfId="5984"/>
    <cellStyle name="40% - Accent5 2 34 2" xfId="5985"/>
    <cellStyle name="40% - Accent5 2 35" xfId="5986"/>
    <cellStyle name="40% - Accent5 2 35 2" xfId="5987"/>
    <cellStyle name="40% - Accent5 2 36" xfId="5988"/>
    <cellStyle name="40% - Accent5 2 36 2" xfId="5989"/>
    <cellStyle name="40% - Accent5 2 37" xfId="5990"/>
    <cellStyle name="40% - Accent5 2 37 2" xfId="5991"/>
    <cellStyle name="40% - Accent5 2 38" xfId="5992"/>
    <cellStyle name="40% - Accent5 2 38 2" xfId="5993"/>
    <cellStyle name="40% - Accent5 2 39" xfId="5994"/>
    <cellStyle name="40% - Accent5 2 39 2" xfId="5995"/>
    <cellStyle name="40% - Accent5 2 4" xfId="5996"/>
    <cellStyle name="40% - Accent5 2 4 2" xfId="5997"/>
    <cellStyle name="40% - Accent5 2 4 2 2" xfId="5998"/>
    <cellStyle name="40% - Accent5 2 4 3" xfId="5999"/>
    <cellStyle name="40% - Accent5 2 40" xfId="6000"/>
    <cellStyle name="40% - Accent5 2 40 2" xfId="6001"/>
    <cellStyle name="40% - Accent5 2 41" xfId="6002"/>
    <cellStyle name="40% - Accent5 2 41 2" xfId="6003"/>
    <cellStyle name="40% - Accent5 2 42" xfId="6004"/>
    <cellStyle name="40% - Accent5 2 42 2" xfId="6005"/>
    <cellStyle name="40% - Accent5 2 43" xfId="6006"/>
    <cellStyle name="40% - Accent5 2 43 2" xfId="6007"/>
    <cellStyle name="40% - Accent5 2 44" xfId="6008"/>
    <cellStyle name="40% - Accent5 2 44 2" xfId="6009"/>
    <cellStyle name="40% - Accent5 2 45" xfId="6010"/>
    <cellStyle name="40% - Accent5 2 45 2" xfId="6011"/>
    <cellStyle name="40% - Accent5 2 46" xfId="6012"/>
    <cellStyle name="40% - Accent5 2 46 2" xfId="6013"/>
    <cellStyle name="40% - Accent5 2 47" xfId="6014"/>
    <cellStyle name="40% - Accent5 2 48" xfId="6015"/>
    <cellStyle name="40% - Accent5 2 49" xfId="6016"/>
    <cellStyle name="40% - Accent5 2 5" xfId="6017"/>
    <cellStyle name="40% - Accent5 2 5 2" xfId="6018"/>
    <cellStyle name="40% - Accent5 2 50" xfId="6019"/>
    <cellStyle name="40% - Accent5 2 6" xfId="6020"/>
    <cellStyle name="40% - Accent5 2 7" xfId="6021"/>
    <cellStyle name="40% - Accent5 2 7 2" xfId="6022"/>
    <cellStyle name="40% - Accent5 2 8" xfId="6023"/>
    <cellStyle name="40% - Accent5 2 8 2" xfId="6024"/>
    <cellStyle name="40% - Accent5 2 9" xfId="6025"/>
    <cellStyle name="40% - Accent5 2 9 2" xfId="6026"/>
    <cellStyle name="40% - Accent5 3" xfId="6027"/>
    <cellStyle name="40% - Accent5 3 10" xfId="6028"/>
    <cellStyle name="40% - Accent5 3 10 2" xfId="6029"/>
    <cellStyle name="40% - Accent5 3 11" xfId="6030"/>
    <cellStyle name="40% - Accent5 3 11 2" xfId="6031"/>
    <cellStyle name="40% - Accent5 3 12" xfId="6032"/>
    <cellStyle name="40% - Accent5 3 12 2" xfId="6033"/>
    <cellStyle name="40% - Accent5 3 13" xfId="6034"/>
    <cellStyle name="40% - Accent5 3 13 2" xfId="6035"/>
    <cellStyle name="40% - Accent5 3 14" xfId="6036"/>
    <cellStyle name="40% - Accent5 3 14 2" xfId="6037"/>
    <cellStyle name="40% - Accent5 3 15" xfId="6038"/>
    <cellStyle name="40% - Accent5 3 15 2" xfId="6039"/>
    <cellStyle name="40% - Accent5 3 16" xfId="6040"/>
    <cellStyle name="40% - Accent5 3 16 2" xfId="6041"/>
    <cellStyle name="40% - Accent5 3 17" xfId="6042"/>
    <cellStyle name="40% - Accent5 3 17 2" xfId="6043"/>
    <cellStyle name="40% - Accent5 3 18" xfId="6044"/>
    <cellStyle name="40% - Accent5 3 18 2" xfId="6045"/>
    <cellStyle name="40% - Accent5 3 19" xfId="6046"/>
    <cellStyle name="40% - Accent5 3 19 2" xfId="6047"/>
    <cellStyle name="40% - Accent5 3 2" xfId="6048"/>
    <cellStyle name="40% - Accent5 3 2 2" xfId="6049"/>
    <cellStyle name="40% - Accent5 3 2 2 2" xfId="6050"/>
    <cellStyle name="40% - Accent5 3 2 2 2 2" xfId="6051"/>
    <cellStyle name="40% - Accent5 3 2 2 2 2 2" xfId="6052"/>
    <cellStyle name="40% - Accent5 3 2 2 2 3" xfId="6053"/>
    <cellStyle name="40% - Accent5 3 2 2 3" xfId="6054"/>
    <cellStyle name="40% - Accent5 3 2 2 3 2" xfId="6055"/>
    <cellStyle name="40% - Accent5 3 2 2 4" xfId="6056"/>
    <cellStyle name="40% - Accent5 3 2 3" xfId="6057"/>
    <cellStyle name="40% - Accent5 3 2 3 2" xfId="6058"/>
    <cellStyle name="40% - Accent5 3 2 3 2 2" xfId="6059"/>
    <cellStyle name="40% - Accent5 3 2 3 3" xfId="6060"/>
    <cellStyle name="40% - Accent5 3 2 3 3 2" xfId="6061"/>
    <cellStyle name="40% - Accent5 3 2 3 4" xfId="6062"/>
    <cellStyle name="40% - Accent5 3 2 4" xfId="6063"/>
    <cellStyle name="40% - Accent5 3 2 4 2" xfId="6064"/>
    <cellStyle name="40% - Accent5 3 2 5" xfId="6065"/>
    <cellStyle name="40% - Accent5 3 2 5 2" xfId="6066"/>
    <cellStyle name="40% - Accent5 3 2 6" xfId="6067"/>
    <cellStyle name="40% - Accent5 3 20" xfId="6068"/>
    <cellStyle name="40% - Accent5 3 20 2" xfId="6069"/>
    <cellStyle name="40% - Accent5 3 21" xfId="6070"/>
    <cellStyle name="40% - Accent5 3 21 2" xfId="6071"/>
    <cellStyle name="40% - Accent5 3 22" xfId="6072"/>
    <cellStyle name="40% - Accent5 3 22 2" xfId="6073"/>
    <cellStyle name="40% - Accent5 3 23" xfId="6074"/>
    <cellStyle name="40% - Accent5 3 23 2" xfId="6075"/>
    <cellStyle name="40% - Accent5 3 24" xfId="6076"/>
    <cellStyle name="40% - Accent5 3 24 2" xfId="6077"/>
    <cellStyle name="40% - Accent5 3 25" xfId="6078"/>
    <cellStyle name="40% - Accent5 3 25 2" xfId="6079"/>
    <cellStyle name="40% - Accent5 3 26" xfId="6080"/>
    <cellStyle name="40% - Accent5 3 26 2" xfId="6081"/>
    <cellStyle name="40% - Accent5 3 27" xfId="6082"/>
    <cellStyle name="40% - Accent5 3 27 2" xfId="6083"/>
    <cellStyle name="40% - Accent5 3 28" xfId="6084"/>
    <cellStyle name="40% - Accent5 3 28 2" xfId="6085"/>
    <cellStyle name="40% - Accent5 3 29" xfId="6086"/>
    <cellStyle name="40% - Accent5 3 3" xfId="6087"/>
    <cellStyle name="40% - Accent5 3 3 2" xfId="6088"/>
    <cellStyle name="40% - Accent5 3 3 2 2" xfId="6089"/>
    <cellStyle name="40% - Accent5 3 3 2 2 2" xfId="6090"/>
    <cellStyle name="40% - Accent5 3 3 2 2 2 2" xfId="6091"/>
    <cellStyle name="40% - Accent5 3 3 2 2 3" xfId="6092"/>
    <cellStyle name="40% - Accent5 3 3 2 3" xfId="6093"/>
    <cellStyle name="40% - Accent5 3 3 2 3 2" xfId="6094"/>
    <cellStyle name="40% - Accent5 3 3 2 4" xfId="6095"/>
    <cellStyle name="40% - Accent5 3 3 3" xfId="6096"/>
    <cellStyle name="40% - Accent5 3 3 3 2" xfId="6097"/>
    <cellStyle name="40% - Accent5 3 3 3 2 2" xfId="6098"/>
    <cellStyle name="40% - Accent5 3 3 3 3" xfId="6099"/>
    <cellStyle name="40% - Accent5 3 3 3 3 2" xfId="6100"/>
    <cellStyle name="40% - Accent5 3 3 3 4" xfId="6101"/>
    <cellStyle name="40% - Accent5 3 3 4" xfId="6102"/>
    <cellStyle name="40% - Accent5 3 3 4 2" xfId="6103"/>
    <cellStyle name="40% - Accent5 3 3 5" xfId="6104"/>
    <cellStyle name="40% - Accent5 3 3 5 2" xfId="6105"/>
    <cellStyle name="40% - Accent5 3 3 6" xfId="6106"/>
    <cellStyle name="40% - Accent5 3 30" xfId="6107"/>
    <cellStyle name="40% - Accent5 3 31" xfId="6108"/>
    <cellStyle name="40% - Accent5 3 4" xfId="6109"/>
    <cellStyle name="40% - Accent5 3 4 2" xfId="6110"/>
    <cellStyle name="40% - Accent5 3 4 2 2" xfId="6111"/>
    <cellStyle name="40% - Accent5 3 4 2 2 2" xfId="6112"/>
    <cellStyle name="40% - Accent5 3 4 2 3" xfId="6113"/>
    <cellStyle name="40% - Accent5 3 4 3" xfId="6114"/>
    <cellStyle name="40% - Accent5 3 4 3 2" xfId="6115"/>
    <cellStyle name="40% - Accent5 3 4 4" xfId="6116"/>
    <cellStyle name="40% - Accent5 3 5" xfId="6117"/>
    <cellStyle name="40% - Accent5 3 5 2" xfId="6118"/>
    <cellStyle name="40% - Accent5 3 5 2 2" xfId="6119"/>
    <cellStyle name="40% - Accent5 3 5 3" xfId="6120"/>
    <cellStyle name="40% - Accent5 3 5 3 2" xfId="6121"/>
    <cellStyle name="40% - Accent5 3 5 4" xfId="6122"/>
    <cellStyle name="40% - Accent5 3 6" xfId="6123"/>
    <cellStyle name="40% - Accent5 3 6 2" xfId="6124"/>
    <cellStyle name="40% - Accent5 3 7" xfId="6125"/>
    <cellStyle name="40% - Accent5 3 7 2" xfId="6126"/>
    <cellStyle name="40% - Accent5 3 8" xfId="6127"/>
    <cellStyle name="40% - Accent5 3 8 2" xfId="6128"/>
    <cellStyle name="40% - Accent5 3 9" xfId="6129"/>
    <cellStyle name="40% - Accent5 3 9 2" xfId="6130"/>
    <cellStyle name="40% - Accent5 4" xfId="6131"/>
    <cellStyle name="40% - Accent5 4 10" xfId="6132"/>
    <cellStyle name="40% - Accent5 4 10 2" xfId="6133"/>
    <cellStyle name="40% - Accent5 4 11" xfId="6134"/>
    <cellStyle name="40% - Accent5 4 11 2" xfId="6135"/>
    <cellStyle name="40% - Accent5 4 12" xfId="6136"/>
    <cellStyle name="40% - Accent5 4 12 2" xfId="6137"/>
    <cellStyle name="40% - Accent5 4 13" xfId="6138"/>
    <cellStyle name="40% - Accent5 4 13 2" xfId="6139"/>
    <cellStyle name="40% - Accent5 4 14" xfId="6140"/>
    <cellStyle name="40% - Accent5 4 14 2" xfId="6141"/>
    <cellStyle name="40% - Accent5 4 15" xfId="6142"/>
    <cellStyle name="40% - Accent5 4 15 2" xfId="6143"/>
    <cellStyle name="40% - Accent5 4 16" xfId="6144"/>
    <cellStyle name="40% - Accent5 4 16 2" xfId="6145"/>
    <cellStyle name="40% - Accent5 4 17" xfId="6146"/>
    <cellStyle name="40% - Accent5 4 17 2" xfId="6147"/>
    <cellStyle name="40% - Accent5 4 18" xfId="6148"/>
    <cellStyle name="40% - Accent5 4 18 2" xfId="6149"/>
    <cellStyle name="40% - Accent5 4 19" xfId="6150"/>
    <cellStyle name="40% - Accent5 4 19 2" xfId="6151"/>
    <cellStyle name="40% - Accent5 4 2" xfId="6152"/>
    <cellStyle name="40% - Accent5 4 2 2" xfId="6153"/>
    <cellStyle name="40% - Accent5 4 2 2 2" xfId="6154"/>
    <cellStyle name="40% - Accent5 4 2 2 2 2" xfId="6155"/>
    <cellStyle name="40% - Accent5 4 2 2 2 2 2" xfId="6156"/>
    <cellStyle name="40% - Accent5 4 2 2 2 3" xfId="6157"/>
    <cellStyle name="40% - Accent5 4 2 2 3" xfId="6158"/>
    <cellStyle name="40% - Accent5 4 2 2 3 2" xfId="6159"/>
    <cellStyle name="40% - Accent5 4 2 2 4" xfId="6160"/>
    <cellStyle name="40% - Accent5 4 2 3" xfId="6161"/>
    <cellStyle name="40% - Accent5 4 2 3 2" xfId="6162"/>
    <cellStyle name="40% - Accent5 4 2 3 2 2" xfId="6163"/>
    <cellStyle name="40% - Accent5 4 2 3 3" xfId="6164"/>
    <cellStyle name="40% - Accent5 4 2 3 3 2" xfId="6165"/>
    <cellStyle name="40% - Accent5 4 2 3 4" xfId="6166"/>
    <cellStyle name="40% - Accent5 4 2 4" xfId="6167"/>
    <cellStyle name="40% - Accent5 4 2 4 2" xfId="6168"/>
    <cellStyle name="40% - Accent5 4 2 5" xfId="6169"/>
    <cellStyle name="40% - Accent5 4 2 5 2" xfId="6170"/>
    <cellStyle name="40% - Accent5 4 2 6" xfId="6171"/>
    <cellStyle name="40% - Accent5 4 20" xfId="6172"/>
    <cellStyle name="40% - Accent5 4 20 2" xfId="6173"/>
    <cellStyle name="40% - Accent5 4 21" xfId="6174"/>
    <cellStyle name="40% - Accent5 4 21 2" xfId="6175"/>
    <cellStyle name="40% - Accent5 4 22" xfId="6176"/>
    <cellStyle name="40% - Accent5 4 22 2" xfId="6177"/>
    <cellStyle name="40% - Accent5 4 23" xfId="6178"/>
    <cellStyle name="40% - Accent5 4 23 2" xfId="6179"/>
    <cellStyle name="40% - Accent5 4 24" xfId="6180"/>
    <cellStyle name="40% - Accent5 4 24 2" xfId="6181"/>
    <cellStyle name="40% - Accent5 4 25" xfId="6182"/>
    <cellStyle name="40% - Accent5 4 25 2" xfId="6183"/>
    <cellStyle name="40% - Accent5 4 26" xfId="6184"/>
    <cellStyle name="40% - Accent5 4 26 2" xfId="6185"/>
    <cellStyle name="40% - Accent5 4 27" xfId="6186"/>
    <cellStyle name="40% - Accent5 4 27 2" xfId="6187"/>
    <cellStyle name="40% - Accent5 4 28" xfId="6188"/>
    <cellStyle name="40% - Accent5 4 28 2" xfId="6189"/>
    <cellStyle name="40% - Accent5 4 29" xfId="6190"/>
    <cellStyle name="40% - Accent5 4 3" xfId="6191"/>
    <cellStyle name="40% - Accent5 4 3 2" xfId="6192"/>
    <cellStyle name="40% - Accent5 4 3 2 2" xfId="6193"/>
    <cellStyle name="40% - Accent5 4 3 2 2 2" xfId="6194"/>
    <cellStyle name="40% - Accent5 4 3 2 2 2 2" xfId="6195"/>
    <cellStyle name="40% - Accent5 4 3 2 2 3" xfId="6196"/>
    <cellStyle name="40% - Accent5 4 3 2 3" xfId="6197"/>
    <cellStyle name="40% - Accent5 4 3 2 3 2" xfId="6198"/>
    <cellStyle name="40% - Accent5 4 3 2 4" xfId="6199"/>
    <cellStyle name="40% - Accent5 4 3 3" xfId="6200"/>
    <cellStyle name="40% - Accent5 4 3 3 2" xfId="6201"/>
    <cellStyle name="40% - Accent5 4 3 3 2 2" xfId="6202"/>
    <cellStyle name="40% - Accent5 4 3 3 3" xfId="6203"/>
    <cellStyle name="40% - Accent5 4 3 3 3 2" xfId="6204"/>
    <cellStyle name="40% - Accent5 4 3 3 4" xfId="6205"/>
    <cellStyle name="40% - Accent5 4 3 4" xfId="6206"/>
    <cellStyle name="40% - Accent5 4 3 4 2" xfId="6207"/>
    <cellStyle name="40% - Accent5 4 3 5" xfId="6208"/>
    <cellStyle name="40% - Accent5 4 3 5 2" xfId="6209"/>
    <cellStyle name="40% - Accent5 4 3 6" xfId="6210"/>
    <cellStyle name="40% - Accent5 4 30" xfId="6211"/>
    <cellStyle name="40% - Accent5 4 31" xfId="6212"/>
    <cellStyle name="40% - Accent5 4 4" xfId="6213"/>
    <cellStyle name="40% - Accent5 4 4 2" xfId="6214"/>
    <cellStyle name="40% - Accent5 4 4 2 2" xfId="6215"/>
    <cellStyle name="40% - Accent5 4 4 2 2 2" xfId="6216"/>
    <cellStyle name="40% - Accent5 4 4 2 3" xfId="6217"/>
    <cellStyle name="40% - Accent5 4 4 3" xfId="6218"/>
    <cellStyle name="40% - Accent5 4 4 3 2" xfId="6219"/>
    <cellStyle name="40% - Accent5 4 4 4" xfId="6220"/>
    <cellStyle name="40% - Accent5 4 5" xfId="6221"/>
    <cellStyle name="40% - Accent5 4 5 2" xfId="6222"/>
    <cellStyle name="40% - Accent5 4 5 2 2" xfId="6223"/>
    <cellStyle name="40% - Accent5 4 5 3" xfId="6224"/>
    <cellStyle name="40% - Accent5 4 5 3 2" xfId="6225"/>
    <cellStyle name="40% - Accent5 4 5 4" xfId="6226"/>
    <cellStyle name="40% - Accent5 4 6" xfId="6227"/>
    <cellStyle name="40% - Accent5 4 6 2" xfId="6228"/>
    <cellStyle name="40% - Accent5 4 7" xfId="6229"/>
    <cellStyle name="40% - Accent5 4 7 2" xfId="6230"/>
    <cellStyle name="40% - Accent5 4 8" xfId="6231"/>
    <cellStyle name="40% - Accent5 4 8 2" xfId="6232"/>
    <cellStyle name="40% - Accent5 4 9" xfId="6233"/>
    <cellStyle name="40% - Accent5 4 9 2" xfId="6234"/>
    <cellStyle name="40% - Accent5 5" xfId="6235"/>
    <cellStyle name="40% - Accent5 5 10" xfId="6236"/>
    <cellStyle name="40% - Accent5 5 10 2" xfId="6237"/>
    <cellStyle name="40% - Accent5 5 11" xfId="6238"/>
    <cellStyle name="40% - Accent5 5 11 2" xfId="6239"/>
    <cellStyle name="40% - Accent5 5 12" xfId="6240"/>
    <cellStyle name="40% - Accent5 5 12 2" xfId="6241"/>
    <cellStyle name="40% - Accent5 5 13" xfId="6242"/>
    <cellStyle name="40% - Accent5 5 13 2" xfId="6243"/>
    <cellStyle name="40% - Accent5 5 14" xfId="6244"/>
    <cellStyle name="40% - Accent5 5 14 2" xfId="6245"/>
    <cellStyle name="40% - Accent5 5 15" xfId="6246"/>
    <cellStyle name="40% - Accent5 5 15 2" xfId="6247"/>
    <cellStyle name="40% - Accent5 5 16" xfId="6248"/>
    <cellStyle name="40% - Accent5 5 16 2" xfId="6249"/>
    <cellStyle name="40% - Accent5 5 17" xfId="6250"/>
    <cellStyle name="40% - Accent5 5 17 2" xfId="6251"/>
    <cellStyle name="40% - Accent5 5 18" xfId="6252"/>
    <cellStyle name="40% - Accent5 5 18 2" xfId="6253"/>
    <cellStyle name="40% - Accent5 5 19" xfId="6254"/>
    <cellStyle name="40% - Accent5 5 19 2" xfId="6255"/>
    <cellStyle name="40% - Accent5 5 2" xfId="6256"/>
    <cellStyle name="40% - Accent5 5 2 2" xfId="6257"/>
    <cellStyle name="40% - Accent5 5 2 2 2" xfId="6258"/>
    <cellStyle name="40% - Accent5 5 2 2 2 2" xfId="6259"/>
    <cellStyle name="40% - Accent5 5 2 2 2 2 2" xfId="6260"/>
    <cellStyle name="40% - Accent5 5 2 2 2 3" xfId="6261"/>
    <cellStyle name="40% - Accent5 5 2 2 3" xfId="6262"/>
    <cellStyle name="40% - Accent5 5 2 2 3 2" xfId="6263"/>
    <cellStyle name="40% - Accent5 5 2 2 4" xfId="6264"/>
    <cellStyle name="40% - Accent5 5 2 3" xfId="6265"/>
    <cellStyle name="40% - Accent5 5 2 3 2" xfId="6266"/>
    <cellStyle name="40% - Accent5 5 2 3 2 2" xfId="6267"/>
    <cellStyle name="40% - Accent5 5 2 3 3" xfId="6268"/>
    <cellStyle name="40% - Accent5 5 2 3 3 2" xfId="6269"/>
    <cellStyle name="40% - Accent5 5 2 3 4" xfId="6270"/>
    <cellStyle name="40% - Accent5 5 2 4" xfId="6271"/>
    <cellStyle name="40% - Accent5 5 2 4 2" xfId="6272"/>
    <cellStyle name="40% - Accent5 5 2 5" xfId="6273"/>
    <cellStyle name="40% - Accent5 5 2 5 2" xfId="6274"/>
    <cellStyle name="40% - Accent5 5 2 6" xfId="6275"/>
    <cellStyle name="40% - Accent5 5 20" xfId="6276"/>
    <cellStyle name="40% - Accent5 5 20 2" xfId="6277"/>
    <cellStyle name="40% - Accent5 5 21" xfId="6278"/>
    <cellStyle name="40% - Accent5 5 21 2" xfId="6279"/>
    <cellStyle name="40% - Accent5 5 22" xfId="6280"/>
    <cellStyle name="40% - Accent5 5 22 2" xfId="6281"/>
    <cellStyle name="40% - Accent5 5 23" xfId="6282"/>
    <cellStyle name="40% - Accent5 5 23 2" xfId="6283"/>
    <cellStyle name="40% - Accent5 5 24" xfId="6284"/>
    <cellStyle name="40% - Accent5 5 24 2" xfId="6285"/>
    <cellStyle name="40% - Accent5 5 25" xfId="6286"/>
    <cellStyle name="40% - Accent5 5 25 2" xfId="6287"/>
    <cellStyle name="40% - Accent5 5 26" xfId="6288"/>
    <cellStyle name="40% - Accent5 5 26 2" xfId="6289"/>
    <cellStyle name="40% - Accent5 5 27" xfId="6290"/>
    <cellStyle name="40% - Accent5 5 27 2" xfId="6291"/>
    <cellStyle name="40% - Accent5 5 28" xfId="6292"/>
    <cellStyle name="40% - Accent5 5 28 2" xfId="6293"/>
    <cellStyle name="40% - Accent5 5 29" xfId="6294"/>
    <cellStyle name="40% - Accent5 5 3" xfId="6295"/>
    <cellStyle name="40% - Accent5 5 3 2" xfId="6296"/>
    <cellStyle name="40% - Accent5 5 3 2 2" xfId="6297"/>
    <cellStyle name="40% - Accent5 5 3 2 2 2" xfId="6298"/>
    <cellStyle name="40% - Accent5 5 3 2 2 2 2" xfId="6299"/>
    <cellStyle name="40% - Accent5 5 3 2 2 3" xfId="6300"/>
    <cellStyle name="40% - Accent5 5 3 2 3" xfId="6301"/>
    <cellStyle name="40% - Accent5 5 3 2 3 2" xfId="6302"/>
    <cellStyle name="40% - Accent5 5 3 2 4" xfId="6303"/>
    <cellStyle name="40% - Accent5 5 3 3" xfId="6304"/>
    <cellStyle name="40% - Accent5 5 3 3 2" xfId="6305"/>
    <cellStyle name="40% - Accent5 5 3 3 2 2" xfId="6306"/>
    <cellStyle name="40% - Accent5 5 3 3 3" xfId="6307"/>
    <cellStyle name="40% - Accent5 5 3 3 3 2" xfId="6308"/>
    <cellStyle name="40% - Accent5 5 3 3 4" xfId="6309"/>
    <cellStyle name="40% - Accent5 5 3 4" xfId="6310"/>
    <cellStyle name="40% - Accent5 5 3 4 2" xfId="6311"/>
    <cellStyle name="40% - Accent5 5 3 5" xfId="6312"/>
    <cellStyle name="40% - Accent5 5 3 5 2" xfId="6313"/>
    <cellStyle name="40% - Accent5 5 3 6" xfId="6314"/>
    <cellStyle name="40% - Accent5 5 30" xfId="6315"/>
    <cellStyle name="40% - Accent5 5 31" xfId="6316"/>
    <cellStyle name="40% - Accent5 5 4" xfId="6317"/>
    <cellStyle name="40% - Accent5 5 4 2" xfId="6318"/>
    <cellStyle name="40% - Accent5 5 4 2 2" xfId="6319"/>
    <cellStyle name="40% - Accent5 5 4 2 2 2" xfId="6320"/>
    <cellStyle name="40% - Accent5 5 4 2 3" xfId="6321"/>
    <cellStyle name="40% - Accent5 5 4 3" xfId="6322"/>
    <cellStyle name="40% - Accent5 5 4 3 2" xfId="6323"/>
    <cellStyle name="40% - Accent5 5 4 4" xfId="6324"/>
    <cellStyle name="40% - Accent5 5 5" xfId="6325"/>
    <cellStyle name="40% - Accent5 5 5 2" xfId="6326"/>
    <cellStyle name="40% - Accent5 5 5 2 2" xfId="6327"/>
    <cellStyle name="40% - Accent5 5 5 3" xfId="6328"/>
    <cellStyle name="40% - Accent5 5 5 3 2" xfId="6329"/>
    <cellStyle name="40% - Accent5 5 5 4" xfId="6330"/>
    <cellStyle name="40% - Accent5 5 6" xfId="6331"/>
    <cellStyle name="40% - Accent5 5 6 2" xfId="6332"/>
    <cellStyle name="40% - Accent5 5 7" xfId="6333"/>
    <cellStyle name="40% - Accent5 5 7 2" xfId="6334"/>
    <cellStyle name="40% - Accent5 5 8" xfId="6335"/>
    <cellStyle name="40% - Accent5 5 8 2" xfId="6336"/>
    <cellStyle name="40% - Accent5 5 9" xfId="6337"/>
    <cellStyle name="40% - Accent5 5 9 2" xfId="6338"/>
    <cellStyle name="40% - Accent5 6" xfId="6339"/>
    <cellStyle name="40% - Accent5 6 19" xfId="6340"/>
    <cellStyle name="40% - Accent5 6 2" xfId="6341"/>
    <cellStyle name="40% - Accent5 6 20" xfId="6342"/>
    <cellStyle name="40% - Accent5 6 21" xfId="6343"/>
    <cellStyle name="40% - Accent5 6 22" xfId="6344"/>
    <cellStyle name="40% - Accent5 6 23" xfId="6345"/>
    <cellStyle name="40% - Accent5 6 24" xfId="6346"/>
    <cellStyle name="40% - Accent5 6 3" xfId="6347"/>
    <cellStyle name="40% - Accent5 6 37" xfId="6348"/>
    <cellStyle name="40% - Accent5 6 4" xfId="6349"/>
    <cellStyle name="40% - Accent5 6 5" xfId="6350"/>
    <cellStyle name="40% - Accent5 6 6" xfId="6351"/>
    <cellStyle name="40% - Accent5 6 7" xfId="6352"/>
    <cellStyle name="40% - Accent5 6 8" xfId="6353"/>
    <cellStyle name="40% - Accent5 6 9" xfId="6354"/>
    <cellStyle name="40% - Accent5 7" xfId="6355"/>
    <cellStyle name="40% - Accent5 8" xfId="6356"/>
    <cellStyle name="40% - Accent5 9" xfId="6357"/>
    <cellStyle name="40% - Accent6" xfId="9590"/>
    <cellStyle name="40% - Accent6 10" xfId="6358"/>
    <cellStyle name="40% - Accent6 10 10" xfId="6359"/>
    <cellStyle name="40% - Accent6 10 11" xfId="6360"/>
    <cellStyle name="40% - Accent6 10 12" xfId="6361"/>
    <cellStyle name="40% - Accent6 10 13" xfId="6362"/>
    <cellStyle name="40% - Accent6 10 14" xfId="6363"/>
    <cellStyle name="40% - Accent6 10 15" xfId="6364"/>
    <cellStyle name="40% - Accent6 10 16" xfId="6365"/>
    <cellStyle name="40% - Accent6 10 17" xfId="6366"/>
    <cellStyle name="40% - Accent6 10 18" xfId="6367"/>
    <cellStyle name="40% - Accent6 10 19" xfId="6368"/>
    <cellStyle name="40% - Accent6 10 2" xfId="6369"/>
    <cellStyle name="40% - Accent6 10 20" xfId="6370"/>
    <cellStyle name="40% - Accent6 10 21" xfId="6371"/>
    <cellStyle name="40% - Accent6 10 22" xfId="6372"/>
    <cellStyle name="40% - Accent6 10 23" xfId="6373"/>
    <cellStyle name="40% - Accent6 10 24" xfId="6374"/>
    <cellStyle name="40% - Accent6 10 25" xfId="6375"/>
    <cellStyle name="40% - Accent6 10 26" xfId="6376"/>
    <cellStyle name="40% - Accent6 10 27" xfId="6377"/>
    <cellStyle name="40% - Accent6 10 28" xfId="6378"/>
    <cellStyle name="40% - Accent6 10 29" xfId="6379"/>
    <cellStyle name="40% - Accent6 10 3" xfId="6380"/>
    <cellStyle name="40% - Accent6 10 30" xfId="6381"/>
    <cellStyle name="40% - Accent6 10 31" xfId="6382"/>
    <cellStyle name="40% - Accent6 10 32" xfId="6383"/>
    <cellStyle name="40% - Accent6 10 33" xfId="6384"/>
    <cellStyle name="40% - Accent6 10 34" xfId="6385"/>
    <cellStyle name="40% - Accent6 10 35" xfId="6386"/>
    <cellStyle name="40% - Accent6 10 36" xfId="6387"/>
    <cellStyle name="40% - Accent6 10 37" xfId="6388"/>
    <cellStyle name="40% - Accent6 10 4" xfId="6389"/>
    <cellStyle name="40% - Accent6 10 5" xfId="6390"/>
    <cellStyle name="40% - Accent6 10 6" xfId="6391"/>
    <cellStyle name="40% - Accent6 10 7" xfId="6392"/>
    <cellStyle name="40% - Accent6 10 8" xfId="6393"/>
    <cellStyle name="40% - Accent6 10 9" xfId="6394"/>
    <cellStyle name="40% - Accent6 12" xfId="6395"/>
    <cellStyle name="40% - Accent6 12 2" xfId="6396"/>
    <cellStyle name="40% - Accent6 12 2 2" xfId="6397"/>
    <cellStyle name="40% - Accent6 12 3" xfId="6398"/>
    <cellStyle name="40% - Accent6 12 4" xfId="6399"/>
    <cellStyle name="40% - Accent6 12 5" xfId="6400"/>
    <cellStyle name="40% - Accent6 12 6" xfId="6401"/>
    <cellStyle name="40% - Accent6 12 7" xfId="6402"/>
    <cellStyle name="40% - Accent6 12 8" xfId="6403"/>
    <cellStyle name="40% - Accent6 13" xfId="6404"/>
    <cellStyle name="40% - Accent6 13 2" xfId="6405"/>
    <cellStyle name="40% - Accent6 2" xfId="6406"/>
    <cellStyle name="40% - Accent6 2 10" xfId="6407"/>
    <cellStyle name="40% - Accent6 2 10 2" xfId="6408"/>
    <cellStyle name="40% - Accent6 2 11" xfId="6409"/>
    <cellStyle name="40% - Accent6 2 11 2" xfId="6410"/>
    <cellStyle name="40% - Accent6 2 12" xfId="6411"/>
    <cellStyle name="40% - Accent6 2 12 2" xfId="6412"/>
    <cellStyle name="40% - Accent6 2 13" xfId="6413"/>
    <cellStyle name="40% - Accent6 2 13 2" xfId="6414"/>
    <cellStyle name="40% - Accent6 2 14" xfId="6415"/>
    <cellStyle name="40% - Accent6 2 14 2" xfId="6416"/>
    <cellStyle name="40% - Accent6 2 15" xfId="6417"/>
    <cellStyle name="40% - Accent6 2 15 2" xfId="6418"/>
    <cellStyle name="40% - Accent6 2 16" xfId="6419"/>
    <cellStyle name="40% - Accent6 2 16 2" xfId="6420"/>
    <cellStyle name="40% - Accent6 2 17" xfId="6421"/>
    <cellStyle name="40% - Accent6 2 17 2" xfId="6422"/>
    <cellStyle name="40% - Accent6 2 18" xfId="6423"/>
    <cellStyle name="40% - Accent6 2 18 2" xfId="6424"/>
    <cellStyle name="40% - Accent6 2 19" xfId="6425"/>
    <cellStyle name="40% - Accent6 2 19 2" xfId="6426"/>
    <cellStyle name="40% - Accent6 2 2" xfId="6427"/>
    <cellStyle name="40% - Accent6 2 2 2" xfId="6428"/>
    <cellStyle name="40% - Accent6 2 2 2 2" xfId="6429"/>
    <cellStyle name="40% - Accent6 2 2 2 2 2" xfId="6430"/>
    <cellStyle name="40% - Accent6 2 2 2 3" xfId="6431"/>
    <cellStyle name="40% - Accent6 2 2 3" xfId="6432"/>
    <cellStyle name="40% - Accent6 2 2 3 2" xfId="6433"/>
    <cellStyle name="40% - Accent6 2 2 4" xfId="6434"/>
    <cellStyle name="40% - Accent6 2 20" xfId="6435"/>
    <cellStyle name="40% - Accent6 2 20 2" xfId="6436"/>
    <cellStyle name="40% - Accent6 2 21" xfId="6437"/>
    <cellStyle name="40% - Accent6 2 21 2" xfId="6438"/>
    <cellStyle name="40% - Accent6 2 22" xfId="6439"/>
    <cellStyle name="40% - Accent6 2 22 2" xfId="6440"/>
    <cellStyle name="40% - Accent6 2 23" xfId="6441"/>
    <cellStyle name="40% - Accent6 2 23 2" xfId="6442"/>
    <cellStyle name="40% - Accent6 2 24" xfId="6443"/>
    <cellStyle name="40% - Accent6 2 24 2" xfId="6444"/>
    <cellStyle name="40% - Accent6 2 25" xfId="6445"/>
    <cellStyle name="40% - Accent6 2 25 2" xfId="6446"/>
    <cellStyle name="40% - Accent6 2 26" xfId="6447"/>
    <cellStyle name="40% - Accent6 2 26 2" xfId="6448"/>
    <cellStyle name="40% - Accent6 2 27" xfId="6449"/>
    <cellStyle name="40% - Accent6 2 27 2" xfId="6450"/>
    <cellStyle name="40% - Accent6 2 28" xfId="6451"/>
    <cellStyle name="40% - Accent6 2 28 2" xfId="6452"/>
    <cellStyle name="40% - Accent6 2 29" xfId="6453"/>
    <cellStyle name="40% - Accent6 2 29 2" xfId="6454"/>
    <cellStyle name="40% - Accent6 2 3" xfId="6455"/>
    <cellStyle name="40% - Accent6 2 3 2" xfId="6456"/>
    <cellStyle name="40% - Accent6 2 3 2 2" xfId="6457"/>
    <cellStyle name="40% - Accent6 2 3 2 2 2" xfId="6458"/>
    <cellStyle name="40% - Accent6 2 3 2 3" xfId="6459"/>
    <cellStyle name="40% - Accent6 2 3 3" xfId="6460"/>
    <cellStyle name="40% - Accent6 2 3 3 2" xfId="6461"/>
    <cellStyle name="40% - Accent6 2 3 4" xfId="6462"/>
    <cellStyle name="40% - Accent6 2 30" xfId="6463"/>
    <cellStyle name="40% - Accent6 2 30 2" xfId="6464"/>
    <cellStyle name="40% - Accent6 2 31" xfId="6465"/>
    <cellStyle name="40% - Accent6 2 31 2" xfId="6466"/>
    <cellStyle name="40% - Accent6 2 32" xfId="6467"/>
    <cellStyle name="40% - Accent6 2 32 2" xfId="6468"/>
    <cellStyle name="40% - Accent6 2 33" xfId="6469"/>
    <cellStyle name="40% - Accent6 2 33 2" xfId="6470"/>
    <cellStyle name="40% - Accent6 2 34" xfId="6471"/>
    <cellStyle name="40% - Accent6 2 34 2" xfId="6472"/>
    <cellStyle name="40% - Accent6 2 35" xfId="6473"/>
    <cellStyle name="40% - Accent6 2 35 2" xfId="6474"/>
    <cellStyle name="40% - Accent6 2 36" xfId="6475"/>
    <cellStyle name="40% - Accent6 2 36 2" xfId="6476"/>
    <cellStyle name="40% - Accent6 2 37" xfId="6477"/>
    <cellStyle name="40% - Accent6 2 37 2" xfId="6478"/>
    <cellStyle name="40% - Accent6 2 38" xfId="6479"/>
    <cellStyle name="40% - Accent6 2 38 2" xfId="6480"/>
    <cellStyle name="40% - Accent6 2 39" xfId="6481"/>
    <cellStyle name="40% - Accent6 2 39 2" xfId="6482"/>
    <cellStyle name="40% - Accent6 2 4" xfId="6483"/>
    <cellStyle name="40% - Accent6 2 4 2" xfId="6484"/>
    <cellStyle name="40% - Accent6 2 4 2 2" xfId="6485"/>
    <cellStyle name="40% - Accent6 2 4 3" xfId="6486"/>
    <cellStyle name="40% - Accent6 2 40" xfId="6487"/>
    <cellStyle name="40% - Accent6 2 40 2" xfId="6488"/>
    <cellStyle name="40% - Accent6 2 41" xfId="6489"/>
    <cellStyle name="40% - Accent6 2 41 2" xfId="6490"/>
    <cellStyle name="40% - Accent6 2 42" xfId="6491"/>
    <cellStyle name="40% - Accent6 2 42 2" xfId="6492"/>
    <cellStyle name="40% - Accent6 2 43" xfId="6493"/>
    <cellStyle name="40% - Accent6 2 43 2" xfId="6494"/>
    <cellStyle name="40% - Accent6 2 44" xfId="6495"/>
    <cellStyle name="40% - Accent6 2 44 2" xfId="6496"/>
    <cellStyle name="40% - Accent6 2 45" xfId="6497"/>
    <cellStyle name="40% - Accent6 2 45 2" xfId="6498"/>
    <cellStyle name="40% - Accent6 2 46" xfId="6499"/>
    <cellStyle name="40% - Accent6 2 46 2" xfId="6500"/>
    <cellStyle name="40% - Accent6 2 47" xfId="6501"/>
    <cellStyle name="40% - Accent6 2 48" xfId="6502"/>
    <cellStyle name="40% - Accent6 2 49" xfId="6503"/>
    <cellStyle name="40% - Accent6 2 5" xfId="6504"/>
    <cellStyle name="40% - Accent6 2 5 2" xfId="6505"/>
    <cellStyle name="40% - Accent6 2 50" xfId="6506"/>
    <cellStyle name="40% - Accent6 2 6" xfId="6507"/>
    <cellStyle name="40% - Accent6 2 7" xfId="6508"/>
    <cellStyle name="40% - Accent6 2 7 2" xfId="6509"/>
    <cellStyle name="40% - Accent6 2 8" xfId="6510"/>
    <cellStyle name="40% - Accent6 2 8 2" xfId="6511"/>
    <cellStyle name="40% - Accent6 2 9" xfId="6512"/>
    <cellStyle name="40% - Accent6 2 9 2" xfId="6513"/>
    <cellStyle name="40% - Accent6 3" xfId="6514"/>
    <cellStyle name="40% - Accent6 3 10" xfId="6515"/>
    <cellStyle name="40% - Accent6 3 10 2" xfId="6516"/>
    <cellStyle name="40% - Accent6 3 11" xfId="6517"/>
    <cellStyle name="40% - Accent6 3 11 2" xfId="6518"/>
    <cellStyle name="40% - Accent6 3 12" xfId="6519"/>
    <cellStyle name="40% - Accent6 3 12 2" xfId="6520"/>
    <cellStyle name="40% - Accent6 3 13" xfId="6521"/>
    <cellStyle name="40% - Accent6 3 13 2" xfId="6522"/>
    <cellStyle name="40% - Accent6 3 14" xfId="6523"/>
    <cellStyle name="40% - Accent6 3 14 2" xfId="6524"/>
    <cellStyle name="40% - Accent6 3 15" xfId="6525"/>
    <cellStyle name="40% - Accent6 3 15 2" xfId="6526"/>
    <cellStyle name="40% - Accent6 3 16" xfId="6527"/>
    <cellStyle name="40% - Accent6 3 16 2" xfId="6528"/>
    <cellStyle name="40% - Accent6 3 17" xfId="6529"/>
    <cellStyle name="40% - Accent6 3 17 2" xfId="6530"/>
    <cellStyle name="40% - Accent6 3 18" xfId="6531"/>
    <cellStyle name="40% - Accent6 3 18 2" xfId="6532"/>
    <cellStyle name="40% - Accent6 3 19" xfId="6533"/>
    <cellStyle name="40% - Accent6 3 19 2" xfId="6534"/>
    <cellStyle name="40% - Accent6 3 2" xfId="6535"/>
    <cellStyle name="40% - Accent6 3 2 2" xfId="6536"/>
    <cellStyle name="40% - Accent6 3 2 2 2" xfId="6537"/>
    <cellStyle name="40% - Accent6 3 2 2 2 2" xfId="6538"/>
    <cellStyle name="40% - Accent6 3 2 2 2 2 2" xfId="6539"/>
    <cellStyle name="40% - Accent6 3 2 2 2 3" xfId="6540"/>
    <cellStyle name="40% - Accent6 3 2 2 3" xfId="6541"/>
    <cellStyle name="40% - Accent6 3 2 2 3 2" xfId="6542"/>
    <cellStyle name="40% - Accent6 3 2 2 4" xfId="6543"/>
    <cellStyle name="40% - Accent6 3 2 3" xfId="6544"/>
    <cellStyle name="40% - Accent6 3 2 3 2" xfId="6545"/>
    <cellStyle name="40% - Accent6 3 2 3 2 2" xfId="6546"/>
    <cellStyle name="40% - Accent6 3 2 3 3" xfId="6547"/>
    <cellStyle name="40% - Accent6 3 2 3 3 2" xfId="6548"/>
    <cellStyle name="40% - Accent6 3 2 3 4" xfId="6549"/>
    <cellStyle name="40% - Accent6 3 2 4" xfId="6550"/>
    <cellStyle name="40% - Accent6 3 2 4 2" xfId="6551"/>
    <cellStyle name="40% - Accent6 3 2 5" xfId="6552"/>
    <cellStyle name="40% - Accent6 3 2 5 2" xfId="6553"/>
    <cellStyle name="40% - Accent6 3 2 6" xfId="6554"/>
    <cellStyle name="40% - Accent6 3 20" xfId="6555"/>
    <cellStyle name="40% - Accent6 3 20 2" xfId="6556"/>
    <cellStyle name="40% - Accent6 3 21" xfId="6557"/>
    <cellStyle name="40% - Accent6 3 21 2" xfId="6558"/>
    <cellStyle name="40% - Accent6 3 22" xfId="6559"/>
    <cellStyle name="40% - Accent6 3 22 2" xfId="6560"/>
    <cellStyle name="40% - Accent6 3 23" xfId="6561"/>
    <cellStyle name="40% - Accent6 3 23 2" xfId="6562"/>
    <cellStyle name="40% - Accent6 3 24" xfId="6563"/>
    <cellStyle name="40% - Accent6 3 24 2" xfId="6564"/>
    <cellStyle name="40% - Accent6 3 25" xfId="6565"/>
    <cellStyle name="40% - Accent6 3 25 2" xfId="6566"/>
    <cellStyle name="40% - Accent6 3 26" xfId="6567"/>
    <cellStyle name="40% - Accent6 3 26 2" xfId="6568"/>
    <cellStyle name="40% - Accent6 3 27" xfId="6569"/>
    <cellStyle name="40% - Accent6 3 27 2" xfId="6570"/>
    <cellStyle name="40% - Accent6 3 28" xfId="6571"/>
    <cellStyle name="40% - Accent6 3 28 2" xfId="6572"/>
    <cellStyle name="40% - Accent6 3 29" xfId="6573"/>
    <cellStyle name="40% - Accent6 3 3" xfId="6574"/>
    <cellStyle name="40% - Accent6 3 3 2" xfId="6575"/>
    <cellStyle name="40% - Accent6 3 3 2 2" xfId="6576"/>
    <cellStyle name="40% - Accent6 3 3 2 2 2" xfId="6577"/>
    <cellStyle name="40% - Accent6 3 3 2 2 2 2" xfId="6578"/>
    <cellStyle name="40% - Accent6 3 3 2 2 3" xfId="6579"/>
    <cellStyle name="40% - Accent6 3 3 2 3" xfId="6580"/>
    <cellStyle name="40% - Accent6 3 3 2 3 2" xfId="6581"/>
    <cellStyle name="40% - Accent6 3 3 2 4" xfId="6582"/>
    <cellStyle name="40% - Accent6 3 3 3" xfId="6583"/>
    <cellStyle name="40% - Accent6 3 3 3 2" xfId="6584"/>
    <cellStyle name="40% - Accent6 3 3 3 2 2" xfId="6585"/>
    <cellStyle name="40% - Accent6 3 3 3 3" xfId="6586"/>
    <cellStyle name="40% - Accent6 3 3 3 3 2" xfId="6587"/>
    <cellStyle name="40% - Accent6 3 3 3 4" xfId="6588"/>
    <cellStyle name="40% - Accent6 3 3 4" xfId="6589"/>
    <cellStyle name="40% - Accent6 3 3 4 2" xfId="6590"/>
    <cellStyle name="40% - Accent6 3 3 5" xfId="6591"/>
    <cellStyle name="40% - Accent6 3 3 5 2" xfId="6592"/>
    <cellStyle name="40% - Accent6 3 3 6" xfId="6593"/>
    <cellStyle name="40% - Accent6 3 30" xfId="6594"/>
    <cellStyle name="40% - Accent6 3 31" xfId="6595"/>
    <cellStyle name="40% - Accent6 3 4" xfId="6596"/>
    <cellStyle name="40% - Accent6 3 4 2" xfId="6597"/>
    <cellStyle name="40% - Accent6 3 4 2 2" xfId="6598"/>
    <cellStyle name="40% - Accent6 3 4 2 2 2" xfId="6599"/>
    <cellStyle name="40% - Accent6 3 4 2 3" xfId="6600"/>
    <cellStyle name="40% - Accent6 3 4 3" xfId="6601"/>
    <cellStyle name="40% - Accent6 3 4 3 2" xfId="6602"/>
    <cellStyle name="40% - Accent6 3 4 4" xfId="6603"/>
    <cellStyle name="40% - Accent6 3 5" xfId="6604"/>
    <cellStyle name="40% - Accent6 3 5 2" xfId="6605"/>
    <cellStyle name="40% - Accent6 3 5 2 2" xfId="6606"/>
    <cellStyle name="40% - Accent6 3 5 3" xfId="6607"/>
    <cellStyle name="40% - Accent6 3 5 3 2" xfId="6608"/>
    <cellStyle name="40% - Accent6 3 5 4" xfId="6609"/>
    <cellStyle name="40% - Accent6 3 6" xfId="6610"/>
    <cellStyle name="40% - Accent6 3 6 2" xfId="6611"/>
    <cellStyle name="40% - Accent6 3 7" xfId="6612"/>
    <cellStyle name="40% - Accent6 3 7 2" xfId="6613"/>
    <cellStyle name="40% - Accent6 3 8" xfId="6614"/>
    <cellStyle name="40% - Accent6 3 8 2" xfId="6615"/>
    <cellStyle name="40% - Accent6 3 9" xfId="6616"/>
    <cellStyle name="40% - Accent6 3 9 2" xfId="6617"/>
    <cellStyle name="40% - Accent6 4" xfId="6618"/>
    <cellStyle name="40% - Accent6 4 10" xfId="6619"/>
    <cellStyle name="40% - Accent6 4 10 2" xfId="6620"/>
    <cellStyle name="40% - Accent6 4 11" xfId="6621"/>
    <cellStyle name="40% - Accent6 4 11 2" xfId="6622"/>
    <cellStyle name="40% - Accent6 4 12" xfId="6623"/>
    <cellStyle name="40% - Accent6 4 12 2" xfId="6624"/>
    <cellStyle name="40% - Accent6 4 13" xfId="6625"/>
    <cellStyle name="40% - Accent6 4 13 2" xfId="6626"/>
    <cellStyle name="40% - Accent6 4 14" xfId="6627"/>
    <cellStyle name="40% - Accent6 4 14 2" xfId="6628"/>
    <cellStyle name="40% - Accent6 4 15" xfId="6629"/>
    <cellStyle name="40% - Accent6 4 15 2" xfId="6630"/>
    <cellStyle name="40% - Accent6 4 16" xfId="6631"/>
    <cellStyle name="40% - Accent6 4 16 2" xfId="6632"/>
    <cellStyle name="40% - Accent6 4 17" xfId="6633"/>
    <cellStyle name="40% - Accent6 4 17 2" xfId="6634"/>
    <cellStyle name="40% - Accent6 4 18" xfId="6635"/>
    <cellStyle name="40% - Accent6 4 18 2" xfId="6636"/>
    <cellStyle name="40% - Accent6 4 19" xfId="6637"/>
    <cellStyle name="40% - Accent6 4 19 2" xfId="6638"/>
    <cellStyle name="40% - Accent6 4 2" xfId="6639"/>
    <cellStyle name="40% - Accent6 4 2 2" xfId="6640"/>
    <cellStyle name="40% - Accent6 4 2 2 2" xfId="6641"/>
    <cellStyle name="40% - Accent6 4 2 2 2 2" xfId="6642"/>
    <cellStyle name="40% - Accent6 4 2 2 2 2 2" xfId="6643"/>
    <cellStyle name="40% - Accent6 4 2 2 2 3" xfId="6644"/>
    <cellStyle name="40% - Accent6 4 2 2 3" xfId="6645"/>
    <cellStyle name="40% - Accent6 4 2 2 3 2" xfId="6646"/>
    <cellStyle name="40% - Accent6 4 2 2 4" xfId="6647"/>
    <cellStyle name="40% - Accent6 4 2 3" xfId="6648"/>
    <cellStyle name="40% - Accent6 4 2 3 2" xfId="6649"/>
    <cellStyle name="40% - Accent6 4 2 3 2 2" xfId="6650"/>
    <cellStyle name="40% - Accent6 4 2 3 3" xfId="6651"/>
    <cellStyle name="40% - Accent6 4 2 3 3 2" xfId="6652"/>
    <cellStyle name="40% - Accent6 4 2 3 4" xfId="6653"/>
    <cellStyle name="40% - Accent6 4 2 4" xfId="6654"/>
    <cellStyle name="40% - Accent6 4 2 4 2" xfId="6655"/>
    <cellStyle name="40% - Accent6 4 2 5" xfId="6656"/>
    <cellStyle name="40% - Accent6 4 2 5 2" xfId="6657"/>
    <cellStyle name="40% - Accent6 4 2 6" xfId="6658"/>
    <cellStyle name="40% - Accent6 4 20" xfId="6659"/>
    <cellStyle name="40% - Accent6 4 20 2" xfId="6660"/>
    <cellStyle name="40% - Accent6 4 21" xfId="6661"/>
    <cellStyle name="40% - Accent6 4 21 2" xfId="6662"/>
    <cellStyle name="40% - Accent6 4 22" xfId="6663"/>
    <cellStyle name="40% - Accent6 4 22 2" xfId="6664"/>
    <cellStyle name="40% - Accent6 4 23" xfId="6665"/>
    <cellStyle name="40% - Accent6 4 23 2" xfId="6666"/>
    <cellStyle name="40% - Accent6 4 24" xfId="6667"/>
    <cellStyle name="40% - Accent6 4 24 2" xfId="6668"/>
    <cellStyle name="40% - Accent6 4 25" xfId="6669"/>
    <cellStyle name="40% - Accent6 4 25 2" xfId="6670"/>
    <cellStyle name="40% - Accent6 4 26" xfId="6671"/>
    <cellStyle name="40% - Accent6 4 26 2" xfId="6672"/>
    <cellStyle name="40% - Accent6 4 27" xfId="6673"/>
    <cellStyle name="40% - Accent6 4 27 2" xfId="6674"/>
    <cellStyle name="40% - Accent6 4 28" xfId="6675"/>
    <cellStyle name="40% - Accent6 4 28 2" xfId="6676"/>
    <cellStyle name="40% - Accent6 4 29" xfId="6677"/>
    <cellStyle name="40% - Accent6 4 3" xfId="6678"/>
    <cellStyle name="40% - Accent6 4 3 2" xfId="6679"/>
    <cellStyle name="40% - Accent6 4 3 2 2" xfId="6680"/>
    <cellStyle name="40% - Accent6 4 3 2 2 2" xfId="6681"/>
    <cellStyle name="40% - Accent6 4 3 2 2 2 2" xfId="6682"/>
    <cellStyle name="40% - Accent6 4 3 2 2 3" xfId="6683"/>
    <cellStyle name="40% - Accent6 4 3 2 3" xfId="6684"/>
    <cellStyle name="40% - Accent6 4 3 2 3 2" xfId="6685"/>
    <cellStyle name="40% - Accent6 4 3 2 4" xfId="6686"/>
    <cellStyle name="40% - Accent6 4 3 3" xfId="6687"/>
    <cellStyle name="40% - Accent6 4 3 3 2" xfId="6688"/>
    <cellStyle name="40% - Accent6 4 3 3 2 2" xfId="6689"/>
    <cellStyle name="40% - Accent6 4 3 3 3" xfId="6690"/>
    <cellStyle name="40% - Accent6 4 3 3 3 2" xfId="6691"/>
    <cellStyle name="40% - Accent6 4 3 3 4" xfId="6692"/>
    <cellStyle name="40% - Accent6 4 3 4" xfId="6693"/>
    <cellStyle name="40% - Accent6 4 3 4 2" xfId="6694"/>
    <cellStyle name="40% - Accent6 4 3 5" xfId="6695"/>
    <cellStyle name="40% - Accent6 4 3 5 2" xfId="6696"/>
    <cellStyle name="40% - Accent6 4 3 6" xfId="6697"/>
    <cellStyle name="40% - Accent6 4 30" xfId="6698"/>
    <cellStyle name="40% - Accent6 4 31" xfId="6699"/>
    <cellStyle name="40% - Accent6 4 4" xfId="6700"/>
    <cellStyle name="40% - Accent6 4 4 2" xfId="6701"/>
    <cellStyle name="40% - Accent6 4 4 2 2" xfId="6702"/>
    <cellStyle name="40% - Accent6 4 4 2 2 2" xfId="6703"/>
    <cellStyle name="40% - Accent6 4 4 2 3" xfId="6704"/>
    <cellStyle name="40% - Accent6 4 4 3" xfId="6705"/>
    <cellStyle name="40% - Accent6 4 4 3 2" xfId="6706"/>
    <cellStyle name="40% - Accent6 4 4 4" xfId="6707"/>
    <cellStyle name="40% - Accent6 4 5" xfId="6708"/>
    <cellStyle name="40% - Accent6 4 5 2" xfId="6709"/>
    <cellStyle name="40% - Accent6 4 5 2 2" xfId="6710"/>
    <cellStyle name="40% - Accent6 4 5 3" xfId="6711"/>
    <cellStyle name="40% - Accent6 4 5 3 2" xfId="6712"/>
    <cellStyle name="40% - Accent6 4 5 4" xfId="6713"/>
    <cellStyle name="40% - Accent6 4 6" xfId="6714"/>
    <cellStyle name="40% - Accent6 4 6 2" xfId="6715"/>
    <cellStyle name="40% - Accent6 4 7" xfId="6716"/>
    <cellStyle name="40% - Accent6 4 7 2" xfId="6717"/>
    <cellStyle name="40% - Accent6 4 8" xfId="6718"/>
    <cellStyle name="40% - Accent6 4 8 2" xfId="6719"/>
    <cellStyle name="40% - Accent6 4 9" xfId="6720"/>
    <cellStyle name="40% - Accent6 4 9 2" xfId="6721"/>
    <cellStyle name="40% - Accent6 5" xfId="6722"/>
    <cellStyle name="40% - Accent6 5 10" xfId="6723"/>
    <cellStyle name="40% - Accent6 5 10 2" xfId="6724"/>
    <cellStyle name="40% - Accent6 5 11" xfId="6725"/>
    <cellStyle name="40% - Accent6 5 11 2" xfId="6726"/>
    <cellStyle name="40% - Accent6 5 12" xfId="6727"/>
    <cellStyle name="40% - Accent6 5 12 2" xfId="6728"/>
    <cellStyle name="40% - Accent6 5 13" xfId="6729"/>
    <cellStyle name="40% - Accent6 5 13 2" xfId="6730"/>
    <cellStyle name="40% - Accent6 5 14" xfId="6731"/>
    <cellStyle name="40% - Accent6 5 14 2" xfId="6732"/>
    <cellStyle name="40% - Accent6 5 15" xfId="6733"/>
    <cellStyle name="40% - Accent6 5 15 2" xfId="6734"/>
    <cellStyle name="40% - Accent6 5 16" xfId="6735"/>
    <cellStyle name="40% - Accent6 5 16 2" xfId="6736"/>
    <cellStyle name="40% - Accent6 5 17" xfId="6737"/>
    <cellStyle name="40% - Accent6 5 17 2" xfId="6738"/>
    <cellStyle name="40% - Accent6 5 18" xfId="6739"/>
    <cellStyle name="40% - Accent6 5 18 2" xfId="6740"/>
    <cellStyle name="40% - Accent6 5 19" xfId="6741"/>
    <cellStyle name="40% - Accent6 5 19 2" xfId="6742"/>
    <cellStyle name="40% - Accent6 5 2" xfId="6743"/>
    <cellStyle name="40% - Accent6 5 2 2" xfId="6744"/>
    <cellStyle name="40% - Accent6 5 2 2 2" xfId="6745"/>
    <cellStyle name="40% - Accent6 5 2 2 2 2" xfId="6746"/>
    <cellStyle name="40% - Accent6 5 2 2 2 2 2" xfId="6747"/>
    <cellStyle name="40% - Accent6 5 2 2 2 3" xfId="6748"/>
    <cellStyle name="40% - Accent6 5 2 2 3" xfId="6749"/>
    <cellStyle name="40% - Accent6 5 2 2 3 2" xfId="6750"/>
    <cellStyle name="40% - Accent6 5 2 2 4" xfId="6751"/>
    <cellStyle name="40% - Accent6 5 2 3" xfId="6752"/>
    <cellStyle name="40% - Accent6 5 2 3 2" xfId="6753"/>
    <cellStyle name="40% - Accent6 5 2 3 2 2" xfId="6754"/>
    <cellStyle name="40% - Accent6 5 2 3 3" xfId="6755"/>
    <cellStyle name="40% - Accent6 5 2 3 3 2" xfId="6756"/>
    <cellStyle name="40% - Accent6 5 2 3 4" xfId="6757"/>
    <cellStyle name="40% - Accent6 5 2 4" xfId="6758"/>
    <cellStyle name="40% - Accent6 5 2 4 2" xfId="6759"/>
    <cellStyle name="40% - Accent6 5 2 5" xfId="6760"/>
    <cellStyle name="40% - Accent6 5 2 5 2" xfId="6761"/>
    <cellStyle name="40% - Accent6 5 2 6" xfId="6762"/>
    <cellStyle name="40% - Accent6 5 20" xfId="6763"/>
    <cellStyle name="40% - Accent6 5 20 2" xfId="6764"/>
    <cellStyle name="40% - Accent6 5 21" xfId="6765"/>
    <cellStyle name="40% - Accent6 5 21 2" xfId="6766"/>
    <cellStyle name="40% - Accent6 5 22" xfId="6767"/>
    <cellStyle name="40% - Accent6 5 22 2" xfId="6768"/>
    <cellStyle name="40% - Accent6 5 23" xfId="6769"/>
    <cellStyle name="40% - Accent6 5 23 2" xfId="6770"/>
    <cellStyle name="40% - Accent6 5 24" xfId="6771"/>
    <cellStyle name="40% - Accent6 5 24 2" xfId="6772"/>
    <cellStyle name="40% - Accent6 5 25" xfId="6773"/>
    <cellStyle name="40% - Accent6 5 25 2" xfId="6774"/>
    <cellStyle name="40% - Accent6 5 26" xfId="6775"/>
    <cellStyle name="40% - Accent6 5 26 2" xfId="6776"/>
    <cellStyle name="40% - Accent6 5 27" xfId="6777"/>
    <cellStyle name="40% - Accent6 5 27 2" xfId="6778"/>
    <cellStyle name="40% - Accent6 5 28" xfId="6779"/>
    <cellStyle name="40% - Accent6 5 28 2" xfId="6780"/>
    <cellStyle name="40% - Accent6 5 29" xfId="6781"/>
    <cellStyle name="40% - Accent6 5 3" xfId="6782"/>
    <cellStyle name="40% - Accent6 5 3 2" xfId="6783"/>
    <cellStyle name="40% - Accent6 5 3 2 2" xfId="6784"/>
    <cellStyle name="40% - Accent6 5 3 2 2 2" xfId="6785"/>
    <cellStyle name="40% - Accent6 5 3 2 2 2 2" xfId="6786"/>
    <cellStyle name="40% - Accent6 5 3 2 2 3" xfId="6787"/>
    <cellStyle name="40% - Accent6 5 3 2 3" xfId="6788"/>
    <cellStyle name="40% - Accent6 5 3 2 3 2" xfId="6789"/>
    <cellStyle name="40% - Accent6 5 3 2 4" xfId="6790"/>
    <cellStyle name="40% - Accent6 5 3 3" xfId="6791"/>
    <cellStyle name="40% - Accent6 5 3 3 2" xfId="6792"/>
    <cellStyle name="40% - Accent6 5 3 3 2 2" xfId="6793"/>
    <cellStyle name="40% - Accent6 5 3 3 3" xfId="6794"/>
    <cellStyle name="40% - Accent6 5 3 3 3 2" xfId="6795"/>
    <cellStyle name="40% - Accent6 5 3 3 4" xfId="6796"/>
    <cellStyle name="40% - Accent6 5 3 4" xfId="6797"/>
    <cellStyle name="40% - Accent6 5 3 4 2" xfId="6798"/>
    <cellStyle name="40% - Accent6 5 3 5" xfId="6799"/>
    <cellStyle name="40% - Accent6 5 3 5 2" xfId="6800"/>
    <cellStyle name="40% - Accent6 5 3 6" xfId="6801"/>
    <cellStyle name="40% - Accent6 5 30" xfId="6802"/>
    <cellStyle name="40% - Accent6 5 31" xfId="6803"/>
    <cellStyle name="40% - Accent6 5 4" xfId="6804"/>
    <cellStyle name="40% - Accent6 5 4 2" xfId="6805"/>
    <cellStyle name="40% - Accent6 5 4 2 2" xfId="6806"/>
    <cellStyle name="40% - Accent6 5 4 2 2 2" xfId="6807"/>
    <cellStyle name="40% - Accent6 5 4 2 3" xfId="6808"/>
    <cellStyle name="40% - Accent6 5 4 3" xfId="6809"/>
    <cellStyle name="40% - Accent6 5 4 3 2" xfId="6810"/>
    <cellStyle name="40% - Accent6 5 4 4" xfId="6811"/>
    <cellStyle name="40% - Accent6 5 5" xfId="6812"/>
    <cellStyle name="40% - Accent6 5 5 2" xfId="6813"/>
    <cellStyle name="40% - Accent6 5 5 2 2" xfId="6814"/>
    <cellStyle name="40% - Accent6 5 5 3" xfId="6815"/>
    <cellStyle name="40% - Accent6 5 5 3 2" xfId="6816"/>
    <cellStyle name="40% - Accent6 5 5 4" xfId="6817"/>
    <cellStyle name="40% - Accent6 5 6" xfId="6818"/>
    <cellStyle name="40% - Accent6 5 6 2" xfId="6819"/>
    <cellStyle name="40% - Accent6 5 7" xfId="6820"/>
    <cellStyle name="40% - Accent6 5 7 2" xfId="6821"/>
    <cellStyle name="40% - Accent6 5 8" xfId="6822"/>
    <cellStyle name="40% - Accent6 5 8 2" xfId="6823"/>
    <cellStyle name="40% - Accent6 5 9" xfId="6824"/>
    <cellStyle name="40% - Accent6 5 9 2" xfId="6825"/>
    <cellStyle name="40% - Accent6 6" xfId="6826"/>
    <cellStyle name="40% - Accent6 6 19" xfId="6827"/>
    <cellStyle name="40% - Accent6 6 2" xfId="6828"/>
    <cellStyle name="40% - Accent6 6 20" xfId="6829"/>
    <cellStyle name="40% - Accent6 6 21" xfId="6830"/>
    <cellStyle name="40% - Accent6 6 22" xfId="6831"/>
    <cellStyle name="40% - Accent6 6 23" xfId="6832"/>
    <cellStyle name="40% - Accent6 6 24" xfId="6833"/>
    <cellStyle name="40% - Accent6 6 3" xfId="6834"/>
    <cellStyle name="40% - Accent6 6 37" xfId="6835"/>
    <cellStyle name="40% - Accent6 6 4" xfId="6836"/>
    <cellStyle name="40% - Accent6 6 5" xfId="6837"/>
    <cellStyle name="40% - Accent6 6 6" xfId="6838"/>
    <cellStyle name="40% - Accent6 6 7" xfId="6839"/>
    <cellStyle name="40% - Accent6 6 8" xfId="6840"/>
    <cellStyle name="40% - Accent6 6 9" xfId="6841"/>
    <cellStyle name="40% - Accent6 7" xfId="6842"/>
    <cellStyle name="40% - Accent6 8" xfId="6843"/>
    <cellStyle name="40% - Accent6 9" xfId="6844"/>
    <cellStyle name="40% - akcent 1" xfId="10238"/>
    <cellStyle name="40% - akcent 2" xfId="10239"/>
    <cellStyle name="40% - akcent 3" xfId="10240"/>
    <cellStyle name="40% - akcent 4" xfId="10241"/>
    <cellStyle name="40% - akcent 5" xfId="10242"/>
    <cellStyle name="40% - akcent 6" xfId="10243"/>
    <cellStyle name="40% - Colore 1" xfId="10244"/>
    <cellStyle name="40% - Colore 2" xfId="10245"/>
    <cellStyle name="40% - Colore 3" xfId="10246"/>
    <cellStyle name="40% - Colore 4" xfId="10247"/>
    <cellStyle name="40% - Colore 5" xfId="10248"/>
    <cellStyle name="40% - Colore 6" xfId="10249"/>
    <cellStyle name="40% - Cor1" xfId="10250"/>
    <cellStyle name="40% - Cor2" xfId="10251"/>
    <cellStyle name="40% - Cor3" xfId="10252"/>
    <cellStyle name="40% - Cor4" xfId="10253"/>
    <cellStyle name="40% - Cor5" xfId="10254"/>
    <cellStyle name="40% - Cor6" xfId="10255"/>
    <cellStyle name="40% - Énfasis1" xfId="7905"/>
    <cellStyle name="40% - Énfasis2" xfId="7906"/>
    <cellStyle name="40% - Énfasis3" xfId="7907"/>
    <cellStyle name="40% - Énfasis4" xfId="7908"/>
    <cellStyle name="40% - Énfasis5" xfId="7909"/>
    <cellStyle name="40% - Énfasis6" xfId="7910"/>
    <cellStyle name="40% - Акцент1" xfId="10256"/>
    <cellStyle name="40% - Акцент2" xfId="10257"/>
    <cellStyle name="40% - Акцент3" xfId="10258"/>
    <cellStyle name="40% - Акцент4" xfId="10259"/>
    <cellStyle name="40% - Акцент5" xfId="10260"/>
    <cellStyle name="40% - Акцент6" xfId="10261"/>
    <cellStyle name="40% - 强调文字颜色 1" xfId="6845"/>
    <cellStyle name="40% - 强调文字颜色 2" xfId="6846"/>
    <cellStyle name="40% - 强调文字颜色 3" xfId="6847"/>
    <cellStyle name="40% - 强调文字颜色 4" xfId="6848"/>
    <cellStyle name="40% - 强调文字颜色 5" xfId="6849"/>
    <cellStyle name="40% - 强调文字颜色 6" xfId="6850"/>
    <cellStyle name="40% - 輔色1" xfId="6851"/>
    <cellStyle name="40% - 輔色2" xfId="6852"/>
    <cellStyle name="40% - 輔色3" xfId="6853"/>
    <cellStyle name="40% - 輔色4" xfId="6854"/>
    <cellStyle name="40% - 輔色5" xfId="6855"/>
    <cellStyle name="40% - 輔色6" xfId="6856"/>
    <cellStyle name="5decp" xfId="9591"/>
    <cellStyle name="60 % - Accent1" xfId="6857"/>
    <cellStyle name="60 % - Accent2" xfId="6858"/>
    <cellStyle name="60 % - Accent3" xfId="6859"/>
    <cellStyle name="60 % - Accent4" xfId="6860"/>
    <cellStyle name="60 % - Accent5" xfId="6861"/>
    <cellStyle name="60 % - Accent6" xfId="6862"/>
    <cellStyle name="60% - Accent1" xfId="9592"/>
    <cellStyle name="60% - Accent1 2" xfId="6863"/>
    <cellStyle name="60% - Accent1 3" xfId="6864"/>
    <cellStyle name="60% - Accent1 4" xfId="6865"/>
    <cellStyle name="60% - Accent1 5" xfId="6866"/>
    <cellStyle name="60% - Accent1 6" xfId="6867"/>
    <cellStyle name="60% - Accent1 7" xfId="6868"/>
    <cellStyle name="60% - Accent2" xfId="9593"/>
    <cellStyle name="60% - Accent2 2" xfId="6869"/>
    <cellStyle name="60% - Accent2 3" xfId="6870"/>
    <cellStyle name="60% - Accent2 4" xfId="6871"/>
    <cellStyle name="60% - Accent2 5" xfId="6872"/>
    <cellStyle name="60% - Accent2 6" xfId="6873"/>
    <cellStyle name="60% - Accent2 7" xfId="6874"/>
    <cellStyle name="60% - Accent3" xfId="9594"/>
    <cellStyle name="60% - Accent3 2" xfId="6875"/>
    <cellStyle name="60% - Accent3 3" xfId="6876"/>
    <cellStyle name="60% - Accent3 4" xfId="6877"/>
    <cellStyle name="60% - Accent3 5" xfId="6878"/>
    <cellStyle name="60% - Accent3 6" xfId="6879"/>
    <cellStyle name="60% - Accent3 7" xfId="6880"/>
    <cellStyle name="60% - Accent4" xfId="9595"/>
    <cellStyle name="60% - Accent4 2" xfId="6881"/>
    <cellStyle name="60% - Accent4 3" xfId="6882"/>
    <cellStyle name="60% - Accent4 4" xfId="6883"/>
    <cellStyle name="60% - Accent4 5" xfId="6884"/>
    <cellStyle name="60% - Accent4 6" xfId="6885"/>
    <cellStyle name="60% - Accent4 7" xfId="6886"/>
    <cellStyle name="60% - Accent5" xfId="9596"/>
    <cellStyle name="60% - Accent5 2" xfId="6887"/>
    <cellStyle name="60% - Accent5 3" xfId="6888"/>
    <cellStyle name="60% - Accent5 4" xfId="6889"/>
    <cellStyle name="60% - Accent5 5" xfId="6890"/>
    <cellStyle name="60% - Accent5 6" xfId="6891"/>
    <cellStyle name="60% - Accent5 7" xfId="6892"/>
    <cellStyle name="60% - Accent6" xfId="9597"/>
    <cellStyle name="60% - Accent6 2" xfId="6893"/>
    <cellStyle name="60% - Accent6 3" xfId="6894"/>
    <cellStyle name="60% - Accent6 4" xfId="6895"/>
    <cellStyle name="60% - Accent6 5" xfId="6896"/>
    <cellStyle name="60% - Accent6 6" xfId="6897"/>
    <cellStyle name="60% - Accent6 7" xfId="6898"/>
    <cellStyle name="60% - akcent 1" xfId="10262"/>
    <cellStyle name="60% - akcent 2" xfId="10263"/>
    <cellStyle name="60% - akcent 3" xfId="10264"/>
    <cellStyle name="60% - akcent 4" xfId="10265"/>
    <cellStyle name="60% - akcent 5" xfId="10266"/>
    <cellStyle name="60% - akcent 6" xfId="10267"/>
    <cellStyle name="60% - Colore 1" xfId="10268"/>
    <cellStyle name="60% - Colore 2" xfId="10269"/>
    <cellStyle name="60% - Colore 3" xfId="10270"/>
    <cellStyle name="60% - Colore 4" xfId="10271"/>
    <cellStyle name="60% - Colore 5" xfId="10272"/>
    <cellStyle name="60% - Colore 6" xfId="10273"/>
    <cellStyle name="60% - Cor1" xfId="10274"/>
    <cellStyle name="60% - Cor2" xfId="10275"/>
    <cellStyle name="60% - Cor3" xfId="10276"/>
    <cellStyle name="60% - Cor4" xfId="10277"/>
    <cellStyle name="60% - Cor5" xfId="10278"/>
    <cellStyle name="60% - Cor6" xfId="10279"/>
    <cellStyle name="60% - Énfasis1" xfId="7911"/>
    <cellStyle name="60% - Énfasis2" xfId="7912"/>
    <cellStyle name="60% - Énfasis3" xfId="7913"/>
    <cellStyle name="60% - Énfasis4" xfId="7914"/>
    <cellStyle name="60% - Énfasis5" xfId="7915"/>
    <cellStyle name="60% - Énfasis6" xfId="7916"/>
    <cellStyle name="60% - Акцент1" xfId="10280"/>
    <cellStyle name="60% - Акцент2" xfId="10281"/>
    <cellStyle name="60% - Акцент3" xfId="10282"/>
    <cellStyle name="60% - Акцент4" xfId="10283"/>
    <cellStyle name="60% - Акцент5" xfId="10284"/>
    <cellStyle name="60% - Акцент6" xfId="10285"/>
    <cellStyle name="60% - 强调文字颜色 1" xfId="6899"/>
    <cellStyle name="60% - 强调文字颜色 2" xfId="6900"/>
    <cellStyle name="60% - 强调文字颜色 3" xfId="6901"/>
    <cellStyle name="60% - 强调文字颜色 4" xfId="6902"/>
    <cellStyle name="60% - 强调文字颜色 5" xfId="6903"/>
    <cellStyle name="60% - 强调文字颜色 6" xfId="6904"/>
    <cellStyle name="60% - 輔色1" xfId="6905"/>
    <cellStyle name="60% - 輔色2" xfId="6906"/>
    <cellStyle name="60% - 輔色3" xfId="6907"/>
    <cellStyle name="60% - 輔色4" xfId="6908"/>
    <cellStyle name="60% - 輔色5" xfId="6909"/>
    <cellStyle name="60% - 輔色6" xfId="6910"/>
    <cellStyle name="8" xfId="6911"/>
    <cellStyle name="8pt" xfId="6912"/>
    <cellStyle name="a" xfId="9598"/>
    <cellStyle name="A_Block Space" xfId="6913"/>
    <cellStyle name="A_Block Space_Standalone Buster LBO_19.11.2005" xfId="6914"/>
    <cellStyle name="A_BlueLine" xfId="6915"/>
    <cellStyle name="A_Do not Change" xfId="6916"/>
    <cellStyle name="A_Estimate" xfId="6917"/>
    <cellStyle name="A_Memo" xfId="6918"/>
    <cellStyle name="A_Memo_Standalone Buster LBO_19.11.2005" xfId="6919"/>
    <cellStyle name="A_Normal" xfId="6920"/>
    <cellStyle name="A_Normal Forecast" xfId="6921"/>
    <cellStyle name="A_Normal Historical" xfId="6922"/>
    <cellStyle name="A_Rate_Data" xfId="6923"/>
    <cellStyle name="A_Rate_Data Historical" xfId="6924"/>
    <cellStyle name="A_Rate_Title" xfId="6925"/>
    <cellStyle name="A_Rate_Title_Standalone Buster LBO_19.11.2005" xfId="6926"/>
    <cellStyle name="A_Simple Title" xfId="6927"/>
    <cellStyle name="A_Simple Title_Standalone Buster LBO_19.11.2005" xfId="6928"/>
    <cellStyle name="A_Sum" xfId="6929"/>
    <cellStyle name="A_SUM_Row Major" xfId="6930"/>
    <cellStyle name="A_SUM_Row Minor" xfId="6931"/>
    <cellStyle name="A_Title" xfId="6932"/>
    <cellStyle name="A_YearHeadings" xfId="6933"/>
    <cellStyle name="À‰" xfId="6934"/>
    <cellStyle name="A3 297 x 420 mm" xfId="6935"/>
    <cellStyle name="aaa" xfId="6936"/>
    <cellStyle name="Äåíåæíûé [0]_PERSONAL" xfId="6937"/>
    <cellStyle name="Äåíåæíûé_PERSONAL" xfId="6938"/>
    <cellStyle name="Absolute change" xfId="6939"/>
    <cellStyle name="ac" xfId="10286"/>
    <cellStyle name="Accent1" xfId="9599"/>
    <cellStyle name="Accent1 - 20%" xfId="6940"/>
    <cellStyle name="Accent1 - 40%" xfId="6941"/>
    <cellStyle name="Accent1 - 60%" xfId="6942"/>
    <cellStyle name="Accent1 2" xfId="6943"/>
    <cellStyle name="Accent1 3" xfId="6944"/>
    <cellStyle name="Accent1 4" xfId="6945"/>
    <cellStyle name="Accent1 5" xfId="6946"/>
    <cellStyle name="Accent1 6" xfId="6947"/>
    <cellStyle name="Accent1 7" xfId="6948"/>
    <cellStyle name="Accent2" xfId="9600"/>
    <cellStyle name="Accent2 - 20%" xfId="6949"/>
    <cellStyle name="Accent2 - 40%" xfId="6950"/>
    <cellStyle name="Accent2 - 60%" xfId="6951"/>
    <cellStyle name="Accent2 2" xfId="6952"/>
    <cellStyle name="Accent2 3" xfId="6953"/>
    <cellStyle name="Accent2 4" xfId="6954"/>
    <cellStyle name="Accent2 5" xfId="6955"/>
    <cellStyle name="Accent2 6" xfId="6956"/>
    <cellStyle name="Accent2 7" xfId="6957"/>
    <cellStyle name="Accent3" xfId="9601"/>
    <cellStyle name="Accent3 - 20%" xfId="6958"/>
    <cellStyle name="Accent3 - 40%" xfId="6959"/>
    <cellStyle name="Accent3 - 60%" xfId="6960"/>
    <cellStyle name="Accent3 2" xfId="6961"/>
    <cellStyle name="Accent3 3" xfId="6962"/>
    <cellStyle name="Accent3 4" xfId="6963"/>
    <cellStyle name="Accent3 5" xfId="6964"/>
    <cellStyle name="Accent3 6" xfId="6965"/>
    <cellStyle name="Accent3 7" xfId="6966"/>
    <cellStyle name="Accent4" xfId="9602"/>
    <cellStyle name="Accent4 - 20%" xfId="6967"/>
    <cellStyle name="Accent4 - 40%" xfId="6968"/>
    <cellStyle name="Accent4 - 60%" xfId="6969"/>
    <cellStyle name="Accent4 2" xfId="6970"/>
    <cellStyle name="Accent4 3" xfId="6971"/>
    <cellStyle name="Accent4 4" xfId="6972"/>
    <cellStyle name="Accent4 5" xfId="6973"/>
    <cellStyle name="Accent4 6" xfId="6974"/>
    <cellStyle name="Accent4 7" xfId="6975"/>
    <cellStyle name="Accent5" xfId="9603"/>
    <cellStyle name="Accent5 - 20%" xfId="6976"/>
    <cellStyle name="Accent5 - 40%" xfId="6977"/>
    <cellStyle name="Accent5 - 60%" xfId="6978"/>
    <cellStyle name="Accent5 2" xfId="6979"/>
    <cellStyle name="Accent5 3" xfId="6980"/>
    <cellStyle name="Accent5 4" xfId="6981"/>
    <cellStyle name="Accent5 5" xfId="6982"/>
    <cellStyle name="Accent5 6" xfId="6983"/>
    <cellStyle name="Accent5 7" xfId="6984"/>
    <cellStyle name="Accent6" xfId="9604"/>
    <cellStyle name="Accent6 - 20%" xfId="6985"/>
    <cellStyle name="Accent6 - 40%" xfId="6986"/>
    <cellStyle name="Accent6 - 60%" xfId="6987"/>
    <cellStyle name="Accent6 2" xfId="6988"/>
    <cellStyle name="Accent6 3" xfId="6989"/>
    <cellStyle name="Accent6 4" xfId="6990"/>
    <cellStyle name="Accent6 5" xfId="6991"/>
    <cellStyle name="Accent6 6" xfId="6992"/>
    <cellStyle name="Accent6 7" xfId="6993"/>
    <cellStyle name="Accounting" xfId="6994"/>
    <cellStyle name="Accounting [0]" xfId="6995"/>
    <cellStyle name="Accounting [1]" xfId="6996"/>
    <cellStyle name="Accounting_Sunshine Model" xfId="6997"/>
    <cellStyle name="Accounts heading" xfId="6998"/>
    <cellStyle name="AÇIK" xfId="6999"/>
    <cellStyle name="ACIKLAMA" xfId="7000"/>
    <cellStyle name="Acquisition" xfId="9605"/>
    <cellStyle name="Actual" xfId="9606"/>
    <cellStyle name="adj_share" xfId="7001"/>
    <cellStyle name="Adjusted" xfId="7002"/>
    <cellStyle name="AeE­ [0]_INQUIRY ¿µ¾÷AßAø " xfId="7003"/>
    <cellStyle name="ÅëÈ­ [0]_TestResults" xfId="9607"/>
    <cellStyle name="AeE­_INQUIRY ¿µ¾÷AßAø " xfId="7004"/>
    <cellStyle name="ÅëÈ­_TestResults" xfId="9608"/>
    <cellStyle name="AFE" xfId="7005"/>
    <cellStyle name="Afjusted" xfId="7006"/>
    <cellStyle name="Agara" xfId="7007"/>
    <cellStyle name="AH-Normal" xfId="9609"/>
    <cellStyle name="AH-Normal 2" xfId="9610"/>
    <cellStyle name="Akcent 1" xfId="10287"/>
    <cellStyle name="Akcent 2" xfId="10288"/>
    <cellStyle name="Akcent 3" xfId="10289"/>
    <cellStyle name="Akcent 4" xfId="10290"/>
    <cellStyle name="Akcent 5" xfId="10291"/>
    <cellStyle name="Akcent 6" xfId="10292"/>
    <cellStyle name="Alert" xfId="7008"/>
    <cellStyle name="allocation" xfId="7009"/>
    <cellStyle name="ANALYST" xfId="9611"/>
    <cellStyle name="Angela" xfId="9612"/>
    <cellStyle name="Angela 2" xfId="9613"/>
    <cellStyle name="AnhPos" xfId="7010"/>
    <cellStyle name="Annee" xfId="7011"/>
    <cellStyle name="annee semestre" xfId="7012"/>
    <cellStyle name="ANormal" xfId="7013"/>
    <cellStyle name="År" xfId="7014"/>
    <cellStyle name="args.style" xfId="7015"/>
    <cellStyle name="Arial [WT]" xfId="7016"/>
    <cellStyle name="Arial 10" xfId="7017"/>
    <cellStyle name="Arial 10 2" xfId="9614"/>
    <cellStyle name="Arial 12" xfId="7018"/>
    <cellStyle name="Arial6Bold" xfId="7019"/>
    <cellStyle name="Arial8Bold" xfId="7020"/>
    <cellStyle name="Arial8Italic" xfId="7021"/>
    <cellStyle name="ArialNormal" xfId="7022"/>
    <cellStyle name="Array" xfId="7023"/>
    <cellStyle name="Array Enter" xfId="7024"/>
    <cellStyle name="as % of" xfId="7025"/>
    <cellStyle name="Assumption [#]" xfId="9615"/>
    <cellStyle name="Assumptions" xfId="7026"/>
    <cellStyle name="Assumptions 2" xfId="7027"/>
    <cellStyle name="at" xfId="7028"/>
    <cellStyle name="AÞ¸¶ [0]_INQUIRY ¿µ¾÷AßAø " xfId="7029"/>
    <cellStyle name="ÄÞ¸¶ [0]_TestResults" xfId="9616"/>
    <cellStyle name="AÞ¸¶_INQUIRY ¿µ¾÷AßAø " xfId="7030"/>
    <cellStyle name="ÄÞ¸¶_TestResults" xfId="9617"/>
    <cellStyle name="AusgabeBildschirm" xfId="9618"/>
    <cellStyle name="AusgabeBildschirm 2" xfId="9619"/>
    <cellStyle name="Avertissement" xfId="7031"/>
    <cellStyle name="Avskiljare" xfId="7032"/>
    <cellStyle name="b" xfId="7033"/>
    <cellStyle name="b%0" xfId="7034"/>
    <cellStyle name="b%1" xfId="7035"/>
    <cellStyle name="b%2" xfId="7036"/>
    <cellStyle name="B&amp;W" xfId="7037"/>
    <cellStyle name="B&amp;Wbold" xfId="7038"/>
    <cellStyle name="b_Book3" xfId="7039"/>
    <cellStyle name="b_Draft Vanquish model v6 Regions" xfId="7040"/>
    <cellStyle name="b_ready reckoner_Hutch3.4" xfId="7041"/>
    <cellStyle name="b0" xfId="7042"/>
    <cellStyle name="b09" xfId="7043"/>
    <cellStyle name="b1" xfId="7044"/>
    <cellStyle name="b2" xfId="7045"/>
    <cellStyle name="Background" xfId="7046"/>
    <cellStyle name="Bad" xfId="9620"/>
    <cellStyle name="Bad 2" xfId="7047"/>
    <cellStyle name="Bad 3" xfId="7048"/>
    <cellStyle name="Bad 4" xfId="7049"/>
    <cellStyle name="Bad 5" xfId="7050"/>
    <cellStyle name="Bad 6" xfId="7051"/>
    <cellStyle name="Bad 7" xfId="7052"/>
    <cellStyle name="BalanceSheet" xfId="9621"/>
    <cellStyle name="BalanceSheet 2" xfId="9622"/>
    <cellStyle name="Band 1" xfId="7053"/>
    <cellStyle name="Band 2" xfId="7054"/>
    <cellStyle name="Banner" xfId="7055"/>
    <cellStyle name="Banner 2" xfId="7056"/>
    <cellStyle name="Banner 3" xfId="7057"/>
    <cellStyle name="BASLIK" xfId="7058"/>
    <cellStyle name="BASLIKl" xfId="7059"/>
    <cellStyle name="Beiwerk" xfId="7060"/>
    <cellStyle name="Beløb" xfId="7061"/>
    <cellStyle name="Beløb (negative)" xfId="7062"/>
    <cellStyle name="Beløb 1000" xfId="7063"/>
    <cellStyle name="Beløb 1000 (negative)" xfId="7064"/>
    <cellStyle name="Beløb 1000_ABC analysis Deloitte" xfId="7065"/>
    <cellStyle name="Beløb_ABC analysis Deloitte" xfId="7066"/>
    <cellStyle name="Ber_Beschr." xfId="9623"/>
    <cellStyle name="Beräkning" xfId="7067"/>
    <cellStyle name="Besuchter Hyperlink" xfId="7068"/>
    <cellStyle name="Beträge" xfId="9624"/>
    <cellStyle name="BetterValues" xfId="7069"/>
    <cellStyle name="Bezug" xfId="9625"/>
    <cellStyle name="BilanzKonten" xfId="9626"/>
    <cellStyle name="BilanzKopf" xfId="9627"/>
    <cellStyle name="BilanzZahlen" xfId="9628"/>
    <cellStyle name="BilanzZahlenDetail" xfId="9629"/>
    <cellStyle name="BilanzZahlenProzent" xfId="9630"/>
    <cellStyle name="BilanzZahlenProzentDetail" xfId="9631"/>
    <cellStyle name="Billing" xfId="7070"/>
    <cellStyle name="BilPos" xfId="7071"/>
    <cellStyle name="Black" xfId="7072"/>
    <cellStyle name="BlackStrike" xfId="7073"/>
    <cellStyle name="BlackText" xfId="7074"/>
    <cellStyle name="BlackTitle" xfId="9632"/>
    <cellStyle name="blank" xfId="7075"/>
    <cellStyle name="BLD_Comment" xfId="7076"/>
    <cellStyle name="blk" xfId="7077"/>
    <cellStyle name="BLKNUM1" xfId="7078"/>
    <cellStyle name="block" xfId="9633"/>
    <cellStyle name="blue" xfId="7079"/>
    <cellStyle name="BM Header Main" xfId="7080"/>
    <cellStyle name="bo" xfId="7081"/>
    <cellStyle name="Body" xfId="7082"/>
    <cellStyle name="Bold" xfId="9634"/>
    <cellStyle name="Bold 11" xfId="7083"/>
    <cellStyle name="Bold/Border" xfId="7084"/>
    <cellStyle name="BoldBottomLineSolid" xfId="10293"/>
    <cellStyle name="BoldCenter" xfId="10294"/>
    <cellStyle name="BoldCenter16" xfId="10295"/>
    <cellStyle name="BoldCenteredBottomLineSolid" xfId="10296"/>
    <cellStyle name="BoldGrayBackGround" xfId="10297"/>
    <cellStyle name="BoldText" xfId="7085"/>
    <cellStyle name="book" xfId="7086"/>
    <cellStyle name="Boolean" xfId="7087"/>
    <cellStyle name="Border" xfId="7088"/>
    <cellStyle name="Border Heavy" xfId="7089"/>
    <cellStyle name="Border Thin" xfId="7090"/>
    <cellStyle name="Border_Current" xfId="7091"/>
    <cellStyle name="BorderCentered" xfId="10298"/>
    <cellStyle name="Bottom" xfId="7092"/>
    <cellStyle name="BottomBorder" xfId="7093"/>
    <cellStyle name="BottomLineSolid" xfId="10299"/>
    <cellStyle name="bout" xfId="7094"/>
    <cellStyle name="Box major" xfId="7095"/>
    <cellStyle name="Box minor" xfId="7096"/>
    <cellStyle name="BP" xfId="7097"/>
    <cellStyle name="Bps" xfId="7098"/>
    <cellStyle name="Bps 2" xfId="7099"/>
    <cellStyle name="Brand Align Left Text" xfId="7917"/>
    <cellStyle name="Brand Default" xfId="7100"/>
    <cellStyle name="Brand Default 2" xfId="9635"/>
    <cellStyle name="Brand Forecast Highlight" xfId="9636"/>
    <cellStyle name="Brand Percent" xfId="7918"/>
    <cellStyle name="Brand Source" xfId="7101"/>
    <cellStyle name="Brand Subtitle with Underline" xfId="7102"/>
    <cellStyle name="Brand Subtitle without Underline" xfId="7919"/>
    <cellStyle name="Brand Subtotal" xfId="9637"/>
    <cellStyle name="Brand Subtotal 2" xfId="9638"/>
    <cellStyle name="Brand Title" xfId="7920"/>
    <cellStyle name="Brand Total" xfId="9639"/>
    <cellStyle name="Brand Total 2" xfId="9640"/>
    <cellStyle name="British Pound" xfId="7103"/>
    <cellStyle name="BritPound" xfId="7104"/>
    <cellStyle name="Bruch x/y" xfId="9641"/>
    <cellStyle name="Bruch x/yy" xfId="9642"/>
    <cellStyle name="bt" xfId="7105"/>
    <cellStyle name="btit" xfId="7106"/>
    <cellStyle name="Budget" xfId="9643"/>
    <cellStyle name="Buena" xfId="7921"/>
    <cellStyle name="Bullet" xfId="7107"/>
    <cellStyle name="c" xfId="7108"/>
    <cellStyle name="C?AØ_¿µ¾÷CoE² " xfId="7109"/>
    <cellStyle name="c_Grouse+Pelican" xfId="7110"/>
    <cellStyle name="c_Macros" xfId="7111"/>
    <cellStyle name="c_Macros (2)" xfId="7112"/>
    <cellStyle name="c_Manager (2)" xfId="7113"/>
    <cellStyle name="Ç¥ÁØ_TestResults" xfId="9644"/>
    <cellStyle name="c0" xfId="7114"/>
    <cellStyle name="Cabeçalho 1" xfId="10300"/>
    <cellStyle name="Cabeçalho 2" xfId="10301"/>
    <cellStyle name="Cabeçalho 3" xfId="10302"/>
    <cellStyle name="Cabeçalho 4" xfId="10303"/>
    <cellStyle name="cach" xfId="7115"/>
    <cellStyle name="Calc" xfId="7116"/>
    <cellStyle name="Calc - Blue" xfId="7117"/>
    <cellStyle name="Calc - Feed" xfId="7118"/>
    <cellStyle name="Calc - Green" xfId="7119"/>
    <cellStyle name="Calc - Grey" xfId="7120"/>
    <cellStyle name="Calc - Light" xfId="7121"/>
    <cellStyle name="Calc - Light White" xfId="7122"/>
    <cellStyle name="Calc - White" xfId="7123"/>
    <cellStyle name="Calc - White Light" xfId="7124"/>
    <cellStyle name="CALC Amount" xfId="7125"/>
    <cellStyle name="CALC Amount Total" xfId="7126"/>
    <cellStyle name="Calc bps" xfId="7127"/>
    <cellStyle name="Calc Currency (0)" xfId="7128"/>
    <cellStyle name="Calc Currency (2)" xfId="7129"/>
    <cellStyle name="Calc date" xfId="7130"/>
    <cellStyle name="Calc gridlines" xfId="7131"/>
    <cellStyle name="Calc multiple" xfId="7132"/>
    <cellStyle name="Calc Percent (0)" xfId="7133"/>
    <cellStyle name="Calc Percent (1)" xfId="7134"/>
    <cellStyle name="Calc Percent (2)" xfId="7135"/>
    <cellStyle name="CALC Percent [1]" xfId="7136"/>
    <cellStyle name="Calc Units (0)" xfId="7137"/>
    <cellStyle name="Calc Units (1)" xfId="7138"/>
    <cellStyle name="Calc Units (2)" xfId="7139"/>
    <cellStyle name="Calc_Ascot - DC_v5" xfId="7140"/>
    <cellStyle name="Calcolo" xfId="10304"/>
    <cellStyle name="Calcs general" xfId="7141"/>
    <cellStyle name="Calcs pence" xfId="7142"/>
    <cellStyle name="Calcs percentage" xfId="7143"/>
    <cellStyle name="Calcul" xfId="7144"/>
    <cellStyle name="CALCULATED" xfId="9645"/>
    <cellStyle name="Calculated Number" xfId="7145"/>
    <cellStyle name="Calculated Number 2" xfId="7146"/>
    <cellStyle name="Calculation" xfId="9646"/>
    <cellStyle name="Calculation 2" xfId="7147"/>
    <cellStyle name="Calculation 3" xfId="7148"/>
    <cellStyle name="Calculation 4" xfId="7149"/>
    <cellStyle name="Calculation 5" xfId="7150"/>
    <cellStyle name="Calculation 6" xfId="7151"/>
    <cellStyle name="Calculation 7" xfId="7152"/>
    <cellStyle name="Calculation Date 1" xfId="7153"/>
    <cellStyle name="Cálculo" xfId="7922"/>
    <cellStyle name="CALDAS" xfId="7154"/>
    <cellStyle name="cárky [0]_CTD" xfId="7155"/>
    <cellStyle name="cárky_CTD" xfId="7156"/>
    <cellStyle name="CAS" xfId="7157"/>
    <cellStyle name="Case" xfId="7158"/>
    <cellStyle name="Case 2" xfId="9647"/>
    <cellStyle name="Cash Flow Statement" xfId="9648"/>
    <cellStyle name="Cash Flow Statement 2" xfId="9649"/>
    <cellStyle name="CashFlow" xfId="9650"/>
    <cellStyle name="CashFlow 2" xfId="9651"/>
    <cellStyle name="Celda de comprobación" xfId="7923"/>
    <cellStyle name="Celda vinculada" xfId="7924"/>
    <cellStyle name="Celkem" xfId="7159"/>
    <cellStyle name="Cella collegata" xfId="10305"/>
    <cellStyle name="Cella da controllare" xfId="10306"/>
    <cellStyle name="Cella libera" xfId="7160"/>
    <cellStyle name="Celle libere" xfId="7161"/>
    <cellStyle name="Cellule liée" xfId="7162"/>
    <cellStyle name="Célula Ligada" xfId="10307"/>
    <cellStyle name="Center" xfId="7163"/>
    <cellStyle name="CenterCenter" xfId="10308"/>
    <cellStyle name="Change" xfId="7164"/>
    <cellStyle name="Change A&amp;ll" xfId="10309"/>
    <cellStyle name="Change procent" xfId="7165"/>
    <cellStyle name="Change_BE Steel - new forecasts" xfId="7166"/>
    <cellStyle name="ChartingText" xfId="9652"/>
    <cellStyle name="Check Cell" xfId="9653"/>
    <cellStyle name="Check Cell 2" xfId="7167"/>
    <cellStyle name="Check Cell 3" xfId="7168"/>
    <cellStyle name="Check Cell 4" xfId="7169"/>
    <cellStyle name="Check Cell 5" xfId="7170"/>
    <cellStyle name="Check Cell 6" xfId="7171"/>
    <cellStyle name="Check Cell 7" xfId="7172"/>
    <cellStyle name="Check label" xfId="7173"/>
    <cellStyle name="Check value" xfId="7174"/>
    <cellStyle name="CHF" xfId="7175"/>
    <cellStyle name="Chiffre" xfId="7176"/>
    <cellStyle name="Číslo_# ##0" xfId="7177"/>
    <cellStyle name="ClearBorders" xfId="7178"/>
    <cellStyle name="co" xfId="7179"/>
    <cellStyle name="Code" xfId="7180"/>
    <cellStyle name="Code Section" xfId="7181"/>
    <cellStyle name="CodeEingabe" xfId="9654"/>
    <cellStyle name="Col_head" xfId="9655"/>
    <cellStyle name="ColHead" xfId="7182"/>
    <cellStyle name="ColHeader" xfId="7183"/>
    <cellStyle name="ColHeading" xfId="9656"/>
    <cellStyle name="Collapse" xfId="7184"/>
    <cellStyle name="Color_Anna" xfId="7185"/>
    <cellStyle name="Colore 1" xfId="10310"/>
    <cellStyle name="Colore 2" xfId="10311"/>
    <cellStyle name="Colore 3" xfId="10312"/>
    <cellStyle name="Colore 4" xfId="10313"/>
    <cellStyle name="Colore 5" xfId="10314"/>
    <cellStyle name="Colore 6" xfId="10315"/>
    <cellStyle name="Column Title" xfId="7186"/>
    <cellStyle name="Column_Title" xfId="7187"/>
    <cellStyle name="ColumnHeaderNormal" xfId="9657"/>
    <cellStyle name="ColumnHeadings" xfId="7188"/>
    <cellStyle name="ColumnHeadings2" xfId="7189"/>
    <cellStyle name="Comma  - Style1" xfId="7190"/>
    <cellStyle name="Comma  - Style1 2" xfId="9658"/>
    <cellStyle name="Comma  - Style2" xfId="7191"/>
    <cellStyle name="Comma  - Style2 2" xfId="9659"/>
    <cellStyle name="Comma  - Style3" xfId="7192"/>
    <cellStyle name="Comma  - Style3 2" xfId="9660"/>
    <cellStyle name="Comma  - Style4" xfId="7193"/>
    <cellStyle name="Comma  - Style4 2" xfId="9661"/>
    <cellStyle name="Comma  - Style5" xfId="7194"/>
    <cellStyle name="Comma  - Style5 2" xfId="9662"/>
    <cellStyle name="Comma  - Style6" xfId="7195"/>
    <cellStyle name="Comma  - Style6 2" xfId="9663"/>
    <cellStyle name="Comma  - Style7" xfId="7196"/>
    <cellStyle name="Comma  - Style7 2" xfId="9664"/>
    <cellStyle name="Comma  - Style8" xfId="7197"/>
    <cellStyle name="Comma  - Style8 2" xfId="9665"/>
    <cellStyle name="Comma (1)" xfId="7198"/>
    <cellStyle name="Comma ," xfId="7199"/>
    <cellStyle name="Comma [0]" xfId="9666"/>
    <cellStyle name="Comma [0] 2" xfId="7200"/>
    <cellStyle name="Comma [0]_Format_Strc_Cost_2008_1008" xfId="10316"/>
    <cellStyle name="Comma [00]" xfId="7201"/>
    <cellStyle name="Comma [1]" xfId="7202"/>
    <cellStyle name="Comma [1] 2" xfId="7203"/>
    <cellStyle name="Comma [2]" xfId="7204"/>
    <cellStyle name="Comma [2] 2" xfId="7205"/>
    <cellStyle name="Comma [3]" xfId="7206"/>
    <cellStyle name="Comma 0" xfId="7207"/>
    <cellStyle name="Comma 0*" xfId="7208"/>
    <cellStyle name="Comma 0_Balthus model" xfId="7209"/>
    <cellStyle name="Comma 10" xfId="7210"/>
    <cellStyle name="Comma 10 2" xfId="7211"/>
    <cellStyle name="Comma 11" xfId="7212"/>
    <cellStyle name="Comma 12" xfId="7213"/>
    <cellStyle name="Comma 13" xfId="7214"/>
    <cellStyle name="Comma 14" xfId="7215"/>
    <cellStyle name="Comma 15" xfId="7216"/>
    <cellStyle name="Comma 16" xfId="7217"/>
    <cellStyle name="Comma 2" xfId="7218"/>
    <cellStyle name="Comma 2 2" xfId="7219"/>
    <cellStyle name="Comma 2 2 2" xfId="7220"/>
    <cellStyle name="Comma 2 3" xfId="7221"/>
    <cellStyle name="Comma 2 4" xfId="7222"/>
    <cellStyle name="Comma 2 5" xfId="7223"/>
    <cellStyle name="Comma 2 6" xfId="7896"/>
    <cellStyle name="Comma 3" xfId="7224"/>
    <cellStyle name="Comma 3 10" xfId="7225"/>
    <cellStyle name="Comma 3 11" xfId="7226"/>
    <cellStyle name="Comma 3 2" xfId="7227"/>
    <cellStyle name="Comma 3 3" xfId="7228"/>
    <cellStyle name="Comma 3 4" xfId="7229"/>
    <cellStyle name="Comma 3 5" xfId="7230"/>
    <cellStyle name="Comma 3 6" xfId="7231"/>
    <cellStyle name="Comma 3 7" xfId="7232"/>
    <cellStyle name="Comma 3 8" xfId="7233"/>
    <cellStyle name="Comma 3 9" xfId="7234"/>
    <cellStyle name="Comma 4" xfId="7235"/>
    <cellStyle name="Comma 4 2" xfId="7236"/>
    <cellStyle name="Comma 4 2 2" xfId="7237"/>
    <cellStyle name="Comma 4 2 3" xfId="7238"/>
    <cellStyle name="Comma 4 3" xfId="7239"/>
    <cellStyle name="Comma 4 4" xfId="7240"/>
    <cellStyle name="Comma 4 5" xfId="7241"/>
    <cellStyle name="Comma 5" xfId="7242"/>
    <cellStyle name="Comma 5 2" xfId="7243"/>
    <cellStyle name="Comma 6" xfId="7244"/>
    <cellStyle name="Comma 6 2" xfId="7245"/>
    <cellStyle name="Comma 7" xfId="7246"/>
    <cellStyle name="Comma 7 2" xfId="7247"/>
    <cellStyle name="Comma 7 3" xfId="7248"/>
    <cellStyle name="Comma 8" xfId="7249"/>
    <cellStyle name="Comma 8 2" xfId="7250"/>
    <cellStyle name="Comma 9" xfId="7251"/>
    <cellStyle name="Comma(1)" xfId="9667"/>
    <cellStyle name="Comma, 1 dec" xfId="9668"/>
    <cellStyle name="Comma, 1 dec 2" xfId="9669"/>
    <cellStyle name="Comma, 2 dec" xfId="9670"/>
    <cellStyle name="Comma0" xfId="7252"/>
    <cellStyle name="Comma0 - Biçem2" xfId="7253"/>
    <cellStyle name="Comma0 - Style3" xfId="7254"/>
    <cellStyle name="Comma0_Histroical analysis databook MASTER" xfId="7255"/>
    <cellStyle name="Comment" xfId="7256"/>
    <cellStyle name="Commentaire" xfId="7257"/>
    <cellStyle name="Comments" xfId="9671"/>
    <cellStyle name="Common" xfId="7258"/>
    <cellStyle name="Company" xfId="9672"/>
    <cellStyle name="COMPATTA" xfId="7259"/>
    <cellStyle name="Consultant Unprotected" xfId="7260"/>
    <cellStyle name="ContentsHyperlink" xfId="10317"/>
    <cellStyle name="Copied" xfId="7261"/>
    <cellStyle name="COPY" xfId="7262"/>
    <cellStyle name="Copy1_" xfId="7263"/>
    <cellStyle name="Cor1" xfId="10318"/>
    <cellStyle name="Cor2" xfId="10319"/>
    <cellStyle name="Cor3" xfId="10320"/>
    <cellStyle name="Cor4" xfId="10321"/>
    <cellStyle name="Cor5" xfId="10322"/>
    <cellStyle name="Cor6" xfId="10323"/>
    <cellStyle name="Correcto" xfId="10324"/>
    <cellStyle name="Cover Date" xfId="9673"/>
    <cellStyle name="Cover presentation title" xfId="7264"/>
    <cellStyle name="Cover Subtitle" xfId="9674"/>
    <cellStyle name="Cover Title" xfId="9675"/>
    <cellStyle name="Curr" xfId="7265"/>
    <cellStyle name="CurRatio" xfId="9676"/>
    <cellStyle name="Currency $" xfId="7266"/>
    <cellStyle name="Currency (0)" xfId="7267"/>
    <cellStyle name="Currency (2)" xfId="7268"/>
    <cellStyle name="Currency [$0]" xfId="7269"/>
    <cellStyle name="Currency [£0]" xfId="7270"/>
    <cellStyle name="Currency [0]" xfId="9677"/>
    <cellStyle name="Currency [00]" xfId="7271"/>
    <cellStyle name="Currency [1]" xfId="7272"/>
    <cellStyle name="Currency [2]" xfId="7273"/>
    <cellStyle name="Currency [3]" xfId="7274"/>
    <cellStyle name="Currency 0" xfId="7275"/>
    <cellStyle name="Currency 2" xfId="7276"/>
    <cellStyle name="Currency 2 2" xfId="7277"/>
    <cellStyle name="Currency 3" xfId="7278"/>
    <cellStyle name="Currency 3 2" xfId="7279"/>
    <cellStyle name="Currency 4" xfId="7280"/>
    <cellStyle name="Currency 4 2" xfId="7281"/>
    <cellStyle name="Currency 5" xfId="7282"/>
    <cellStyle name="Currency 6" xfId="7283"/>
    <cellStyle name="Currency MTL" xfId="7284"/>
    <cellStyle name="Currency RU" xfId="7285"/>
    <cellStyle name="Currency T$" xfId="7286"/>
    <cellStyle name="Currency0" xfId="7287"/>
    <cellStyle name="Currency1" xfId="7288"/>
    <cellStyle name="Currency2" xfId="9678"/>
    <cellStyle name="Currsmall" xfId="7289"/>
    <cellStyle name="custom" xfId="7290"/>
    <cellStyle name="d" xfId="7291"/>
    <cellStyle name="d mmm" xfId="7292"/>
    <cellStyle name="D_Modele Pekin clo" xfId="7293"/>
    <cellStyle name="d_Multiples 09-28-00" xfId="7294"/>
    <cellStyle name="D_Project Müller 080601" xfId="7295"/>
    <cellStyle name="Dagsdatum" xfId="7296"/>
    <cellStyle name="Dane wejściowe" xfId="10325"/>
    <cellStyle name="Dane wyjściowe" xfId="10326"/>
    <cellStyle name="darren" xfId="7297"/>
    <cellStyle name="Dash" xfId="7298"/>
    <cellStyle name="Data entry" xfId="7299"/>
    <cellStyle name="DataBases" xfId="9679"/>
    <cellStyle name="DATAENT" xfId="9680"/>
    <cellStyle name="DataStyle" xfId="9681"/>
    <cellStyle name="DataToHide" xfId="9682"/>
    <cellStyle name="Date" xfId="7300"/>
    <cellStyle name="Date - Period" xfId="10327"/>
    <cellStyle name="Date - Style2" xfId="7301"/>
    <cellStyle name="Date (month)" xfId="7302"/>
    <cellStyle name="Date [d-mmm-yy]" xfId="9683"/>
    <cellStyle name="Date [mm-d-yy]" xfId="9684"/>
    <cellStyle name="Date [mm-d-yyyy]" xfId="9685"/>
    <cellStyle name="Date [mmm-d-yyyy]" xfId="9686"/>
    <cellStyle name="Date [mmm-yy]" xfId="9687"/>
    <cellStyle name="Date [mmm-yyyy]" xfId="9688"/>
    <cellStyle name="date 2" xfId="9689"/>
    <cellStyle name="Date Aligned" xfId="7303"/>
    <cellStyle name="Date Short" xfId="7304"/>
    <cellStyle name="Date(MY)" xfId="7305"/>
    <cellStyle name="Date_~0939206" xfId="7306"/>
    <cellStyle name="Date2" xfId="9690"/>
    <cellStyle name="dateheure" xfId="7307"/>
    <cellStyle name="Dateline" xfId="7308"/>
    <cellStyle name="DateModel" xfId="7309"/>
    <cellStyle name="DATES" xfId="7310"/>
    <cellStyle name="DateShort" xfId="7311"/>
    <cellStyle name="Date-Time" xfId="7312"/>
    <cellStyle name="DateYear" xfId="9691"/>
    <cellStyle name="Datum" xfId="7313"/>
    <cellStyle name="Datum [0]" xfId="9692"/>
    <cellStyle name="Datum 10" xfId="9693"/>
    <cellStyle name="Datum 11" xfId="9694"/>
    <cellStyle name="Datum 12" xfId="9695"/>
    <cellStyle name="Datum 8" xfId="9696"/>
    <cellStyle name="Datum 9" xfId="9697"/>
    <cellStyle name="Datum TT.MM.JJ" xfId="9698"/>
    <cellStyle name="Datum TT.MM.JJJJ" xfId="9699"/>
    <cellStyle name="Datum TT.MMMM.JJJJ" xfId="9700"/>
    <cellStyle name="Datum_Ländergewichtung Steuersätze für KPMG_2009" xfId="9701"/>
    <cellStyle name="david %" xfId="7314"/>
    <cellStyle name="david % 0.0" xfId="7315"/>
    <cellStyle name="david % 0.00" xfId="7316"/>
    <cellStyle name="david 01" xfId="7317"/>
    <cellStyle name="david 01 B" xfId="7318"/>
    <cellStyle name="david 01 BU" xfId="7319"/>
    <cellStyle name="david 01 no 0" xfId="7320"/>
    <cellStyle name="david 01 U" xfId="7321"/>
    <cellStyle name="david 01.00" xfId="7322"/>
    <cellStyle name="david as % of" xfId="7323"/>
    <cellStyle name="DC" xfId="7324"/>
    <cellStyle name="DC2 comment" xfId="7325"/>
    <cellStyle name="DCC" xfId="7326"/>
    <cellStyle name="DCMessage" xfId="7327"/>
    <cellStyle name="Dec_0" xfId="7328"/>
    <cellStyle name="Dec0" xfId="7329"/>
    <cellStyle name="Dec2" xfId="7330"/>
    <cellStyle name="Dec3" xfId="7331"/>
    <cellStyle name="Decimal" xfId="7332"/>
    <cellStyle name="Decimal (negative)" xfId="7333"/>
    <cellStyle name="Decimal 1" xfId="7334"/>
    <cellStyle name="Decimal 2" xfId="7335"/>
    <cellStyle name="Decimal 3" xfId="7336"/>
    <cellStyle name="DELTA" xfId="9702"/>
    <cellStyle name="Dens" xfId="7337"/>
    <cellStyle name="density" xfId="7338"/>
    <cellStyle name="design" xfId="7339"/>
    <cellStyle name="dettaglio" xfId="7340"/>
    <cellStyle name="Dev grey" xfId="7341"/>
    <cellStyle name="Dev highlight" xfId="7342"/>
    <cellStyle name="Dezimal [+line]" xfId="9703"/>
    <cellStyle name="Dezimal 0" xfId="9704"/>
    <cellStyle name="Dezimal 0,0" xfId="9705"/>
    <cellStyle name="Dezimal 0,00" xfId="9706"/>
    <cellStyle name="Dezimal 0_2010-03-03 Trading Multiple-Tool Draft" xfId="9707"/>
    <cellStyle name="Dezimal 2" xfId="7925"/>
    <cellStyle name="Dezimal 2 2" xfId="7926"/>
    <cellStyle name="Dezimal 3" xfId="7927"/>
    <cellStyle name="Dezimal 3 2" xfId="10328"/>
    <cellStyle name="Dezimal 3_BUD_Group_Builder_10_INCREASED_EUR_1,52_V4" xfId="10329"/>
    <cellStyle name="Dezimal 4" xfId="7928"/>
    <cellStyle name="Dezimal mit Komma" xfId="10330"/>
    <cellStyle name="Dezimal_Additional UTOPIA examples" xfId="7894"/>
    <cellStyle name="Dia" xfId="9708"/>
    <cellStyle name="Dobre" xfId="10331"/>
    <cellStyle name="Dollar" xfId="7343"/>
    <cellStyle name="Dollar 2" xfId="9709"/>
    <cellStyle name="Dollars" xfId="7344"/>
    <cellStyle name="Dollars(0)" xfId="7345"/>
    <cellStyle name="DollarWhole" xfId="9710"/>
    <cellStyle name="DollarWhole 2" xfId="9711"/>
    <cellStyle name="données" xfId="7346"/>
    <cellStyle name="donnéesbord" xfId="7347"/>
    <cellStyle name="Dotted Line" xfId="7348"/>
    <cellStyle name="Double Accounting" xfId="7349"/>
    <cellStyle name="DOWNFOOT" xfId="9712"/>
    <cellStyle name="DOWNFOOT 2" xfId="9713"/>
    <cellStyle name="Download" xfId="7350"/>
    <cellStyle name="dp0,-" xfId="7351"/>
    <cellStyle name="dp1" xfId="7352"/>
    <cellStyle name="dp1,-" xfId="7353"/>
    <cellStyle name="dp2,-" xfId="7354"/>
    <cellStyle name="DPS" xfId="7355"/>
    <cellStyle name="Drill" xfId="7356"/>
    <cellStyle name="Driver" xfId="9714"/>
    <cellStyle name="Driver Lable" xfId="9715"/>
    <cellStyle name="Driver_Innsamling2" xfId="9716"/>
    <cellStyle name="DrKW Assumption" xfId="9717"/>
    <cellStyle name="DrKW Green Line" xfId="9718"/>
    <cellStyle name="DrKW Input" xfId="9719"/>
    <cellStyle name="DrKW Multiple" xfId="9720"/>
    <cellStyle name="DrKW Multiple 2" xfId="9721"/>
    <cellStyle name="DrKW Percent" xfId="9722"/>
    <cellStyle name="DrKW Percent 2" xfId="9723"/>
    <cellStyle name="DrKW Percent 8pt" xfId="9724"/>
    <cellStyle name="DrKW Percent Assumption" xfId="9725"/>
    <cellStyle name="DrKW Percent Assumption 8pt" xfId="9726"/>
    <cellStyle name="DrKW Percent Input" xfId="9727"/>
    <cellStyle name="DrKW Standard format" xfId="9728"/>
    <cellStyle name="DrKW Standard format 2" xfId="9729"/>
    <cellStyle name="Drop_down" xfId="9730"/>
    <cellStyle name="Duizenden" xfId="7357"/>
    <cellStyle name="Dziesi?tny [0]_Zeszyt1" xfId="9731"/>
    <cellStyle name="Dziesi?tny_DFC ERAV3" xfId="9732"/>
    <cellStyle name="Dziesiętny [0]_laroux" xfId="7358"/>
    <cellStyle name="Dziesiętny_DFC ERAV3" xfId="9733"/>
    <cellStyle name="e" xfId="9734"/>
    <cellStyle name="ein" xfId="7359"/>
    <cellStyle name="Eing_Beschr." xfId="9735"/>
    <cellStyle name="Eingabewert" xfId="9736"/>
    <cellStyle name="Eingabewert Dat" xfId="9737"/>
    <cellStyle name="Eingabewert DM" xfId="9738"/>
    <cellStyle name="Eingabewert Prz" xfId="9739"/>
    <cellStyle name="Eingabewert_AR020319.XLS Diagramm 4" xfId="9740"/>
    <cellStyle name="èKøÿÿ|$0‹õ¥¥¥¥‹E" xfId="7360"/>
    <cellStyle name="ElecEff" xfId="7361"/>
    <cellStyle name="Emphasis 1" xfId="7929"/>
    <cellStyle name="Emphasis 2" xfId="7930"/>
    <cellStyle name="Emphasis 3" xfId="7931"/>
    <cellStyle name="Empty1" xfId="7362"/>
    <cellStyle name="Encabez1" xfId="9741"/>
    <cellStyle name="Encabez2" xfId="9742"/>
    <cellStyle name="Encabezado 4" xfId="7932"/>
    <cellStyle name="End of sheet" xfId="7363"/>
    <cellStyle name="Énfasis1" xfId="7933"/>
    <cellStyle name="Énfasis2" xfId="7934"/>
    <cellStyle name="Énfasis3" xfId="7935"/>
    <cellStyle name="Énfasis4" xfId="7936"/>
    <cellStyle name="Énfasis5" xfId="7937"/>
    <cellStyle name="Énfasis6" xfId="7938"/>
    <cellStyle name="Enter Currency (0)" xfId="7364"/>
    <cellStyle name="Enter Currency (2)" xfId="7365"/>
    <cellStyle name="Enter Units (0)" xfId="7366"/>
    <cellStyle name="Enter Units (1)" xfId="7367"/>
    <cellStyle name="Enter Units (2)" xfId="7368"/>
    <cellStyle name="Entered" xfId="7369"/>
    <cellStyle name="ENTERO NEGATIVO" xfId="9743"/>
    <cellStyle name="En-tête 1" xfId="7370"/>
    <cellStyle name="En-tête 2" xfId="7371"/>
    <cellStyle name="Entities" xfId="9744"/>
    <cellStyle name="Entrada" xfId="7939"/>
    <cellStyle name="Entrée" xfId="7372"/>
    <cellStyle name="Entries" xfId="9745"/>
    <cellStyle name="Entry" xfId="7373"/>
    <cellStyle name="Entry-Bold" xfId="7374"/>
    <cellStyle name="Entry-BoldItalic" xfId="7375"/>
    <cellStyle name="Entry-Centre" xfId="7376"/>
    <cellStyle name="Entry-Date" xfId="7377"/>
    <cellStyle name="Entry-GeneralNo" xfId="7378"/>
    <cellStyle name="Entry-GenText" xfId="7379"/>
    <cellStyle name="Entry-LongDate" xfId="7380"/>
    <cellStyle name="Entry-Percent" xfId="7381"/>
    <cellStyle name="Entry-Small" xfId="7382"/>
    <cellStyle name="EPS" xfId="7383"/>
    <cellStyle name="EPS 2" xfId="9746"/>
    <cellStyle name="EPSActual" xfId="9747"/>
    <cellStyle name="EPSEstimate" xfId="9748"/>
    <cellStyle name="Equity research inputs" xfId="9749"/>
    <cellStyle name="Ergebnisse" xfId="9750"/>
    <cellStyle name="Ergebniswert" xfId="9751"/>
    <cellStyle name="Erläuterung" xfId="9752"/>
    <cellStyle name="Ertan" xfId="7384"/>
    <cellStyle name="Est - $" xfId="9753"/>
    <cellStyle name="Est - %" xfId="9754"/>
    <cellStyle name="Est 0,000.0" xfId="9755"/>
    <cellStyle name="Estimate" xfId="9756"/>
    <cellStyle name="ET měna" xfId="7385"/>
    <cellStyle name="ET procenta" xfId="7386"/>
    <cellStyle name="Euro" xfId="7387"/>
    <cellStyle name="Euros" xfId="7388"/>
    <cellStyle name="Ex_MISTO" xfId="7389"/>
    <cellStyle name="Exception" xfId="7390"/>
    <cellStyle name="Exception - Light" xfId="7391"/>
    <cellStyle name="Exception_BEOWOLF 06082010 MASTER" xfId="7392"/>
    <cellStyle name="ExchRate" xfId="7393"/>
    <cellStyle name="Explanation" xfId="7394"/>
    <cellStyle name="Explanatory Text" xfId="9757"/>
    <cellStyle name="Explanatory Text 2" xfId="7395"/>
    <cellStyle name="Explanatory Text 3" xfId="7396"/>
    <cellStyle name="Explanatory Text 4" xfId="7397"/>
    <cellStyle name="Explanatory Text 5" xfId="7398"/>
    <cellStyle name="EY House" xfId="7399"/>
    <cellStyle name="EY Narrative text" xfId="7400"/>
    <cellStyle name="EY0dp" xfId="7401"/>
    <cellStyle name="EY1dp" xfId="7402"/>
    <cellStyle name="EY1dp 2" xfId="7940"/>
    <cellStyle name="EYBlocked" xfId="7403"/>
    <cellStyle name="EYCallUp" xfId="7404"/>
    <cellStyle name="EYColumnHeading" xfId="7405"/>
    <cellStyle name="EYCoverDatabookName" xfId="7406"/>
    <cellStyle name="EYCoverDate" xfId="7407"/>
    <cellStyle name="EYCoverDraft" xfId="7408"/>
    <cellStyle name="EYCoverProjectName" xfId="7409"/>
    <cellStyle name="EYCurrency" xfId="7410"/>
    <cellStyle name="EYDate" xfId="7411"/>
    <cellStyle name="EYHeader1" xfId="7412"/>
    <cellStyle name="EYInputValue" xfId="7413"/>
    <cellStyle name="EYNotes" xfId="7941"/>
    <cellStyle name="EYNotesHeading" xfId="7414"/>
    <cellStyle name="EYnumber" xfId="7415"/>
    <cellStyle name="EYSheetHeader1" xfId="7416"/>
    <cellStyle name="EYSource" xfId="7417"/>
    <cellStyle name="EYtext" xfId="7418"/>
    <cellStyle name="EYtext 2" xfId="7942"/>
    <cellStyle name="EYtextbold" xfId="7943"/>
    <cellStyle name="EYtextitalic" xfId="7944"/>
    <cellStyle name="F.Daten" xfId="9758"/>
    <cellStyle name="F.DatenFlag" xfId="9759"/>
    <cellStyle name="F.DatenFormel" xfId="9760"/>
    <cellStyle name="F.Hintergrund" xfId="9761"/>
    <cellStyle name="F.KopfDaten" xfId="9762"/>
    <cellStyle name="F.ListeC" xfId="9763"/>
    <cellStyle name="F.ListeN" xfId="9764"/>
    <cellStyle name="F.ListeW" xfId="9765"/>
    <cellStyle name="F.ListeX" xfId="9766"/>
    <cellStyle name="F.Titel" xfId="9767"/>
    <cellStyle name="F.UnterTitel" xfId="9768"/>
    <cellStyle name="fact_Feuil1 (8)" xfId="9769"/>
    <cellStyle name="Feeder Field" xfId="7419"/>
    <cellStyle name="Feeder Field - Light" xfId="7420"/>
    <cellStyle name="Feeder Field Light" xfId="7421"/>
    <cellStyle name="Feeder Field_BEOWOLF 06082010 MASTER" xfId="7422"/>
    <cellStyle name="Fest - Formatvorlage2" xfId="9770"/>
    <cellStyle name="FF_EURO" xfId="9771"/>
    <cellStyle name="FieldName" xfId="7423"/>
    <cellStyle name="Fijo" xfId="9772"/>
    <cellStyle name="Final_Data" xfId="9773"/>
    <cellStyle name="Financial" xfId="7424"/>
    <cellStyle name="Financiero" xfId="9774"/>
    <cellStyle name="Fixed" xfId="7425"/>
    <cellStyle name="Fixed [0]" xfId="9775"/>
    <cellStyle name="Fixed1 - Style1" xfId="7426"/>
    <cellStyle name="Fixlong" xfId="7427"/>
    <cellStyle name="FIYAT" xfId="7428"/>
    <cellStyle name="fo]_x000d__x000a_UserName=Murat Zelef_x000d__x000a_UserCompany=Bumerang_x000d__x000a__x000d__x000a_[File Paths]_x000d__x000a_WorkingDirectory=C:\EQUIS\DLWIN_x000d__x000a_DownLoader=C" xfId="9776"/>
    <cellStyle name="Följde hyperlänken" xfId="9777"/>
    <cellStyle name="Followed Hyperlink" xfId="9778"/>
    <cellStyle name="Font_Actual" xfId="7429"/>
    <cellStyle name="Font11" xfId="7430"/>
    <cellStyle name="Font13" xfId="7431"/>
    <cellStyle name="Font15" xfId="7432"/>
    <cellStyle name="Footer SBILogo1" xfId="9779"/>
    <cellStyle name="Footer SBILogo2" xfId="9780"/>
    <cellStyle name="Footnote" xfId="7433"/>
    <cellStyle name="Footnote Reference" xfId="9781"/>
    <cellStyle name="Footnote_Draft Template CIQ-CapCoAn 20090810 JW" xfId="9782"/>
    <cellStyle name="Forecast" xfId="7434"/>
    <cellStyle name="Format Number Column" xfId="7435"/>
    <cellStyle name="Formula" xfId="7436"/>
    <cellStyle name="Formule" xfId="7437"/>
    <cellStyle name="fourdecplace" xfId="7438"/>
    <cellStyle name="FramedText" xfId="7439"/>
    <cellStyle name="Francs" xfId="7440"/>
    <cellStyle name="fred" xfId="7441"/>
    <cellStyle name="Fred%" xfId="7442"/>
    <cellStyle name="FRxAmtStyle" xfId="7443"/>
    <cellStyle name="Fyear" xfId="7444"/>
    <cellStyle name="Gelb" xfId="9783"/>
    <cellStyle name="General" xfId="9784"/>
    <cellStyle name="General 2" xfId="9785"/>
    <cellStyle name="General No - Black" xfId="7445"/>
    <cellStyle name="General No (Black)" xfId="7446"/>
    <cellStyle name="General No (Red)" xfId="7447"/>
    <cellStyle name="Gewichtung" xfId="7448"/>
    <cellStyle name="Gilsans" xfId="7449"/>
    <cellStyle name="Gilsansl" xfId="7450"/>
    <cellStyle name="Global" xfId="7451"/>
    <cellStyle name="Good" xfId="9786"/>
    <cellStyle name="Good 2" xfId="7452"/>
    <cellStyle name="Good 3" xfId="7453"/>
    <cellStyle name="Good 4" xfId="7454"/>
    <cellStyle name="Good 5" xfId="7455"/>
    <cellStyle name="Grand Total" xfId="7456"/>
    <cellStyle name="Grau" xfId="10332"/>
    <cellStyle name="Green" xfId="9787"/>
    <cellStyle name="Green/White_Head" xfId="7457"/>
    <cellStyle name="Green/WhiteNoProt" xfId="7458"/>
    <cellStyle name="GreenDCC" xfId="7459"/>
    <cellStyle name="Grey" xfId="7460"/>
    <cellStyle name="Greyed out" xfId="7461"/>
    <cellStyle name="Greyed out - Light" xfId="7462"/>
    <cellStyle name="Greyed out_BEOWOLF 06082010 MASTER" xfId="7463"/>
    <cellStyle name="growth" xfId="7464"/>
    <cellStyle name="GrowthRate" xfId="9788"/>
    <cellStyle name="GrowthSeq" xfId="9789"/>
    <cellStyle name="Grün" xfId="9790"/>
    <cellStyle name="GRUP" xfId="7465"/>
    <cellStyle name="GSM_Barva" xfId="7466"/>
    <cellStyle name="Guilders" xfId="7467"/>
    <cellStyle name="h" xfId="7468"/>
    <cellStyle name="H 2" xfId="7469"/>
    <cellStyle name="haeding 2" xfId="9791"/>
    <cellStyle name="haeding 2 2" xfId="9792"/>
    <cellStyle name="Hard" xfId="9793"/>
    <cellStyle name="hard no" xfId="7470"/>
    <cellStyle name="hard no." xfId="7471"/>
    <cellStyle name="hard no_altadis" xfId="7472"/>
    <cellStyle name="Hard Percent" xfId="7473"/>
    <cellStyle name="Hard_Innsamling2" xfId="9794"/>
    <cellStyle name="HardNo" xfId="9795"/>
    <cellStyle name="HauptPos" xfId="7474"/>
    <cellStyle name="Head" xfId="7475"/>
    <cellStyle name="Head 1" xfId="7476"/>
    <cellStyle name="Head 2" xfId="7477"/>
    <cellStyle name="Head 3" xfId="7478"/>
    <cellStyle name="head2" xfId="9796"/>
    <cellStyle name="Header" xfId="7479"/>
    <cellStyle name="Header - Style1" xfId="7480"/>
    <cellStyle name="Header 12" xfId="9797"/>
    <cellStyle name="Header Draft Stamp" xfId="9798"/>
    <cellStyle name="HEADER_~0939206" xfId="7481"/>
    <cellStyle name="header1" xfId="7482"/>
    <cellStyle name="header2" xfId="7483"/>
    <cellStyle name="header3" xfId="7484"/>
    <cellStyle name="heading" xfId="7485"/>
    <cellStyle name="Heading 1" xfId="9799"/>
    <cellStyle name="Heading 1 [Bold]" xfId="7486"/>
    <cellStyle name="Heading 1 [Subtle]" xfId="7487"/>
    <cellStyle name="Heading 1 2" xfId="7488"/>
    <cellStyle name="Heading 1 3" xfId="7489"/>
    <cellStyle name="Heading 1 4" xfId="7490"/>
    <cellStyle name="Heading 1 5" xfId="7491"/>
    <cellStyle name="Heading 1 Above" xfId="9800"/>
    <cellStyle name="Heading 1.1" xfId="7492"/>
    <cellStyle name="heading 1_080102 ProjectX-BPNew-V4.1" xfId="9801"/>
    <cellStyle name="Heading 1+" xfId="9802"/>
    <cellStyle name="Heading 2" xfId="9803"/>
    <cellStyle name="Heading 2 [Bold]" xfId="7493"/>
    <cellStyle name="Heading 2 [Subtle]" xfId="7494"/>
    <cellStyle name="Heading 2 2" xfId="7495"/>
    <cellStyle name="Heading 2 3" xfId="7496"/>
    <cellStyle name="Heading 2 4" xfId="7497"/>
    <cellStyle name="Heading 2 5" xfId="7498"/>
    <cellStyle name="Heading 2 Below" xfId="9804"/>
    <cellStyle name="Heading 2_~1480435" xfId="9805"/>
    <cellStyle name="Heading 2+" xfId="9806"/>
    <cellStyle name="Heading 3" xfId="9807"/>
    <cellStyle name="Heading 3 2" xfId="7499"/>
    <cellStyle name="Heading 3 3" xfId="7500"/>
    <cellStyle name="Heading 3 4" xfId="7501"/>
    <cellStyle name="Heading 3 5" xfId="7502"/>
    <cellStyle name="Heading 3+" xfId="9808"/>
    <cellStyle name="Heading 4" xfId="9809"/>
    <cellStyle name="Heading 4 2" xfId="7503"/>
    <cellStyle name="Heading 4 3" xfId="7504"/>
    <cellStyle name="Heading 4 4" xfId="7505"/>
    <cellStyle name="Heading 4 5" xfId="7506"/>
    <cellStyle name="Heading 5" xfId="9810"/>
    <cellStyle name="Heading_Draft Template CIQ-CapCoAn 20090810 JW" xfId="9811"/>
    <cellStyle name="Heading1" xfId="7507"/>
    <cellStyle name="Heading2" xfId="7508"/>
    <cellStyle name="Heading3" xfId="7509"/>
    <cellStyle name="heading4" xfId="7510"/>
    <cellStyle name="heading5" xfId="7511"/>
    <cellStyle name="HeadingS" xfId="7512"/>
    <cellStyle name="HEADINGSTOP" xfId="7513"/>
    <cellStyle name="Headline II" xfId="9812"/>
    <cellStyle name="Headline III" xfId="9813"/>
    <cellStyle name="Headline2" xfId="7514"/>
    <cellStyle name="Headline3" xfId="7515"/>
    <cellStyle name="Helv" xfId="7516"/>
    <cellStyle name="heure" xfId="7517"/>
    <cellStyle name="Hidden" xfId="7518"/>
    <cellStyle name="hidenorm" xfId="7519"/>
    <cellStyle name="HievPos" xfId="7520"/>
    <cellStyle name="Hipervínculo_AR Cash Calculation" xfId="9814"/>
    <cellStyle name="Hist inmatning" xfId="9815"/>
    <cellStyle name="Historicals" xfId="9816"/>
    <cellStyle name="HUF" xfId="7521"/>
    <cellStyle name="Hyperlänk" xfId="9817"/>
    <cellStyle name="Hyperlink 2" xfId="7522"/>
    <cellStyle name="Hyperlink 2 2" xfId="7523"/>
    <cellStyle name="Hyperlink 3" xfId="7945"/>
    <cellStyle name="Hyperlink seguido_COF" xfId="7524"/>
    <cellStyle name="i" xfId="7525"/>
    <cellStyle name="Iau?iue_NotesFA" xfId="7526"/>
    <cellStyle name="Îáû÷íûé_PERSONAL" xfId="7527"/>
    <cellStyle name="Imput" xfId="7528"/>
    <cellStyle name="Inactive" xfId="7529"/>
    <cellStyle name="IncomeStatement" xfId="9818"/>
    <cellStyle name="IncomeStatement 2" xfId="9819"/>
    <cellStyle name="Incorrecto" xfId="7946"/>
    <cellStyle name="inde" xfId="7530"/>
    <cellStyle name="inmatn_italic" xfId="9820"/>
    <cellStyle name="Inmatning" xfId="7531"/>
    <cellStyle name="Input" xfId="9821"/>
    <cellStyle name="Input %" xfId="7532"/>
    <cellStyle name="Input (%)" xfId="7533"/>
    <cellStyle name="Input (£m)" xfId="7534"/>
    <cellStyle name="Input (No)" xfId="7535"/>
    <cellStyle name="Input [%0]" xfId="9822"/>
    <cellStyle name="Input [%00]" xfId="9823"/>
    <cellStyle name="Input [yellow]" xfId="7536"/>
    <cellStyle name="Input 0" xfId="7537"/>
    <cellStyle name="Input 0 Protected" xfId="7538"/>
    <cellStyle name="Input 0_financial expense note" xfId="7539"/>
    <cellStyle name="Input 1" xfId="7540"/>
    <cellStyle name="Input 1 - Light" xfId="7541"/>
    <cellStyle name="Input 1 2" xfId="7542"/>
    <cellStyle name="Input 1 3" xfId="7543"/>
    <cellStyle name="Input 1_Book2" xfId="7544"/>
    <cellStyle name="Input 2" xfId="7545"/>
    <cellStyle name="Input 2 - Light" xfId="7546"/>
    <cellStyle name="Input 2_BEOWOLF 06082010 MASTER" xfId="7547"/>
    <cellStyle name="Input 3" xfId="7548"/>
    <cellStyle name="Input 4" xfId="7549"/>
    <cellStyle name="Input 5" xfId="7550"/>
    <cellStyle name="Input Box" xfId="7551"/>
    <cellStyle name="Input bps" xfId="7552"/>
    <cellStyle name="Input Currency" xfId="9824"/>
    <cellStyle name="Input date" xfId="7553"/>
    <cellStyle name="Input Fixed [0]" xfId="9825"/>
    <cellStyle name="Input general" xfId="7554"/>
    <cellStyle name="Input gridlines" xfId="7555"/>
    <cellStyle name="Input month" xfId="9826"/>
    <cellStyle name="Input multiple" xfId="7556"/>
    <cellStyle name="Input Normal" xfId="9827"/>
    <cellStyle name="Input Number" xfId="7557"/>
    <cellStyle name="Input pence" xfId="7558"/>
    <cellStyle name="Input Percent" xfId="7559"/>
    <cellStyle name="Input Percent [2]" xfId="9828"/>
    <cellStyle name="Input Percent_Book1" xfId="9829"/>
    <cellStyle name="Input percentage" xfId="7560"/>
    <cellStyle name="Input text" xfId="9830"/>
    <cellStyle name="Input Titles" xfId="9831"/>
    <cellStyle name="Input year" xfId="9832"/>
    <cellStyle name="Input%" xfId="9833"/>
    <cellStyle name="Input_%" xfId="9834"/>
    <cellStyle name="Input0dec" xfId="9835"/>
    <cellStyle name="Input2dec" xfId="9836"/>
    <cellStyle name="InputBlueFont" xfId="7561"/>
    <cellStyle name="InputBlueFontLocked" xfId="7562"/>
    <cellStyle name="InputComma" xfId="7563"/>
    <cellStyle name="inputdate" xfId="7564"/>
    <cellStyle name="inputpercent" xfId="7565"/>
    <cellStyle name="Inputs" xfId="7566"/>
    <cellStyle name="InputStyle" xfId="9837"/>
    <cellStyle name="inputvalidation" xfId="7567"/>
    <cellStyle name="Insatisfaisant" xfId="7568"/>
    <cellStyle name="integer" xfId="7569"/>
    <cellStyle name="Invisible" xfId="9838"/>
    <cellStyle name="Invisible2" xfId="7570"/>
    <cellStyle name="i-Plan" xfId="9839"/>
    <cellStyle name="Italic" xfId="7571"/>
    <cellStyle name="Item" xfId="7572"/>
    <cellStyle name="ItemTypeClass" xfId="9840"/>
    <cellStyle name="JF" xfId="9841"/>
    <cellStyle name="JPF" xfId="9842"/>
    <cellStyle name="KAKlein" xfId="7573"/>
    <cellStyle name="KA-Konto" xfId="7574"/>
    <cellStyle name="KA-Konto HB" xfId="7575"/>
    <cellStyle name="KA-Konto_add-in larus" xfId="7576"/>
    <cellStyle name="KHeading" xfId="9843"/>
    <cellStyle name="KHeading2" xfId="9844"/>
    <cellStyle name="Komma [0]_VERA" xfId="7577"/>
    <cellStyle name="Komma0 - Formatvorlage1" xfId="9845"/>
    <cellStyle name="Komma0 - Formatvorlage2" xfId="9846"/>
    <cellStyle name="Komma0 - Formatvorlage3" xfId="9847"/>
    <cellStyle name="Komma1 - Formatvorlage1" xfId="9848"/>
    <cellStyle name="Komórka połączona" xfId="10333"/>
    <cellStyle name="Komórka zaznaczona" xfId="10334"/>
    <cellStyle name="KonsAnmerk" xfId="7578"/>
    <cellStyle name="Konsol_Ausgabe" xfId="9849"/>
    <cellStyle name="KonsPos" xfId="7579"/>
    <cellStyle name="KonsPosII" xfId="7580"/>
    <cellStyle name="Kontr_Beschr." xfId="9850"/>
    <cellStyle name="Kontrollfeld" xfId="9851"/>
    <cellStyle name="kopregel" xfId="9852"/>
    <cellStyle name="Korr. Maus-Position" xfId="7581"/>
    <cellStyle name="Korrektur" xfId="9853"/>
    <cellStyle name="Korrektur 2" xfId="9854"/>
    <cellStyle name="KP_Normal" xfId="9855"/>
    <cellStyle name="KPMG Heading 1" xfId="7582"/>
    <cellStyle name="KPMG Heading 2" xfId="7583"/>
    <cellStyle name="KPMG Heading 3" xfId="7584"/>
    <cellStyle name="KPMG Heading 4" xfId="7585"/>
    <cellStyle name="KPMG Normal" xfId="7586"/>
    <cellStyle name="KPMG Normal Text" xfId="7587"/>
    <cellStyle name="KPMGcolheader" xfId="7588"/>
    <cellStyle name="KPMGnormal" xfId="7589"/>
    <cellStyle name="KPMGnormalindent" xfId="7590"/>
    <cellStyle name="KPMGnormalindent2" xfId="7591"/>
    <cellStyle name="KPMGnumber" xfId="7592"/>
    <cellStyle name="KPMGpercent" xfId="7593"/>
    <cellStyle name="KPMGpercentrow" xfId="7594"/>
    <cellStyle name="KPMGsubheader" xfId="7595"/>
    <cellStyle name="Label" xfId="7596"/>
    <cellStyle name="Label data source" xfId="7597"/>
    <cellStyle name="Label item" xfId="7598"/>
    <cellStyle name="Label list" xfId="7599"/>
    <cellStyle name="Label number" xfId="7600"/>
    <cellStyle name="Label units" xfId="7601"/>
    <cellStyle name="Länkinm" xfId="9856"/>
    <cellStyle name="Ledger 17 x 11 in" xfId="10335"/>
    <cellStyle name="Leerzelle" xfId="9857"/>
    <cellStyle name="Left" xfId="10336"/>
    <cellStyle name="Lien hypertexte" xfId="7602"/>
    <cellStyle name="Lien hypertexte visité" xfId="7603"/>
    <cellStyle name="Lien hypertexte_FS model AOO 4049 06-041" xfId="7604"/>
    <cellStyle name="LineItem" xfId="7605"/>
    <cellStyle name="Lineunder" xfId="9858"/>
    <cellStyle name="Link" xfId="7606"/>
    <cellStyle name="Link Currency (0)" xfId="7607"/>
    <cellStyle name="Link Currency (2)" xfId="7608"/>
    <cellStyle name="Link Units (0)" xfId="7609"/>
    <cellStyle name="Link Units (1)" xfId="7610"/>
    <cellStyle name="Link Units (2)" xfId="7611"/>
    <cellStyle name="Linked" xfId="9859"/>
    <cellStyle name="Linked Cell" xfId="9860"/>
    <cellStyle name="Linked Cell 2" xfId="7612"/>
    <cellStyle name="Linked Cell 3" xfId="7613"/>
    <cellStyle name="Linked Cell 4" xfId="7614"/>
    <cellStyle name="Linked Cell 5" xfId="7615"/>
    <cellStyle name="Linked Date 1" xfId="7616"/>
    <cellStyle name="LINPERC" xfId="7617"/>
    <cellStyle name="LINPERC3" xfId="7618"/>
    <cellStyle name="LINPERC4" xfId="7619"/>
    <cellStyle name="LitetDatum" xfId="7620"/>
    <cellStyle name="LNum" xfId="7621"/>
    <cellStyle name="Locked" xfId="9861"/>
    <cellStyle name="Long date" xfId="7622"/>
    <cellStyle name="LookUpText" xfId="9862"/>
    <cellStyle name="LPress" xfId="7623"/>
    <cellStyle name="m?ny_0f83zm4yytAvDZPSbNxjaUl2F" xfId="7624"/>
    <cellStyle name="M·na" xfId="7625"/>
    <cellStyle name="m1" xfId="9863"/>
    <cellStyle name="Månadsdatum" xfId="7626"/>
    <cellStyle name="MANUAL" xfId="7627"/>
    <cellStyle name="margenta-f" xfId="9864"/>
    <cellStyle name="Margins" xfId="9865"/>
    <cellStyle name="Mausnummer" xfId="7628"/>
    <cellStyle name="Mausposition" xfId="7629"/>
    <cellStyle name="Maus-Position" xfId="7630"/>
    <cellStyle name="Max/Min" xfId="7631"/>
    <cellStyle name="Mehrfachoperation" xfId="9866"/>
    <cellStyle name="menu" xfId="7632"/>
    <cellStyle name="meny_CTD" xfId="7633"/>
    <cellStyle name="Migliaia (0)" xfId="7634"/>
    <cellStyle name="Migliaia_Inventory &amp; acc. receivable LUGLIO 2004" xfId="9867"/>
    <cellStyle name="Millares [0]_&quot;C&quot;AÑO" xfId="9868"/>
    <cellStyle name="Millares_&quot;C&quot;AÑO" xfId="9869"/>
    <cellStyle name="Milliers [0]_AR1194" xfId="7635"/>
    <cellStyle name="Milliers_2004 _BSFR_CASA et Amiante - Résultats v2" xfId="7947"/>
    <cellStyle name="Millions" xfId="9870"/>
    <cellStyle name="MNum" xfId="7636"/>
    <cellStyle name="mod1" xfId="9871"/>
    <cellStyle name="Model Macro" xfId="7637"/>
    <cellStyle name="Model_Calculation" xfId="7638"/>
    <cellStyle name="modelo1" xfId="9872"/>
    <cellStyle name="ModuleTitle" xfId="9873"/>
    <cellStyle name="Moeda [0]_0701_Amortiz Difer SpotMarket - Urug" xfId="7639"/>
    <cellStyle name="Moeda_0701_Amortiz Difer SpotMarket - Urug" xfId="7640"/>
    <cellStyle name="Moneda [0]_&quot;C&quot;AÑO" xfId="9874"/>
    <cellStyle name="Moneda_&quot;C&quot;AÑO" xfId="9875"/>
    <cellStyle name="Monétaire [0]_AR1194" xfId="10337"/>
    <cellStyle name="Monetaire [0]_laroux" xfId="10338"/>
    <cellStyle name="Monétaire [0]_laroux" xfId="10339"/>
    <cellStyle name="Monétaire_AR1194" xfId="10340"/>
    <cellStyle name="Monetaire_laroux" xfId="10341"/>
    <cellStyle name="Monétaire_laroux" xfId="10342"/>
    <cellStyle name="Monetario" xfId="9876"/>
    <cellStyle name="monics" xfId="9877"/>
    <cellStyle name="monics 2" xfId="9878"/>
    <cellStyle name="Month" xfId="7641"/>
    <cellStyle name="Monйtaire [0]_B.S.96" xfId="7642"/>
    <cellStyle name="Monйtaire_B.S.96" xfId="7643"/>
    <cellStyle name="Mon彋aire [0]_AR1194" xfId="7644"/>
    <cellStyle name="Mon彋aire_AR1194" xfId="7645"/>
    <cellStyle name="Moodys" xfId="9879"/>
    <cellStyle name="Multiple" xfId="7646"/>
    <cellStyle name="Multiple [1]" xfId="7647"/>
    <cellStyle name="Multiple_Prodigy P&amp;L databook" xfId="7648"/>
    <cellStyle name="multiple1" xfId="9880"/>
    <cellStyle name="multiple2" xfId="9881"/>
    <cellStyle name="Multiples" xfId="9882"/>
    <cellStyle name="Multiple-Special" xfId="7649"/>
    <cellStyle name="n" xfId="7650"/>
    <cellStyle name="NA is zero" xfId="9883"/>
    <cellStyle name="Nadpis1" xfId="7651"/>
    <cellStyle name="Nadpis2" xfId="7652"/>
    <cellStyle name="Nagłówek 1" xfId="10343"/>
    <cellStyle name="Nagłówek 2" xfId="10344"/>
    <cellStyle name="Nagłówek 3" xfId="10345"/>
    <cellStyle name="Nagłówek 4" xfId="10346"/>
    <cellStyle name="Name" xfId="7653"/>
    <cellStyle name="Named Range" xfId="7654"/>
    <cellStyle name="Named Range Tag" xfId="7655"/>
    <cellStyle name="Named Range_Ascot - DC_v5" xfId="7656"/>
    <cellStyle name="Names" xfId="9884"/>
    <cellStyle name="Neutral 2" xfId="7657"/>
    <cellStyle name="Neutral 3" xfId="7658"/>
    <cellStyle name="Neutral 4" xfId="7659"/>
    <cellStyle name="Neutral 5" xfId="7660"/>
    <cellStyle name="Neutrale" xfId="10347"/>
    <cellStyle name="Neutralne" xfId="10348"/>
    <cellStyle name="Neutre" xfId="7661"/>
    <cellStyle name="Neutro" xfId="10349"/>
    <cellStyle name="New" xfId="7662"/>
    <cellStyle name="NewColumnHeaderNormal" xfId="9885"/>
    <cellStyle name="NewItem" xfId="10350"/>
    <cellStyle name="NewSectionHeaderNormal" xfId="9886"/>
    <cellStyle name="NewStyleBGYellow" xfId="10351"/>
    <cellStyle name="NewStyleBorder" xfId="10352"/>
    <cellStyle name="NewStyleBorderInside" xfId="10353"/>
    <cellStyle name="NewStyleBudget" xfId="10354"/>
    <cellStyle name="NewStyleBudgetNoColor" xfId="10355"/>
    <cellStyle name="NewStyleDepartment" xfId="10356"/>
    <cellStyle name="NewStyleHotel" xfId="10357"/>
    <cellStyle name="NewStyleRed" xfId="10358"/>
    <cellStyle name="NewTitleNormal" xfId="9887"/>
    <cellStyle name="NMT_Barva" xfId="7663"/>
    <cellStyle name="no" xfId="7664"/>
    <cellStyle name="no dec" xfId="7665"/>
    <cellStyle name="No value" xfId="9888"/>
    <cellStyle name="Non d‚fini" xfId="7666"/>
    <cellStyle name="Non défini" xfId="7948"/>
    <cellStyle name="NORAYAS" xfId="9889"/>
    <cellStyle name="Norm੎੎" xfId="7667"/>
    <cellStyle name="norm?ln?_?.Bud.-D98-kont.(SAG)" xfId="7668"/>
    <cellStyle name="Norma11l" xfId="7669"/>
    <cellStyle name="Normal" xfId="0" builtinId="0"/>
    <cellStyle name="Normal - Style1" xfId="7670"/>
    <cellStyle name="Normal - Style1 2" xfId="9890"/>
    <cellStyle name="Normal (%)_Glasgow scenario based on revised figures from 2 Sept" xfId="9891"/>
    <cellStyle name="Normal (no,)" xfId="9892"/>
    <cellStyle name="Normal [0]" xfId="9893"/>
    <cellStyle name="Normal [1]" xfId="9894"/>
    <cellStyle name="Normal [2]" xfId="9895"/>
    <cellStyle name="Normal [3]" xfId="9896"/>
    <cellStyle name="Normal 10" xfId="7671"/>
    <cellStyle name="Normal 10 2" xfId="7672"/>
    <cellStyle name="Normal 11" xfId="7673"/>
    <cellStyle name="Normal 11 2" xfId="7674"/>
    <cellStyle name="Normal 11 3" xfId="7675"/>
    <cellStyle name="Normal 12" xfId="7676"/>
    <cellStyle name="Normal 12 2" xfId="7677"/>
    <cellStyle name="Normal 12 2 2" xfId="7678"/>
    <cellStyle name="Normal 12 3" xfId="7679"/>
    <cellStyle name="Normal 12 4" xfId="7680"/>
    <cellStyle name="Normal 13" xfId="7681"/>
    <cellStyle name="Normal 14" xfId="7682"/>
    <cellStyle name="Normal 14 2" xfId="7683"/>
    <cellStyle name="Normal 15" xfId="7684"/>
    <cellStyle name="Normal 15 2" xfId="7685"/>
    <cellStyle name="Normal 15 3" xfId="7686"/>
    <cellStyle name="Normal 16" xfId="7687"/>
    <cellStyle name="Normal 16 2" xfId="7688"/>
    <cellStyle name="Normal 17" xfId="7689"/>
    <cellStyle name="Normal 17 2" xfId="7690"/>
    <cellStyle name="Normal 18" xfId="7691"/>
    <cellStyle name="Normal 19" xfId="7692"/>
    <cellStyle name="Normal 2" xfId="7693"/>
    <cellStyle name="Normal 2 2" xfId="7694"/>
    <cellStyle name="Normal 2 2 2" xfId="7695"/>
    <cellStyle name="Normal 2 2 2 2" xfId="7696"/>
    <cellStyle name="Normal 2 2 3" xfId="7697"/>
    <cellStyle name="Normal 2 3" xfId="7698"/>
    <cellStyle name="Normal 2 4" xfId="7699"/>
    <cellStyle name="Normal 2 5" xfId="7700"/>
    <cellStyle name="Normal 2 6" xfId="7701"/>
    <cellStyle name="Normal 2_Book1" xfId="7702"/>
    <cellStyle name="Normal 20" xfId="7703"/>
    <cellStyle name="Normal 21" xfId="7704"/>
    <cellStyle name="Normal 22" xfId="7705"/>
    <cellStyle name="Normal 23" xfId="7706"/>
    <cellStyle name="Normal 23 2" xfId="7707"/>
    <cellStyle name="Normal 24" xfId="7708"/>
    <cellStyle name="Normal 25" xfId="7709"/>
    <cellStyle name="Normal 26" xfId="7710"/>
    <cellStyle name="Normal 27" xfId="7711"/>
    <cellStyle name="Normal 28" xfId="7712"/>
    <cellStyle name="Normal 29" xfId="7713"/>
    <cellStyle name="Normal 3" xfId="7714"/>
    <cellStyle name="Normal 3 2" xfId="7715"/>
    <cellStyle name="Normal 3 3" xfId="7716"/>
    <cellStyle name="Normal 3 4" xfId="7717"/>
    <cellStyle name="Normal 30" xfId="7718"/>
    <cellStyle name="Normal 30 2" xfId="7719"/>
    <cellStyle name="Normal 31" xfId="7720"/>
    <cellStyle name="Normal 4" xfId="7721"/>
    <cellStyle name="Normal 4 2" xfId="7722"/>
    <cellStyle name="Normal 4 2 2" xfId="7723"/>
    <cellStyle name="Normal 4 3" xfId="7724"/>
    <cellStyle name="Normal 4 4" xfId="7725"/>
    <cellStyle name="Normal 5" xfId="7726"/>
    <cellStyle name="Normal 5 2" xfId="7727"/>
    <cellStyle name="Normal 5 3" xfId="7728"/>
    <cellStyle name="Normal 5 4" xfId="7729"/>
    <cellStyle name="Normal 6" xfId="7730"/>
    <cellStyle name="Normal 6 2" xfId="7731"/>
    <cellStyle name="Normal 6 2 2" xfId="7732"/>
    <cellStyle name="Normal 6 3" xfId="7733"/>
    <cellStyle name="Normal 6 3 2" xfId="7890"/>
    <cellStyle name="Normal 6 4" xfId="7734"/>
    <cellStyle name="Normal 62" xfId="7735"/>
    <cellStyle name="Normal 65" xfId="7736"/>
    <cellStyle name="Normal 66" xfId="7737"/>
    <cellStyle name="Normal 67" xfId="7738"/>
    <cellStyle name="Normal 68" xfId="7739"/>
    <cellStyle name="Normal 7" xfId="7740"/>
    <cellStyle name="Normal 7 2" xfId="7741"/>
    <cellStyle name="Normal 7 2 2" xfId="7742"/>
    <cellStyle name="Normal 7 3" xfId="7743"/>
    <cellStyle name="Normal 7 4" xfId="7744"/>
    <cellStyle name="Normal 8" xfId="7745"/>
    <cellStyle name="Normal 8 2" xfId="7746"/>
    <cellStyle name="Normal 8 2 2" xfId="7747"/>
    <cellStyle name="Normal 8 3" xfId="7748"/>
    <cellStyle name="Normal 8 4" xfId="7749"/>
    <cellStyle name="Normal 824" xfId="7750"/>
    <cellStyle name="Normal 9" xfId="7751"/>
    <cellStyle name="Normal 9 2" xfId="7752"/>
    <cellStyle name="Normal Belopp" xfId="7753"/>
    <cellStyle name="Normal Bold" xfId="9897"/>
    <cellStyle name="Normal I" xfId="7754"/>
    <cellStyle name="Normal II" xfId="7755"/>
    <cellStyle name="Normal II a" xfId="7756"/>
    <cellStyle name="Normal Pct" xfId="9898"/>
    <cellStyle name="Normal Text" xfId="7757"/>
    <cellStyle name="Normál_D_ Risiko-Erfass. 12.09.01_Elmű_KTT" xfId="9899"/>
    <cellStyle name="Normal_download.asp?objectid=18424" xfId="7892"/>
    <cellStyle name="NormalE" xfId="9900"/>
    <cellStyle name="Normale 2" xfId="10359"/>
    <cellStyle name="Normale 4" xfId="10360"/>
    <cellStyle name="Normale_CAP052003Prova" xfId="10361"/>
    <cellStyle name="Normalfet" xfId="7758"/>
    <cellStyle name="NormalGB" xfId="9901"/>
    <cellStyle name="NormalMultiple" xfId="9902"/>
    <cellStyle name="normální_CTc_actual_02" xfId="7759"/>
    <cellStyle name="Normalny_.BILANS 2003_ostateczne" xfId="9903"/>
    <cellStyle name="NOT" xfId="9904"/>
    <cellStyle name="not done" xfId="7760"/>
    <cellStyle name="Nota" xfId="10362"/>
    <cellStyle name="Notas" xfId="7949"/>
    <cellStyle name="Note" xfId="9905"/>
    <cellStyle name="Note 2" xfId="7761"/>
    <cellStyle name="Note 3" xfId="7762"/>
    <cellStyle name="Note 4" xfId="7763"/>
    <cellStyle name="Note 5" xfId="7764"/>
    <cellStyle name="Notes" xfId="9906"/>
    <cellStyle name="NoZero" xfId="7765"/>
    <cellStyle name="NoZeroFixed1" xfId="7766"/>
    <cellStyle name="NoZeroFixed2" xfId="7767"/>
    <cellStyle name="NPPESalesPct" xfId="9907"/>
    <cellStyle name="Nr." xfId="7950"/>
    <cellStyle name="Num1" xfId="7768"/>
    <cellStyle name="Num2" xfId="7769"/>
    <cellStyle name="Number" xfId="7770"/>
    <cellStyle name="number1" xfId="9908"/>
    <cellStyle name="Numbers" xfId="9909"/>
    <cellStyle name="Numdec1" xfId="9910"/>
    <cellStyle name="Numdec1bold" xfId="9911"/>
    <cellStyle name="NWI%S" xfId="9912"/>
    <cellStyle name="Obliczenia" xfId="10363"/>
    <cellStyle name="Œ…‹æØ‚è [0.00]_laroux" xfId="7771"/>
    <cellStyle name="Œ…‹æØ‚è_laroux" xfId="7772"/>
    <cellStyle name="Oeiainiaue [0]_NotesFA" xfId="7773"/>
    <cellStyle name="Oeiainiaue_NotesFA" xfId="7774"/>
    <cellStyle name="oft Excel]_x000d__x000a_Comment=Die Zeile open=/f lädt benutzerdefinierte Funktionen in die Liste für Funktion-Einfügen._x000d__x000a_Maxim" xfId="9913"/>
    <cellStyle name="Ohne Wert" xfId="9914"/>
    <cellStyle name="Onedec" xfId="9915"/>
    <cellStyle name="OperisBase" xfId="7775"/>
    <cellStyle name="Option" xfId="9916"/>
    <cellStyle name="OScommands" xfId="9917"/>
    <cellStyle name="Ouny?e [0]_Oi?a IAIE" xfId="7776"/>
    <cellStyle name="Ouny?e_Oi?a IAIE" xfId="7777"/>
    <cellStyle name="Output" xfId="9918"/>
    <cellStyle name="Output 2" xfId="7778"/>
    <cellStyle name="Output 3" xfId="7779"/>
    <cellStyle name="Output 4" xfId="7780"/>
    <cellStyle name="Output 5" xfId="7781"/>
    <cellStyle name="OUTPUT AMOUNTS" xfId="7782"/>
    <cellStyle name="OUTPUT COLUMN HEADINGS" xfId="7783"/>
    <cellStyle name="OUTPUT LINE ITEMS" xfId="7784"/>
    <cellStyle name="OUTPUT REPORT HEADING" xfId="7785"/>
    <cellStyle name="OUTPUT REPORT TITLE" xfId="7786"/>
    <cellStyle name="Overskrift" xfId="7787"/>
    <cellStyle name="p" xfId="7788"/>
    <cellStyle name="P $,(0)" xfId="7789"/>
    <cellStyle name="P $,(2)" xfId="7790"/>
    <cellStyle name="P DeskJet 690C Series Printer]_x000d__x000a_1HPCFileName=HPF69007.HPC_x000d__x000a_5PERS0=HPFDOS" xfId="10364"/>
    <cellStyle name="P, (0)" xfId="7791"/>
    <cellStyle name="P, (1)" xfId="7792"/>
    <cellStyle name="P, (2)" xfId="7793"/>
    <cellStyle name="P, (3)" xfId="7794"/>
    <cellStyle name="P, [0]" xfId="7795"/>
    <cellStyle name="Page Heading Large" xfId="7796"/>
    <cellStyle name="Page Heading Small" xfId="7797"/>
    <cellStyle name="Page Number" xfId="9919"/>
    <cellStyle name="paint" xfId="9920"/>
    <cellStyle name="Par_Beschr." xfId="9921"/>
    <cellStyle name="Parameter" xfId="9922"/>
    <cellStyle name="Parameter 2" xfId="9923"/>
    <cellStyle name="paula" xfId="7798"/>
    <cellStyle name="paula normal" xfId="7799"/>
    <cellStyle name="PB Table Heading" xfId="9924"/>
    <cellStyle name="PB Table Highlight1" xfId="9925"/>
    <cellStyle name="PB Table Highlight2" xfId="9926"/>
    <cellStyle name="PB Table Highlight3" xfId="9927"/>
    <cellStyle name="PB Table Standard Row" xfId="9928"/>
    <cellStyle name="PB Table Subtotal Row" xfId="9929"/>
    <cellStyle name="PB Table Total Row" xfId="9930"/>
    <cellStyle name="pb_page_heading_LS" xfId="7800"/>
    <cellStyle name="pc1" xfId="9931"/>
    <cellStyle name="Pctdec1itals" xfId="9932"/>
    <cellStyle name="PctLine" xfId="9933"/>
    <cellStyle name="pe" xfId="7801"/>
    <cellStyle name="per" xfId="7802"/>
    <cellStyle name="Percen - Style1" xfId="7803"/>
    <cellStyle name="Percent" xfId="7888" builtinId="5"/>
    <cellStyle name="Percent %" xfId="7804"/>
    <cellStyle name="Percent ()" xfId="7805"/>
    <cellStyle name="Percent (0)" xfId="7806"/>
    <cellStyle name="Percent (0.0)" xfId="9934"/>
    <cellStyle name="Percent (0.00)" xfId="9935"/>
    <cellStyle name="Percent (1)" xfId="7807"/>
    <cellStyle name="Percent [0%]" xfId="9936"/>
    <cellStyle name="Percent [0.00%]" xfId="9937"/>
    <cellStyle name="Percent [0]" xfId="7808"/>
    <cellStyle name="Percent [00]" xfId="7809"/>
    <cellStyle name="Percent [1]" xfId="7810"/>
    <cellStyle name="Percent [2]" xfId="7811"/>
    <cellStyle name="Percent 0" xfId="9938"/>
    <cellStyle name="Percent 0 2" xfId="9939"/>
    <cellStyle name="Percent 0.00" xfId="9940"/>
    <cellStyle name="Percent 0.00 2" xfId="9941"/>
    <cellStyle name="Percent 0.00%" xfId="7812"/>
    <cellStyle name="Percent 0_3q" xfId="9942"/>
    <cellStyle name="Percent 1" xfId="7813"/>
    <cellStyle name="Percent 10" xfId="7814"/>
    <cellStyle name="Percent 11" xfId="7815"/>
    <cellStyle name="Percent 11 2" xfId="7816"/>
    <cellStyle name="Percent 12" xfId="7817"/>
    <cellStyle name="Percent 2" xfId="7818"/>
    <cellStyle name="Percent 2 2" xfId="7819"/>
    <cellStyle name="Percent 3" xfId="7820"/>
    <cellStyle name="Percent 3 2" xfId="7821"/>
    <cellStyle name="Percent 4" xfId="7822"/>
    <cellStyle name="Percent 5" xfId="7823"/>
    <cellStyle name="Percent 6" xfId="7824"/>
    <cellStyle name="Percent 6 2" xfId="7825"/>
    <cellStyle name="Percent 7" xfId="7826"/>
    <cellStyle name="Percent 8" xfId="7827"/>
    <cellStyle name="Percent 861" xfId="7828"/>
    <cellStyle name="Percent 9" xfId="7829"/>
    <cellStyle name="Percent Hard" xfId="7830"/>
    <cellStyle name="Percent1" xfId="7831"/>
    <cellStyle name="PERCENTAGE" xfId="7832"/>
    <cellStyle name="Percentage change" xfId="7833"/>
    <cellStyle name="PercentChange" xfId="9943"/>
    <cellStyle name="PercentPresentation" xfId="9944"/>
    <cellStyle name="PercentSales" xfId="9945"/>
    <cellStyle name="Percentuale 2" xfId="10365"/>
    <cellStyle name="Periods" xfId="9946"/>
    <cellStyle name="PerShare" xfId="9947"/>
    <cellStyle name="PerShare 2" xfId="9948"/>
    <cellStyle name="Pevn?" xfId="7834"/>
    <cellStyle name="Pevní" xfId="7835"/>
    <cellStyle name="PLAN1" xfId="9949"/>
    <cellStyle name="Plus &amp; minus" xfId="7836"/>
    <cellStyle name="Plus &amp; minus procent" xfId="7837"/>
    <cellStyle name="POPS" xfId="9950"/>
    <cellStyle name="POPS 2" xfId="9951"/>
    <cellStyle name="Porcentaje" xfId="9952"/>
    <cellStyle name="Porcentual_Deudas EDC 122001" xfId="7838"/>
    <cellStyle name="Pound" xfId="7839"/>
    <cellStyle name="Pound [1]" xfId="7840"/>
    <cellStyle name="Pound [2]" xfId="7841"/>
    <cellStyle name="Pounds" xfId="7842"/>
    <cellStyle name="Pourcentage_Profit &amp; Loss" xfId="7843"/>
    <cellStyle name="Pr Fixed (0)" xfId="7844"/>
    <cellStyle name="Pr Fixed (1)" xfId="7845"/>
    <cellStyle name="Pr Fixed (2)" xfId="7846"/>
    <cellStyle name="Pr Fixed (3)" xfId="7847"/>
    <cellStyle name="Pr Fixed [0]" xfId="7848"/>
    <cellStyle name="Pr Fixed [1]" xfId="7849"/>
    <cellStyle name="Pr, -0" xfId="7850"/>
    <cellStyle name="Precentnumber" xfId="9953"/>
    <cellStyle name="PrePop Currency (0)" xfId="7851"/>
    <cellStyle name="PrePop Currency (2)" xfId="7852"/>
    <cellStyle name="PrePop Units (0)" xfId="7853"/>
    <cellStyle name="PrePop Units (1)" xfId="7854"/>
    <cellStyle name="PrePop Units (2)" xfId="7855"/>
    <cellStyle name="Presentation" xfId="9954"/>
    <cellStyle name="Presentation 2" xfId="9955"/>
    <cellStyle name="PresentationZero" xfId="9956"/>
    <cellStyle name="PresentationZero 2" xfId="9957"/>
    <cellStyle name="Price" xfId="9958"/>
    <cellStyle name="Problem" xfId="9959"/>
    <cellStyle name="Procent [0]" xfId="7856"/>
    <cellStyle name="Procent_Incitaments-program - nya metoden 3" xfId="7857"/>
    <cellStyle name="Procenta" xfId="7858"/>
    <cellStyle name="programentry" xfId="7859"/>
    <cellStyle name="Project info" xfId="7860"/>
    <cellStyle name="PROSS" xfId="7861"/>
    <cellStyle name="Prot $,(0)" xfId="7862"/>
    <cellStyle name="Prot $,(2)" xfId="7863"/>
    <cellStyle name="Prot Fixed (0)" xfId="7864"/>
    <cellStyle name="Prot Fixed (1)" xfId="7865"/>
    <cellStyle name="Prot, (0)" xfId="7866"/>
    <cellStyle name="Prot, Fixed (2)" xfId="7867"/>
    <cellStyle name="Prozen - Formatvorlage1" xfId="9960"/>
    <cellStyle name="Prozent 0 %" xfId="9961"/>
    <cellStyle name="Prozent 0,0 %" xfId="9962"/>
    <cellStyle name="Prozent 0,00 %" xfId="9963"/>
    <cellStyle name="Prozent 2" xfId="7893"/>
    <cellStyle name="Prozent 3" xfId="7951"/>
    <cellStyle name="Prozent 4" xfId="7952"/>
    <cellStyle name="Prozent 5" xfId="9964"/>
    <cellStyle name="Prozent 6" xfId="9965"/>
    <cellStyle name="PSChar" xfId="9966"/>
    <cellStyle name="PSDate" xfId="9967"/>
    <cellStyle name="PSDec" xfId="9968"/>
    <cellStyle name="PSHeading" xfId="9969"/>
    <cellStyle name="PSInt" xfId="9970"/>
    <cellStyle name="PSSpacer" xfId="9971"/>
    <cellStyle name="q_dbout" xfId="9972"/>
    <cellStyle name="q_dbout 2" xfId="9973"/>
    <cellStyle name="r" xfId="9974"/>
    <cellStyle name="r_Canal Digital" xfId="9975"/>
    <cellStyle name="r_Canal Digital_Deutsche" xfId="9976"/>
    <cellStyle name="r_Canal Digital_Fixed" xfId="9977"/>
    <cellStyle name="r_Canal Digital_Fixed_Deutsche" xfId="9978"/>
    <cellStyle name="r_Canal Digital_Fixed_Innsamling" xfId="9979"/>
    <cellStyle name="r_Canal Digital_Fixed_Innsamling1" xfId="9980"/>
    <cellStyle name="r_Canal Digital_Fixed_Innsamling2" xfId="9981"/>
    <cellStyle name="r_Canal Digital_Group" xfId="9982"/>
    <cellStyle name="r_Canal Digital_Group_Deutsche" xfId="9983"/>
    <cellStyle name="r_Canal Digital_Group_Innsamling" xfId="9984"/>
    <cellStyle name="r_Canal Digital_Group_Innsamling1" xfId="9985"/>
    <cellStyle name="r_Canal Digital_Group_Innsamling2" xfId="9986"/>
    <cellStyle name="r_Canal Digital_Innsamling" xfId="9987"/>
    <cellStyle name="r_Canal Digital_Innsamling1" xfId="9988"/>
    <cellStyle name="r_Canal Digital_Innsamling2" xfId="9989"/>
    <cellStyle name="r_Canal Digital_Mobile" xfId="9990"/>
    <cellStyle name="r_Canal Digital_Mobile_Deutsche" xfId="9991"/>
    <cellStyle name="r_Canal Digital_Mobile_Innsamling" xfId="9992"/>
    <cellStyle name="r_Canal Digital_Mobile_Innsamling1" xfId="9993"/>
    <cellStyle name="r_Canal Digital_Mobile_Innsamling2" xfId="9994"/>
    <cellStyle name="r_Canal Digital_Special items" xfId="9995"/>
    <cellStyle name="r_Canal Digital_Special items_Deutsche" xfId="9996"/>
    <cellStyle name="r_Canal Digital_Special items_Innsamling" xfId="9997"/>
    <cellStyle name="r_Canal Digital_Special items_Innsamling1" xfId="9998"/>
    <cellStyle name="r_Canal Digital_Special items_Innsamling2" xfId="9999"/>
    <cellStyle name="r_tel" xfId="10000"/>
    <cellStyle name="r_tel.xls Chart 680" xfId="10001"/>
    <cellStyle name="r_Telenor" xfId="10002"/>
    <cellStyle name="ReadInData" xfId="10003"/>
    <cellStyle name="Red" xfId="10004"/>
    <cellStyle name="Red font" xfId="10005"/>
    <cellStyle name="Reference" xfId="10006"/>
    <cellStyle name="Reference (O%)" xfId="10007"/>
    <cellStyle name="Report" xfId="10008"/>
    <cellStyle name="ReportNums" xfId="10009"/>
    <cellStyle name="results" xfId="10010"/>
    <cellStyle name="REVPERC3" xfId="7868"/>
    <cellStyle name="Right" xfId="10011"/>
    <cellStyle name="rod" xfId="10012"/>
    <cellStyle name="Rot" xfId="10013"/>
    <cellStyle name="Row Ignore" xfId="10014"/>
    <cellStyle name="Row Sub total" xfId="10015"/>
    <cellStyle name="Row Title 1" xfId="10016"/>
    <cellStyle name="Row Title 2" xfId="10017"/>
    <cellStyle name="Row Title 3" xfId="10018"/>
    <cellStyle name="Row Total" xfId="10019"/>
    <cellStyle name="s&amp;p" xfId="10020"/>
    <cellStyle name="Saída" xfId="10366"/>
    <cellStyle name="Salida" xfId="7953"/>
    <cellStyle name="Salomon Logo" xfId="10021"/>
    <cellStyle name="SAPBEXaggData" xfId="7954"/>
    <cellStyle name="SAPBEXaggDataEmph" xfId="7955"/>
    <cellStyle name="SAPBEXaggItem" xfId="7956"/>
    <cellStyle name="SAPBEXaggItemX" xfId="7957"/>
    <cellStyle name="SAPBEXaggItemX 2" xfId="7958"/>
    <cellStyle name="SAPBEXchaText" xfId="7959"/>
    <cellStyle name="SAPBEXexcBad7" xfId="7960"/>
    <cellStyle name="SAPBEXexcBad8" xfId="7961"/>
    <cellStyle name="SAPBEXexcBad9" xfId="7962"/>
    <cellStyle name="SAPBEXexcCritical4" xfId="7963"/>
    <cellStyle name="SAPBEXexcCritical5" xfId="7964"/>
    <cellStyle name="SAPBEXexcCritical6" xfId="7965"/>
    <cellStyle name="SAPBEXexcGood1" xfId="7966"/>
    <cellStyle name="SAPBEXexcGood2" xfId="7967"/>
    <cellStyle name="SAPBEXexcGood3" xfId="7968"/>
    <cellStyle name="SAPBEXfilterDrill" xfId="7969"/>
    <cellStyle name="SAPBEXfilterItem" xfId="7970"/>
    <cellStyle name="SAPBEXfilterText" xfId="7971"/>
    <cellStyle name="SAPBEXformats" xfId="7972"/>
    <cellStyle name="SAPBEXheaderItem" xfId="7973"/>
    <cellStyle name="SAPBEXheaderText" xfId="7974"/>
    <cellStyle name="SAPBEXHLevel0" xfId="7975"/>
    <cellStyle name="SAPBEXHLevel0 2" xfId="7976"/>
    <cellStyle name="SAPBEXHLevel0X" xfId="7977"/>
    <cellStyle name="SAPBEXHLevel0X 2" xfId="7978"/>
    <cellStyle name="SAPBEXHLevel1" xfId="7979"/>
    <cellStyle name="SAPBEXHLevel1 2" xfId="7980"/>
    <cellStyle name="SAPBEXHLevel1X" xfId="7981"/>
    <cellStyle name="SAPBEXHLevel1X 2" xfId="7982"/>
    <cellStyle name="SAPBEXHLevel2" xfId="7983"/>
    <cellStyle name="SAPBEXHLevel2 2" xfId="7984"/>
    <cellStyle name="SAPBEXHLevel2X" xfId="7985"/>
    <cellStyle name="SAPBEXHLevel2X 2" xfId="7986"/>
    <cellStyle name="SAPBEXHLevel3" xfId="7987"/>
    <cellStyle name="SAPBEXHLevel3 2" xfId="7988"/>
    <cellStyle name="SAPBEXHLevel3_08-01-08 Liqui Planning International" xfId="10367"/>
    <cellStyle name="SAPBEXHLevel3X" xfId="7989"/>
    <cellStyle name="SAPBEXHLevel3X 2" xfId="7990"/>
    <cellStyle name="SAPBEXinputData" xfId="7991"/>
    <cellStyle name="SAPBEXresData" xfId="7992"/>
    <cellStyle name="SAPBEXresDataEmph" xfId="7993"/>
    <cellStyle name="SAPBEXresItem" xfId="7994"/>
    <cellStyle name="SAPBEXresItemX" xfId="7995"/>
    <cellStyle name="SAPBEXresItemX 2" xfId="7996"/>
    <cellStyle name="SAPBEXstdData" xfId="7997"/>
    <cellStyle name="SAPBEXstdDataEmph" xfId="7998"/>
    <cellStyle name="SAPBEXstdItem" xfId="7999"/>
    <cellStyle name="SAPBEXstdItemX" xfId="8000"/>
    <cellStyle name="SAPBEXstdItemX 2" xfId="8001"/>
    <cellStyle name="SAPBEXtitle" xfId="8002"/>
    <cellStyle name="SAPBEXundefined" xfId="8003"/>
    <cellStyle name="SAPKey" xfId="10022"/>
    <cellStyle name="SAPLocked" xfId="10023"/>
    <cellStyle name="SAPOutput" xfId="10024"/>
    <cellStyle name="SAPSpace" xfId="10025"/>
    <cellStyle name="SAPText" xfId="10026"/>
    <cellStyle name="SAPUnLocked" xfId="10027"/>
    <cellStyle name="Satisfaisant" xfId="7869"/>
    <cellStyle name="ScripFactor" xfId="10028"/>
    <cellStyle name="SDentry" xfId="10029"/>
    <cellStyle name="SDheader" xfId="10030"/>
    <cellStyle name="SectionHeaderNormal" xfId="10031"/>
    <cellStyle name="SEentry" xfId="10032"/>
    <cellStyle name="SEformula" xfId="10033"/>
    <cellStyle name="SEheader" xfId="10034"/>
    <cellStyle name="Shading" xfId="10035"/>
    <cellStyle name="share_price" xfId="10036"/>
    <cellStyle name="Shares" xfId="10037"/>
    <cellStyle name="Shares 2" xfId="10038"/>
    <cellStyle name="Sheet Title" xfId="8004"/>
    <cellStyle name="Single Accounting" xfId="10039"/>
    <cellStyle name="Sortie" xfId="7870"/>
    <cellStyle name="Spaltentitel" xfId="10040"/>
    <cellStyle name="Standaard_KPN" xfId="10041"/>
    <cellStyle name="Standard 2" xfId="7889"/>
    <cellStyle name="Standard 2 2" xfId="7895"/>
    <cellStyle name="Standard 2_BUD_Group_Builder_10_INCREASED_EUR_1,52_V4" xfId="10368"/>
    <cellStyle name="Standard 3" xfId="7891"/>
    <cellStyle name="Standard 3 2" xfId="10369"/>
    <cellStyle name="Standard 4" xfId="8005"/>
    <cellStyle name="Standard 5" xfId="8006"/>
    <cellStyle name="Standard 6" xfId="10042"/>
    <cellStyle name="Standard 7" xfId="10043"/>
    <cellStyle name="Standard 8" xfId="10044"/>
    <cellStyle name="Standard 9" xfId="10211"/>
    <cellStyle name="Standard fett" xfId="10370"/>
    <cellStyle name="Standard[2]" xfId="10045"/>
    <cellStyle name="Standard[3]" xfId="10046"/>
    <cellStyle name="Sterling" xfId="10047"/>
    <cellStyle name="Stil 1" xfId="8007"/>
    <cellStyle name="Stil 2" xfId="10048"/>
    <cellStyle name="Strange" xfId="10049"/>
    <cellStyle name="Strikethrough" xfId="10371"/>
    <cellStyle name="Strikethru" xfId="10050"/>
    <cellStyle name="STYL1 - Style1" xfId="10051"/>
    <cellStyle name="Style 1" xfId="8008"/>
    <cellStyle name="Style 93" xfId="10052"/>
    <cellStyle name="Style 93 2" xfId="10053"/>
    <cellStyle name="STYLE1" xfId="10054"/>
    <cellStyle name="STYLE1 2" xfId="10055"/>
    <cellStyle name="STYLE2" xfId="10056"/>
    <cellStyle name="STYLE2 2" xfId="10057"/>
    <cellStyle name="Subhead" xfId="10058"/>
    <cellStyle name="Subheadbldun" xfId="10059"/>
    <cellStyle name="Subscribers" xfId="10060"/>
    <cellStyle name="Subscribers 2" xfId="10061"/>
    <cellStyle name="SubScript" xfId="10062"/>
    <cellStyle name="Subtitle" xfId="10063"/>
    <cellStyle name="Subtitle8" xfId="10064"/>
    <cellStyle name="Subtotal" xfId="10065"/>
    <cellStyle name="Subtotal Office" xfId="10372"/>
    <cellStyle name="Subtotal Rep" xfId="10373"/>
    <cellStyle name="subtotals" xfId="10066"/>
    <cellStyle name="Suma" xfId="10374"/>
    <cellStyle name="Summe" xfId="10067"/>
    <cellStyle name="Summe 2" xfId="10068"/>
    <cellStyle name="SuperScript" xfId="10069"/>
    <cellStyle name="swpHBBookTitle" xfId="10375"/>
    <cellStyle name="swpHBChapterTitle" xfId="10376"/>
    <cellStyle name="swpHead01" xfId="10377"/>
    <cellStyle name="Szenario" xfId="10070"/>
    <cellStyle name="Tab" xfId="10071"/>
    <cellStyle name="Tabelle Text 10" xfId="10072"/>
    <cellStyle name="Tabelle Text 10 Z" xfId="10073"/>
    <cellStyle name="Tabelle Text 10_GuV2003" xfId="10074"/>
    <cellStyle name="Tabelle Text 11" xfId="10075"/>
    <cellStyle name="Tabelle Text 11 Z" xfId="10076"/>
    <cellStyle name="Tabelle Text 11_GuV2003" xfId="10077"/>
    <cellStyle name="Tabelle Text 12" xfId="10078"/>
    <cellStyle name="Tabelle Text 12 Z" xfId="10079"/>
    <cellStyle name="Tabelle Text 12_GuV2003" xfId="10080"/>
    <cellStyle name="Tabelle Text 8" xfId="10081"/>
    <cellStyle name="Tabelle Text 8 Z" xfId="10082"/>
    <cellStyle name="Tabelle Text 8_GuV2003" xfId="10083"/>
    <cellStyle name="Tabelle Text 9" xfId="10084"/>
    <cellStyle name="Tabelle Text 9 Z" xfId="10085"/>
    <cellStyle name="Tabelle Text 9_GuV2003" xfId="10086"/>
    <cellStyle name="Tabelle Überschrift 10" xfId="10087"/>
    <cellStyle name="Tabelle Überschrift 11" xfId="10088"/>
    <cellStyle name="Tabelle Überschrift 12" xfId="10089"/>
    <cellStyle name="Tabelle Überschrift 8" xfId="10090"/>
    <cellStyle name="Tabelle Überschrift 9" xfId="10091"/>
    <cellStyle name="Tabelle Zahl 0 10" xfId="10092"/>
    <cellStyle name="Tabelle Zahl 0 11" xfId="10093"/>
    <cellStyle name="Tabelle Zahl 0 12" xfId="10094"/>
    <cellStyle name="Tabelle Zahl 0 8" xfId="10095"/>
    <cellStyle name="Tabelle Zahl 0 9" xfId="10096"/>
    <cellStyle name="Tabelle Zahl 1 10" xfId="10097"/>
    <cellStyle name="Tabelle Zahl 1 11" xfId="10098"/>
    <cellStyle name="Tabelle Zahl 1 12" xfId="10099"/>
    <cellStyle name="Tabelle Zahl 1 8" xfId="10100"/>
    <cellStyle name="Tabelle Zahl 1 9" xfId="10101"/>
    <cellStyle name="Tabelle Zahl 2 10" xfId="10102"/>
    <cellStyle name="Tabelle Zahl 2 11" xfId="10103"/>
    <cellStyle name="Tabelle Zahl 2 12" xfId="10104"/>
    <cellStyle name="Tabelle Zahl 2 8" xfId="10105"/>
    <cellStyle name="Tabelle Zahl 2 9" xfId="10106"/>
    <cellStyle name="Table" xfId="10107"/>
    <cellStyle name="Table Col Head" xfId="10108"/>
    <cellStyle name="Table Head" xfId="10109"/>
    <cellStyle name="Table Head Aligned" xfId="10110"/>
    <cellStyle name="Table Head Blue" xfId="10111"/>
    <cellStyle name="Table Head Green" xfId="10112"/>
    <cellStyle name="Table Head_Draft Template CIQ-CapCoAn 20090810 JW" xfId="10113"/>
    <cellStyle name="Table Source" xfId="10114"/>
    <cellStyle name="Table Sub Head" xfId="10115"/>
    <cellStyle name="Table Text" xfId="10116"/>
    <cellStyle name="Table Title" xfId="10117"/>
    <cellStyle name="Table Units" xfId="10118"/>
    <cellStyle name="Table_070415 RHINE merger model_v2 (sent to LXS)" xfId="10119"/>
    <cellStyle name="TableFootnotes" xfId="10120"/>
    <cellStyle name="TableFootnotes 2" xfId="10121"/>
    <cellStyle name="TableTitleFormat" xfId="10122"/>
    <cellStyle name="TCMColHeadSheet1" xfId="10378"/>
    <cellStyle name="TCMDataSheet1" xfId="10379"/>
    <cellStyle name="TCMIntersectionSheet1" xfId="10380"/>
    <cellStyle name="TCMRowHeadSheet1" xfId="10381"/>
    <cellStyle name="TD.KopfDaten" xfId="10123"/>
    <cellStyle name="Tekst objaśnienia" xfId="10382"/>
    <cellStyle name="Tekst ostrzeżenia" xfId="10383"/>
    <cellStyle name="test" xfId="10124"/>
    <cellStyle name="Test [green]" xfId="10125"/>
    <cellStyle name="Testo avviso" xfId="10384"/>
    <cellStyle name="Testo descrittivo" xfId="10385"/>
    <cellStyle name="TEUR" xfId="8009"/>
    <cellStyle name="Text" xfId="10126"/>
    <cellStyle name="Text • 11 fett" xfId="10386"/>
    <cellStyle name="Text 1" xfId="10127"/>
    <cellStyle name="Text 2" xfId="10128"/>
    <cellStyle name="Text Head 1" xfId="10129"/>
    <cellStyle name="Text Head 2" xfId="10130"/>
    <cellStyle name="Text Indent 1" xfId="10131"/>
    <cellStyle name="Text Indent 2" xfId="10132"/>
    <cellStyle name="Text Indent A" xfId="10133"/>
    <cellStyle name="Text Indent B" xfId="10134"/>
    <cellStyle name="Text Indent C" xfId="10135"/>
    <cellStyle name="TextBold" xfId="10136"/>
    <cellStyle name="Texte explicatif" xfId="7871"/>
    <cellStyle name="TextItalic" xfId="10137"/>
    <cellStyle name="TextNormal" xfId="10138"/>
    <cellStyle name="Texto de advertencia" xfId="8010"/>
    <cellStyle name="Texto de Aviso" xfId="10387"/>
    <cellStyle name="Texto explicativo" xfId="8011"/>
    <cellStyle name="TFCF" xfId="10139"/>
    <cellStyle name="TFr." xfId="10388"/>
    <cellStyle name="TFr. mit Komma" xfId="10389"/>
    <cellStyle name="þ_x001d_ð)_x000c_Õþù_x000c_ÈþU_x0001_¨_x0005_—_x0019__x0007__x0001__x0001_" xfId="10390"/>
    <cellStyle name="Tickmark" xfId="10391"/>
    <cellStyle name="Time Strip" xfId="10140"/>
    <cellStyle name="times" xfId="10141"/>
    <cellStyle name="Times 10" xfId="10142"/>
    <cellStyle name="Times 12" xfId="10143"/>
    <cellStyle name="times_Deutsche" xfId="10144"/>
    <cellStyle name="Titel 12 fett" xfId="10392"/>
    <cellStyle name="Title" xfId="10145"/>
    <cellStyle name="Title 1" xfId="8012"/>
    <cellStyle name="Title 2" xfId="8013"/>
    <cellStyle name="title border" xfId="7872"/>
    <cellStyle name="Title II" xfId="10146"/>
    <cellStyle name="Title_080102 ProjectX-BPNew-V4.1" xfId="10147"/>
    <cellStyle name="title1" xfId="10148"/>
    <cellStyle name="Title2" xfId="10149"/>
    <cellStyle name="TitleII" xfId="10150"/>
    <cellStyle name="TitleNormal" xfId="10151"/>
    <cellStyle name="Titles" xfId="10152"/>
    <cellStyle name="Titolo" xfId="10393"/>
    <cellStyle name="Titolo 1" xfId="10394"/>
    <cellStyle name="Titolo 2" xfId="10395"/>
    <cellStyle name="Titolo 3" xfId="10396"/>
    <cellStyle name="Titolo 4" xfId="10397"/>
    <cellStyle name="Titre" xfId="7873"/>
    <cellStyle name="Titre 1" xfId="7874"/>
    <cellStyle name="Titre 2" xfId="7875"/>
    <cellStyle name="Titre 3" xfId="7876"/>
    <cellStyle name="Titre 4" xfId="7877"/>
    <cellStyle name="Título" xfId="8014"/>
    <cellStyle name="Título 1" xfId="8015"/>
    <cellStyle name="Título 2" xfId="8016"/>
    <cellStyle name="Título 3" xfId="8017"/>
    <cellStyle name="TOC 1" xfId="10153"/>
    <cellStyle name="TOC 2" xfId="10154"/>
    <cellStyle name="tom" xfId="10155"/>
    <cellStyle name="topline" xfId="10156"/>
    <cellStyle name="Total" xfId="10157"/>
    <cellStyle name="Totale" xfId="10398"/>
    <cellStyle name="TT.MM.JJ" xfId="10158"/>
    <cellStyle name="TT.MM.JJ 2" xfId="10159"/>
    <cellStyle name="TT.MMM.JJ" xfId="10160"/>
    <cellStyle name="TT.MMM.JJ 2" xfId="10161"/>
    <cellStyle name="Tusenskille_Cashflow" xfId="10162"/>
    <cellStyle name="Tusental (0)_1998-Q2" xfId="10163"/>
    <cellStyle name="Tusental_1998-Q4-NORGE" xfId="10164"/>
    <cellStyle name="Tytuł" xfId="10399"/>
    <cellStyle name="ÜBER+KOPF1" xfId="10165"/>
    <cellStyle name="Überschrift, groß" xfId="10166"/>
    <cellStyle name="Uhrzeit" xfId="10167"/>
    <cellStyle name="UI Background" xfId="10168"/>
    <cellStyle name="UIScreenText" xfId="10169"/>
    <cellStyle name="ul" xfId="10170"/>
    <cellStyle name="Undefiniert" xfId="10171"/>
    <cellStyle name="Underline" xfId="10172"/>
    <cellStyle name="Unit" xfId="10173"/>
    <cellStyle name="units" xfId="10174"/>
    <cellStyle name="Uniwers 9" xfId="10175"/>
    <cellStyle name="Unklar" xfId="10176"/>
    <cellStyle name="Unsichtbar" xfId="10177"/>
    <cellStyle name="Update" xfId="10178"/>
    <cellStyle name="Update Data" xfId="10179"/>
    <cellStyle name="Upload Only" xfId="10180"/>
    <cellStyle name="User_Defined_A" xfId="10181"/>
    <cellStyle name="Uwaga" xfId="10400"/>
    <cellStyle name="Valore non valido" xfId="10401"/>
    <cellStyle name="Valore valido" xfId="10402"/>
    <cellStyle name="Valuta ⎨0)_Delår" xfId="10182"/>
    <cellStyle name="Valuta (0)_1998-Q2" xfId="10183"/>
    <cellStyle name="Valuta 2" xfId="10403"/>
    <cellStyle name="Valuta_Delår" xfId="10184"/>
    <cellStyle name="Variables" xfId="10185"/>
    <cellStyle name="Verificar Célula" xfId="10404"/>
    <cellStyle name="Vérification" xfId="7878"/>
    <cellStyle name="Virgule" xfId="10186"/>
    <cellStyle name="VonDialogfeldVoll" xfId="10187"/>
    <cellStyle name="VonMakroVoll" xfId="10188"/>
    <cellStyle name="Vorausberechnung" xfId="10189"/>
    <cellStyle name="W?hrung [0]_1" xfId="8018"/>
    <cellStyle name="W?hrung_1" xfId="8019"/>
    <cellStyle name="Waehrung" xfId="10190"/>
    <cellStyle name="Währung 0 DM" xfId="10191"/>
    <cellStyle name="Währung 0,0 DM" xfId="10192"/>
    <cellStyle name="Währung 0,00 DM" xfId="10193"/>
    <cellStyle name="Währung1" xfId="10194"/>
    <cellStyle name="Walutowy [0]_Zeszyt1" xfId="10195"/>
    <cellStyle name="Walutowy_Zeszyt1" xfId="10196"/>
    <cellStyle name="Warning Text" xfId="10197"/>
    <cellStyle name="web_ normal" xfId="10198"/>
    <cellStyle name="WebModel" xfId="10199"/>
    <cellStyle name="weekly" xfId="8020"/>
    <cellStyle name="White" xfId="10200"/>
    <cellStyle name="WholeNumber" xfId="10201"/>
    <cellStyle name="WholeNumber 2" xfId="10202"/>
    <cellStyle name="YE" xfId="10203"/>
    <cellStyle name="Year" xfId="10204"/>
    <cellStyle name="years" xfId="10205"/>
    <cellStyle name="Yellow" xfId="10206"/>
    <cellStyle name="Yen" xfId="10207"/>
    <cellStyle name="Zeilenkopf" xfId="10208"/>
    <cellStyle name="Złe" xfId="10405"/>
    <cellStyle name="Zw. Summe" xfId="10209"/>
    <cellStyle name="Zw. Summe 2" xfId="10210"/>
    <cellStyle name="Акцент1" xfId="10406"/>
    <cellStyle name="Акцент2" xfId="10407"/>
    <cellStyle name="Акцент3" xfId="10408"/>
    <cellStyle name="Акцент4" xfId="10409"/>
    <cellStyle name="Акцент5" xfId="10410"/>
    <cellStyle name="Акцент6" xfId="10411"/>
    <cellStyle name="Ввод " xfId="10412"/>
    <cellStyle name="Вывод" xfId="10413"/>
    <cellStyle name="Вычисление" xfId="10414"/>
    <cellStyle name="Заголовок 1" xfId="10415"/>
    <cellStyle name="Заголовок 2" xfId="10416"/>
    <cellStyle name="Заголовок 3" xfId="10417"/>
    <cellStyle name="Заголовок 4" xfId="10418"/>
    <cellStyle name="Итог" xfId="10419"/>
    <cellStyle name="Контрольная ячейка" xfId="10420"/>
    <cellStyle name="Название" xfId="10421"/>
    <cellStyle name="Нейтральный" xfId="10422"/>
    <cellStyle name="Обычный 2" xfId="10423"/>
    <cellStyle name="Плохой" xfId="10424"/>
    <cellStyle name="Пояснение" xfId="10425"/>
    <cellStyle name="Примечание" xfId="10426"/>
    <cellStyle name="Процентный 2" xfId="10427"/>
    <cellStyle name="Процентный 3" xfId="10428"/>
    <cellStyle name="Связанная ячейка" xfId="10429"/>
    <cellStyle name="Текст предупреждения" xfId="10430"/>
    <cellStyle name="Хороший" xfId="10431"/>
    <cellStyle name="ハイパーリンク" xfId="8021"/>
    <cellStyle name="똿뗦먛귟 [0.00]_PRODUCT DETAIL Q1" xfId="10432"/>
    <cellStyle name="똿뗦먛귟_PRODUCT DETAIL Q1" xfId="10433"/>
    <cellStyle name="믅됞 [0.00]_PRODUCT DETAIL Q1" xfId="10434"/>
    <cellStyle name="믅됞_PRODUCT DETAIL Q1" xfId="10435"/>
    <cellStyle name="백분율_HOBONG" xfId="10436"/>
    <cellStyle name="뷭?_BOOKSHIP" xfId="10437"/>
    <cellStyle name="콤마 [0]_1202" xfId="10438"/>
    <cellStyle name="콤마_1202" xfId="10439"/>
    <cellStyle name="통화 [0]_1202" xfId="10440"/>
    <cellStyle name="통화_1202" xfId="10441"/>
    <cellStyle name="표준_(정보부문)월별인원계획" xfId="10442"/>
    <cellStyle name="一般_~4664860" xfId="10443"/>
    <cellStyle name="千位分隔 2" xfId="7879"/>
    <cellStyle name="千位分隔 3" xfId="7880"/>
    <cellStyle name="千位分隔[0]_donprint00年度报表" xfId="7881"/>
    <cellStyle name="千分位[0]_~ME174B" xfId="10444"/>
    <cellStyle name="千分位_~ME174B" xfId="10445"/>
    <cellStyle name="常规 2" xfId="7882"/>
    <cellStyle name="常规 3" xfId="7883"/>
    <cellStyle name="常规_Bank General银行" xfId="7884"/>
    <cellStyle name="样式 1" xfId="7885"/>
    <cellStyle name="桁区切り [0.00]_Int.ZinssatzeInLW" xfId="8022"/>
    <cellStyle name="桁区切り_Int.ZinssatzeInLW" xfId="8023"/>
    <cellStyle name="標準_CAP用ヮｰｸｼｰﾄ" xfId="10446"/>
    <cellStyle name="表示済みのハイパーリンク" xfId="8024"/>
    <cellStyle name="貨幣 [0]_~ME174B" xfId="10447"/>
    <cellStyle name="貨幣[0]_LC (2)" xfId="10448"/>
    <cellStyle name="貨幣_~ME174B" xfId="10449"/>
    <cellStyle name="超链接 2" xfId="7886"/>
    <cellStyle name="超链接 3" xfId="7887"/>
    <cellStyle name="通貨 [0.00]_Int.ZinssatzeInLW" xfId="8025"/>
    <cellStyle name="通貨_Int.ZinssatzeInLW" xfId="80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8D"/>
      <rgbColor rgb="000091DA"/>
      <rgbColor rgb="006D2077"/>
      <rgbColor rgb="00005EB8"/>
      <rgbColor rgb="0000A3A1"/>
      <rgbColor rgb="00EAAA00"/>
      <rgbColor rgb="0043B02A"/>
      <rgbColor rgb="00C6007E"/>
      <rgbColor rgb="0000338D"/>
      <rgbColor rgb="000091DA"/>
      <rgbColor rgb="006D2077"/>
      <rgbColor rgb="00005EB8"/>
      <rgbColor rgb="0000A3A1"/>
      <rgbColor rgb="00EAAA00"/>
      <rgbColor rgb="0043B02A"/>
      <rgbColor rgb="00C6007E"/>
      <rgbColor rgb="00753F19"/>
      <rgbColor rgb="009B642E"/>
      <rgbColor rgb="009D9375"/>
      <rgbColor rgb="00E3BC9F"/>
      <rgbColor rgb="00E36877"/>
      <rgbColor rgb="00E5F1FA"/>
      <rgbColor rgb="00B6646B"/>
      <rgbColor rgb="00E7CBCE"/>
      <rgbColor rgb="003366FF"/>
      <rgbColor rgb="0033CCCC"/>
      <rgbColor rgb="0099CC00"/>
      <rgbColor rgb="00F5B36A"/>
      <rgbColor rgb="00FF9900"/>
      <rgbColor rgb="00FF6600"/>
      <rgbColor rgb="00666699"/>
      <rgbColor rgb="00969696"/>
      <rgbColor rgb="00003366"/>
      <rgbColor rgb="00339966"/>
      <rgbColor rgb="00003300"/>
      <rgbColor rgb="00333300"/>
      <rgbColor rgb="00993300"/>
      <rgbColor rgb="00E6E9EE"/>
      <rgbColor rgb="00333399"/>
      <rgbColor rgb="00333333"/>
    </indexedColors>
    <mruColors>
      <color rgb="FF00338D"/>
      <color rgb="FFEAAA00"/>
      <color rgb="FF6D2077"/>
      <color rgb="FF005EB8"/>
      <color rgb="FF43B02A"/>
      <color rgb="FF878787"/>
      <color rgb="FFDADADA"/>
      <color rgb="FF898989"/>
      <color rgb="FFE5F2F4"/>
      <color rgb="FFBFD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externalLink" Target="externalLinks/externalLink12.xml"/><Relationship Id="rId63" Type="http://schemas.openxmlformats.org/officeDocument/2006/relationships/externalLink" Target="externalLinks/externalLink20.xml"/><Relationship Id="rId68"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externalLink" Target="externalLinks/externalLink10.xml"/><Relationship Id="rId58" Type="http://schemas.openxmlformats.org/officeDocument/2006/relationships/externalLink" Target="externalLinks/externalLink15.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57" Type="http://schemas.openxmlformats.org/officeDocument/2006/relationships/externalLink" Target="externalLinks/externalLink14.xml"/><Relationship Id="rId61"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 Id="rId60" Type="http://schemas.openxmlformats.org/officeDocument/2006/relationships/externalLink" Target="externalLinks/externalLink17.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externalLink" Target="externalLinks/externalLink13.xml"/><Relationship Id="rId64" Type="http://schemas.openxmlformats.org/officeDocument/2006/relationships/theme" Target="theme/theme1.xml"/><Relationship Id="rId69"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59" Type="http://schemas.openxmlformats.org/officeDocument/2006/relationships/externalLink" Target="externalLinks/externalLink16.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1.xml"/><Relationship Id="rId62" Type="http://schemas.openxmlformats.org/officeDocument/2006/relationships/externalLink" Target="externalLinks/externalLink19.xml"/><Relationship Id="rId7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98689997992921"/>
          <c:y val="0.15212491052254831"/>
          <c:w val="0.53462572464126823"/>
          <c:h val="0.44668575518969222"/>
        </c:manualLayout>
      </c:layout>
      <c:lineChart>
        <c:grouping val="standard"/>
        <c:varyColors val="0"/>
        <c:ser>
          <c:idx val="0"/>
          <c:order val="0"/>
          <c:tx>
            <c:strRef>
              <c:f>'Summary CF'!$B$6</c:f>
              <c:strCache>
                <c:ptCount val="1"/>
                <c:pt idx="0">
                  <c:v>EBITDA</c:v>
                </c:pt>
              </c:strCache>
            </c:strRef>
          </c:tx>
          <c:spPr>
            <a:ln w="12700">
              <a:solidFill>
                <a:srgbClr val="00338D"/>
              </a:solidFill>
              <a:prstDash val="solid"/>
            </a:ln>
          </c:spPr>
          <c:marker>
            <c:symbol val="diamond"/>
            <c:size val="3"/>
            <c:spPr>
              <a:solidFill>
                <a:srgbClr val="00338D"/>
              </a:solidFill>
              <a:ln>
                <a:solidFill>
                  <a:srgbClr val="00338D"/>
                </a:solidFill>
                <a:prstDash val="solid"/>
              </a:ln>
            </c:spPr>
          </c:marker>
          <c:dLbls>
            <c:dLbl>
              <c:idx val="0"/>
              <c:layout>
                <c:manualLayout>
                  <c:x val="-3.5041541149183647E-2"/>
                  <c:y val="-6.3749821045096633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a:lstStyle/>
              <a:p>
                <a:pPr>
                  <a:defRPr sz="700">
                    <a:solidFill>
                      <a:srgbClr val="00338D"/>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CF'!$C$3:$E$3</c:f>
              <c:numCache>
                <c:formatCode>General</c:formatCode>
                <c:ptCount val="3"/>
                <c:pt idx="0">
                  <c:v>2010</c:v>
                </c:pt>
                <c:pt idx="1">
                  <c:v>2011</c:v>
                </c:pt>
                <c:pt idx="2">
                  <c:v>2012</c:v>
                </c:pt>
              </c:numCache>
            </c:numRef>
          </c:cat>
          <c:val>
            <c:numRef>
              <c:f>'Summary CF'!$C$6:$E$6</c:f>
              <c:numCache>
                <c:formatCode>#,##0_);\(#,##0\);\-_);@</c:formatCode>
                <c:ptCount val="3"/>
                <c:pt idx="0">
                  <c:v>1027.7013699999959</c:v>
                </c:pt>
                <c:pt idx="1">
                  <c:v>969.75598999999875</c:v>
                </c:pt>
                <c:pt idx="2">
                  <c:v>1096.6105700000001</c:v>
                </c:pt>
              </c:numCache>
            </c:numRef>
          </c:val>
          <c:smooth val="0"/>
        </c:ser>
        <c:ser>
          <c:idx val="1"/>
          <c:order val="1"/>
          <c:tx>
            <c:v>Oper. CF *)</c:v>
          </c:tx>
          <c:spPr>
            <a:ln w="12700">
              <a:solidFill>
                <a:srgbClr val="0091DA"/>
              </a:solidFill>
              <a:prstDash val="solid"/>
            </a:ln>
          </c:spPr>
          <c:marker>
            <c:symbol val="square"/>
            <c:size val="3"/>
            <c:spPr>
              <a:solidFill>
                <a:srgbClr val="0091DA"/>
              </a:solidFill>
              <a:ln>
                <a:solidFill>
                  <a:srgbClr val="0091DA"/>
                </a:solidFill>
                <a:prstDash val="solid"/>
              </a:ln>
            </c:spPr>
          </c:marker>
          <c:dLbls>
            <c:dLbl>
              <c:idx val="0"/>
              <c:layout>
                <c:manualLayout>
                  <c:x val="-6.8582722734092563E-2"/>
                  <c:y val="4.545454545454545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wrap="square" lIns="38100" tIns="19050" rIns="38100" bIns="19050" anchor="ctr">
                <a:spAutoFit/>
              </a:bodyPr>
              <a:lstStyle/>
              <a:p>
                <a:pPr>
                  <a:defRPr sz="700">
                    <a:solidFill>
                      <a:srgbClr val="0091DA"/>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'Summary CF'!$C$3:$E$3</c:f>
              <c:numCache>
                <c:formatCode>General</c:formatCode>
                <c:ptCount val="3"/>
                <c:pt idx="0">
                  <c:v>2010</c:v>
                </c:pt>
                <c:pt idx="1">
                  <c:v>2011</c:v>
                </c:pt>
                <c:pt idx="2">
                  <c:v>2012</c:v>
                </c:pt>
              </c:numCache>
            </c:numRef>
          </c:cat>
          <c:val>
            <c:numRef>
              <c:f>'Summary CF'!$C$12:$E$12</c:f>
              <c:numCache>
                <c:formatCode>#,##0_);\(#,##0\);\-_);@</c:formatCode>
                <c:ptCount val="3"/>
                <c:pt idx="0">
                  <c:v>787.56774999999448</c:v>
                </c:pt>
                <c:pt idx="1">
                  <c:v>-463.92036999999954</c:v>
                </c:pt>
                <c:pt idx="2">
                  <c:v>-2015.3131200000003</c:v>
                </c:pt>
              </c:numCache>
            </c:numRef>
          </c:val>
          <c:smooth val="0"/>
        </c:ser>
        <c:ser>
          <c:idx val="2"/>
          <c:order val="2"/>
          <c:tx>
            <c:v>Free CF *)</c:v>
          </c:tx>
          <c:spPr>
            <a:ln w="12700">
              <a:solidFill>
                <a:srgbClr val="005EB8"/>
              </a:solidFill>
              <a:prstDash val="solid"/>
            </a:ln>
          </c:spPr>
          <c:marker>
            <c:symbol val="triangle"/>
            <c:size val="3"/>
            <c:spPr>
              <a:solidFill>
                <a:srgbClr val="005EB8"/>
              </a:solidFill>
              <a:ln>
                <a:solidFill>
                  <a:srgbClr val="005EB8"/>
                </a:solidFill>
                <a:prstDash val="solid"/>
              </a:ln>
            </c:spPr>
          </c:marker>
          <c:dLbls>
            <c:dLbl>
              <c:idx val="0"/>
              <c:layout>
                <c:manualLayout>
                  <c:x val="-6.5725109286838709E-2"/>
                  <c:y val="-9.0909090909091321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5.4294655497823266E-2"/>
                  <c:y val="4.545454545454545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wrap="square" lIns="38100" tIns="19050" rIns="38100" bIns="19050" anchor="ctr">
                <a:spAutoFit/>
              </a:bodyPr>
              <a:lstStyle/>
              <a:p>
                <a:pPr>
                  <a:defRPr sz="700">
                    <a:solidFill>
                      <a:srgbClr val="005EB8"/>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'Summary CF'!$C$20:$E$20</c:f>
              <c:numCache>
                <c:formatCode>#,##0_);\(#,##0\);\-_);@</c:formatCode>
                <c:ptCount val="3"/>
                <c:pt idx="0">
                  <c:v>155.51933999999449</c:v>
                </c:pt>
                <c:pt idx="1">
                  <c:v>-963.75506999999993</c:v>
                </c:pt>
                <c:pt idx="2">
                  <c:v>-2896.7932900000005</c:v>
                </c:pt>
              </c:numCache>
            </c:numRef>
          </c:val>
          <c:smooth val="0"/>
        </c:ser>
        <c:dLbls>
          <c:showLegendKey val="0"/>
          <c:showVal val="1"/>
          <c:showCatName val="0"/>
          <c:showSerName val="0"/>
          <c:showPercent val="0"/>
          <c:showBubbleSize val="0"/>
        </c:dLbls>
        <c:marker val="1"/>
        <c:smooth val="0"/>
        <c:axId val="467349592"/>
        <c:axId val="467352336"/>
      </c:lineChart>
      <c:lineChart>
        <c:grouping val="standard"/>
        <c:varyColors val="0"/>
        <c:ser>
          <c:idx val="3"/>
          <c:order val="3"/>
          <c:tx>
            <c:strRef>
              <c:f>'Summary CF'!$B$13</c:f>
              <c:strCache>
                <c:ptCount val="1"/>
                <c:pt idx="0">
                  <c:v>Cash Conversion Rate</c:v>
                </c:pt>
              </c:strCache>
            </c:strRef>
          </c:tx>
          <c:spPr>
            <a:ln w="12700">
              <a:solidFill>
                <a:srgbClr val="6D2077"/>
              </a:solidFill>
              <a:prstDash val="solid"/>
            </a:ln>
          </c:spPr>
          <c:marker>
            <c:symbol val="circle"/>
            <c:size val="3"/>
            <c:spPr>
              <a:solidFill>
                <a:srgbClr val="6D2077"/>
              </a:solidFill>
              <a:ln>
                <a:solidFill>
                  <a:srgbClr val="6D2077"/>
                </a:solidFill>
                <a:prstDash val="solid"/>
              </a:ln>
            </c:spPr>
          </c:marker>
          <c:dLbls>
            <c:dLbl>
              <c:idx val="0"/>
              <c:layout>
                <c:manualLayout>
                  <c:x val="-8.9795439878963226E-2"/>
                  <c:y val="-1.1345740873299928E-4"/>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4.4550056242969628E-2"/>
                  <c:y val="-5.920436649964208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3.5828571428571446E-2"/>
                  <c:y val="-3.193163922691490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i="1">
                    <a:solidFill>
                      <a:srgbClr val="6D2077"/>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 CF'!$C$13:$E$13</c:f>
              <c:numCache>
                <c:formatCode>#,##0.00%_);\(#,##0.00\)%;\-_);@</c:formatCode>
                <c:ptCount val="3"/>
                <c:pt idx="0">
                  <c:v>0.7663391068555232</c:v>
                </c:pt>
                <c:pt idx="1">
                  <c:v>-0.47838876457984048</c:v>
                </c:pt>
                <c:pt idx="2">
                  <c:v>-1.8377655433323064</c:v>
                </c:pt>
              </c:numCache>
            </c:numRef>
          </c:val>
          <c:smooth val="0"/>
        </c:ser>
        <c:dLbls>
          <c:showLegendKey val="0"/>
          <c:showVal val="1"/>
          <c:showCatName val="0"/>
          <c:showSerName val="0"/>
          <c:showPercent val="0"/>
          <c:showBubbleSize val="0"/>
        </c:dLbls>
        <c:marker val="1"/>
        <c:smooth val="0"/>
        <c:axId val="467349200"/>
        <c:axId val="467351944"/>
      </c:lineChart>
      <c:catAx>
        <c:axId val="467349592"/>
        <c:scaling>
          <c:orientation val="minMax"/>
        </c:scaling>
        <c:delete val="0"/>
        <c:axPos val="b"/>
        <c:numFmt formatCode="General" sourceLinked="1"/>
        <c:majorTickMark val="out"/>
        <c:minorTickMark val="none"/>
        <c:tickLblPos val="low"/>
        <c:spPr>
          <a:ln w="3175">
            <a:solidFill>
              <a:srgbClr val="000000"/>
            </a:solidFill>
            <a:prstDash val="solid"/>
          </a:ln>
        </c:spPr>
        <c:txPr>
          <a:bodyPr/>
          <a:lstStyle/>
          <a:p>
            <a:pPr>
              <a:defRPr>
                <a:solidFill>
                  <a:srgbClr val="000000"/>
                </a:solidFill>
              </a:defRPr>
            </a:pPr>
            <a:endParaRPr lang="en-US"/>
          </a:p>
        </c:txPr>
        <c:crossAx val="467352336"/>
        <c:crosses val="autoZero"/>
        <c:auto val="1"/>
        <c:lblAlgn val="ctr"/>
        <c:lblOffset val="100"/>
        <c:noMultiLvlLbl val="0"/>
      </c:catAx>
      <c:valAx>
        <c:axId val="467352336"/>
        <c:scaling>
          <c:orientation val="minMax"/>
          <c:max val="1500"/>
          <c:min val="-3000"/>
        </c:scaling>
        <c:delete val="0"/>
        <c:axPos val="l"/>
        <c:title>
          <c:tx>
            <c:rich>
              <a:bodyPr rot="-5400000" vert="horz"/>
              <a:lstStyle/>
              <a:p>
                <a:pPr>
                  <a:defRPr>
                    <a:solidFill>
                      <a:srgbClr val="000000"/>
                    </a:solidFill>
                  </a:defRPr>
                </a:pPr>
                <a:r>
                  <a:rPr lang="en-US"/>
                  <a:t>€000</a:t>
                </a:r>
              </a:p>
            </c:rich>
          </c:tx>
          <c:layout>
            <c:manualLayout>
              <c:xMode val="edge"/>
              <c:yMode val="edge"/>
              <c:x val="2.5718521025284703E-2"/>
              <c:y val="0.32137687902648532"/>
            </c:manualLayout>
          </c:layout>
          <c:overlay val="0"/>
        </c:title>
        <c:numFmt formatCode="#,##0;\(#,##0\);\-_);@" sourceLinked="0"/>
        <c:majorTickMark val="out"/>
        <c:minorTickMark val="none"/>
        <c:tickLblPos val="nextTo"/>
        <c:spPr>
          <a:ln w="3175">
            <a:solidFill>
              <a:srgbClr val="000000"/>
            </a:solidFill>
            <a:prstDash val="solid"/>
          </a:ln>
        </c:spPr>
        <c:txPr>
          <a:bodyPr/>
          <a:lstStyle/>
          <a:p>
            <a:pPr>
              <a:defRPr>
                <a:solidFill>
                  <a:srgbClr val="000000"/>
                </a:solidFill>
              </a:defRPr>
            </a:pPr>
            <a:endParaRPr lang="en-US"/>
          </a:p>
        </c:txPr>
        <c:crossAx val="467349592"/>
        <c:crosses val="autoZero"/>
        <c:crossBetween val="between"/>
      </c:valAx>
      <c:valAx>
        <c:axId val="467351944"/>
        <c:scaling>
          <c:orientation val="minMax"/>
        </c:scaling>
        <c:delete val="0"/>
        <c:axPos val="r"/>
        <c:numFmt formatCode="#,##0%_);\(#,##0\)%;\-_);@" sourceLinked="0"/>
        <c:majorTickMark val="out"/>
        <c:minorTickMark val="none"/>
        <c:tickLblPos val="nextTo"/>
        <c:spPr>
          <a:ln w="3175">
            <a:solidFill>
              <a:srgbClr val="000000"/>
            </a:solidFill>
            <a:prstDash val="solid"/>
          </a:ln>
        </c:spPr>
        <c:crossAx val="467349200"/>
        <c:crosses val="max"/>
        <c:crossBetween val="between"/>
      </c:valAx>
      <c:catAx>
        <c:axId val="467349200"/>
        <c:scaling>
          <c:orientation val="minMax"/>
        </c:scaling>
        <c:delete val="1"/>
        <c:axPos val="b"/>
        <c:majorTickMark val="out"/>
        <c:minorTickMark val="none"/>
        <c:tickLblPos val="none"/>
        <c:crossAx val="467351944"/>
        <c:crosses val="autoZero"/>
        <c:auto val="1"/>
        <c:lblAlgn val="ctr"/>
        <c:lblOffset val="100"/>
        <c:noMultiLvlLbl val="0"/>
      </c:catAx>
      <c:spPr>
        <a:noFill/>
        <a:ln w="25400">
          <a:noFill/>
        </a:ln>
      </c:spPr>
    </c:plotArea>
    <c:legend>
      <c:legendPos val="b"/>
      <c:layout>
        <c:manualLayout>
          <c:xMode val="edge"/>
          <c:yMode val="edge"/>
          <c:x val="5.715226894507712E-2"/>
          <c:y val="0.67727272727272736"/>
          <c:w val="0.70282462713769733"/>
          <c:h val="0.14020722977809591"/>
        </c:manualLayout>
      </c:layout>
      <c:overlay val="0"/>
      <c:spPr>
        <a:noFill/>
        <a:ln w="25400">
          <a:noFill/>
        </a:ln>
      </c:spPr>
      <c:txPr>
        <a:bodyPr/>
        <a:lstStyle/>
        <a:p>
          <a:pPr>
            <a:defRPr sz="800">
              <a:solidFill>
                <a:srgbClr val="000000"/>
              </a:solidFill>
            </a:defRPr>
          </a:pPr>
          <a:endParaRPr lang="en-US"/>
        </a:p>
      </c:txPr>
    </c:legend>
    <c:plotVisOnly val="1"/>
    <c:dispBlanksAs val="gap"/>
    <c:showDLblsOverMax val="0"/>
  </c:chart>
  <c:spPr>
    <a:noFill/>
    <a:ln w="25400">
      <a:noFill/>
    </a:ln>
  </c:spPr>
  <c:txPr>
    <a:bodyPr/>
    <a:lstStyle/>
    <a:p>
      <a:pPr>
        <a:defRPr sz="800" b="0" i="0">
          <a:solidFill>
            <a:srgbClr val="000000"/>
          </a:solidFill>
          <a:latin typeface="Arial"/>
          <a:ea typeface="Arial"/>
          <a:cs typeface="Arial"/>
        </a:defRPr>
      </a:pPr>
      <a:endParaRPr lang="en-US"/>
    </a:p>
  </c:txPr>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6.8548835985440121E-2"/>
          <c:y val="0.13181818181818181"/>
          <c:w val="0.60265851637199441"/>
          <c:h val="0.53636363636363638"/>
        </c:manualLayout>
      </c:layout>
      <c:lineChart>
        <c:grouping val="standard"/>
        <c:varyColors val="0"/>
        <c:ser>
          <c:idx val="0"/>
          <c:order val="0"/>
          <c:tx>
            <c:strRef>
              <c:f>'Summary CF'!$B$6</c:f>
              <c:strCache>
                <c:ptCount val="1"/>
                <c:pt idx="0">
                  <c:v>EBITDA</c:v>
                </c:pt>
              </c:strCache>
            </c:strRef>
          </c:tx>
          <c:spPr>
            <a:ln w="12700">
              <a:solidFill>
                <a:srgbClr val="00338D"/>
              </a:solidFill>
              <a:prstDash val="solid"/>
            </a:ln>
          </c:spPr>
          <c:marker>
            <c:symbol val="diamond"/>
            <c:size val="3"/>
            <c:spPr>
              <a:solidFill>
                <a:srgbClr val="00338D"/>
              </a:solidFill>
              <a:ln>
                <a:solidFill>
                  <a:srgbClr val="00338D"/>
                </a:solidFill>
                <a:prstDash val="solid"/>
              </a:ln>
            </c:spPr>
          </c:marker>
          <c:dLbls>
            <c:dLbl>
              <c:idx val="0"/>
              <c:layout>
                <c:manualLayout>
                  <c:x val="-7.2178627671541123E-2"/>
                  <c:y val="-2.7386184681460281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a:lstStyle/>
              <a:p>
                <a:pPr>
                  <a:defRPr sz="700">
                    <a:solidFill>
                      <a:srgbClr val="00338D"/>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CF'!$C$3:$E$3</c:f>
              <c:numCache>
                <c:formatCode>General</c:formatCode>
                <c:ptCount val="3"/>
                <c:pt idx="0">
                  <c:v>2010</c:v>
                </c:pt>
                <c:pt idx="1">
                  <c:v>2011</c:v>
                </c:pt>
                <c:pt idx="2">
                  <c:v>2012</c:v>
                </c:pt>
              </c:numCache>
            </c:numRef>
          </c:cat>
          <c:val>
            <c:numRef>
              <c:f>'Summary CF'!$C$6:$E$6</c:f>
              <c:numCache>
                <c:formatCode>#,##0_);\(#,##0\);\-_);@</c:formatCode>
                <c:ptCount val="3"/>
                <c:pt idx="0">
                  <c:v>1027.7013699999959</c:v>
                </c:pt>
                <c:pt idx="1">
                  <c:v>969.75598999999875</c:v>
                </c:pt>
                <c:pt idx="2">
                  <c:v>1096.6105700000001</c:v>
                </c:pt>
              </c:numCache>
            </c:numRef>
          </c:val>
          <c:smooth val="0"/>
        </c:ser>
        <c:ser>
          <c:idx val="1"/>
          <c:order val="1"/>
          <c:tx>
            <c:v>Oper. CF *)</c:v>
          </c:tx>
          <c:spPr>
            <a:ln w="12700">
              <a:solidFill>
                <a:srgbClr val="0091DA"/>
              </a:solidFill>
              <a:prstDash val="solid"/>
            </a:ln>
          </c:spPr>
          <c:marker>
            <c:symbol val="square"/>
            <c:size val="3"/>
            <c:spPr>
              <a:solidFill>
                <a:srgbClr val="0091DA"/>
              </a:solidFill>
              <a:ln>
                <a:solidFill>
                  <a:srgbClr val="0091DA"/>
                </a:solidFill>
                <a:prstDash val="solid"/>
              </a:ln>
            </c:spPr>
          </c:marker>
          <c:dLbls>
            <c:dLbl>
              <c:idx val="0"/>
              <c:layout>
                <c:manualLayout>
                  <c:x val="-5.5264341957255332E-2"/>
                  <c:y val="3.625017895490344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1.4069741282340231E-3"/>
                  <c:y val="-9.2043664996421005E-3"/>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1221597300337448E-2"/>
                  <c:y val="-2.7386184681460281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a:lstStyle/>
              <a:p>
                <a:pPr>
                  <a:defRPr sz="700">
                    <a:solidFill>
                      <a:srgbClr val="0091DA"/>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CF'!$C$3:$E$3</c:f>
              <c:numCache>
                <c:formatCode>General</c:formatCode>
                <c:ptCount val="3"/>
                <c:pt idx="0">
                  <c:v>2010</c:v>
                </c:pt>
                <c:pt idx="1">
                  <c:v>2011</c:v>
                </c:pt>
                <c:pt idx="2">
                  <c:v>2012</c:v>
                </c:pt>
              </c:numCache>
            </c:numRef>
          </c:cat>
          <c:val>
            <c:numRef>
              <c:f>'Summary CF'!$C$12:$E$12</c:f>
              <c:numCache>
                <c:formatCode>#,##0_);\(#,##0\);\-_);@</c:formatCode>
                <c:ptCount val="3"/>
                <c:pt idx="0">
                  <c:v>787.56774999999448</c:v>
                </c:pt>
                <c:pt idx="1">
                  <c:v>-463.92036999999954</c:v>
                </c:pt>
                <c:pt idx="2">
                  <c:v>-2015.3131200000003</c:v>
                </c:pt>
              </c:numCache>
            </c:numRef>
          </c:val>
          <c:smooth val="0"/>
        </c:ser>
        <c:dLbls>
          <c:showLegendKey val="0"/>
          <c:showVal val="1"/>
          <c:showCatName val="0"/>
          <c:showSerName val="0"/>
          <c:showPercent val="0"/>
          <c:showBubbleSize val="0"/>
        </c:dLbls>
        <c:marker val="1"/>
        <c:smooth val="0"/>
        <c:axId val="467353512"/>
        <c:axId val="467346064"/>
      </c:lineChart>
      <c:lineChart>
        <c:grouping val="standard"/>
        <c:varyColors val="0"/>
        <c:ser>
          <c:idx val="2"/>
          <c:order val="2"/>
          <c:tx>
            <c:strRef>
              <c:f>'Summary CF'!$B$13</c:f>
              <c:strCache>
                <c:ptCount val="1"/>
                <c:pt idx="0">
                  <c:v>Cash Conversion Rate</c:v>
                </c:pt>
              </c:strCache>
            </c:strRef>
          </c:tx>
          <c:spPr>
            <a:ln w="12700">
              <a:solidFill>
                <a:srgbClr val="6D2077"/>
              </a:solidFill>
              <a:prstDash val="solid"/>
            </a:ln>
          </c:spPr>
          <c:marker>
            <c:symbol val="triangle"/>
            <c:size val="3"/>
            <c:spPr>
              <a:solidFill>
                <a:srgbClr val="6D2077"/>
              </a:solidFill>
              <a:ln>
                <a:solidFill>
                  <a:srgbClr val="6D2077"/>
                </a:solidFill>
                <a:prstDash val="solid"/>
              </a:ln>
            </c:spPr>
          </c:marker>
          <c:dLbls>
            <c:dLbl>
              <c:idx val="0"/>
              <c:layout>
                <c:manualLayout>
                  <c:x val="-4.0787401574803291E-3"/>
                  <c:y val="-9.2043664996420693E-3"/>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9.5978627671540986E-2"/>
                  <c:y val="2.26138153185398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0.11868571428571453"/>
                  <c:y val="-4.6589119541875449E-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a:solidFill>
                      <a:srgbClr val="6D2077"/>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 CF'!$C$13:$E$13</c:f>
              <c:numCache>
                <c:formatCode>#,##0.00%_);\(#,##0.00\)%;\-_);@</c:formatCode>
                <c:ptCount val="3"/>
                <c:pt idx="0">
                  <c:v>0.7663391068555232</c:v>
                </c:pt>
                <c:pt idx="1">
                  <c:v>-0.47838876457984048</c:v>
                </c:pt>
                <c:pt idx="2">
                  <c:v>-1.8377655433323064</c:v>
                </c:pt>
              </c:numCache>
            </c:numRef>
          </c:val>
          <c:smooth val="0"/>
        </c:ser>
        <c:dLbls>
          <c:showLegendKey val="0"/>
          <c:showVal val="1"/>
          <c:showCatName val="0"/>
          <c:showSerName val="0"/>
          <c:showPercent val="0"/>
          <c:showBubbleSize val="0"/>
        </c:dLbls>
        <c:marker val="1"/>
        <c:smooth val="0"/>
        <c:axId val="467341752"/>
        <c:axId val="467353904"/>
      </c:lineChart>
      <c:catAx>
        <c:axId val="467353512"/>
        <c:scaling>
          <c:orientation val="minMax"/>
        </c:scaling>
        <c:delete val="0"/>
        <c:axPos val="b"/>
        <c:numFmt formatCode="General" sourceLinked="1"/>
        <c:majorTickMark val="out"/>
        <c:minorTickMark val="none"/>
        <c:tickLblPos val="low"/>
        <c:spPr>
          <a:ln w="3175">
            <a:solidFill>
              <a:srgbClr val="000000"/>
            </a:solidFill>
            <a:prstDash val="solid"/>
          </a:ln>
        </c:spPr>
        <c:txPr>
          <a:bodyPr/>
          <a:lstStyle/>
          <a:p>
            <a:pPr>
              <a:defRPr>
                <a:solidFill>
                  <a:srgbClr val="000000"/>
                </a:solidFill>
              </a:defRPr>
            </a:pPr>
            <a:endParaRPr lang="en-US"/>
          </a:p>
        </c:txPr>
        <c:crossAx val="467346064"/>
        <c:crosses val="autoZero"/>
        <c:auto val="1"/>
        <c:lblAlgn val="ctr"/>
        <c:lblOffset val="100"/>
        <c:noMultiLvlLbl val="0"/>
      </c:catAx>
      <c:valAx>
        <c:axId val="467346064"/>
        <c:scaling>
          <c:orientation val="minMax"/>
          <c:min val="-2500"/>
        </c:scaling>
        <c:delete val="0"/>
        <c:axPos val="l"/>
        <c:title>
          <c:tx>
            <c:rich>
              <a:bodyPr rot="-5400000" vert="horz"/>
              <a:lstStyle/>
              <a:p>
                <a:pPr>
                  <a:defRPr>
                    <a:solidFill>
                      <a:srgbClr val="000000"/>
                    </a:solidFill>
                  </a:defRPr>
                </a:pPr>
                <a:r>
                  <a:rPr lang="en-US"/>
                  <a:t>€000</a:t>
                </a:r>
              </a:p>
            </c:rich>
          </c:tx>
          <c:layout>
            <c:manualLayout>
              <c:xMode val="edge"/>
              <c:yMode val="edge"/>
              <c:x val="2.5705813494540045E-2"/>
              <c:y val="0.32137687902648532"/>
            </c:manualLayout>
          </c:layout>
          <c:overlay val="0"/>
        </c:title>
        <c:numFmt formatCode="#,##0;\(#,##0\);\-" sourceLinked="0"/>
        <c:majorTickMark val="out"/>
        <c:minorTickMark val="none"/>
        <c:tickLblPos val="nextTo"/>
        <c:spPr>
          <a:ln w="3175">
            <a:solidFill>
              <a:srgbClr val="000000"/>
            </a:solidFill>
            <a:prstDash val="solid"/>
          </a:ln>
        </c:spPr>
        <c:txPr>
          <a:bodyPr/>
          <a:lstStyle/>
          <a:p>
            <a:pPr>
              <a:defRPr>
                <a:solidFill>
                  <a:srgbClr val="000000"/>
                </a:solidFill>
              </a:defRPr>
            </a:pPr>
            <a:endParaRPr lang="en-US"/>
          </a:p>
        </c:txPr>
        <c:crossAx val="467353512"/>
        <c:crosses val="autoZero"/>
        <c:crossBetween val="between"/>
      </c:valAx>
      <c:valAx>
        <c:axId val="467353904"/>
        <c:scaling>
          <c:orientation val="minMax"/>
        </c:scaling>
        <c:delete val="0"/>
        <c:axPos val="r"/>
        <c:numFmt formatCode="#,##0%_);\(#,##0\)%;\-_);@" sourceLinked="0"/>
        <c:majorTickMark val="out"/>
        <c:minorTickMark val="none"/>
        <c:tickLblPos val="nextTo"/>
        <c:spPr>
          <a:ln w="3175">
            <a:solidFill>
              <a:srgbClr val="000000"/>
            </a:solidFill>
            <a:prstDash val="solid"/>
          </a:ln>
        </c:spPr>
        <c:crossAx val="467341752"/>
        <c:crosses val="max"/>
        <c:crossBetween val="between"/>
      </c:valAx>
      <c:catAx>
        <c:axId val="467341752"/>
        <c:scaling>
          <c:orientation val="minMax"/>
        </c:scaling>
        <c:delete val="1"/>
        <c:axPos val="b"/>
        <c:majorTickMark val="out"/>
        <c:minorTickMark val="none"/>
        <c:tickLblPos val="none"/>
        <c:crossAx val="467353904"/>
        <c:crosses val="autoZero"/>
        <c:auto val="1"/>
        <c:lblAlgn val="ctr"/>
        <c:lblOffset val="100"/>
        <c:noMultiLvlLbl val="0"/>
      </c:catAx>
      <c:spPr>
        <a:noFill/>
        <a:ln w="25400">
          <a:noFill/>
        </a:ln>
      </c:spPr>
    </c:plotArea>
    <c:legend>
      <c:legendPos val="b"/>
      <c:layout>
        <c:manualLayout>
          <c:xMode val="edge"/>
          <c:yMode val="edge"/>
          <c:x val="0"/>
          <c:y val="0.67272727272727262"/>
          <c:w val="0.70004029203958562"/>
          <c:h val="6.7479957050823186E-2"/>
        </c:manualLayout>
      </c:layout>
      <c:overlay val="0"/>
      <c:spPr>
        <a:noFill/>
        <a:ln w="25400">
          <a:noFill/>
        </a:ln>
      </c:spPr>
      <c:txPr>
        <a:bodyPr/>
        <a:lstStyle/>
        <a:p>
          <a:pPr>
            <a:defRPr>
              <a:solidFill>
                <a:srgbClr val="000000"/>
              </a:solidFill>
            </a:defRPr>
          </a:pPr>
          <a:endParaRPr lang="en-US"/>
        </a:p>
      </c:txPr>
    </c:legend>
    <c:plotVisOnly val="1"/>
    <c:dispBlanksAs val="gap"/>
    <c:showDLblsOverMax val="0"/>
  </c:chart>
  <c:spPr>
    <a:noFill/>
    <a:ln w="25400">
      <a:noFill/>
    </a:ln>
  </c:spPr>
  <c:txPr>
    <a:bodyPr/>
    <a:lstStyle/>
    <a:p>
      <a:pPr>
        <a:defRPr sz="800" b="0" i="0">
          <a:solidFill>
            <a:srgbClr val="000000"/>
          </a:solidFill>
          <a:latin typeface="Arial"/>
          <a:ea typeface="Arial"/>
          <a:cs typeface="Arial"/>
        </a:defRPr>
      </a:pPr>
      <a:endParaRPr lang="en-US"/>
    </a:p>
  </c:txPr>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60944881889774"/>
          <c:y val="7.7441268780240907E-2"/>
          <c:w val="0.71253683542264767"/>
          <c:h val="0.57053260587415711"/>
        </c:manualLayout>
      </c:layout>
      <c:areaChart>
        <c:grouping val="stacked"/>
        <c:varyColors val="0"/>
        <c:ser>
          <c:idx val="0"/>
          <c:order val="0"/>
          <c:tx>
            <c:strRef>
              <c:f>headroom!$A$14</c:f>
              <c:strCache>
                <c:ptCount val="1"/>
                <c:pt idx="0">
                  <c:v>Net debt</c:v>
                </c:pt>
              </c:strCache>
            </c:strRef>
          </c:tx>
          <c:spPr>
            <a:solidFill>
              <a:srgbClr val="409DAD"/>
            </a:solidFill>
            <a:ln w="3175">
              <a:solidFill>
                <a:srgbClr val="FFFFFF"/>
              </a:solidFill>
              <a:prstDash val="solid"/>
            </a:ln>
          </c:spPr>
          <c:cat>
            <c:strRef>
              <c:f>headroom!$B$13:$M$13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headroom!$B$14:$M$14</c:f>
              <c:numCache>
                <c:formatCode>_-* #,##0\ _€_-;\-* #,##0\ _€_-;_-* "-"\ _€_-;_-@_-</c:formatCode>
                <c:ptCount val="12"/>
                <c:pt idx="0">
                  <c:v>300</c:v>
                </c:pt>
                <c:pt idx="1">
                  <c:v>250</c:v>
                </c:pt>
                <c:pt idx="2">
                  <c:v>100</c:v>
                </c:pt>
                <c:pt idx="3">
                  <c:v>100</c:v>
                </c:pt>
                <c:pt idx="4">
                  <c:v>150</c:v>
                </c:pt>
                <c:pt idx="5">
                  <c:v>200</c:v>
                </c:pt>
                <c:pt idx="6">
                  <c:v>250</c:v>
                </c:pt>
                <c:pt idx="7">
                  <c:v>300</c:v>
                </c:pt>
                <c:pt idx="8">
                  <c:v>400</c:v>
                </c:pt>
                <c:pt idx="9">
                  <c:v>450</c:v>
                </c:pt>
                <c:pt idx="10">
                  <c:v>450</c:v>
                </c:pt>
                <c:pt idx="11">
                  <c:v>450</c:v>
                </c:pt>
              </c:numCache>
            </c:numRef>
          </c:val>
        </c:ser>
        <c:ser>
          <c:idx val="1"/>
          <c:order val="1"/>
          <c:tx>
            <c:strRef>
              <c:f>headroom!$A$15</c:f>
              <c:strCache>
                <c:ptCount val="1"/>
                <c:pt idx="0">
                  <c:v>Debt in excess of limit</c:v>
                </c:pt>
              </c:strCache>
            </c:strRef>
          </c:tx>
          <c:spPr>
            <a:solidFill>
              <a:srgbClr val="BFDEE4"/>
            </a:solidFill>
            <a:ln w="3175">
              <a:solidFill>
                <a:srgbClr val="FFFFFF"/>
              </a:solidFill>
              <a:prstDash val="solid"/>
            </a:ln>
          </c:spPr>
          <c:cat>
            <c:strRef>
              <c:f>headroom!$B$13:$M$13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headroom!$B$15:$M$15</c:f>
              <c:numCache>
                <c:formatCode>_-* #,##0\ _€_-;\-* #,##0\ _€_-;_-* "-"\ _€_-;_-@_-</c:formatCode>
                <c:ptCount val="12"/>
                <c:pt idx="0">
                  <c:v>0</c:v>
                </c:pt>
                <c:pt idx="1">
                  <c:v>0</c:v>
                </c:pt>
                <c:pt idx="2">
                  <c:v>0</c:v>
                </c:pt>
                <c:pt idx="3">
                  <c:v>0</c:v>
                </c:pt>
                <c:pt idx="4">
                  <c:v>0</c:v>
                </c:pt>
                <c:pt idx="5">
                  <c:v>0</c:v>
                </c:pt>
                <c:pt idx="6">
                  <c:v>0</c:v>
                </c:pt>
                <c:pt idx="7">
                  <c:v>0</c:v>
                </c:pt>
                <c:pt idx="8">
                  <c:v>0</c:v>
                </c:pt>
                <c:pt idx="9">
                  <c:v>50</c:v>
                </c:pt>
                <c:pt idx="10">
                  <c:v>50</c:v>
                </c:pt>
                <c:pt idx="11">
                  <c:v>70</c:v>
                </c:pt>
              </c:numCache>
            </c:numRef>
          </c:val>
        </c:ser>
        <c:ser>
          <c:idx val="2"/>
          <c:order val="2"/>
          <c:tx>
            <c:strRef>
              <c:f>headroom!$A$16</c:f>
              <c:strCache>
                <c:ptCount val="1"/>
                <c:pt idx="0">
                  <c:v>Available line of credit</c:v>
                </c:pt>
              </c:strCache>
            </c:strRef>
          </c:tx>
          <c:spPr>
            <a:solidFill>
              <a:srgbClr val="AA5CAA"/>
            </a:solidFill>
            <a:ln w="3175">
              <a:solidFill>
                <a:srgbClr val="FFFFFF"/>
              </a:solidFill>
              <a:prstDash val="solid"/>
            </a:ln>
          </c:spPr>
          <c:cat>
            <c:strRef>
              <c:f>headroom!$B$13:$M$13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headroom!$B$16:$M$16</c:f>
              <c:numCache>
                <c:formatCode>_-* #,##0\ _€_-;\-* #,##0\ _€_-;_-* "-"\ _€_-;_-@_-</c:formatCode>
                <c:ptCount val="12"/>
                <c:pt idx="0">
                  <c:v>50</c:v>
                </c:pt>
                <c:pt idx="1">
                  <c:v>100</c:v>
                </c:pt>
                <c:pt idx="2">
                  <c:v>350</c:v>
                </c:pt>
                <c:pt idx="3">
                  <c:v>350</c:v>
                </c:pt>
                <c:pt idx="4">
                  <c:v>300</c:v>
                </c:pt>
                <c:pt idx="5">
                  <c:v>250</c:v>
                </c:pt>
                <c:pt idx="6">
                  <c:v>200</c:v>
                </c:pt>
                <c:pt idx="7">
                  <c:v>150</c:v>
                </c:pt>
                <c:pt idx="8">
                  <c:v>50</c:v>
                </c:pt>
                <c:pt idx="9">
                  <c:v>0</c:v>
                </c:pt>
                <c:pt idx="10">
                  <c:v>0</c:v>
                </c:pt>
                <c:pt idx="11">
                  <c:v>0</c:v>
                </c:pt>
              </c:numCache>
            </c:numRef>
          </c:val>
        </c:ser>
        <c:dLbls>
          <c:showLegendKey val="0"/>
          <c:showVal val="0"/>
          <c:showCatName val="0"/>
          <c:showSerName val="0"/>
          <c:showPercent val="0"/>
          <c:showBubbleSize val="0"/>
        </c:dLbls>
        <c:axId val="467342536"/>
        <c:axId val="467342928"/>
      </c:areaChart>
      <c:dateAx>
        <c:axId val="467342536"/>
        <c:scaling>
          <c:orientation val="minMax"/>
        </c:scaling>
        <c:delete val="0"/>
        <c:axPos val="b"/>
        <c:numFmt formatCode="mmm" sourceLinked="0"/>
        <c:majorTickMark val="out"/>
        <c:minorTickMark val="none"/>
        <c:tickLblPos val="low"/>
        <c:spPr>
          <a:ln w="3175">
            <a:solidFill>
              <a:srgbClr val="000000"/>
            </a:solidFill>
            <a:prstDash val="solid"/>
          </a:ln>
        </c:spPr>
        <c:txPr>
          <a:bodyPr rot="-5400000" vert="horz"/>
          <a:lstStyle/>
          <a:p>
            <a:pPr>
              <a:defRPr/>
            </a:pPr>
            <a:endParaRPr lang="en-US"/>
          </a:p>
        </c:txPr>
        <c:crossAx val="467342928"/>
        <c:crosses val="autoZero"/>
        <c:auto val="1"/>
        <c:lblOffset val="100"/>
        <c:baseTimeUnit val="months"/>
        <c:majorUnit val="1"/>
        <c:majorTimeUnit val="months"/>
        <c:minorUnit val="1"/>
        <c:minorTimeUnit val="months"/>
      </c:dateAx>
      <c:valAx>
        <c:axId val="467342928"/>
        <c:scaling>
          <c:orientation val="minMax"/>
          <c:max val="550"/>
          <c:min val="0"/>
        </c:scaling>
        <c:delete val="0"/>
        <c:axPos val="l"/>
        <c:title>
          <c:tx>
            <c:rich>
              <a:bodyPr rot="-5400000" vert="horz"/>
              <a:lstStyle/>
              <a:p>
                <a:pPr>
                  <a:defRPr/>
                </a:pPr>
                <a:r>
                  <a:rPr lang="en-GB"/>
                  <a:t>£m</a:t>
                </a:r>
              </a:p>
            </c:rich>
          </c:tx>
          <c:layout>
            <c:manualLayout>
              <c:xMode val="edge"/>
              <c:yMode val="edge"/>
              <c:x val="2.6530979656422951E-6"/>
              <c:y val="0.35565057880007778"/>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a:pPr>
            <a:endParaRPr lang="en-US"/>
          </a:p>
        </c:txPr>
        <c:crossAx val="467342536"/>
        <c:crosses val="autoZero"/>
        <c:crossBetween val="midCat"/>
      </c:valAx>
      <c:spPr>
        <a:noFill/>
        <a:ln w="25400">
          <a:noFill/>
        </a:ln>
      </c:spPr>
    </c:plotArea>
    <c:legend>
      <c:legendPos val="b"/>
      <c:layout>
        <c:manualLayout>
          <c:xMode val="edge"/>
          <c:yMode val="edge"/>
          <c:x val="2.2623345367027696E-2"/>
          <c:y val="0.78565591001184265"/>
          <c:w val="0.88110672086566555"/>
          <c:h val="0.13821419335202295"/>
        </c:manualLayout>
      </c:layout>
      <c:overlay val="0"/>
      <c:spPr>
        <a:noFill/>
        <a:ln w="25400">
          <a:noFill/>
        </a:ln>
      </c:spPr>
    </c:legend>
    <c:plotVisOnly val="1"/>
    <c:dispBlanksAs val="zero"/>
    <c:showDLblsOverMax val="0"/>
  </c:chart>
  <c:spPr>
    <a:noFill/>
    <a:ln w="2540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711" r="0.750000000000007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21161845631007E-2"/>
          <c:y val="0.11434823004822189"/>
          <c:w val="0.84596328200489335"/>
          <c:h val="0.53362552414561903"/>
        </c:manualLayout>
      </c:layout>
      <c:areaChart>
        <c:grouping val="stacked"/>
        <c:varyColors val="0"/>
        <c:ser>
          <c:idx val="0"/>
          <c:order val="0"/>
          <c:tx>
            <c:strRef>
              <c:f>'headroom (2)'!$A$17</c:f>
              <c:strCache>
                <c:ptCount val="1"/>
                <c:pt idx="0">
                  <c:v>Net debt</c:v>
                </c:pt>
              </c:strCache>
            </c:strRef>
          </c:tx>
          <c:spPr>
            <a:solidFill>
              <a:srgbClr val="409DAD"/>
            </a:solidFill>
            <a:ln w="3175">
              <a:solidFill>
                <a:srgbClr val="FFFFFF"/>
              </a:solidFill>
              <a:prstDash val="solid"/>
            </a:ln>
          </c:spPr>
          <c:cat>
            <c:strRef>
              <c:f>'headroom (2)'!$B$16:$BA$16</c:f>
              <c:strCache>
                <c:ptCount val="52"/>
                <c:pt idx="0">
                  <c:v>CW1</c:v>
                </c:pt>
                <c:pt idx="1">
                  <c:v>CW2</c:v>
                </c:pt>
                <c:pt idx="2">
                  <c:v>CW3</c:v>
                </c:pt>
                <c:pt idx="3">
                  <c:v>CW4</c:v>
                </c:pt>
                <c:pt idx="4">
                  <c:v>CW5</c:v>
                </c:pt>
                <c:pt idx="5">
                  <c:v>CW6</c:v>
                </c:pt>
                <c:pt idx="6">
                  <c:v>CW7</c:v>
                </c:pt>
                <c:pt idx="7">
                  <c:v>CW8</c:v>
                </c:pt>
                <c:pt idx="8">
                  <c:v>CW9</c:v>
                </c:pt>
                <c:pt idx="9">
                  <c:v>CW10</c:v>
                </c:pt>
                <c:pt idx="10">
                  <c:v>CW11</c:v>
                </c:pt>
                <c:pt idx="11">
                  <c:v>CW12</c:v>
                </c:pt>
                <c:pt idx="12">
                  <c:v>CW13</c:v>
                </c:pt>
                <c:pt idx="13">
                  <c:v>CW14</c:v>
                </c:pt>
                <c:pt idx="14">
                  <c:v>CW15</c:v>
                </c:pt>
                <c:pt idx="15">
                  <c:v>CW16</c:v>
                </c:pt>
                <c:pt idx="16">
                  <c:v>CW17</c:v>
                </c:pt>
                <c:pt idx="17">
                  <c:v>CW18</c:v>
                </c:pt>
                <c:pt idx="18">
                  <c:v>CW19</c:v>
                </c:pt>
                <c:pt idx="19">
                  <c:v>CW20</c:v>
                </c:pt>
                <c:pt idx="20">
                  <c:v>CW21</c:v>
                </c:pt>
                <c:pt idx="21">
                  <c:v>CW22</c:v>
                </c:pt>
                <c:pt idx="22">
                  <c:v>CW23</c:v>
                </c:pt>
                <c:pt idx="23">
                  <c:v>CW24</c:v>
                </c:pt>
                <c:pt idx="24">
                  <c:v>CW25</c:v>
                </c:pt>
                <c:pt idx="25">
                  <c:v>CW26</c:v>
                </c:pt>
                <c:pt idx="26">
                  <c:v>CW27</c:v>
                </c:pt>
                <c:pt idx="27">
                  <c:v>CW28</c:v>
                </c:pt>
                <c:pt idx="28">
                  <c:v>CW29</c:v>
                </c:pt>
                <c:pt idx="29">
                  <c:v>CW30</c:v>
                </c:pt>
                <c:pt idx="30">
                  <c:v>CW31</c:v>
                </c:pt>
                <c:pt idx="31">
                  <c:v>CW32</c:v>
                </c:pt>
                <c:pt idx="32">
                  <c:v>CW33</c:v>
                </c:pt>
                <c:pt idx="33">
                  <c:v>CW34</c:v>
                </c:pt>
                <c:pt idx="34">
                  <c:v>CW35</c:v>
                </c:pt>
                <c:pt idx="35">
                  <c:v>CW36</c:v>
                </c:pt>
                <c:pt idx="36">
                  <c:v>CW37</c:v>
                </c:pt>
                <c:pt idx="37">
                  <c:v>CW38</c:v>
                </c:pt>
                <c:pt idx="38">
                  <c:v>CW39</c:v>
                </c:pt>
                <c:pt idx="39">
                  <c:v>CW40</c:v>
                </c:pt>
                <c:pt idx="40">
                  <c:v>CW41</c:v>
                </c:pt>
                <c:pt idx="41">
                  <c:v>CW42</c:v>
                </c:pt>
                <c:pt idx="42">
                  <c:v>CW43</c:v>
                </c:pt>
                <c:pt idx="43">
                  <c:v>CW44</c:v>
                </c:pt>
                <c:pt idx="44">
                  <c:v>CW45</c:v>
                </c:pt>
                <c:pt idx="45">
                  <c:v>CW46</c:v>
                </c:pt>
                <c:pt idx="46">
                  <c:v>CW47</c:v>
                </c:pt>
                <c:pt idx="47">
                  <c:v>CW48</c:v>
                </c:pt>
                <c:pt idx="48">
                  <c:v>CW49</c:v>
                </c:pt>
                <c:pt idx="49">
                  <c:v>CW50</c:v>
                </c:pt>
                <c:pt idx="50">
                  <c:v>CW51</c:v>
                </c:pt>
                <c:pt idx="51">
                  <c:v>CW52</c:v>
                </c:pt>
              </c:strCache>
            </c:strRef>
          </c:cat>
          <c:val>
            <c:numRef>
              <c:f>'headroom (2)'!$B$17:$BA$17</c:f>
              <c:numCache>
                <c:formatCode>_-* #,##0\ _€_-;\-* #,##0\ _€_-;_-* "-"\ _€_-;_-@_-</c:formatCode>
                <c:ptCount val="52"/>
                <c:pt idx="0">
                  <c:v>2644.3850000000007</c:v>
                </c:pt>
                <c:pt idx="1">
                  <c:v>2778.3850000000007</c:v>
                </c:pt>
                <c:pt idx="2">
                  <c:v>1871.0850000000007</c:v>
                </c:pt>
                <c:pt idx="3">
                  <c:v>892.58500000000072</c:v>
                </c:pt>
                <c:pt idx="4">
                  <c:v>1667.5850000000007</c:v>
                </c:pt>
                <c:pt idx="5">
                  <c:v>2085.2850000000008</c:v>
                </c:pt>
                <c:pt idx="6">
                  <c:v>1561.2850000000008</c:v>
                </c:pt>
                <c:pt idx="7">
                  <c:v>2011.7850000000008</c:v>
                </c:pt>
                <c:pt idx="8">
                  <c:v>2334.7550000000006</c:v>
                </c:pt>
                <c:pt idx="9">
                  <c:v>1945.4550000000006</c:v>
                </c:pt>
                <c:pt idx="10">
                  <c:v>2200.8150000000005</c:v>
                </c:pt>
                <c:pt idx="11">
                  <c:v>2160.6050000000005</c:v>
                </c:pt>
                <c:pt idx="12">
                  <c:v>3203.3450000000007</c:v>
                </c:pt>
                <c:pt idx="13">
                  <c:v>3329.3450000000007</c:v>
                </c:pt>
                <c:pt idx="14">
                  <c:v>3265.5950000000007</c:v>
                </c:pt>
                <c:pt idx="15">
                  <c:v>3583.0950000000007</c:v>
                </c:pt>
                <c:pt idx="16">
                  <c:v>4292.0950000000012</c:v>
                </c:pt>
                <c:pt idx="17">
                  <c:v>4622.0950000000012</c:v>
                </c:pt>
                <c:pt idx="18">
                  <c:v>4632.8350000000009</c:v>
                </c:pt>
                <c:pt idx="19">
                  <c:v>3219.3350000000005</c:v>
                </c:pt>
                <c:pt idx="20">
                  <c:v>3428.3350000000005</c:v>
                </c:pt>
                <c:pt idx="21">
                  <c:v>2261.1350000000002</c:v>
                </c:pt>
                <c:pt idx="22">
                  <c:v>2695.1350000000002</c:v>
                </c:pt>
                <c:pt idx="23">
                  <c:v>3047.6350000000002</c:v>
                </c:pt>
                <c:pt idx="24">
                  <c:v>3083.4350000000004</c:v>
                </c:pt>
                <c:pt idx="25">
                  <c:v>4172.0200000000004</c:v>
                </c:pt>
                <c:pt idx="26">
                  <c:v>4286.24</c:v>
                </c:pt>
                <c:pt idx="27">
                  <c:v>2567.7400000000002</c:v>
                </c:pt>
                <c:pt idx="28">
                  <c:v>1485.7400000000002</c:v>
                </c:pt>
                <c:pt idx="29">
                  <c:v>1256.8400000000001</c:v>
                </c:pt>
                <c:pt idx="30">
                  <c:v>1967.5400000000004</c:v>
                </c:pt>
                <c:pt idx="31">
                  <c:v>2511.0400000000004</c:v>
                </c:pt>
                <c:pt idx="32">
                  <c:v>2504.0400000000004</c:v>
                </c:pt>
                <c:pt idx="33">
                  <c:v>2362.3000000000002</c:v>
                </c:pt>
                <c:pt idx="34">
                  <c:v>2817.9000000000005</c:v>
                </c:pt>
                <c:pt idx="35">
                  <c:v>2528.6000000000004</c:v>
                </c:pt>
                <c:pt idx="36">
                  <c:v>1572.6000000000004</c:v>
                </c:pt>
                <c:pt idx="37">
                  <c:v>1657.6000000000004</c:v>
                </c:pt>
                <c:pt idx="38">
                  <c:v>541.60000000000036</c:v>
                </c:pt>
                <c:pt idx="39">
                  <c:v>1626.6850000000004</c:v>
                </c:pt>
                <c:pt idx="40">
                  <c:v>2691.6850000000004</c:v>
                </c:pt>
                <c:pt idx="41">
                  <c:v>2334.5850000000005</c:v>
                </c:pt>
                <c:pt idx="42">
                  <c:v>3236.9550000000004</c:v>
                </c:pt>
                <c:pt idx="43">
                  <c:v>1797.4550000000004</c:v>
                </c:pt>
                <c:pt idx="44">
                  <c:v>1806.9550000000004</c:v>
                </c:pt>
                <c:pt idx="45">
                  <c:v>1551.9550000000004</c:v>
                </c:pt>
                <c:pt idx="46">
                  <c:v>1638.9550000000004</c:v>
                </c:pt>
                <c:pt idx="47">
                  <c:v>1555.4550000000004</c:v>
                </c:pt>
                <c:pt idx="48">
                  <c:v>465.72500000000036</c:v>
                </c:pt>
                <c:pt idx="49">
                  <c:v>-716.10499999999956</c:v>
                </c:pt>
                <c:pt idx="50">
                  <c:v>-1570.1049999999996</c:v>
                </c:pt>
                <c:pt idx="51">
                  <c:v>-987.70499999999947</c:v>
                </c:pt>
              </c:numCache>
            </c:numRef>
          </c:val>
        </c:ser>
        <c:ser>
          <c:idx val="1"/>
          <c:order val="1"/>
          <c:tx>
            <c:strRef>
              <c:f>'headroom (2)'!$A$18</c:f>
              <c:strCache>
                <c:ptCount val="1"/>
                <c:pt idx="0">
                  <c:v>Debt in excess of limit</c:v>
                </c:pt>
              </c:strCache>
            </c:strRef>
          </c:tx>
          <c:spPr>
            <a:solidFill>
              <a:srgbClr val="BFDEE4"/>
            </a:solidFill>
            <a:ln w="3175">
              <a:solidFill>
                <a:srgbClr val="FFFFFF"/>
              </a:solidFill>
              <a:prstDash val="solid"/>
            </a:ln>
          </c:spPr>
          <c:cat>
            <c:strRef>
              <c:f>'headroom (2)'!$B$16:$BA$16</c:f>
              <c:strCache>
                <c:ptCount val="52"/>
                <c:pt idx="0">
                  <c:v>CW1</c:v>
                </c:pt>
                <c:pt idx="1">
                  <c:v>CW2</c:v>
                </c:pt>
                <c:pt idx="2">
                  <c:v>CW3</c:v>
                </c:pt>
                <c:pt idx="3">
                  <c:v>CW4</c:v>
                </c:pt>
                <c:pt idx="4">
                  <c:v>CW5</c:v>
                </c:pt>
                <c:pt idx="5">
                  <c:v>CW6</c:v>
                </c:pt>
                <c:pt idx="6">
                  <c:v>CW7</c:v>
                </c:pt>
                <c:pt idx="7">
                  <c:v>CW8</c:v>
                </c:pt>
                <c:pt idx="8">
                  <c:v>CW9</c:v>
                </c:pt>
                <c:pt idx="9">
                  <c:v>CW10</c:v>
                </c:pt>
                <c:pt idx="10">
                  <c:v>CW11</c:v>
                </c:pt>
                <c:pt idx="11">
                  <c:v>CW12</c:v>
                </c:pt>
                <c:pt idx="12">
                  <c:v>CW13</c:v>
                </c:pt>
                <c:pt idx="13">
                  <c:v>CW14</c:v>
                </c:pt>
                <c:pt idx="14">
                  <c:v>CW15</c:v>
                </c:pt>
                <c:pt idx="15">
                  <c:v>CW16</c:v>
                </c:pt>
                <c:pt idx="16">
                  <c:v>CW17</c:v>
                </c:pt>
                <c:pt idx="17">
                  <c:v>CW18</c:v>
                </c:pt>
                <c:pt idx="18">
                  <c:v>CW19</c:v>
                </c:pt>
                <c:pt idx="19">
                  <c:v>CW20</c:v>
                </c:pt>
                <c:pt idx="20">
                  <c:v>CW21</c:v>
                </c:pt>
                <c:pt idx="21">
                  <c:v>CW22</c:v>
                </c:pt>
                <c:pt idx="22">
                  <c:v>CW23</c:v>
                </c:pt>
                <c:pt idx="23">
                  <c:v>CW24</c:v>
                </c:pt>
                <c:pt idx="24">
                  <c:v>CW25</c:v>
                </c:pt>
                <c:pt idx="25">
                  <c:v>CW26</c:v>
                </c:pt>
                <c:pt idx="26">
                  <c:v>CW27</c:v>
                </c:pt>
                <c:pt idx="27">
                  <c:v>CW28</c:v>
                </c:pt>
                <c:pt idx="28">
                  <c:v>CW29</c:v>
                </c:pt>
                <c:pt idx="29">
                  <c:v>CW30</c:v>
                </c:pt>
                <c:pt idx="30">
                  <c:v>CW31</c:v>
                </c:pt>
                <c:pt idx="31">
                  <c:v>CW32</c:v>
                </c:pt>
                <c:pt idx="32">
                  <c:v>CW33</c:v>
                </c:pt>
                <c:pt idx="33">
                  <c:v>CW34</c:v>
                </c:pt>
                <c:pt idx="34">
                  <c:v>CW35</c:v>
                </c:pt>
                <c:pt idx="35">
                  <c:v>CW36</c:v>
                </c:pt>
                <c:pt idx="36">
                  <c:v>CW37</c:v>
                </c:pt>
                <c:pt idx="37">
                  <c:v>CW38</c:v>
                </c:pt>
                <c:pt idx="38">
                  <c:v>CW39</c:v>
                </c:pt>
                <c:pt idx="39">
                  <c:v>CW40</c:v>
                </c:pt>
                <c:pt idx="40">
                  <c:v>CW41</c:v>
                </c:pt>
                <c:pt idx="41">
                  <c:v>CW42</c:v>
                </c:pt>
                <c:pt idx="42">
                  <c:v>CW43</c:v>
                </c:pt>
                <c:pt idx="43">
                  <c:v>CW44</c:v>
                </c:pt>
                <c:pt idx="44">
                  <c:v>CW45</c:v>
                </c:pt>
                <c:pt idx="45">
                  <c:v>CW46</c:v>
                </c:pt>
                <c:pt idx="46">
                  <c:v>CW47</c:v>
                </c:pt>
                <c:pt idx="47">
                  <c:v>CW48</c:v>
                </c:pt>
                <c:pt idx="48">
                  <c:v>CW49</c:v>
                </c:pt>
                <c:pt idx="49">
                  <c:v>CW50</c:v>
                </c:pt>
                <c:pt idx="50">
                  <c:v>CW51</c:v>
                </c:pt>
                <c:pt idx="51">
                  <c:v>CW52</c:v>
                </c:pt>
              </c:strCache>
            </c:strRef>
          </c:cat>
          <c:val>
            <c:numRef>
              <c:f>'headroom (2)'!$B$18:$BA$18</c:f>
            </c:numRef>
          </c:val>
        </c:ser>
        <c:ser>
          <c:idx val="2"/>
          <c:order val="2"/>
          <c:tx>
            <c:strRef>
              <c:f>'headroom (2)'!$A$19</c:f>
              <c:strCache>
                <c:ptCount val="1"/>
                <c:pt idx="0">
                  <c:v>Headroom available</c:v>
                </c:pt>
              </c:strCache>
            </c:strRef>
          </c:tx>
          <c:spPr>
            <a:solidFill>
              <a:srgbClr val="BFDEE4"/>
            </a:solidFill>
            <a:ln w="3175">
              <a:solidFill>
                <a:srgbClr val="FFFFFF"/>
              </a:solidFill>
              <a:prstDash val="solid"/>
            </a:ln>
          </c:spPr>
          <c:cat>
            <c:strRef>
              <c:f>'headroom (2)'!$B$16:$BA$16</c:f>
              <c:strCache>
                <c:ptCount val="52"/>
                <c:pt idx="0">
                  <c:v>CW1</c:v>
                </c:pt>
                <c:pt idx="1">
                  <c:v>CW2</c:v>
                </c:pt>
                <c:pt idx="2">
                  <c:v>CW3</c:v>
                </c:pt>
                <c:pt idx="3">
                  <c:v>CW4</c:v>
                </c:pt>
                <c:pt idx="4">
                  <c:v>CW5</c:v>
                </c:pt>
                <c:pt idx="5">
                  <c:v>CW6</c:v>
                </c:pt>
                <c:pt idx="6">
                  <c:v>CW7</c:v>
                </c:pt>
                <c:pt idx="7">
                  <c:v>CW8</c:v>
                </c:pt>
                <c:pt idx="8">
                  <c:v>CW9</c:v>
                </c:pt>
                <c:pt idx="9">
                  <c:v>CW10</c:v>
                </c:pt>
                <c:pt idx="10">
                  <c:v>CW11</c:v>
                </c:pt>
                <c:pt idx="11">
                  <c:v>CW12</c:v>
                </c:pt>
                <c:pt idx="12">
                  <c:v>CW13</c:v>
                </c:pt>
                <c:pt idx="13">
                  <c:v>CW14</c:v>
                </c:pt>
                <c:pt idx="14">
                  <c:v>CW15</c:v>
                </c:pt>
                <c:pt idx="15">
                  <c:v>CW16</c:v>
                </c:pt>
                <c:pt idx="16">
                  <c:v>CW17</c:v>
                </c:pt>
                <c:pt idx="17">
                  <c:v>CW18</c:v>
                </c:pt>
                <c:pt idx="18">
                  <c:v>CW19</c:v>
                </c:pt>
                <c:pt idx="19">
                  <c:v>CW20</c:v>
                </c:pt>
                <c:pt idx="20">
                  <c:v>CW21</c:v>
                </c:pt>
                <c:pt idx="21">
                  <c:v>CW22</c:v>
                </c:pt>
                <c:pt idx="22">
                  <c:v>CW23</c:v>
                </c:pt>
                <c:pt idx="23">
                  <c:v>CW24</c:v>
                </c:pt>
                <c:pt idx="24">
                  <c:v>CW25</c:v>
                </c:pt>
                <c:pt idx="25">
                  <c:v>CW26</c:v>
                </c:pt>
                <c:pt idx="26">
                  <c:v>CW27</c:v>
                </c:pt>
                <c:pt idx="27">
                  <c:v>CW28</c:v>
                </c:pt>
                <c:pt idx="28">
                  <c:v>CW29</c:v>
                </c:pt>
                <c:pt idx="29">
                  <c:v>CW30</c:v>
                </c:pt>
                <c:pt idx="30">
                  <c:v>CW31</c:v>
                </c:pt>
                <c:pt idx="31">
                  <c:v>CW32</c:v>
                </c:pt>
                <c:pt idx="32">
                  <c:v>CW33</c:v>
                </c:pt>
                <c:pt idx="33">
                  <c:v>CW34</c:v>
                </c:pt>
                <c:pt idx="34">
                  <c:v>CW35</c:v>
                </c:pt>
                <c:pt idx="35">
                  <c:v>CW36</c:v>
                </c:pt>
                <c:pt idx="36">
                  <c:v>CW37</c:v>
                </c:pt>
                <c:pt idx="37">
                  <c:v>CW38</c:v>
                </c:pt>
                <c:pt idx="38">
                  <c:v>CW39</c:v>
                </c:pt>
                <c:pt idx="39">
                  <c:v>CW40</c:v>
                </c:pt>
                <c:pt idx="40">
                  <c:v>CW41</c:v>
                </c:pt>
                <c:pt idx="41">
                  <c:v>CW42</c:v>
                </c:pt>
                <c:pt idx="42">
                  <c:v>CW43</c:v>
                </c:pt>
                <c:pt idx="43">
                  <c:v>CW44</c:v>
                </c:pt>
                <c:pt idx="44">
                  <c:v>CW45</c:v>
                </c:pt>
                <c:pt idx="45">
                  <c:v>CW46</c:v>
                </c:pt>
                <c:pt idx="46">
                  <c:v>CW47</c:v>
                </c:pt>
                <c:pt idx="47">
                  <c:v>CW48</c:v>
                </c:pt>
                <c:pt idx="48">
                  <c:v>CW49</c:v>
                </c:pt>
                <c:pt idx="49">
                  <c:v>CW50</c:v>
                </c:pt>
                <c:pt idx="50">
                  <c:v>CW51</c:v>
                </c:pt>
                <c:pt idx="51">
                  <c:v>CW52</c:v>
                </c:pt>
              </c:strCache>
            </c:strRef>
          </c:cat>
          <c:val>
            <c:numRef>
              <c:f>'headroom (2)'!$B$19:$BA$19</c:f>
              <c:numCache>
                <c:formatCode>_-* #,##0\ _€_-;\-* #,##0\ _€_-;_-* "-"\ _€_-;_-@_-</c:formatCode>
                <c:ptCount val="52"/>
                <c:pt idx="0">
                  <c:v>2734.6149999999993</c:v>
                </c:pt>
                <c:pt idx="1">
                  <c:v>2600.6149999999993</c:v>
                </c:pt>
                <c:pt idx="2">
                  <c:v>3507.9149999999991</c:v>
                </c:pt>
                <c:pt idx="3">
                  <c:v>4486.4149999999991</c:v>
                </c:pt>
                <c:pt idx="4">
                  <c:v>3711.4149999999991</c:v>
                </c:pt>
                <c:pt idx="5">
                  <c:v>3293.7149999999992</c:v>
                </c:pt>
                <c:pt idx="6">
                  <c:v>3817.7149999999992</c:v>
                </c:pt>
                <c:pt idx="7">
                  <c:v>3367.2149999999992</c:v>
                </c:pt>
                <c:pt idx="8">
                  <c:v>3044.2449999999994</c:v>
                </c:pt>
                <c:pt idx="9">
                  <c:v>3433.5449999999992</c:v>
                </c:pt>
                <c:pt idx="10">
                  <c:v>3178.1849999999995</c:v>
                </c:pt>
                <c:pt idx="11">
                  <c:v>3218.3949999999995</c:v>
                </c:pt>
                <c:pt idx="12">
                  <c:v>1285.6549999999993</c:v>
                </c:pt>
                <c:pt idx="13">
                  <c:v>1259.6549999999993</c:v>
                </c:pt>
                <c:pt idx="14">
                  <c:v>1547.4049999999993</c:v>
                </c:pt>
                <c:pt idx="15">
                  <c:v>1229.9049999999993</c:v>
                </c:pt>
                <c:pt idx="16">
                  <c:v>520.90499999999884</c:v>
                </c:pt>
                <c:pt idx="17">
                  <c:v>944.90499999999884</c:v>
                </c:pt>
                <c:pt idx="18">
                  <c:v>934.16499999999905</c:v>
                </c:pt>
                <c:pt idx="19">
                  <c:v>2347.6649999999995</c:v>
                </c:pt>
                <c:pt idx="20">
                  <c:v>2138.6649999999995</c:v>
                </c:pt>
                <c:pt idx="21">
                  <c:v>3305.8649999999998</c:v>
                </c:pt>
                <c:pt idx="22">
                  <c:v>2871.8649999999998</c:v>
                </c:pt>
                <c:pt idx="23">
                  <c:v>2519.3649999999998</c:v>
                </c:pt>
                <c:pt idx="24">
                  <c:v>2483.5649999999996</c:v>
                </c:pt>
                <c:pt idx="25">
                  <c:v>1394.9799999999996</c:v>
                </c:pt>
                <c:pt idx="26">
                  <c:v>1280.7600000000002</c:v>
                </c:pt>
                <c:pt idx="27">
                  <c:v>2999.2599999999998</c:v>
                </c:pt>
                <c:pt idx="28">
                  <c:v>4081.2599999999998</c:v>
                </c:pt>
                <c:pt idx="29">
                  <c:v>4310.16</c:v>
                </c:pt>
                <c:pt idx="30">
                  <c:v>3599.4599999999996</c:v>
                </c:pt>
                <c:pt idx="31">
                  <c:v>3055.9599999999996</c:v>
                </c:pt>
                <c:pt idx="32">
                  <c:v>3062.9599999999996</c:v>
                </c:pt>
                <c:pt idx="33">
                  <c:v>3204.7</c:v>
                </c:pt>
                <c:pt idx="34">
                  <c:v>2749.0999999999995</c:v>
                </c:pt>
                <c:pt idx="35">
                  <c:v>3038.3999999999996</c:v>
                </c:pt>
                <c:pt idx="36">
                  <c:v>3994.3999999999996</c:v>
                </c:pt>
                <c:pt idx="37">
                  <c:v>3909.3999999999996</c:v>
                </c:pt>
                <c:pt idx="38">
                  <c:v>5025.3999999999996</c:v>
                </c:pt>
                <c:pt idx="39">
                  <c:v>3940.3149999999996</c:v>
                </c:pt>
                <c:pt idx="40">
                  <c:v>2875.3149999999996</c:v>
                </c:pt>
                <c:pt idx="41">
                  <c:v>3232.4149999999995</c:v>
                </c:pt>
                <c:pt idx="42">
                  <c:v>2330.0449999999996</c:v>
                </c:pt>
                <c:pt idx="43">
                  <c:v>3769.5449999999996</c:v>
                </c:pt>
                <c:pt idx="44">
                  <c:v>3760.0449999999996</c:v>
                </c:pt>
                <c:pt idx="45">
                  <c:v>4015.0449999999996</c:v>
                </c:pt>
                <c:pt idx="46">
                  <c:v>3928.0449999999996</c:v>
                </c:pt>
                <c:pt idx="47">
                  <c:v>4011.5449999999996</c:v>
                </c:pt>
                <c:pt idx="48">
                  <c:v>5101.2749999999996</c:v>
                </c:pt>
                <c:pt idx="49">
                  <c:v>6283.1049999999996</c:v>
                </c:pt>
                <c:pt idx="50">
                  <c:v>7137.1049999999996</c:v>
                </c:pt>
                <c:pt idx="51">
                  <c:v>6554.7049999999999</c:v>
                </c:pt>
              </c:numCache>
            </c:numRef>
          </c:val>
        </c:ser>
        <c:dLbls>
          <c:showLegendKey val="0"/>
          <c:showVal val="0"/>
          <c:showCatName val="0"/>
          <c:showSerName val="0"/>
          <c:showPercent val="0"/>
          <c:showBubbleSize val="0"/>
        </c:dLbls>
        <c:axId val="467346848"/>
        <c:axId val="467343320"/>
      </c:areaChart>
      <c:dateAx>
        <c:axId val="467346848"/>
        <c:scaling>
          <c:orientation val="minMax"/>
        </c:scaling>
        <c:delete val="0"/>
        <c:axPos val="b"/>
        <c:numFmt formatCode="mmm" sourceLinked="0"/>
        <c:majorTickMark val="out"/>
        <c:minorTickMark val="none"/>
        <c:tickLblPos val="low"/>
        <c:spPr>
          <a:ln w="3175">
            <a:solidFill>
              <a:srgbClr val="000000"/>
            </a:solidFill>
            <a:prstDash val="solid"/>
          </a:ln>
        </c:spPr>
        <c:txPr>
          <a:bodyPr rot="-5400000" vert="horz"/>
          <a:lstStyle/>
          <a:p>
            <a:pPr>
              <a:defRPr>
                <a:solidFill>
                  <a:srgbClr val="000000"/>
                </a:solidFill>
              </a:defRPr>
            </a:pPr>
            <a:endParaRPr lang="en-US"/>
          </a:p>
        </c:txPr>
        <c:crossAx val="467343320"/>
        <c:crosses val="autoZero"/>
        <c:auto val="1"/>
        <c:lblOffset val="100"/>
        <c:baseTimeUnit val="months"/>
        <c:majorUnit val="2"/>
        <c:majorTimeUnit val="months"/>
        <c:minorUnit val="1"/>
        <c:minorTimeUnit val="months"/>
      </c:dateAx>
      <c:valAx>
        <c:axId val="467343320"/>
        <c:scaling>
          <c:orientation val="minMax"/>
        </c:scaling>
        <c:delete val="0"/>
        <c:axPos val="l"/>
        <c:title>
          <c:tx>
            <c:rich>
              <a:bodyPr rot="-5400000" vert="horz"/>
              <a:lstStyle/>
              <a:p>
                <a:pPr>
                  <a:defRPr>
                    <a:solidFill>
                      <a:srgbClr val="000000"/>
                    </a:solidFill>
                  </a:defRPr>
                </a:pPr>
                <a:r>
                  <a:rPr lang="en-GB"/>
                  <a:t>€'000</a:t>
                </a:r>
              </a:p>
            </c:rich>
          </c:tx>
          <c:layout>
            <c:manualLayout>
              <c:xMode val="edge"/>
              <c:yMode val="edge"/>
              <c:x val="2.6041131281568764E-6"/>
              <c:y val="0.35053209848395411"/>
            </c:manualLayout>
          </c:layout>
          <c:overlay val="0"/>
        </c:title>
        <c:numFmt formatCode="#,##0;\(#,##0\);\-_);@" sourceLinked="0"/>
        <c:majorTickMark val="out"/>
        <c:minorTickMark val="none"/>
        <c:tickLblPos val="nextTo"/>
        <c:spPr>
          <a:ln w="3175">
            <a:solidFill>
              <a:srgbClr val="000000"/>
            </a:solidFill>
            <a:prstDash val="solid"/>
          </a:ln>
        </c:spPr>
        <c:txPr>
          <a:bodyPr rot="0" vert="horz"/>
          <a:lstStyle/>
          <a:p>
            <a:pPr>
              <a:defRPr>
                <a:solidFill>
                  <a:srgbClr val="000000"/>
                </a:solidFill>
              </a:defRPr>
            </a:pPr>
            <a:endParaRPr lang="en-US"/>
          </a:p>
        </c:txPr>
        <c:crossAx val="467346848"/>
        <c:crosses val="autoZero"/>
        <c:crossBetween val="midCat"/>
      </c:valAx>
      <c:spPr>
        <a:noFill/>
        <a:ln w="25400">
          <a:noFill/>
        </a:ln>
      </c:spPr>
    </c:plotArea>
    <c:legend>
      <c:legendPos val="b"/>
      <c:layout>
        <c:manualLayout>
          <c:xMode val="edge"/>
          <c:yMode val="edge"/>
          <c:x val="0.25412895842327793"/>
          <c:y val="0.85511276847114837"/>
          <c:w val="0.43429548460489442"/>
          <c:h val="8.7105724891250749E-2"/>
        </c:manualLayout>
      </c:layout>
      <c:overlay val="0"/>
      <c:spPr>
        <a:noFill/>
        <a:ln w="25400">
          <a:noFill/>
        </a:ln>
      </c:spPr>
      <c:txPr>
        <a:bodyPr/>
        <a:lstStyle/>
        <a:p>
          <a:pPr>
            <a:defRPr>
              <a:solidFill>
                <a:srgbClr val="000000"/>
              </a:solidFill>
            </a:defRPr>
          </a:pPr>
          <a:endParaRPr lang="en-US"/>
        </a:p>
      </c:txPr>
    </c:legend>
    <c:plotVisOnly val="1"/>
    <c:dispBlanksAs val="zero"/>
    <c:showDLblsOverMax val="0"/>
  </c:chart>
  <c:spPr>
    <a:noFill/>
    <a:ln w="2540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733" r="0.7500000000000073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17367829021362"/>
          <c:y val="0.18907945597709394"/>
          <c:w val="0.42469561304836895"/>
          <c:h val="0.42218575518969242"/>
        </c:manualLayout>
      </c:layout>
      <c:barChart>
        <c:barDir val="col"/>
        <c:grouping val="stacked"/>
        <c:varyColors val="0"/>
        <c:ser>
          <c:idx val="0"/>
          <c:order val="0"/>
          <c:tx>
            <c:strRef>
              <c:f>Capex!$A$27</c:f>
              <c:strCache>
                <c:ptCount val="1"/>
                <c:pt idx="0">
                  <c:v>Capex</c:v>
                </c:pt>
              </c:strCache>
            </c:strRef>
          </c:tx>
          <c:spPr>
            <a:solidFill>
              <a:srgbClr val="409DAD"/>
            </a:solidFill>
            <a:ln w="3175">
              <a:solidFill>
                <a:srgbClr val="FFFFFF"/>
              </a:solidFill>
              <a:prstDash val="solid"/>
            </a:ln>
          </c:spPr>
          <c:invertIfNegative val="0"/>
          <c:dLbls>
            <c:numFmt formatCode="#,##0.0\ ;\(#,##0.0\);\-&quot; &quot;" sourceLinked="0"/>
            <c:spPr>
              <a:noFill/>
              <a:ln w="25400">
                <a:noFill/>
              </a:ln>
            </c:spPr>
            <c:txPr>
              <a:bodyPr/>
              <a:lstStyle/>
              <a:p>
                <a:pPr>
                  <a:defRPr sz="7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Capex!$B$25:$D$25</c:f>
              <c:numCache>
                <c:formatCode>General</c:formatCode>
                <c:ptCount val="3"/>
                <c:pt idx="0">
                  <c:v>2010</c:v>
                </c:pt>
                <c:pt idx="1">
                  <c:v>2011</c:v>
                </c:pt>
                <c:pt idx="2">
                  <c:v>2012</c:v>
                </c:pt>
              </c:numCache>
            </c:numRef>
          </c:cat>
          <c:val>
            <c:numRef>
              <c:f>Capex!$B$27:$D$27</c:f>
              <c:numCache>
                <c:formatCode>#,##0.0_);\(#,##0.0\)</c:formatCode>
                <c:ptCount val="3"/>
                <c:pt idx="0">
                  <c:v>23.8</c:v>
                </c:pt>
                <c:pt idx="1">
                  <c:v>18.8</c:v>
                </c:pt>
                <c:pt idx="2">
                  <c:v>19.8</c:v>
                </c:pt>
              </c:numCache>
            </c:numRef>
          </c:val>
        </c:ser>
        <c:ser>
          <c:idx val="1"/>
          <c:order val="1"/>
          <c:tx>
            <c:strRef>
              <c:f>Capex!$A$28</c:f>
              <c:strCache>
                <c:ptCount val="1"/>
                <c:pt idx="0">
                  <c:v>Depreciation</c:v>
                </c:pt>
              </c:strCache>
            </c:strRef>
          </c:tx>
          <c:spPr>
            <a:solidFill>
              <a:srgbClr val="BFDEE4"/>
            </a:solidFill>
            <a:ln w="3175">
              <a:solidFill>
                <a:srgbClr val="FFFFFF"/>
              </a:solidFill>
              <a:prstDash val="solid"/>
            </a:ln>
          </c:spPr>
          <c:invertIfNegative val="0"/>
          <c:dLbls>
            <c:spPr>
              <a:noFill/>
              <a:ln>
                <a:noFill/>
              </a:ln>
              <a:effectLst/>
            </c:spPr>
            <c:txPr>
              <a:bodyPr/>
              <a:lstStyle/>
              <a:p>
                <a:pPr>
                  <a:defRPr sz="7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Capex!$B$25:$D$25</c:f>
              <c:numCache>
                <c:formatCode>General</c:formatCode>
                <c:ptCount val="3"/>
                <c:pt idx="0">
                  <c:v>2010</c:v>
                </c:pt>
                <c:pt idx="1">
                  <c:v>2011</c:v>
                </c:pt>
                <c:pt idx="2">
                  <c:v>2012</c:v>
                </c:pt>
              </c:numCache>
            </c:numRef>
          </c:cat>
          <c:val>
            <c:numRef>
              <c:f>Capex!$B$28:$D$28</c:f>
              <c:numCache>
                <c:formatCode>#,##0.0_);\(#,##0.0\)</c:formatCode>
                <c:ptCount val="3"/>
                <c:pt idx="0">
                  <c:v>-16.5</c:v>
                </c:pt>
                <c:pt idx="1">
                  <c:v>-18</c:v>
                </c:pt>
                <c:pt idx="2">
                  <c:v>-18.8</c:v>
                </c:pt>
              </c:numCache>
            </c:numRef>
          </c:val>
        </c:ser>
        <c:ser>
          <c:idx val="3"/>
          <c:order val="2"/>
          <c:tx>
            <c:strRef>
              <c:f>Capex!$A$30</c:f>
              <c:strCache>
                <c:ptCount val="1"/>
                <c:pt idx="0">
                  <c:v>Maintenance</c:v>
                </c:pt>
              </c:strCache>
            </c:strRef>
          </c:tx>
          <c:spPr>
            <a:solidFill>
              <a:srgbClr val="AA5CAA"/>
            </a:solidFill>
            <a:ln w="3175">
              <a:solidFill>
                <a:srgbClr val="FFFFFF"/>
              </a:solidFill>
              <a:prstDash val="solid"/>
            </a:ln>
          </c:spPr>
          <c:invertIfNegative val="0"/>
          <c:dLbls>
            <c:spPr>
              <a:noFill/>
              <a:ln>
                <a:noFill/>
              </a:ln>
              <a:effectLst/>
            </c:spPr>
            <c:txPr>
              <a:bodyPr/>
              <a:lstStyle/>
              <a:p>
                <a:pPr>
                  <a:defRPr sz="7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Capex!$B$25:$D$25</c:f>
              <c:numCache>
                <c:formatCode>General</c:formatCode>
                <c:ptCount val="3"/>
                <c:pt idx="0">
                  <c:v>2010</c:v>
                </c:pt>
                <c:pt idx="1">
                  <c:v>2011</c:v>
                </c:pt>
                <c:pt idx="2">
                  <c:v>2012</c:v>
                </c:pt>
              </c:numCache>
            </c:numRef>
          </c:cat>
          <c:val>
            <c:numRef>
              <c:f>Capex!$B$30:$D$30</c:f>
              <c:numCache>
                <c:formatCode>#,##0.0_);\(#,##0.0\)</c:formatCode>
                <c:ptCount val="3"/>
                <c:pt idx="0">
                  <c:v>-5</c:v>
                </c:pt>
                <c:pt idx="1">
                  <c:v>-4</c:v>
                </c:pt>
                <c:pt idx="2">
                  <c:v>-7</c:v>
                </c:pt>
              </c:numCache>
            </c:numRef>
          </c:val>
        </c:ser>
        <c:dLbls>
          <c:showLegendKey val="0"/>
          <c:showVal val="1"/>
          <c:showCatName val="0"/>
          <c:showSerName val="0"/>
          <c:showPercent val="0"/>
          <c:showBubbleSize val="0"/>
        </c:dLbls>
        <c:gapWidth val="40"/>
        <c:overlap val="100"/>
        <c:axId val="467347632"/>
        <c:axId val="467348024"/>
      </c:barChart>
      <c:lineChart>
        <c:grouping val="standard"/>
        <c:varyColors val="0"/>
        <c:ser>
          <c:idx val="2"/>
          <c:order val="3"/>
          <c:tx>
            <c:strRef>
              <c:f>Capex!$A$29</c:f>
              <c:strCache>
                <c:ptCount val="1"/>
                <c:pt idx="0">
                  <c:v>Capex in % of depr.</c:v>
                </c:pt>
              </c:strCache>
            </c:strRef>
          </c:tx>
          <c:spPr>
            <a:ln w="12700">
              <a:solidFill>
                <a:srgbClr val="7AB800"/>
              </a:solidFill>
              <a:prstDash val="solid"/>
            </a:ln>
          </c:spPr>
          <c:marker>
            <c:symbol val="triangle"/>
            <c:size val="3"/>
            <c:spPr>
              <a:solidFill>
                <a:srgbClr val="7AB800"/>
              </a:solidFill>
              <a:ln>
                <a:solidFill>
                  <a:srgbClr val="7AB800"/>
                </a:solidFill>
              </a:ln>
            </c:spPr>
          </c:marker>
          <c:dLbls>
            <c:dLbl>
              <c:idx val="1"/>
              <c:layout>
                <c:manualLayout>
                  <c:x val="-4.7025591243090033E-2"/>
                  <c:y val="-8.986520413726872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4.4167768166191189E-2"/>
                  <c:y val="-9.4352863603774512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a:solidFill>
                      <a:srgbClr val="7AB8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Capex!$B$25:$D$25</c:f>
              <c:numCache>
                <c:formatCode>General</c:formatCode>
                <c:ptCount val="3"/>
                <c:pt idx="0">
                  <c:v>2010</c:v>
                </c:pt>
                <c:pt idx="1">
                  <c:v>2011</c:v>
                </c:pt>
                <c:pt idx="2">
                  <c:v>2012</c:v>
                </c:pt>
              </c:numCache>
            </c:numRef>
          </c:cat>
          <c:val>
            <c:numRef>
              <c:f>Capex!$B$29:$D$29</c:f>
              <c:numCache>
                <c:formatCode>0%</c:formatCode>
                <c:ptCount val="3"/>
                <c:pt idx="0">
                  <c:v>1.4424242424242424</c:v>
                </c:pt>
                <c:pt idx="1">
                  <c:v>1.0444444444444445</c:v>
                </c:pt>
                <c:pt idx="2">
                  <c:v>1.053191489361702</c:v>
                </c:pt>
              </c:numCache>
            </c:numRef>
          </c:val>
          <c:smooth val="0"/>
        </c:ser>
        <c:dLbls>
          <c:showLegendKey val="0"/>
          <c:showVal val="0"/>
          <c:showCatName val="0"/>
          <c:showSerName val="0"/>
          <c:showPercent val="0"/>
          <c:showBubbleSize val="0"/>
        </c:dLbls>
        <c:marker val="1"/>
        <c:smooth val="0"/>
        <c:axId val="467348808"/>
        <c:axId val="467348416"/>
      </c:lineChart>
      <c:catAx>
        <c:axId val="46734763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a:solidFill>
                  <a:srgbClr val="000000"/>
                </a:solidFill>
              </a:defRPr>
            </a:pPr>
            <a:endParaRPr lang="en-US"/>
          </a:p>
        </c:txPr>
        <c:crossAx val="467348024"/>
        <c:crosses val="autoZero"/>
        <c:auto val="1"/>
        <c:lblAlgn val="ctr"/>
        <c:lblOffset val="0"/>
        <c:tickLblSkip val="1"/>
        <c:tickMarkSkip val="1"/>
        <c:noMultiLvlLbl val="0"/>
      </c:catAx>
      <c:valAx>
        <c:axId val="467348024"/>
        <c:scaling>
          <c:orientation val="minMax"/>
        </c:scaling>
        <c:delete val="0"/>
        <c:axPos val="l"/>
        <c:title>
          <c:tx>
            <c:rich>
              <a:bodyPr rot="-5400000" vert="horz"/>
              <a:lstStyle/>
              <a:p>
                <a:pPr>
                  <a:defRPr>
                    <a:solidFill>
                      <a:srgbClr val="000000"/>
                    </a:solidFill>
                  </a:defRPr>
                </a:pPr>
                <a:r>
                  <a:rPr lang="de-DE"/>
                  <a:t>€m</a:t>
                </a:r>
              </a:p>
            </c:rich>
          </c:tx>
          <c:layout>
            <c:manualLayout>
              <c:xMode val="edge"/>
              <c:yMode val="edge"/>
              <c:x val="2.5714285714285714E-2"/>
              <c:y val="0.34309269863994352"/>
            </c:manualLayout>
          </c:layout>
          <c:overlay val="0"/>
        </c:title>
        <c:numFmt formatCode="#,##0;\(#,##0\);\-_);@" sourceLinked="0"/>
        <c:majorTickMark val="out"/>
        <c:minorTickMark val="none"/>
        <c:tickLblPos val="nextTo"/>
        <c:spPr>
          <a:ln w="3175">
            <a:solidFill>
              <a:srgbClr val="000000"/>
            </a:solidFill>
            <a:prstDash val="solid"/>
          </a:ln>
        </c:spPr>
        <c:txPr>
          <a:bodyPr rot="0" vert="horz"/>
          <a:lstStyle/>
          <a:p>
            <a:pPr>
              <a:defRPr>
                <a:solidFill>
                  <a:srgbClr val="000000"/>
                </a:solidFill>
              </a:defRPr>
            </a:pPr>
            <a:endParaRPr lang="en-US"/>
          </a:p>
        </c:txPr>
        <c:crossAx val="467347632"/>
        <c:crosses val="autoZero"/>
        <c:crossBetween val="between"/>
      </c:valAx>
      <c:valAx>
        <c:axId val="467348416"/>
        <c:scaling>
          <c:orientation val="minMax"/>
        </c:scaling>
        <c:delete val="0"/>
        <c:axPos val="r"/>
        <c:numFmt formatCode="#,##0.0%_);\(#,##0.0\)%;\-_);@" sourceLinked="0"/>
        <c:majorTickMark val="out"/>
        <c:minorTickMark val="none"/>
        <c:tickLblPos val="nextTo"/>
        <c:spPr>
          <a:ln>
            <a:solidFill>
              <a:sysClr val="windowText" lastClr="000000"/>
            </a:solidFill>
          </a:ln>
        </c:spPr>
        <c:crossAx val="467348808"/>
        <c:crosses val="max"/>
        <c:crossBetween val="between"/>
      </c:valAx>
      <c:catAx>
        <c:axId val="467348808"/>
        <c:scaling>
          <c:orientation val="minMax"/>
        </c:scaling>
        <c:delete val="1"/>
        <c:axPos val="b"/>
        <c:numFmt formatCode="General" sourceLinked="1"/>
        <c:majorTickMark val="out"/>
        <c:minorTickMark val="none"/>
        <c:tickLblPos val="none"/>
        <c:crossAx val="467348416"/>
        <c:crosses val="autoZero"/>
        <c:auto val="1"/>
        <c:lblAlgn val="ctr"/>
        <c:lblOffset val="100"/>
        <c:noMultiLvlLbl val="0"/>
      </c:catAx>
      <c:spPr>
        <a:noFill/>
        <a:ln w="25400">
          <a:noFill/>
        </a:ln>
      </c:spPr>
    </c:plotArea>
    <c:legend>
      <c:legendPos val="b"/>
      <c:layout>
        <c:manualLayout>
          <c:xMode val="edge"/>
          <c:yMode val="edge"/>
          <c:x val="5.5098087739032672E-2"/>
          <c:y val="0.66363636363636369"/>
          <c:w val="0.57428571428571462"/>
          <c:h val="9.9298138869005015E-2"/>
        </c:manualLayout>
      </c:layout>
      <c:overlay val="0"/>
      <c:spPr>
        <a:noFill/>
        <a:ln w="25400">
          <a:noFill/>
        </a:ln>
      </c:spPr>
      <c:txPr>
        <a:bodyPr/>
        <a:lstStyle/>
        <a:p>
          <a:pPr>
            <a:defRPr>
              <a:solidFill>
                <a:srgbClr val="000000"/>
              </a:solidFill>
            </a:defRPr>
          </a:pPr>
          <a:endParaRPr lang="en-US"/>
        </a:p>
      </c:txPr>
    </c:legend>
    <c:plotVisOnly val="1"/>
    <c:dispBlanksAs val="gap"/>
    <c:showDLblsOverMax val="0"/>
  </c:chart>
  <c:spPr>
    <a:noFill/>
    <a:ln w="2540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38807649043879"/>
          <c:y val="0.17089763779527564"/>
          <c:w val="0.54932620922384701"/>
          <c:h val="0.42673120973514672"/>
        </c:manualLayout>
      </c:layout>
      <c:barChart>
        <c:barDir val="col"/>
        <c:grouping val="stacked"/>
        <c:varyColors val="0"/>
        <c:ser>
          <c:idx val="2"/>
          <c:order val="0"/>
          <c:tx>
            <c:strRef>
              <c:f>'FA movement &amp; Depreciation'!$B$18</c:f>
              <c:strCache>
                <c:ptCount val="1"/>
                <c:pt idx="0">
                  <c:v>Software and tangible assets</c:v>
                </c:pt>
              </c:strCache>
            </c:strRef>
          </c:tx>
          <c:spPr>
            <a:solidFill>
              <a:srgbClr val="409DAD"/>
            </a:solidFill>
            <a:ln w="3175">
              <a:solidFill>
                <a:srgbClr val="FFFFFF"/>
              </a:solidFill>
              <a:prstDash val="solid"/>
            </a:ln>
          </c:spPr>
          <c:invertIfNegative val="0"/>
          <c:dLbls>
            <c:dLbl>
              <c:idx val="0"/>
              <c:layout>
                <c:manualLayout>
                  <c:x val="2.6190173639355673E-17"/>
                  <c:y val="-9.090909090909118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'FA movement &amp; Depreciation'!$C$3:$E$3</c:f>
              <c:numCache>
                <c:formatCode>General</c:formatCode>
                <c:ptCount val="3"/>
                <c:pt idx="0">
                  <c:v>2010</c:v>
                </c:pt>
                <c:pt idx="1">
                  <c:v>2011</c:v>
                </c:pt>
                <c:pt idx="2">
                  <c:v>2012</c:v>
                </c:pt>
              </c:numCache>
            </c:numRef>
          </c:cat>
          <c:val>
            <c:numRef>
              <c:f>'FA movement &amp; Depreciation'!$C$18:$E$18</c:f>
              <c:numCache>
                <c:formatCode>#,##0_);\(#,##0\);\-_);@</c:formatCode>
                <c:ptCount val="3"/>
                <c:pt idx="0">
                  <c:v>402.04840999999999</c:v>
                </c:pt>
                <c:pt idx="1">
                  <c:v>629.85343000000023</c:v>
                </c:pt>
                <c:pt idx="2">
                  <c:v>626.48017000000004</c:v>
                </c:pt>
              </c:numCache>
            </c:numRef>
          </c:val>
        </c:ser>
        <c:ser>
          <c:idx val="0"/>
          <c:order val="1"/>
          <c:tx>
            <c:strRef>
              <c:f>'FA movement &amp; Depreciation'!$B$17</c:f>
              <c:strCache>
                <c:ptCount val="1"/>
                <c:pt idx="0">
                  <c:v>New Site</c:v>
                </c:pt>
              </c:strCache>
            </c:strRef>
          </c:tx>
          <c:spPr>
            <a:solidFill>
              <a:srgbClr val="BFDEE4"/>
            </a:solidFill>
            <a:ln w="3175">
              <a:solidFill>
                <a:srgbClr val="FFFFFF"/>
              </a:solidFill>
              <a:prstDash val="solid"/>
            </a:ln>
          </c:spPr>
          <c:invertIfNegative val="0"/>
          <c:dLbls>
            <c:dLbl>
              <c:idx val="0"/>
              <c:delete val="1"/>
              <c:extLst>
                <c:ext xmlns:c15="http://schemas.microsoft.com/office/drawing/2012/chart" uri="{CE6537A1-D6FC-4f65-9D91-7224C49458BB}"/>
              </c:extLst>
            </c:dLbl>
            <c:dLbl>
              <c:idx val="2"/>
              <c:layout>
                <c:manualLayout>
                  <c:x val="0"/>
                  <c:y val="-1.66147455867082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'FA movement &amp; Depreciation'!$C$3:$E$3</c:f>
              <c:numCache>
                <c:formatCode>General</c:formatCode>
                <c:ptCount val="3"/>
                <c:pt idx="0">
                  <c:v>2010</c:v>
                </c:pt>
                <c:pt idx="1">
                  <c:v>2011</c:v>
                </c:pt>
                <c:pt idx="2">
                  <c:v>2012</c:v>
                </c:pt>
              </c:numCache>
            </c:numRef>
          </c:cat>
          <c:val>
            <c:numRef>
              <c:f>'FA movement &amp; Depreciation'!$C$17:$E$17</c:f>
              <c:numCache>
                <c:formatCode>#,##0_);\(#,##0\);\-_);@</c:formatCode>
                <c:ptCount val="3"/>
                <c:pt idx="0">
                  <c:v>0</c:v>
                </c:pt>
                <c:pt idx="1">
                  <c:v>3739</c:v>
                </c:pt>
                <c:pt idx="2">
                  <c:v>189</c:v>
                </c:pt>
              </c:numCache>
            </c:numRef>
          </c:val>
        </c:ser>
        <c:ser>
          <c:idx val="4"/>
          <c:order val="2"/>
          <c:tx>
            <c:strRef>
              <c:f>'FA movement &amp; Depreciation'!$B$20</c:f>
              <c:strCache>
                <c:ptCount val="1"/>
                <c:pt idx="0">
                  <c:v>Depreciation</c:v>
                </c:pt>
              </c:strCache>
            </c:strRef>
          </c:tx>
          <c:spPr>
            <a:solidFill>
              <a:srgbClr val="AA5CAA"/>
            </a:solidFill>
            <a:ln w="3175">
              <a:solidFill>
                <a:srgbClr val="FFFFFF"/>
              </a:solidFill>
              <a:prstDash val="solid"/>
            </a:ln>
          </c:spPr>
          <c:invertIfNegative val="0"/>
          <c:dLbls>
            <c:spPr>
              <a:noFill/>
              <a:ln>
                <a:noFill/>
              </a:ln>
              <a:effectLst/>
            </c:spPr>
            <c:txPr>
              <a:bodyPr/>
              <a:lstStyle/>
              <a:p>
                <a:pPr>
                  <a:defRPr sz="70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'FA movement &amp; Depreciation'!$C$3:$E$3</c:f>
              <c:numCache>
                <c:formatCode>General</c:formatCode>
                <c:ptCount val="3"/>
                <c:pt idx="0">
                  <c:v>2010</c:v>
                </c:pt>
                <c:pt idx="1">
                  <c:v>2011</c:v>
                </c:pt>
                <c:pt idx="2">
                  <c:v>2012</c:v>
                </c:pt>
              </c:numCache>
            </c:numRef>
          </c:cat>
          <c:val>
            <c:numRef>
              <c:f>'FA movement &amp; Depreciation'!$C$20:$E$20</c:f>
              <c:numCache>
                <c:formatCode>#,##0_);\(#,##0\);\-_);@</c:formatCode>
                <c:ptCount val="3"/>
                <c:pt idx="0">
                  <c:v>-377.39684</c:v>
                </c:pt>
                <c:pt idx="1">
                  <c:v>-391.49009999999998</c:v>
                </c:pt>
                <c:pt idx="2">
                  <c:v>-543.36068</c:v>
                </c:pt>
              </c:numCache>
            </c:numRef>
          </c:val>
        </c:ser>
        <c:ser>
          <c:idx val="5"/>
          <c:order val="3"/>
          <c:tx>
            <c:strRef>
              <c:f>'FA movement &amp; Depreciation'!$B$21</c:f>
              <c:strCache>
                <c:ptCount val="1"/>
                <c:pt idx="0">
                  <c:v>Maintenance expenses</c:v>
                </c:pt>
              </c:strCache>
            </c:strRef>
          </c:tx>
          <c:spPr>
            <a:solidFill>
              <a:srgbClr val="C792C6"/>
            </a:solidFill>
            <a:ln w="3175">
              <a:solidFill>
                <a:srgbClr val="FFFFFF"/>
              </a:solidFill>
              <a:prstDash val="solid"/>
            </a:ln>
          </c:spPr>
          <c:invertIfNegative val="0"/>
          <c:dLbls>
            <c:dLbl>
              <c:idx val="0"/>
              <c:layout>
                <c:manualLayout>
                  <c:x val="0"/>
                  <c:y val="-2.1999284180386543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5506800286327846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480207587687913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a:solidFill>
                      <a:srgbClr val="000000"/>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'FA movement &amp; Depreciation'!$C$3:$E$3</c:f>
              <c:numCache>
                <c:formatCode>General</c:formatCode>
                <c:ptCount val="3"/>
                <c:pt idx="0">
                  <c:v>2010</c:v>
                </c:pt>
                <c:pt idx="1">
                  <c:v>2011</c:v>
                </c:pt>
                <c:pt idx="2">
                  <c:v>2012</c:v>
                </c:pt>
              </c:numCache>
            </c:numRef>
          </c:cat>
          <c:val>
            <c:numRef>
              <c:f>'FA movement &amp; Depreciation'!$C$21:$E$21</c:f>
              <c:numCache>
                <c:formatCode>#,##0_);\(#,##0\);\-_);@</c:formatCode>
                <c:ptCount val="3"/>
                <c:pt idx="0">
                  <c:v>-84</c:v>
                </c:pt>
                <c:pt idx="1">
                  <c:v>-112</c:v>
                </c:pt>
                <c:pt idx="2">
                  <c:v>-131</c:v>
                </c:pt>
              </c:numCache>
            </c:numRef>
          </c:val>
        </c:ser>
        <c:dLbls>
          <c:showLegendKey val="0"/>
          <c:showVal val="0"/>
          <c:showCatName val="0"/>
          <c:showSerName val="0"/>
          <c:showPercent val="0"/>
          <c:showBubbleSize val="0"/>
        </c:dLbls>
        <c:gapWidth val="40"/>
        <c:overlap val="100"/>
        <c:axId val="467351160"/>
        <c:axId val="467355080"/>
      </c:barChart>
      <c:catAx>
        <c:axId val="467351160"/>
        <c:scaling>
          <c:orientation val="minMax"/>
        </c:scaling>
        <c:delete val="0"/>
        <c:axPos val="b"/>
        <c:numFmt formatCode="General" sourceLinked="1"/>
        <c:majorTickMark val="out"/>
        <c:minorTickMark val="none"/>
        <c:tickLblPos val="low"/>
        <c:spPr>
          <a:noFill/>
          <a:ln w="3175">
            <a:solidFill>
              <a:srgbClr val="000000"/>
            </a:solidFill>
            <a:prstDash val="solid"/>
          </a:ln>
        </c:spPr>
        <c:txPr>
          <a:bodyPr/>
          <a:lstStyle/>
          <a:p>
            <a:pPr>
              <a:defRPr>
                <a:solidFill>
                  <a:srgbClr val="000000"/>
                </a:solidFill>
              </a:defRPr>
            </a:pPr>
            <a:endParaRPr lang="en-US"/>
          </a:p>
        </c:txPr>
        <c:crossAx val="467355080"/>
        <c:crosses val="autoZero"/>
        <c:auto val="1"/>
        <c:lblAlgn val="ctr"/>
        <c:lblOffset val="100"/>
        <c:noMultiLvlLbl val="0"/>
      </c:catAx>
      <c:valAx>
        <c:axId val="467355080"/>
        <c:scaling>
          <c:orientation val="minMax"/>
          <c:max val="4500"/>
        </c:scaling>
        <c:delete val="0"/>
        <c:axPos val="l"/>
        <c:title>
          <c:tx>
            <c:rich>
              <a:bodyPr rot="-5400000" vert="horz"/>
              <a:lstStyle/>
              <a:p>
                <a:pPr>
                  <a:defRPr>
                    <a:solidFill>
                      <a:srgbClr val="000000"/>
                    </a:solidFill>
                  </a:defRPr>
                </a:pPr>
                <a:r>
                  <a:rPr lang="de-DE"/>
                  <a:t>€000</a:t>
                </a:r>
              </a:p>
            </c:rich>
          </c:tx>
          <c:layout>
            <c:manualLayout>
              <c:xMode val="edge"/>
              <c:yMode val="edge"/>
              <c:x val="3.1428571428571452E-2"/>
              <c:y val="0.33576306370794601"/>
            </c:manualLayout>
          </c:layout>
          <c:overlay val="0"/>
        </c:title>
        <c:numFmt formatCode="#,##0;\(#,##0\);\-_);@" sourceLinked="0"/>
        <c:majorTickMark val="out"/>
        <c:minorTickMark val="none"/>
        <c:tickLblPos val="nextTo"/>
        <c:spPr>
          <a:ln w="3175">
            <a:solidFill>
              <a:srgbClr val="000000"/>
            </a:solidFill>
            <a:prstDash val="solid"/>
          </a:ln>
        </c:spPr>
        <c:txPr>
          <a:bodyPr/>
          <a:lstStyle/>
          <a:p>
            <a:pPr>
              <a:defRPr>
                <a:solidFill>
                  <a:srgbClr val="000000"/>
                </a:solidFill>
              </a:defRPr>
            </a:pPr>
            <a:endParaRPr lang="en-US"/>
          </a:p>
        </c:txPr>
        <c:crossAx val="467351160"/>
        <c:crosses val="autoZero"/>
        <c:crossBetween val="between"/>
      </c:valAx>
      <c:spPr>
        <a:noFill/>
        <a:ln w="25400">
          <a:noFill/>
        </a:ln>
      </c:spPr>
    </c:plotArea>
    <c:legend>
      <c:legendPos val="b"/>
      <c:layout>
        <c:manualLayout>
          <c:xMode val="edge"/>
          <c:yMode val="edge"/>
          <c:x val="8.0000000000000043E-2"/>
          <c:y val="0.66363636363636369"/>
          <c:w val="0.68857142857142861"/>
          <c:h val="0.10384359341445956"/>
        </c:manualLayout>
      </c:layout>
      <c:overlay val="0"/>
      <c:spPr>
        <a:noFill/>
        <a:ln w="25400">
          <a:noFill/>
        </a:ln>
      </c:spPr>
      <c:txPr>
        <a:bodyPr/>
        <a:lstStyle/>
        <a:p>
          <a:pPr>
            <a:defRPr>
              <a:solidFill>
                <a:srgbClr val="000000"/>
              </a:solidFill>
            </a:defRPr>
          </a:pPr>
          <a:endParaRPr lang="en-US"/>
        </a:p>
      </c:txPr>
    </c:legend>
    <c:plotVisOnly val="1"/>
    <c:dispBlanksAs val="gap"/>
    <c:showDLblsOverMax val="0"/>
  </c:chart>
  <c:spPr>
    <a:noFill/>
    <a:ln w="25400">
      <a:noFill/>
    </a:ln>
  </c:spPr>
  <c:txPr>
    <a:bodyPr/>
    <a:lstStyle/>
    <a:p>
      <a:pPr>
        <a:defRPr sz="800" b="0" i="0">
          <a:solidFill>
            <a:srgbClr val="000000"/>
          </a:solidFill>
          <a:latin typeface="Arial"/>
          <a:ea typeface="Arial"/>
          <a:cs typeface="Arial"/>
        </a:defRPr>
      </a:pPr>
      <a:endParaRPr lang="en-US"/>
    </a:p>
  </c:txPr>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1621607643881"/>
          <c:y val="0.17822600764342275"/>
          <c:w val="0.62997840787143022"/>
          <c:h val="0.4776588774139795"/>
        </c:manualLayout>
      </c:layout>
      <c:barChart>
        <c:barDir val="col"/>
        <c:grouping val="stacked"/>
        <c:varyColors val="0"/>
        <c:ser>
          <c:idx val="0"/>
          <c:order val="0"/>
          <c:tx>
            <c:strRef>
              <c:f>CapacityUtilization!$A$4</c:f>
              <c:strCache>
                <c:ptCount val="1"/>
                <c:pt idx="0">
                  <c:v>Production volume</c:v>
                </c:pt>
              </c:strCache>
            </c:strRef>
          </c:tx>
          <c:spPr>
            <a:solidFill>
              <a:srgbClr val="409DAD"/>
            </a:solidFill>
            <a:ln w="3175">
              <a:solidFill>
                <a:srgbClr val="FFFFFF"/>
              </a:solidFill>
              <a:prstDash val="solid"/>
            </a:ln>
          </c:spPr>
          <c:invertIfNegative val="0"/>
          <c:dLbls>
            <c:numFmt formatCode="#,##0" sourceLinked="0"/>
            <c:spPr>
              <a:noFill/>
              <a:ln>
                <a:noFill/>
              </a:ln>
              <a:effectLst/>
            </c:spPr>
            <c:txPr>
              <a:bodyPr/>
              <a:lstStyle/>
              <a:p>
                <a:pPr>
                  <a:defRPr sz="7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CapacityUtilization!$B$3:$D$3</c:f>
              <c:numCache>
                <c:formatCode>General</c:formatCode>
                <c:ptCount val="3"/>
                <c:pt idx="0">
                  <c:v>2010</c:v>
                </c:pt>
                <c:pt idx="1">
                  <c:v>2011</c:v>
                </c:pt>
                <c:pt idx="2">
                  <c:v>2012</c:v>
                </c:pt>
              </c:numCache>
            </c:numRef>
          </c:cat>
          <c:val>
            <c:numRef>
              <c:f>CapacityUtilization!$B$4:$D$4</c:f>
              <c:numCache>
                <c:formatCode>0</c:formatCode>
                <c:ptCount val="3"/>
                <c:pt idx="0">
                  <c:v>86.026145134071783</c:v>
                </c:pt>
                <c:pt idx="1">
                  <c:v>100.29066561537229</c:v>
                </c:pt>
                <c:pt idx="2">
                  <c:v>90.387054050991381</c:v>
                </c:pt>
              </c:numCache>
            </c:numRef>
          </c:val>
        </c:ser>
        <c:dLbls>
          <c:showLegendKey val="0"/>
          <c:showVal val="0"/>
          <c:showCatName val="0"/>
          <c:showSerName val="0"/>
          <c:showPercent val="0"/>
          <c:showBubbleSize val="0"/>
        </c:dLbls>
        <c:gapWidth val="40"/>
        <c:overlap val="100"/>
        <c:axId val="467361352"/>
        <c:axId val="467355472"/>
      </c:barChart>
      <c:lineChart>
        <c:grouping val="standard"/>
        <c:varyColors val="0"/>
        <c:ser>
          <c:idx val="1"/>
          <c:order val="1"/>
          <c:tx>
            <c:strRef>
              <c:f>CapacityUtilization!$A$5</c:f>
              <c:strCache>
                <c:ptCount val="1"/>
                <c:pt idx="0">
                  <c:v>Production capacity</c:v>
                </c:pt>
              </c:strCache>
            </c:strRef>
          </c:tx>
          <c:spPr>
            <a:ln w="12700">
              <a:solidFill>
                <a:srgbClr val="8E258D"/>
              </a:solidFill>
              <a:prstDash val="sysDash"/>
            </a:ln>
          </c:spPr>
          <c:marker>
            <c:symbol val="none"/>
          </c:marker>
          <c:cat>
            <c:numRef>
              <c:f>CapacityUtilization!$B$3:$D$3</c:f>
              <c:numCache>
                <c:formatCode>General</c:formatCode>
                <c:ptCount val="3"/>
                <c:pt idx="0">
                  <c:v>2010</c:v>
                </c:pt>
                <c:pt idx="1">
                  <c:v>2011</c:v>
                </c:pt>
                <c:pt idx="2">
                  <c:v>2012</c:v>
                </c:pt>
              </c:numCache>
            </c:numRef>
          </c:cat>
          <c:val>
            <c:numRef>
              <c:f>CapacityUtilization!$B$5:$D$5</c:f>
              <c:numCache>
                <c:formatCode>General</c:formatCode>
                <c:ptCount val="3"/>
                <c:pt idx="0">
                  <c:v>140</c:v>
                </c:pt>
                <c:pt idx="1">
                  <c:v>150</c:v>
                </c:pt>
                <c:pt idx="2">
                  <c:v>150</c:v>
                </c:pt>
              </c:numCache>
            </c:numRef>
          </c:val>
          <c:smooth val="0"/>
        </c:ser>
        <c:dLbls>
          <c:showLegendKey val="0"/>
          <c:showVal val="0"/>
          <c:showCatName val="0"/>
          <c:showSerName val="0"/>
          <c:showPercent val="0"/>
          <c:showBubbleSize val="0"/>
        </c:dLbls>
        <c:marker val="1"/>
        <c:smooth val="0"/>
        <c:axId val="467361352"/>
        <c:axId val="467355472"/>
      </c:lineChart>
      <c:lineChart>
        <c:grouping val="standard"/>
        <c:varyColors val="0"/>
        <c:ser>
          <c:idx val="2"/>
          <c:order val="2"/>
          <c:tx>
            <c:strRef>
              <c:f>CapacityUtilization!$A$6</c:f>
              <c:strCache>
                <c:ptCount val="1"/>
                <c:pt idx="0">
                  <c:v>Indicative utilisation</c:v>
                </c:pt>
              </c:strCache>
            </c:strRef>
          </c:tx>
          <c:spPr>
            <a:ln w="12700">
              <a:solidFill>
                <a:srgbClr val="7AB800"/>
              </a:solidFill>
            </a:ln>
          </c:spPr>
          <c:marker>
            <c:symbol val="circle"/>
            <c:size val="3"/>
            <c:spPr>
              <a:solidFill>
                <a:srgbClr val="7AB800"/>
              </a:solidFill>
              <a:ln>
                <a:solidFill>
                  <a:srgbClr val="7AB800"/>
                </a:solidFill>
              </a:ln>
            </c:spPr>
          </c:marker>
          <c:dLbls>
            <c:spPr>
              <a:noFill/>
              <a:ln>
                <a:noFill/>
              </a:ln>
              <a:effectLst/>
            </c:spPr>
            <c:txPr>
              <a:bodyPr/>
              <a:lstStyle/>
              <a:p>
                <a:pPr>
                  <a:defRPr sz="700">
                    <a:solidFill>
                      <a:srgbClr val="BDDC8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CapacityUtilization!$B$3:$D$3</c:f>
              <c:numCache>
                <c:formatCode>General</c:formatCode>
                <c:ptCount val="3"/>
                <c:pt idx="0">
                  <c:v>2010</c:v>
                </c:pt>
                <c:pt idx="1">
                  <c:v>2011</c:v>
                </c:pt>
                <c:pt idx="2">
                  <c:v>2012</c:v>
                </c:pt>
              </c:numCache>
            </c:numRef>
          </c:cat>
          <c:val>
            <c:numRef>
              <c:f>CapacityUtilization!$B$6:$D$6</c:f>
              <c:numCache>
                <c:formatCode>0%</c:formatCode>
                <c:ptCount val="3"/>
                <c:pt idx="0">
                  <c:v>0.61447246524336985</c:v>
                </c:pt>
                <c:pt idx="1">
                  <c:v>0.66860443743581532</c:v>
                </c:pt>
                <c:pt idx="2">
                  <c:v>0.60258036033994256</c:v>
                </c:pt>
              </c:numCache>
            </c:numRef>
          </c:val>
          <c:smooth val="0"/>
        </c:ser>
        <c:dLbls>
          <c:showLegendKey val="0"/>
          <c:showVal val="0"/>
          <c:showCatName val="0"/>
          <c:showSerName val="0"/>
          <c:showPercent val="0"/>
          <c:showBubbleSize val="0"/>
        </c:dLbls>
        <c:marker val="1"/>
        <c:smooth val="0"/>
        <c:axId val="467356256"/>
        <c:axId val="467355864"/>
      </c:lineChart>
      <c:catAx>
        <c:axId val="467361352"/>
        <c:scaling>
          <c:orientation val="minMax"/>
        </c:scaling>
        <c:delete val="0"/>
        <c:axPos val="b"/>
        <c:numFmt formatCode="General" sourceLinked="1"/>
        <c:majorTickMark val="out"/>
        <c:minorTickMark val="none"/>
        <c:tickLblPos val="low"/>
        <c:spPr>
          <a:ln w="3175">
            <a:solidFill>
              <a:srgbClr val="000000"/>
            </a:solidFill>
            <a:prstDash val="solid"/>
          </a:ln>
        </c:spPr>
        <c:txPr>
          <a:bodyPr/>
          <a:lstStyle/>
          <a:p>
            <a:pPr>
              <a:defRPr>
                <a:solidFill>
                  <a:srgbClr val="000000"/>
                </a:solidFill>
              </a:defRPr>
            </a:pPr>
            <a:endParaRPr lang="en-US"/>
          </a:p>
        </c:txPr>
        <c:crossAx val="467355472"/>
        <c:crosses val="autoZero"/>
        <c:auto val="1"/>
        <c:lblAlgn val="ctr"/>
        <c:lblOffset val="100"/>
        <c:noMultiLvlLbl val="0"/>
      </c:catAx>
      <c:valAx>
        <c:axId val="467355472"/>
        <c:scaling>
          <c:orientation val="minMax"/>
        </c:scaling>
        <c:delete val="0"/>
        <c:axPos val="l"/>
        <c:title>
          <c:tx>
            <c:rich>
              <a:bodyPr rot="-5400000" vert="horz"/>
              <a:lstStyle/>
              <a:p>
                <a:pPr>
                  <a:defRPr>
                    <a:solidFill>
                      <a:srgbClr val="000000"/>
                    </a:solidFill>
                  </a:defRPr>
                </a:pPr>
                <a:r>
                  <a:rPr lang="de-DE"/>
                  <a:t>Mio. t</a:t>
                </a:r>
              </a:p>
            </c:rich>
          </c:tx>
          <c:layout>
            <c:manualLayout>
              <c:xMode val="edge"/>
              <c:yMode val="edge"/>
              <c:x val="1.7197419288106235E-2"/>
              <c:y val="0.32198510444524547"/>
            </c:manualLayout>
          </c:layout>
          <c:overlay val="0"/>
        </c:title>
        <c:numFmt formatCode="#,##0.0\ ;\(#,##0.0\);\-&quot; &quot;" sourceLinked="0"/>
        <c:majorTickMark val="out"/>
        <c:minorTickMark val="none"/>
        <c:tickLblPos val="nextTo"/>
        <c:spPr>
          <a:ln w="3175">
            <a:solidFill>
              <a:srgbClr val="000000"/>
            </a:solidFill>
            <a:prstDash val="solid"/>
          </a:ln>
        </c:spPr>
        <c:txPr>
          <a:bodyPr/>
          <a:lstStyle/>
          <a:p>
            <a:pPr>
              <a:defRPr>
                <a:solidFill>
                  <a:srgbClr val="000000"/>
                </a:solidFill>
              </a:defRPr>
            </a:pPr>
            <a:endParaRPr lang="en-US"/>
          </a:p>
        </c:txPr>
        <c:crossAx val="467361352"/>
        <c:crosses val="autoZero"/>
        <c:crossBetween val="between"/>
      </c:valAx>
      <c:valAx>
        <c:axId val="467355864"/>
        <c:scaling>
          <c:orientation val="minMax"/>
          <c:max val="1"/>
          <c:min val="0.4"/>
        </c:scaling>
        <c:delete val="0"/>
        <c:axPos val="r"/>
        <c:title>
          <c:tx>
            <c:rich>
              <a:bodyPr rot="5400000" vert="horz"/>
              <a:lstStyle/>
              <a:p>
                <a:pPr>
                  <a:defRPr/>
                </a:pPr>
                <a:r>
                  <a:rPr lang="de-DE"/>
                  <a:t>Indicative utilisation</a:t>
                </a:r>
              </a:p>
            </c:rich>
          </c:tx>
          <c:overlay val="0"/>
        </c:title>
        <c:numFmt formatCode="0%" sourceLinked="1"/>
        <c:majorTickMark val="out"/>
        <c:minorTickMark val="none"/>
        <c:tickLblPos val="nextTo"/>
        <c:spPr>
          <a:ln>
            <a:solidFill>
              <a:sysClr val="windowText" lastClr="000000"/>
            </a:solidFill>
          </a:ln>
        </c:spPr>
        <c:crossAx val="467356256"/>
        <c:crosses val="max"/>
        <c:crossBetween val="between"/>
        <c:majorUnit val="0.1"/>
      </c:valAx>
      <c:catAx>
        <c:axId val="467356256"/>
        <c:scaling>
          <c:orientation val="minMax"/>
        </c:scaling>
        <c:delete val="1"/>
        <c:axPos val="b"/>
        <c:numFmt formatCode="General" sourceLinked="1"/>
        <c:majorTickMark val="out"/>
        <c:minorTickMark val="none"/>
        <c:tickLblPos val="none"/>
        <c:crossAx val="467355864"/>
        <c:crosses val="autoZero"/>
        <c:auto val="1"/>
        <c:lblAlgn val="ctr"/>
        <c:lblOffset val="100"/>
        <c:noMultiLvlLbl val="0"/>
      </c:catAx>
      <c:spPr>
        <a:noFill/>
        <a:ln w="25400">
          <a:noFill/>
        </a:ln>
      </c:spPr>
    </c:plotArea>
    <c:legend>
      <c:legendPos val="b"/>
      <c:layout>
        <c:manualLayout>
          <c:xMode val="edge"/>
          <c:yMode val="edge"/>
          <c:x val="3.1325394670493792E-2"/>
          <c:y val="0.72945875359904966"/>
          <c:w val="0.88056111630114031"/>
          <c:h val="0.11747995705082315"/>
        </c:manualLayout>
      </c:layout>
      <c:overlay val="0"/>
    </c:legend>
    <c:plotVisOnly val="1"/>
    <c:dispBlanksAs val="gap"/>
    <c:showDLblsOverMax val="0"/>
  </c:chart>
  <c:spPr>
    <a:noFill/>
    <a:ln w="9525">
      <a:noFill/>
    </a:ln>
  </c:spPr>
  <c:txPr>
    <a:bodyPr/>
    <a:lstStyle/>
    <a:p>
      <a:pPr>
        <a:defRPr sz="800" b="0" i="0">
          <a:solidFill>
            <a:srgbClr val="000000"/>
          </a:solidFill>
          <a:latin typeface="Arial"/>
          <a:ea typeface="Arial"/>
          <a:cs typeface="Arial"/>
        </a:defRPr>
      </a:pPr>
      <a:endParaRPr lang="en-US"/>
    </a:p>
  </c:txPr>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96722142212249"/>
          <c:y val="0.19446895283406956"/>
          <c:w val="0.64215744631985094"/>
          <c:h val="0.55506662869417478"/>
        </c:manualLayout>
      </c:layout>
      <c:barChart>
        <c:barDir val="col"/>
        <c:grouping val="clustered"/>
        <c:varyColors val="0"/>
        <c:ser>
          <c:idx val="0"/>
          <c:order val="0"/>
          <c:tx>
            <c:strRef>
              <c:f>'additional Capex Analysis'!$B$14</c:f>
              <c:strCache>
                <c:ptCount val="1"/>
                <c:pt idx="0">
                  <c:v>Total capex</c:v>
                </c:pt>
              </c:strCache>
            </c:strRef>
          </c:tx>
          <c:spPr>
            <a:solidFill>
              <a:srgbClr val="409DAD"/>
            </a:solidFill>
            <a:ln w="3175">
              <a:solidFill>
                <a:srgbClr val="FFFFFF"/>
              </a:solidFill>
              <a:prstDash val="solid"/>
            </a:ln>
          </c:spPr>
          <c:invertIfNegative val="0"/>
          <c:dLbls>
            <c:numFmt formatCode="#,##0.0,_);\(#,##0.0,\);\-_);@" sourceLinked="0"/>
            <c:spPr>
              <a:noFill/>
              <a:ln>
                <a:noFill/>
              </a:ln>
              <a:effectLst/>
            </c:spPr>
            <c:txPr>
              <a:bodyPr/>
              <a:lstStyle/>
              <a:p>
                <a:pPr>
                  <a:defRPr sz="7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'additional Capex Analysis'!$C$3:$E$3</c:f>
              <c:numCache>
                <c:formatCode>General</c:formatCode>
                <c:ptCount val="3"/>
                <c:pt idx="0">
                  <c:v>2010</c:v>
                </c:pt>
                <c:pt idx="1">
                  <c:v>2011</c:v>
                </c:pt>
                <c:pt idx="2">
                  <c:v>2012</c:v>
                </c:pt>
              </c:numCache>
            </c:numRef>
          </c:cat>
          <c:val>
            <c:numRef>
              <c:f>'additional Capex Analysis'!$C$14:$E$14</c:f>
              <c:numCache>
                <c:formatCode>#,##0_);\(#,##0\);\-_)</c:formatCode>
                <c:ptCount val="3"/>
                <c:pt idx="0">
                  <c:v>2045.9489275786334</c:v>
                </c:pt>
                <c:pt idx="1">
                  <c:v>3418.9812451187372</c:v>
                </c:pt>
                <c:pt idx="2">
                  <c:v>2699.8786816697657</c:v>
                </c:pt>
              </c:numCache>
            </c:numRef>
          </c:val>
        </c:ser>
        <c:dLbls>
          <c:showLegendKey val="0"/>
          <c:showVal val="0"/>
          <c:showCatName val="0"/>
          <c:showSerName val="0"/>
          <c:showPercent val="0"/>
          <c:showBubbleSize val="0"/>
        </c:dLbls>
        <c:gapWidth val="40"/>
        <c:axId val="467358608"/>
        <c:axId val="467357040"/>
      </c:barChart>
      <c:lineChart>
        <c:grouping val="standard"/>
        <c:varyColors val="0"/>
        <c:ser>
          <c:idx val="2"/>
          <c:order val="2"/>
          <c:tx>
            <c:strRef>
              <c:f>'additional Capex Analysis'!$B$19</c:f>
              <c:strCache>
                <c:ptCount val="1"/>
                <c:pt idx="0">
                  <c:v>Depreciation</c:v>
                </c:pt>
              </c:strCache>
            </c:strRef>
          </c:tx>
          <c:spPr>
            <a:ln w="12700">
              <a:solidFill>
                <a:srgbClr val="8E258D"/>
              </a:solidFill>
              <a:prstDash val="solid"/>
            </a:ln>
          </c:spPr>
          <c:marker>
            <c:symbol val="square"/>
            <c:size val="3"/>
            <c:spPr>
              <a:solidFill>
                <a:srgbClr val="8E258D"/>
              </a:solidFill>
              <a:ln>
                <a:solidFill>
                  <a:srgbClr val="8E258D"/>
                </a:solidFill>
                <a:prstDash val="solid"/>
              </a:ln>
            </c:spPr>
          </c:marker>
          <c:dLbls>
            <c:numFmt formatCode="#,##0.0,_);\(#,##0.0,\);\-_);@" sourceLinked="0"/>
            <c:spPr>
              <a:noFill/>
              <a:ln>
                <a:noFill/>
              </a:ln>
              <a:effectLst/>
            </c:spPr>
            <c:txPr>
              <a:bodyPr/>
              <a:lstStyle/>
              <a:p>
                <a:pPr>
                  <a:defRPr sz="700">
                    <a:solidFill>
                      <a:srgbClr val="8E258D"/>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'additional Capex Analysis'!$C$3:$E$3</c:f>
              <c:numCache>
                <c:formatCode>General</c:formatCode>
                <c:ptCount val="3"/>
                <c:pt idx="0">
                  <c:v>2010</c:v>
                </c:pt>
                <c:pt idx="1">
                  <c:v>2011</c:v>
                </c:pt>
                <c:pt idx="2">
                  <c:v>2012</c:v>
                </c:pt>
              </c:numCache>
            </c:numRef>
          </c:cat>
          <c:val>
            <c:numRef>
              <c:f>'additional Capex Analysis'!$C$19:$E$19</c:f>
              <c:numCache>
                <c:formatCode>#,##0</c:formatCode>
                <c:ptCount val="3"/>
                <c:pt idx="0">
                  <c:v>3380.3228615559801</c:v>
                </c:pt>
                <c:pt idx="1">
                  <c:v>3353.2944153023936</c:v>
                </c:pt>
                <c:pt idx="2">
                  <c:v>3085.6438997523078</c:v>
                </c:pt>
              </c:numCache>
            </c:numRef>
          </c:val>
          <c:smooth val="0"/>
        </c:ser>
        <c:dLbls>
          <c:showLegendKey val="0"/>
          <c:showVal val="0"/>
          <c:showCatName val="0"/>
          <c:showSerName val="0"/>
          <c:showPercent val="0"/>
          <c:showBubbleSize val="0"/>
        </c:dLbls>
        <c:marker val="1"/>
        <c:smooth val="0"/>
        <c:axId val="467358608"/>
        <c:axId val="467357040"/>
      </c:lineChart>
      <c:lineChart>
        <c:grouping val="standard"/>
        <c:varyColors val="0"/>
        <c:ser>
          <c:idx val="1"/>
          <c:order val="1"/>
          <c:tx>
            <c:strRef>
              <c:f>'additional Capex Analysis'!$B$16</c:f>
              <c:strCache>
                <c:ptCount val="1"/>
                <c:pt idx="0">
                  <c:v>in % of depreciation</c:v>
                </c:pt>
              </c:strCache>
            </c:strRef>
          </c:tx>
          <c:spPr>
            <a:ln w="12700">
              <a:solidFill>
                <a:srgbClr val="7AB800"/>
              </a:solidFill>
              <a:prstDash val="dash"/>
            </a:ln>
          </c:spPr>
          <c:marker>
            <c:symbol val="circle"/>
            <c:size val="3"/>
            <c:spPr>
              <a:solidFill>
                <a:srgbClr val="7AB800"/>
              </a:solidFill>
              <a:ln>
                <a:solidFill>
                  <a:srgbClr val="7AB800"/>
                </a:solidFill>
                <a:prstDash val="solid"/>
              </a:ln>
            </c:spPr>
          </c:marker>
          <c:dLbls>
            <c:dLbl>
              <c:idx val="0"/>
              <c:layout>
                <c:manualLayout>
                  <c:x val="-6.9779700960803423E-2"/>
                  <c:y val="-8.461514708851444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0.20570586334365862"/>
                  <c:y val="-1.5059203572404114E-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700" i="1">
                    <a:solidFill>
                      <a:srgbClr val="7AB8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'additional Capex Analysis'!$C$3:$E$3</c:f>
              <c:numCache>
                <c:formatCode>General</c:formatCode>
                <c:ptCount val="3"/>
                <c:pt idx="0">
                  <c:v>2010</c:v>
                </c:pt>
                <c:pt idx="1">
                  <c:v>2011</c:v>
                </c:pt>
                <c:pt idx="2">
                  <c:v>2012</c:v>
                </c:pt>
              </c:numCache>
            </c:numRef>
          </c:cat>
          <c:val>
            <c:numRef>
              <c:f>'additional Capex Analysis'!$C$16:$E$16</c:f>
              <c:numCache>
                <c:formatCode>#,##0.0%_);\(#,##0.0\)%;\-_);@</c:formatCode>
                <c:ptCount val="3"/>
                <c:pt idx="0">
                  <c:v>0.60525251917412193</c:v>
                </c:pt>
                <c:pt idx="1">
                  <c:v>1.0195887451804377</c:v>
                </c:pt>
                <c:pt idx="2">
                  <c:v>0.87498064241518325</c:v>
                </c:pt>
              </c:numCache>
            </c:numRef>
          </c:val>
          <c:smooth val="0"/>
        </c:ser>
        <c:dLbls>
          <c:showLegendKey val="0"/>
          <c:showVal val="0"/>
          <c:showCatName val="0"/>
          <c:showSerName val="0"/>
          <c:showPercent val="0"/>
          <c:showBubbleSize val="0"/>
        </c:dLbls>
        <c:marker val="1"/>
        <c:smooth val="0"/>
        <c:axId val="467357824"/>
        <c:axId val="467357432"/>
      </c:lineChart>
      <c:catAx>
        <c:axId val="467358608"/>
        <c:scaling>
          <c:orientation val="minMax"/>
        </c:scaling>
        <c:delete val="0"/>
        <c:axPos val="b"/>
        <c:numFmt formatCode="General" sourceLinked="1"/>
        <c:majorTickMark val="out"/>
        <c:minorTickMark val="none"/>
        <c:tickLblPos val="low"/>
        <c:spPr>
          <a:ln w="3175">
            <a:solidFill>
              <a:srgbClr val="000000"/>
            </a:solidFill>
            <a:prstDash val="solid"/>
          </a:ln>
        </c:spPr>
        <c:txPr>
          <a:bodyPr/>
          <a:lstStyle/>
          <a:p>
            <a:pPr>
              <a:defRPr>
                <a:solidFill>
                  <a:srgbClr val="000000"/>
                </a:solidFill>
              </a:defRPr>
            </a:pPr>
            <a:endParaRPr lang="en-US"/>
          </a:p>
        </c:txPr>
        <c:crossAx val="467357040"/>
        <c:crosses val="autoZero"/>
        <c:auto val="1"/>
        <c:lblAlgn val="ctr"/>
        <c:lblOffset val="100"/>
        <c:noMultiLvlLbl val="0"/>
      </c:catAx>
      <c:valAx>
        <c:axId val="467357040"/>
        <c:scaling>
          <c:orientation val="minMax"/>
          <c:max val="3500"/>
        </c:scaling>
        <c:delete val="0"/>
        <c:axPos val="l"/>
        <c:title>
          <c:tx>
            <c:rich>
              <a:bodyPr rot="-5400000" vert="horz"/>
              <a:lstStyle/>
              <a:p>
                <a:pPr>
                  <a:defRPr>
                    <a:solidFill>
                      <a:srgbClr val="000000"/>
                    </a:solidFill>
                  </a:defRPr>
                </a:pPr>
                <a:r>
                  <a:rPr lang="de-DE"/>
                  <a:t>€m</a:t>
                </a:r>
              </a:p>
            </c:rich>
          </c:tx>
          <c:layout>
            <c:manualLayout>
              <c:xMode val="edge"/>
              <c:yMode val="edge"/>
              <c:x val="2.3737156113600381E-2"/>
              <c:y val="0.40285463794903897"/>
            </c:manualLayout>
          </c:layout>
          <c:overlay val="0"/>
        </c:title>
        <c:numFmt formatCode="#,##0.0,_);\(#,##0.0,\);\-_);@" sourceLinked="0"/>
        <c:majorTickMark val="out"/>
        <c:minorTickMark val="none"/>
        <c:tickLblPos val="nextTo"/>
        <c:spPr>
          <a:ln w="3175">
            <a:solidFill>
              <a:srgbClr val="000000"/>
            </a:solidFill>
            <a:prstDash val="solid"/>
          </a:ln>
        </c:spPr>
        <c:txPr>
          <a:bodyPr/>
          <a:lstStyle/>
          <a:p>
            <a:pPr>
              <a:defRPr>
                <a:solidFill>
                  <a:srgbClr val="000000"/>
                </a:solidFill>
              </a:defRPr>
            </a:pPr>
            <a:endParaRPr lang="en-US"/>
          </a:p>
        </c:txPr>
        <c:crossAx val="467358608"/>
        <c:crosses val="autoZero"/>
        <c:crossBetween val="between"/>
      </c:valAx>
      <c:valAx>
        <c:axId val="467357432"/>
        <c:scaling>
          <c:orientation val="minMax"/>
        </c:scaling>
        <c:delete val="0"/>
        <c:axPos val="r"/>
        <c:title>
          <c:tx>
            <c:rich>
              <a:bodyPr rot="5400000" vert="horz"/>
              <a:lstStyle/>
              <a:p>
                <a:pPr>
                  <a:defRPr b="0">
                    <a:solidFill>
                      <a:srgbClr val="000000"/>
                    </a:solidFill>
                  </a:defRPr>
                </a:pPr>
                <a:r>
                  <a:rPr lang="de-DE"/>
                  <a:t>Capex</a:t>
                </a:r>
                <a:r>
                  <a:rPr lang="de-DE" baseline="0"/>
                  <a:t> in % of depreciaion</a:t>
                </a:r>
                <a:endParaRPr lang="de-DE"/>
              </a:p>
            </c:rich>
          </c:tx>
          <c:layout>
            <c:manualLayout>
              <c:xMode val="edge"/>
              <c:yMode val="edge"/>
              <c:x val="0.88836551701614108"/>
              <c:y val="0.18264908391362381"/>
            </c:manualLayout>
          </c:layout>
          <c:overlay val="0"/>
        </c:title>
        <c:numFmt formatCode="#,##0%_);\(#,##0\)%;\-_);@" sourceLinked="0"/>
        <c:majorTickMark val="out"/>
        <c:minorTickMark val="none"/>
        <c:tickLblPos val="nextTo"/>
        <c:spPr>
          <a:ln w="3175">
            <a:solidFill>
              <a:srgbClr val="000000"/>
            </a:solidFill>
            <a:prstDash val="solid"/>
          </a:ln>
        </c:spPr>
        <c:crossAx val="467357824"/>
        <c:crosses val="max"/>
        <c:crossBetween val="between"/>
      </c:valAx>
      <c:catAx>
        <c:axId val="467357824"/>
        <c:scaling>
          <c:orientation val="minMax"/>
        </c:scaling>
        <c:delete val="1"/>
        <c:axPos val="b"/>
        <c:numFmt formatCode="General" sourceLinked="1"/>
        <c:majorTickMark val="out"/>
        <c:minorTickMark val="none"/>
        <c:tickLblPos val="none"/>
        <c:crossAx val="467357432"/>
        <c:crosses val="autoZero"/>
        <c:auto val="1"/>
        <c:lblAlgn val="ctr"/>
        <c:lblOffset val="100"/>
        <c:noMultiLvlLbl val="0"/>
      </c:catAx>
      <c:spPr>
        <a:noFill/>
        <a:ln w="25400">
          <a:noFill/>
        </a:ln>
      </c:spPr>
    </c:plotArea>
    <c:legend>
      <c:legendPos val="b"/>
      <c:layout>
        <c:manualLayout>
          <c:xMode val="edge"/>
          <c:yMode val="edge"/>
          <c:x val="8.6969164137309096E-2"/>
          <c:y val="0.83207456382822287"/>
          <c:w val="0.76453032963999723"/>
          <c:h val="0.12618403730531966"/>
        </c:manualLayout>
      </c:layout>
      <c:overlay val="0"/>
      <c:spPr>
        <a:noFill/>
        <a:ln w="25400">
          <a:noFill/>
        </a:ln>
      </c:spPr>
      <c:txPr>
        <a:bodyPr/>
        <a:lstStyle/>
        <a:p>
          <a:pPr>
            <a:defRPr>
              <a:solidFill>
                <a:srgbClr val="000000"/>
              </a:solidFill>
            </a:defRPr>
          </a:pPr>
          <a:endParaRPr lang="en-US"/>
        </a:p>
      </c:txPr>
    </c:legend>
    <c:plotVisOnly val="1"/>
    <c:dispBlanksAs val="gap"/>
    <c:showDLblsOverMax val="0"/>
  </c:chart>
  <c:spPr>
    <a:noFill/>
    <a:ln w="9525">
      <a:noFill/>
    </a:ln>
  </c:spPr>
  <c:txPr>
    <a:bodyPr/>
    <a:lstStyle/>
    <a:p>
      <a:pPr>
        <a:defRPr sz="800" b="0" i="0">
          <a:solidFill>
            <a:srgbClr val="000000"/>
          </a:solidFill>
          <a:latin typeface="Arial"/>
          <a:ea typeface="Arial"/>
          <a:cs typeface="Arial"/>
        </a:defRPr>
      </a:pPr>
      <a:endParaRPr lang="en-US"/>
    </a:p>
  </c:txPr>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24849</xdr:colOff>
      <xdr:row>34</xdr:row>
      <xdr:rowOff>182217</xdr:rowOff>
    </xdr:from>
    <xdr:to>
      <xdr:col>4</xdr:col>
      <xdr:colOff>138906</xdr:colOff>
      <xdr:row>50</xdr:row>
      <xdr:rowOff>45448</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200024</xdr:colOff>
      <xdr:row>35</xdr:row>
      <xdr:rowOff>28575</xdr:rowOff>
    </xdr:from>
    <xdr:to>
      <xdr:col>12</xdr:col>
      <xdr:colOff>178516</xdr:colOff>
      <xdr:row>50</xdr:row>
      <xdr:rowOff>74979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609600</xdr:colOff>
      <xdr:row>71</xdr:row>
      <xdr:rowOff>133350</xdr:rowOff>
    </xdr:from>
    <xdr:to>
      <xdr:col>6</xdr:col>
      <xdr:colOff>584200</xdr:colOff>
      <xdr:row>73</xdr:row>
      <xdr:rowOff>25400</xdr:rowOff>
    </xdr:to>
    <xdr:sp macro="" textlink="">
      <xdr:nvSpPr>
        <xdr:cNvPr id="4" name="TM_Guide13145633"/>
        <xdr:cNvSpPr/>
      </xdr:nvSpPr>
      <xdr:spPr>
        <a:xfrm>
          <a:off x="609600" y="9505950"/>
          <a:ext cx="5194300" cy="2540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114300</xdr:rowOff>
    </xdr:from>
    <xdr:to>
      <xdr:col>4</xdr:col>
      <xdr:colOff>168932</xdr:colOff>
      <xdr:row>0</xdr:row>
      <xdr:rowOff>647700</xdr:rowOff>
    </xdr:to>
    <xdr:sp macro="" textlink="">
      <xdr:nvSpPr>
        <xdr:cNvPr id="2" name="Textfeld 47"/>
        <xdr:cNvSpPr txBox="1"/>
      </xdr:nvSpPr>
      <xdr:spPr>
        <a:xfrm>
          <a:off x="609600" y="114300"/>
          <a:ext cx="3245507" cy="533400"/>
        </a:xfrm>
        <a:prstGeom prst="rect">
          <a:avLst/>
        </a:prstGeom>
        <a:noFill/>
        <a:ln w="15875">
          <a:solidFill>
            <a:srgbClr val="C00000"/>
          </a:solidFill>
        </a:ln>
      </xdr:spPr>
      <xdr:txBody>
        <a:bodyPr wrap="square" lIns="36000" tIns="36000" rIns="36000" bIns="36000" rtlCol="0" anchor="ctr"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Bef>
              <a:spcPts val="300"/>
            </a:spcBef>
          </a:pPr>
          <a:r>
            <a:rPr lang="de-DE" sz="900">
              <a:solidFill>
                <a:srgbClr val="FF0000"/>
              </a:solidFill>
              <a:latin typeface="Arial" pitchFamily="34" charset="0"/>
              <a:cs typeface="Arial" pitchFamily="34" charset="0"/>
            </a:rPr>
            <a:t>Alternative balance sheet presentation in the Accounting Format</a:t>
          </a:r>
        </a:p>
        <a:p>
          <a:pPr algn="ctr">
            <a:spcBef>
              <a:spcPts val="300"/>
            </a:spcBef>
          </a:pPr>
          <a:r>
            <a:rPr lang="de-DE" sz="900">
              <a:solidFill>
                <a:srgbClr val="FF0000"/>
              </a:solidFill>
              <a:latin typeface="Arial" pitchFamily="34" charset="0"/>
              <a:cs typeface="Arial" pitchFamily="34" charset="0"/>
            </a:rPr>
            <a:t>In</a:t>
          </a:r>
          <a:r>
            <a:rPr lang="de-DE" sz="900" baseline="0">
              <a:solidFill>
                <a:srgbClr val="FF0000"/>
              </a:solidFill>
              <a:latin typeface="Arial" pitchFamily="34" charset="0"/>
              <a:cs typeface="Arial" pitchFamily="34" charset="0"/>
            </a:rPr>
            <a:t> Deal Advisory we use the Net Assets Format, unless our client specifically asks for the Accounting Format</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33</xdr:row>
      <xdr:rowOff>9524</xdr:rowOff>
    </xdr:from>
    <xdr:to>
      <xdr:col>5</xdr:col>
      <xdr:colOff>815975</xdr:colOff>
      <xdr:row>50</xdr:row>
      <xdr:rowOff>50799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590550</xdr:colOff>
      <xdr:row>38</xdr:row>
      <xdr:rowOff>95250</xdr:rowOff>
    </xdr:from>
    <xdr:to>
      <xdr:col>3</xdr:col>
      <xdr:colOff>219075</xdr:colOff>
      <xdr:row>45</xdr:row>
      <xdr:rowOff>142875</xdr:rowOff>
    </xdr:to>
    <xdr:sp macro="" textlink="">
      <xdr:nvSpPr>
        <xdr:cNvPr id="4" name="TM_Guide12121499"/>
        <xdr:cNvSpPr/>
      </xdr:nvSpPr>
      <xdr:spPr>
        <a:xfrm>
          <a:off x="590550" y="6276975"/>
          <a:ext cx="1885950" cy="11811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17585</xdr:colOff>
      <xdr:row>11</xdr:row>
      <xdr:rowOff>123823</xdr:rowOff>
    </xdr:from>
    <xdr:to>
      <xdr:col>11</xdr:col>
      <xdr:colOff>481135</xdr:colOff>
      <xdr:row>28</xdr:row>
      <xdr:rowOff>193673</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76201</xdr:colOff>
      <xdr:row>10</xdr:row>
      <xdr:rowOff>114300</xdr:rowOff>
    </xdr:from>
    <xdr:to>
      <xdr:col>5</xdr:col>
      <xdr:colOff>76201</xdr:colOff>
      <xdr:row>24</xdr:row>
      <xdr:rowOff>69849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419100</xdr:colOff>
      <xdr:row>14</xdr:row>
      <xdr:rowOff>114299</xdr:rowOff>
    </xdr:from>
    <xdr:to>
      <xdr:col>10</xdr:col>
      <xdr:colOff>748748</xdr:colOff>
      <xdr:row>28</xdr:row>
      <xdr:rowOff>41910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309355</xdr:colOff>
      <xdr:row>20</xdr:row>
      <xdr:rowOff>9193</xdr:rowOff>
    </xdr:from>
    <xdr:to>
      <xdr:col>9</xdr:col>
      <xdr:colOff>147430</xdr:colOff>
      <xdr:row>26</xdr:row>
      <xdr:rowOff>157866</xdr:rowOff>
    </xdr:to>
    <xdr:sp macro="" textlink="">
      <xdr:nvSpPr>
        <xdr:cNvPr id="5" name="TM_Guide16015299"/>
        <xdr:cNvSpPr/>
      </xdr:nvSpPr>
      <xdr:spPr>
        <a:xfrm>
          <a:off x="5938630" y="3081130"/>
          <a:ext cx="2438400" cy="1183999"/>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22</xdr:row>
      <xdr:rowOff>123825</xdr:rowOff>
    </xdr:from>
    <xdr:to>
      <xdr:col>4</xdr:col>
      <xdr:colOff>533399</xdr:colOff>
      <xdr:row>24</xdr:row>
      <xdr:rowOff>15875</xdr:rowOff>
    </xdr:to>
    <xdr:sp macro="" textlink="">
      <xdr:nvSpPr>
        <xdr:cNvPr id="2" name="TM_Guide10105422"/>
        <xdr:cNvSpPr/>
      </xdr:nvSpPr>
      <xdr:spPr>
        <a:xfrm>
          <a:off x="0" y="3695700"/>
          <a:ext cx="4067174" cy="254000"/>
        </a:xfrm>
        <a:prstGeom prst="rect">
          <a:avLst/>
        </a:prstGeom>
        <a:noFill/>
        <a:ln w="127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676275</xdr:colOff>
      <xdr:row>45</xdr:row>
      <xdr:rowOff>47625</xdr:rowOff>
    </xdr:from>
    <xdr:to>
      <xdr:col>5</xdr:col>
      <xdr:colOff>320675</xdr:colOff>
      <xdr:row>46</xdr:row>
      <xdr:rowOff>120650</xdr:rowOff>
    </xdr:to>
    <xdr:sp macro="" textlink="">
      <xdr:nvSpPr>
        <xdr:cNvPr id="3" name="TM_Guide09271222"/>
        <xdr:cNvSpPr/>
      </xdr:nvSpPr>
      <xdr:spPr>
        <a:xfrm>
          <a:off x="676275" y="7162800"/>
          <a:ext cx="3435350" cy="2540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609600</xdr:colOff>
      <xdr:row>27</xdr:row>
      <xdr:rowOff>20955</xdr:rowOff>
    </xdr:from>
    <xdr:to>
      <xdr:col>6</xdr:col>
      <xdr:colOff>76199</xdr:colOff>
      <xdr:row>28</xdr:row>
      <xdr:rowOff>93980</xdr:rowOff>
    </xdr:to>
    <xdr:sp macro="" textlink="">
      <xdr:nvSpPr>
        <xdr:cNvPr id="3" name="TM_Guide12131122"/>
        <xdr:cNvSpPr/>
      </xdr:nvSpPr>
      <xdr:spPr>
        <a:xfrm>
          <a:off x="609600" y="4305300"/>
          <a:ext cx="2686049" cy="2540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609600</xdr:colOff>
      <xdr:row>34</xdr:row>
      <xdr:rowOff>133350</xdr:rowOff>
    </xdr:from>
    <xdr:to>
      <xdr:col>4</xdr:col>
      <xdr:colOff>454025</xdr:colOff>
      <xdr:row>36</xdr:row>
      <xdr:rowOff>25400</xdr:rowOff>
    </xdr:to>
    <xdr:sp macro="" textlink="">
      <xdr:nvSpPr>
        <xdr:cNvPr id="3" name="TM_Guide14174722"/>
        <xdr:cNvSpPr/>
      </xdr:nvSpPr>
      <xdr:spPr>
        <a:xfrm>
          <a:off x="609600" y="5848350"/>
          <a:ext cx="3416300" cy="2540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476250</xdr:colOff>
      <xdr:row>23</xdr:row>
      <xdr:rowOff>0</xdr:rowOff>
    </xdr:from>
    <xdr:to>
      <xdr:col>4</xdr:col>
      <xdr:colOff>66675</xdr:colOff>
      <xdr:row>33</xdr:row>
      <xdr:rowOff>171451</xdr:rowOff>
    </xdr:to>
    <xdr:graphicFrame macro="">
      <xdr:nvGraphicFramePr>
        <xdr:cNvPr id="2"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895350</xdr:colOff>
      <xdr:row>25</xdr:row>
      <xdr:rowOff>9525</xdr:rowOff>
    </xdr:from>
    <xdr:to>
      <xdr:col>3</xdr:col>
      <xdr:colOff>266700</xdr:colOff>
      <xdr:row>31</xdr:row>
      <xdr:rowOff>47625</xdr:rowOff>
    </xdr:to>
    <xdr:sp macro="" textlink="">
      <xdr:nvSpPr>
        <xdr:cNvPr id="4" name="TM_Guide12121499"/>
        <xdr:cNvSpPr/>
      </xdr:nvSpPr>
      <xdr:spPr>
        <a:xfrm>
          <a:off x="895350" y="4371975"/>
          <a:ext cx="1885950" cy="11811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114300</xdr:colOff>
      <xdr:row>1</xdr:row>
      <xdr:rowOff>0</xdr:rowOff>
    </xdr:to>
    <xdr:sp macro="" textlink="">
      <xdr:nvSpPr>
        <xdr:cNvPr id="3" name="Freeform 11"/>
        <xdr:cNvSpPr>
          <a:spLocks noChangeAspect="1"/>
        </xdr:cNvSpPr>
      </xdr:nvSpPr>
      <xdr:spPr bwMode="auto">
        <a:xfrm>
          <a:off x="0" y="0"/>
          <a:ext cx="800100" cy="247650"/>
        </a:xfrm>
        <a:custGeom>
          <a:avLst/>
          <a:gdLst/>
          <a:ahLst/>
          <a:cxnLst>
            <a:cxn ang="0">
              <a:pos x="156" y="0"/>
            </a:cxn>
            <a:cxn ang="0">
              <a:pos x="0" y="527"/>
            </a:cxn>
            <a:cxn ang="0">
              <a:pos x="1408" y="527"/>
            </a:cxn>
            <a:cxn ang="0">
              <a:pos x="1563" y="0"/>
            </a:cxn>
            <a:cxn ang="0">
              <a:pos x="156" y="0"/>
            </a:cxn>
          </a:cxnLst>
          <a:rect l="0" t="0" r="r" b="b"/>
          <a:pathLst>
            <a:path w="1563" h="527">
              <a:moveTo>
                <a:pt x="156" y="0"/>
              </a:moveTo>
              <a:lnTo>
                <a:pt x="0" y="527"/>
              </a:lnTo>
              <a:lnTo>
                <a:pt x="1408" y="527"/>
              </a:lnTo>
              <a:lnTo>
                <a:pt x="1563" y="0"/>
              </a:lnTo>
              <a:lnTo>
                <a:pt x="156" y="0"/>
              </a:lnTo>
              <a:close/>
            </a:path>
          </a:pathLst>
        </a:custGeom>
        <a:gradFill flip="none" rotWithShape="1">
          <a:gsLst>
            <a:gs pos="0">
              <a:srgbClr val="0070C0"/>
            </a:gs>
            <a:gs pos="100000">
              <a:srgbClr val="009FDA"/>
            </a:gs>
          </a:gsLst>
          <a:lin ang="0" scaled="1"/>
          <a:tileRect/>
        </a:gradFill>
        <a:ln w="9525" cap="flat" cmpd="sng">
          <a:noFill/>
          <a:prstDash val="solid"/>
          <a:round/>
          <a:headEnd type="none" w="med" len="med"/>
          <a:tailEnd type="none" w="med" len="med"/>
        </a:ln>
        <a:effec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algn="l" defTabSz="914400" rtl="0" eaLnBrk="1" fontAlgn="base" latinLnBrk="0" hangingPunct="1">
            <a:spcBef>
              <a:spcPct val="50000"/>
            </a:spcBef>
            <a:spcAft>
              <a:spcPct val="0"/>
            </a:spcAft>
            <a:defRPr/>
          </a:pPr>
          <a:endParaRPr lang="en-GB" sz="1800" kern="1200">
            <a:solidFill>
              <a:schemeClr val="tx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28</xdr:row>
      <xdr:rowOff>47626</xdr:rowOff>
    </xdr:from>
    <xdr:to>
      <xdr:col>11</xdr:col>
      <xdr:colOff>323850</xdr:colOff>
      <xdr:row>39</xdr:row>
      <xdr:rowOff>171452</xdr:rowOff>
    </xdr:to>
    <xdr:graphicFrame macro="">
      <xdr:nvGraphicFramePr>
        <xdr:cNvPr id="2"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609600</xdr:colOff>
      <xdr:row>30</xdr:row>
      <xdr:rowOff>152400</xdr:rowOff>
    </xdr:from>
    <xdr:to>
      <xdr:col>10</xdr:col>
      <xdr:colOff>361950</xdr:colOff>
      <xdr:row>37</xdr:row>
      <xdr:rowOff>0</xdr:rowOff>
    </xdr:to>
    <xdr:sp macro="" textlink="">
      <xdr:nvSpPr>
        <xdr:cNvPr id="4" name="TM_Guide152941111"/>
        <xdr:cNvSpPr/>
      </xdr:nvSpPr>
      <xdr:spPr>
        <a:xfrm>
          <a:off x="609600" y="5162550"/>
          <a:ext cx="6172200" cy="1181100"/>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xdr:colOff>
      <xdr:row>5</xdr:row>
      <xdr:rowOff>19049</xdr:rowOff>
    </xdr:from>
    <xdr:to>
      <xdr:col>8</xdr:col>
      <xdr:colOff>171450</xdr:colOff>
      <xdr:row>6</xdr:row>
      <xdr:rowOff>525299</xdr:rowOff>
    </xdr:to>
    <xdr:sp macro="" textlink="">
      <xdr:nvSpPr>
        <xdr:cNvPr id="2" name="Geschweifte Klammer rechts 1"/>
        <xdr:cNvSpPr/>
      </xdr:nvSpPr>
      <xdr:spPr>
        <a:xfrm>
          <a:off x="5257800" y="1200149"/>
          <a:ext cx="133350" cy="792000"/>
        </a:xfrm>
        <a:prstGeom prst="rightBrace">
          <a:avLst/>
        </a:prstGeom>
        <a:ln>
          <a:solidFill>
            <a:srgbClr val="9E3039"/>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de-D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s-files\Hyperion\Daten\WIPL_04\Wipl_Datei\Fipro%2004_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My%20Documents\FY04\10-04\Meeting%20Close%20September\Finance%20Meeting\L.E\LE_Builder_0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emucfsr53\dtg_11\NMSA\2003\P02\JOURNALS\endofmthjnls02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emucfsr53\dtg_11\Finance\1_Dept\Closing\2008\P01\ECU%20reporting\poc\POC%20WIP%20ECU%20120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FODA01\Gruppe\Documents%20and%20Settings\mvoegeli\Local%20Settings\Temporary%20Internet%20Files\OLK116\Group%20SM%200305%20v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emucfsr53\dtg_11\Documents%20and%20Settings\Fheck\Local%20Settings\Temp\wzf736\ECU_REP_070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i17932\C_FIA_HYPERION$\D_Daten\KFA\WIPL\Wipl%2007\2_Wipl%20Datei\2_BR%20R&#252;cklese-Datei\Wipl07_MASTERDATE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Documents%20and%20Settings\buf\My%20Documents\FY03\Budget\Vantaa\V5\BUD_STRUCT_VAN_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Uknasdata03\CIMSHARED\FINANCE\Carl\Budget%202001\Budget%202001%20salary%20summary.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emucfsr53\dtg_11\NMSA\2005\P03\POC\POC%20ECU%20030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mucfsr53\dtg_11\Documents%20and%20Settings\COE\Local%20Settings\Temp\0804%20Proforma-Consolidation\CONS\GROUP_REP_04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madr%20files\SGV\97yearend\97yr-end-usgaa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mucfsr53\dtg_11\Documents%20and%20Settings\Fheck\Local%20Settings\Temp\wzf736\GROUP_REP_07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ODA01\Gruppe\Documents%20and%20Settings\BUF\My%20Documents\FY07\01-07\Meeting%20Close%20December\Finance%20Meeting\GROUP_REP_IAS_12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WINDOWS\TEMP\notesE1EF34\ICBC\credit%20consol%20pack\Ningbo\ICBC%202004\WP\winnt\TEMP\Rar$DI00.322\WINNT\TEMP\LEAD%20from%20liule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knasdata03\CIMSHARED\FINANCE\Carl\Samples\samples2002\NewExpFormat2207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FODA01\Gruppe\Documents%20and%20Settings\buf\My%20Documents\FY06\07-06\Meeting%20Close%20June\Finance%20Meeting\Group%20SM%2006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knasdata03\CIMSHARED\FINANCE\Carl\Staff%20Numbers\FTE'S%201999%20TO%20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Uknasdata03\CIMSHARED\FINANCE\Carl\Budget%202001\FGL%20Staff%20List%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Documents%20and%20Settings\buf\My%20Documents\FY05\09-05\Meeting%20Close%20August\Finance%20Meeting\Group%20SM%200805_SP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Anlagespiegel"/>
      <sheetName val="Bilanz"/>
      <sheetName val="Rückst."/>
      <sheetName val="GuV"/>
      <sheetName val="Kapitalflußplan"/>
      <sheetName val="Devisenbilanz"/>
      <sheetName val="Texte"/>
      <sheetName val="Prüf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 Data"/>
      <sheetName val="Profit &amp; Loss"/>
      <sheetName val="LE_OVH_ECU"/>
      <sheetName val="LE_OVH_VAN"/>
      <sheetName val="BUD_PL_ECU"/>
      <sheetName val="BUD_PL_VAN"/>
      <sheetName val="Variables"/>
      <sheetName val="Import to SCALA"/>
      <sheetName val="Net Sales to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PURCHASES"/>
      <sheetName val="VAN"/>
      <sheetName val="R&amp;D"/>
      <sheetName val="ENT"/>
      <sheetName val="Scala"/>
      <sheetName val="Reversal"/>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c of poc"/>
      <sheetName val="Data"/>
      <sheetName val="WIP Summary"/>
      <sheetName val="POC Pivot"/>
      <sheetName val="WO Contract Curr"/>
      <sheetName val="POC Summary"/>
      <sheetName val="WIP YTD - Summary Pivot"/>
      <sheetName val="ECU POC - WIP YTD"/>
      <sheetName val="Sum EC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P-INT-PYR-RVS"/>
      <sheetName val="WIP-INT-YTD"/>
      <sheetName val="ECU-DATA"/>
      <sheetName val="VAN-DATA"/>
      <sheetName val="ECU-SM"/>
      <sheetName val="VAN-SM"/>
      <sheetName val="GROUP-SM"/>
      <sheetName val="BY PROD-TYPE"/>
      <sheetName val="BY BUS-TYPE"/>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Profit &amp; Loss"/>
      <sheetName val="Conso File"/>
      <sheetName val="ANA"/>
      <sheetName val="Sheet1"/>
      <sheetName val="TB (no CC) YTD"/>
      <sheetName val="POC"/>
      <sheetName val="476000"/>
      <sheetName val="Sheet2"/>
      <sheetName val="Sheet3"/>
      <sheetName val="PL - Struct YTD"/>
      <sheetName val="TB (no CC) L MTH"/>
      <sheetName val="Act_CC Tab"/>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Due Dates"/>
      <sheetName val="REX_GKZ"/>
      <sheetName val="Input_Abw"/>
      <sheetName val="TOTAL"/>
      <sheetName val="Check"/>
      <sheetName val="Kennzahlen in LW"/>
      <sheetName val="Kennzahlen in Euro"/>
      <sheetName val="Language"/>
      <sheetName val="DB_FX_VIST05"/>
      <sheetName val="DB_FX_Plan06"/>
      <sheetName val="Sprache_Language"/>
      <sheetName val="Anlagespiegel"/>
      <sheetName val="Plug Accounts"/>
      <sheetName val="Bilanz_GuV"/>
      <sheetName val="Rückstellungen_HFM"/>
      <sheetName val="Anlagespiegel_F_Assets_Receiv"/>
      <sheetName val="Bilanz_B_S_Budget"/>
      <sheetName val="Rückstellungen_Accrual"/>
      <sheetName val="GuV_Income_Budget"/>
      <sheetName val="Kapitalflußplan_Capital_Flow"/>
      <sheetName val="Pruefreport_Checkreport"/>
      <sheetName val="Währung_Currency"/>
      <sheetName val="Zinssätze_LRK_ThinCapRules"/>
      <sheetName val="Analyse_Analysis"/>
      <sheetName val="ZF Data"/>
      <sheetName val="Anlagespiegel_F_Assets"/>
      <sheetName val="BRH_I"/>
      <sheetName val="BRH_M"/>
      <sheetName val="CO"/>
      <sheetName val="DR"/>
      <sheetName val="SY"/>
      <sheetName val="PGS-I"/>
      <sheetName val="PGS-M"/>
      <sheetName val="NPB"/>
      <sheetName val="BRH"/>
      <sheetName val="Check_BRH"/>
      <sheetName val="BRL"/>
      <sheetName val="BRC"/>
      <sheetName val="BRP"/>
      <sheetName val="RGU"/>
      <sheetName val="NZP"/>
      <sheetName val="DB_FX_2006"/>
      <sheetName val="DB_FX_2007"/>
      <sheetName val="DB_FX_2008"/>
      <sheetName val="DB_FX_2009"/>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row r="1">
          <cell r="A1" t="str">
            <v>Finanzdatenanalyse</v>
          </cell>
          <cell r="J1" t="str">
            <v>TOGE/RG:</v>
          </cell>
          <cell r="K1" t="str">
            <v>BRRR</v>
          </cell>
        </row>
        <row r="2">
          <cell r="A2" t="str">
            <v>Felder mit roter Schrift müssen / können ausgefüllt werden. Bitte die Kommentare berücksichtigen!</v>
          </cell>
          <cell r="J2" t="str">
            <v>Datum:</v>
          </cell>
          <cell r="K2">
            <v>100</v>
          </cell>
        </row>
        <row r="3">
          <cell r="J3" t="str">
            <v>TLW - Währung:</v>
          </cell>
          <cell r="K3" t="str">
            <v>EUR</v>
          </cell>
        </row>
        <row r="4">
          <cell r="J4" t="str">
            <v>Land:</v>
          </cell>
          <cell r="K4">
            <v>0</v>
          </cell>
        </row>
        <row r="6">
          <cell r="A6" t="str">
            <v>Geschätzte (interne) Finanzierungskosten</v>
          </cell>
          <cell r="B6" t="e">
            <v>#N/A</v>
          </cell>
          <cell r="C6">
            <v>0</v>
          </cell>
        </row>
        <row r="7">
          <cell r="A7" t="str">
            <v>Geschätztes maximales Zinssatzänderungsrisiko</v>
          </cell>
          <cell r="B7" t="e">
            <v>#N/A</v>
          </cell>
        </row>
        <row r="8">
          <cell r="A8" t="str">
            <v>Währung (ISO-Code)</v>
          </cell>
          <cell r="B8" t="str">
            <v>EUR</v>
          </cell>
        </row>
        <row r="10">
          <cell r="A10" t="str">
            <v>Mitglied des Finanzverbunds</v>
          </cell>
          <cell r="B10" t="str">
            <v>n</v>
          </cell>
          <cell r="C10" t="str">
            <v>y (yes) or n (no)</v>
          </cell>
        </row>
        <row r="12">
          <cell r="A12" t="str">
            <v>Mitglied eines Cash Pools</v>
          </cell>
        </row>
        <row r="13">
          <cell r="A13" t="str">
            <v>Leader</v>
          </cell>
          <cell r="B13" t="str">
            <v>n</v>
          </cell>
          <cell r="C13" t="str">
            <v>y (yes) or n (no)</v>
          </cell>
        </row>
        <row r="14">
          <cell r="A14" t="str">
            <v>Mitglied</v>
          </cell>
          <cell r="B14" t="str">
            <v>n</v>
          </cell>
          <cell r="C14" t="str">
            <v>y (yes) or n (no)</v>
          </cell>
        </row>
        <row r="18">
          <cell r="A18" t="str">
            <v>Check Finanzdaten</v>
          </cell>
          <cell r="B18">
            <v>2005</v>
          </cell>
          <cell r="C18">
            <v>2006</v>
          </cell>
          <cell r="D18">
            <v>2007</v>
          </cell>
          <cell r="E18">
            <v>2008</v>
          </cell>
          <cell r="F18">
            <v>2009</v>
          </cell>
        </row>
        <row r="19">
          <cell r="B19" t="str">
            <v>Ist</v>
          </cell>
          <cell r="C19" t="str">
            <v>V-Ist</v>
          </cell>
          <cell r="D19" t="str">
            <v>Plan</v>
          </cell>
          <cell r="E19" t="str">
            <v>Vorschau</v>
          </cell>
          <cell r="F19" t="str">
            <v>Vorschau</v>
          </cell>
        </row>
        <row r="20">
          <cell r="A20" t="str">
            <v>geplante Eigenkapitalmaßnahmen</v>
          </cell>
          <cell r="C20">
            <v>0</v>
          </cell>
          <cell r="D20">
            <v>0</v>
          </cell>
          <cell r="E20">
            <v>0</v>
          </cell>
          <cell r="F20">
            <v>0</v>
          </cell>
        </row>
        <row r="21">
          <cell r="A21" t="str">
            <v>Delta Finanzverbindlichkeiten ggü. Dritten (Vorjahresvergleich)</v>
          </cell>
          <cell r="C21">
            <v>0</v>
          </cell>
          <cell r="D21">
            <v>0</v>
          </cell>
          <cell r="E21">
            <v>0</v>
          </cell>
          <cell r="F21">
            <v>0</v>
          </cell>
          <cell r="H21" t="str">
            <v/>
          </cell>
        </row>
        <row r="22">
          <cell r="A22" t="str">
            <v>Wertpapiere des UV und Liquide Mittel von Cash Pool Teilnehmern</v>
          </cell>
          <cell r="B22">
            <v>0</v>
          </cell>
          <cell r="C22">
            <v>0</v>
          </cell>
          <cell r="D22">
            <v>0</v>
          </cell>
          <cell r="E22">
            <v>0</v>
          </cell>
          <cell r="F22">
            <v>0</v>
          </cell>
        </row>
        <row r="23">
          <cell r="A23" t="str">
            <v>Nettingpotential bei internen Finanzforderungen/-verbindlichkeiten?</v>
          </cell>
          <cell r="B23" t="e">
            <v>#VALUE!</v>
          </cell>
          <cell r="C23" t="str">
            <v>no</v>
          </cell>
          <cell r="D23" t="str">
            <v>no</v>
          </cell>
          <cell r="E23" t="str">
            <v>no</v>
          </cell>
          <cell r="F23" t="str">
            <v>no</v>
          </cell>
        </row>
        <row r="24">
          <cell r="A24" t="str">
            <v>Simultaner Anstieg Liquidität i.w.S. und Finanzverbindlichkeiten?</v>
          </cell>
          <cell r="C24" t="e">
            <v>#VALUE!</v>
          </cell>
          <cell r="D24" t="str">
            <v>no</v>
          </cell>
          <cell r="E24" t="str">
            <v>no</v>
          </cell>
          <cell r="F24" t="str">
            <v>no</v>
          </cell>
        </row>
        <row r="28">
          <cell r="A28" t="str">
            <v>Dividendenvorschlag TOGE/RG/BEGE</v>
          </cell>
          <cell r="B28">
            <v>2005</v>
          </cell>
          <cell r="C28">
            <v>2006</v>
          </cell>
          <cell r="D28">
            <v>2007</v>
          </cell>
          <cell r="E28">
            <v>2008</v>
          </cell>
          <cell r="F28">
            <v>2009</v>
          </cell>
        </row>
        <row r="29">
          <cell r="B29" t="str">
            <v>Ist</v>
          </cell>
          <cell r="C29" t="str">
            <v>V-Ist</v>
          </cell>
          <cell r="D29" t="str">
            <v>Plan</v>
          </cell>
          <cell r="E29" t="str">
            <v>Vorschau</v>
          </cell>
          <cell r="F29" t="str">
            <v>Vorschau</v>
          </cell>
        </row>
        <row r="30">
          <cell r="A30" t="str">
            <v>Vorschlag TOGE/RG/BEGE (absolut)</v>
          </cell>
          <cell r="B30" t="str">
            <v>missing</v>
          </cell>
          <cell r="C30" t="str">
            <v>missing</v>
          </cell>
          <cell r="D30" t="str">
            <v>missing</v>
          </cell>
          <cell r="E30" t="str">
            <v>missing</v>
          </cell>
          <cell r="F30" t="str">
            <v>missing</v>
          </cell>
        </row>
        <row r="31">
          <cell r="A31" t="str">
            <v>EnS lt. HB I (Abschätzung)</v>
          </cell>
          <cell r="B31" t="str">
            <v>missing</v>
          </cell>
          <cell r="C31" t="str">
            <v>missing</v>
          </cell>
          <cell r="D31" t="str">
            <v>missing</v>
          </cell>
          <cell r="E31" t="str">
            <v>missing</v>
          </cell>
          <cell r="F31" t="str">
            <v>missing</v>
          </cell>
        </row>
        <row r="32">
          <cell r="A32" t="str">
            <v>Ergebnis nach Steuern (EnS)</v>
          </cell>
          <cell r="B32" t="e">
            <v>#VALUE!</v>
          </cell>
          <cell r="C32">
            <v>0</v>
          </cell>
          <cell r="D32">
            <v>0</v>
          </cell>
          <cell r="E32">
            <v>0</v>
          </cell>
          <cell r="F32">
            <v>0</v>
          </cell>
        </row>
        <row r="33">
          <cell r="A33" t="str">
            <v>Vorschlag TOGE/RG/BEGE in % des EnS lt. HB I</v>
          </cell>
          <cell r="B33" t="str">
            <v/>
          </cell>
          <cell r="C33" t="str">
            <v/>
          </cell>
          <cell r="D33" t="str">
            <v/>
          </cell>
          <cell r="E33" t="str">
            <v/>
          </cell>
          <cell r="F33" t="str">
            <v/>
          </cell>
        </row>
        <row r="34">
          <cell r="A34" t="str">
            <v>Vorschlag TOGE/RG/BEGE in % des EnS lt. HB II</v>
          </cell>
          <cell r="B34" t="e">
            <v>#VALUE!</v>
          </cell>
          <cell r="C34" t="str">
            <v/>
          </cell>
          <cell r="D34" t="str">
            <v/>
          </cell>
          <cell r="E34" t="str">
            <v/>
          </cell>
          <cell r="F34" t="str">
            <v/>
          </cell>
        </row>
        <row r="35">
          <cell r="A35" t="str">
            <v>Eigenkapital insgesamt</v>
          </cell>
          <cell r="B35" t="e">
            <v>#VALUE!</v>
          </cell>
          <cell r="C35">
            <v>0</v>
          </cell>
          <cell r="D35">
            <v>0</v>
          </cell>
          <cell r="E35">
            <v>0</v>
          </cell>
          <cell r="F35">
            <v>0</v>
          </cell>
        </row>
        <row r="36">
          <cell r="A36" t="str">
            <v>Eigenkapitalquote</v>
          </cell>
          <cell r="B36" t="e">
            <v>#VALUE!</v>
          </cell>
          <cell r="C36" t="e">
            <v>#VALUE!</v>
          </cell>
          <cell r="D36" t="e">
            <v>#VALUE!</v>
          </cell>
          <cell r="E36" t="e">
            <v>#VALUE!</v>
          </cell>
          <cell r="F36" t="e">
            <v>#VALUE!</v>
          </cell>
        </row>
        <row r="37">
          <cell r="A37" t="str">
            <v>Bilanzergebnis</v>
          </cell>
          <cell r="B37" t="e">
            <v>#VALUE!</v>
          </cell>
          <cell r="C37">
            <v>0</v>
          </cell>
          <cell r="D37">
            <v>0</v>
          </cell>
          <cell r="E37">
            <v>0</v>
          </cell>
          <cell r="F37">
            <v>0</v>
          </cell>
        </row>
        <row r="38">
          <cell r="A38" t="str">
            <v>Liquidität (Wertpapiere des UV + flüssige Mittel)</v>
          </cell>
          <cell r="B38" t="e">
            <v>#VALUE!</v>
          </cell>
          <cell r="C38">
            <v>0</v>
          </cell>
          <cell r="D38">
            <v>0</v>
          </cell>
          <cell r="E38">
            <v>0</v>
          </cell>
          <cell r="F38">
            <v>0</v>
          </cell>
        </row>
        <row r="39">
          <cell r="A39" t="str">
            <v>Nettomittelüberschuss/-defizit</v>
          </cell>
          <cell r="C39" t="e">
            <v>#VALUE!</v>
          </cell>
          <cell r="D39" t="e">
            <v>#VALUE!</v>
          </cell>
          <cell r="E39" t="e">
            <v>#VALUE!</v>
          </cell>
          <cell r="F39" t="e">
            <v>#VALUE!</v>
          </cell>
        </row>
        <row r="43">
          <cell r="A43" t="str">
            <v>Standard Eigenkapital lt. Richtlinie RB/GF 115</v>
          </cell>
        </row>
        <row r="45">
          <cell r="A45" t="str">
            <v>Zinsrisiko (Datenimport)</v>
          </cell>
          <cell r="B45" t="e">
            <v>#N/A</v>
          </cell>
        </row>
        <row r="46">
          <cell r="A46" t="str">
            <v>geschätzte Finanzierungskosten (Datenimport)</v>
          </cell>
          <cell r="B46" t="e">
            <v>#N/A</v>
          </cell>
          <cell r="E46" t="str">
            <v>Zinsänderungsrisiko gem. Länderrisiko (LRK = Länderrisikoklasse)</v>
          </cell>
        </row>
        <row r="47">
          <cell r="A47" t="str">
            <v>Eigenkapitalanteil der Bosch-Gruppe an der TOGE/RG/BEGE</v>
          </cell>
          <cell r="B47">
            <v>1</v>
          </cell>
          <cell r="C47" t="str">
            <v>LRK I</v>
          </cell>
          <cell r="D47" t="str">
            <v>LRK II</v>
          </cell>
          <cell r="E47" t="str">
            <v>LRK III</v>
          </cell>
          <cell r="F47" t="str">
            <v>LRK IV</v>
          </cell>
          <cell r="G47" t="str">
            <v>LRK V</v>
          </cell>
        </row>
        <row r="48">
          <cell r="A48" t="str">
            <v>Thin Capitalization Rule</v>
          </cell>
          <cell r="B48">
            <v>1000000</v>
          </cell>
          <cell r="C48">
            <v>0.05</v>
          </cell>
          <cell r="D48">
            <v>7.0000000000000007E-2</v>
          </cell>
          <cell r="E48">
            <v>0.1</v>
          </cell>
          <cell r="F48">
            <v>0.15</v>
          </cell>
          <cell r="G48">
            <v>0.25</v>
          </cell>
        </row>
        <row r="50">
          <cell r="A50" t="e">
            <v>#N/A</v>
          </cell>
        </row>
        <row r="54">
          <cell r="A54" t="str">
            <v>Standard Eigenkapital lt. Richtlinie RB/GF 115</v>
          </cell>
          <cell r="B54">
            <v>2005</v>
          </cell>
          <cell r="C54">
            <v>2006</v>
          </cell>
          <cell r="D54">
            <v>2007</v>
          </cell>
          <cell r="E54">
            <v>2008</v>
          </cell>
          <cell r="F54">
            <v>2009</v>
          </cell>
        </row>
        <row r="55">
          <cell r="B55" t="str">
            <v>Ist</v>
          </cell>
          <cell r="C55" t="str">
            <v>V-Ist</v>
          </cell>
          <cell r="D55" t="str">
            <v>Plan</v>
          </cell>
          <cell r="E55" t="str">
            <v>Vorschau</v>
          </cell>
          <cell r="F55" t="str">
            <v>Vorschau</v>
          </cell>
        </row>
        <row r="56">
          <cell r="A56" t="str">
            <v>Operatives Norm-Eigenkapital</v>
          </cell>
          <cell r="B56">
            <v>0</v>
          </cell>
          <cell r="C56" t="e">
            <v>#VALUE!</v>
          </cell>
          <cell r="D56" t="e">
            <v>#VALUE!</v>
          </cell>
          <cell r="E56" t="e">
            <v>#VALUE!</v>
          </cell>
          <cell r="F56" t="e">
            <v>#VALUE!</v>
          </cell>
        </row>
        <row r="57">
          <cell r="A57" t="str">
            <v>Zusätzliche Abdeckung Zinsänderungsrisiko (Delta i)</v>
          </cell>
          <cell r="B57" t="e">
            <v>#VALUE!</v>
          </cell>
          <cell r="C57" t="e">
            <v>#VALUE!</v>
          </cell>
          <cell r="D57" t="e">
            <v>#VALUE!</v>
          </cell>
          <cell r="E57" t="e">
            <v>#VALUE!</v>
          </cell>
          <cell r="F57" t="e">
            <v>#VALUE!</v>
          </cell>
        </row>
        <row r="58">
          <cell r="A58" t="str">
            <v>Zusätzlicher Zinsaufwand (Delta FK)</v>
          </cell>
          <cell r="B58" t="e">
            <v>#VALUE!</v>
          </cell>
          <cell r="C58" t="e">
            <v>#VALUE!</v>
          </cell>
          <cell r="D58" t="e">
            <v>#VALUE!</v>
          </cell>
          <cell r="E58" t="e">
            <v>#VALUE!</v>
          </cell>
          <cell r="F58" t="e">
            <v>#VALUE!</v>
          </cell>
        </row>
        <row r="59">
          <cell r="A59" t="str">
            <v>Standard-Eigenkapitalausstattung</v>
          </cell>
          <cell r="B59" t="e">
            <v>#VALUE!</v>
          </cell>
          <cell r="C59" t="e">
            <v>#VALUE!</v>
          </cell>
          <cell r="D59" t="e">
            <v>#VALUE!</v>
          </cell>
          <cell r="E59" t="e">
            <v>#VALUE!</v>
          </cell>
          <cell r="F59" t="e">
            <v>#VALUE!</v>
          </cell>
        </row>
        <row r="60">
          <cell r="A60" t="str">
            <v>Standard-Eigenkapitalquote</v>
          </cell>
          <cell r="B60" t="e">
            <v>#VALUE!</v>
          </cell>
          <cell r="C60" t="e">
            <v>#VALUE!</v>
          </cell>
          <cell r="D60" t="e">
            <v>#VALUE!</v>
          </cell>
          <cell r="E60" t="e">
            <v>#VALUE!</v>
          </cell>
          <cell r="F60" t="e">
            <v>#VALUE!</v>
          </cell>
        </row>
        <row r="61">
          <cell r="A61" t="str">
            <v>Minimales Eigenkapital bei thin-capitalization rule</v>
          </cell>
          <cell r="B61">
            <v>0</v>
          </cell>
          <cell r="C61">
            <v>0</v>
          </cell>
          <cell r="D61">
            <v>0</v>
          </cell>
          <cell r="E61">
            <v>0</v>
          </cell>
          <cell r="F61">
            <v>0</v>
          </cell>
        </row>
        <row r="62">
          <cell r="A62" t="str">
            <v>Angemessenes Eigenkapital lt. RB/GF 115</v>
          </cell>
          <cell r="B62" t="e">
            <v>#VALUE!</v>
          </cell>
          <cell r="C62" t="e">
            <v>#VALUE!</v>
          </cell>
          <cell r="D62" t="e">
            <v>#VALUE!</v>
          </cell>
          <cell r="E62" t="e">
            <v>#VALUE!</v>
          </cell>
          <cell r="F62" t="e">
            <v>#VALUE!</v>
          </cell>
        </row>
        <row r="63">
          <cell r="A63" t="str">
            <v>Standard-Eigenkapitalqotoe bei angemessenem EK lt. RB/GF 115</v>
          </cell>
          <cell r="B63" t="e">
            <v>#VALUE!</v>
          </cell>
          <cell r="C63" t="e">
            <v>#VALUE!</v>
          </cell>
          <cell r="D63" t="e">
            <v>#VALUE!</v>
          </cell>
          <cell r="E63" t="e">
            <v>#VALUE!</v>
          </cell>
          <cell r="F63" t="e">
            <v>#VALUE!</v>
          </cell>
        </row>
        <row r="65">
          <cell r="A65" t="str">
            <v>Nötige EK-Erhöhung</v>
          </cell>
          <cell r="B65" t="e">
            <v>#VALUE!</v>
          </cell>
          <cell r="C65" t="e">
            <v>#VALUE!</v>
          </cell>
          <cell r="D65" t="e">
            <v>#VALUE!</v>
          </cell>
          <cell r="E65" t="e">
            <v>#VALUE!</v>
          </cell>
          <cell r="F65" t="e">
            <v>#VALUE!</v>
          </cell>
        </row>
        <row r="66">
          <cell r="A66" t="str">
            <v>Mögliche EK-Reduzierung</v>
          </cell>
          <cell r="B66" t="e">
            <v>#VALUE!</v>
          </cell>
          <cell r="C66" t="e">
            <v>#VALUE!</v>
          </cell>
          <cell r="D66" t="e">
            <v>#VALUE!</v>
          </cell>
          <cell r="E66" t="e">
            <v>#VALUE!</v>
          </cell>
          <cell r="F66" t="e">
            <v>#VALUE!</v>
          </cell>
        </row>
        <row r="67">
          <cell r="A67" t="str">
            <v xml:space="preserve">  - durch Schüttung aus Bilanzgewinn</v>
          </cell>
          <cell r="B67" t="e">
            <v>#VALUE!</v>
          </cell>
          <cell r="C67" t="e">
            <v>#VALUE!</v>
          </cell>
          <cell r="D67" t="e">
            <v>#VALUE!</v>
          </cell>
          <cell r="E67" t="e">
            <v>#VALUE!</v>
          </cell>
          <cell r="F67" t="e">
            <v>#VALUE!</v>
          </cell>
        </row>
        <row r="68">
          <cell r="A68" t="str">
            <v xml:space="preserve">  - durch Reduzierung anderer Reserven oder des Grundkapitals</v>
          </cell>
          <cell r="B68" t="e">
            <v>#VALUE!</v>
          </cell>
          <cell r="C68" t="e">
            <v>#VALUE!</v>
          </cell>
          <cell r="D68" t="e">
            <v>#VALUE!</v>
          </cell>
          <cell r="E68" t="e">
            <v>#VALUE!</v>
          </cell>
          <cell r="F68" t="e">
            <v>#VALUE!</v>
          </cell>
        </row>
        <row r="70">
          <cell r="A70" t="str">
            <v>C/FI Dividendenvorschlag (Zahlung im kommenden Jahr)</v>
          </cell>
          <cell r="C70">
            <v>0</v>
          </cell>
          <cell r="D70">
            <v>0</v>
          </cell>
          <cell r="E70">
            <v>0</v>
          </cell>
        </row>
        <row r="74">
          <cell r="A74" t="str">
            <v>Ausgewählte Bilanzkennzahlen</v>
          </cell>
          <cell r="B74">
            <v>2005</v>
          </cell>
          <cell r="C74">
            <v>2006</v>
          </cell>
          <cell r="D74">
            <v>2007</v>
          </cell>
          <cell r="E74">
            <v>2008</v>
          </cell>
          <cell r="F74">
            <v>2009</v>
          </cell>
        </row>
        <row r="75">
          <cell r="B75" t="str">
            <v>Ist</v>
          </cell>
          <cell r="C75" t="str">
            <v>V-Ist</v>
          </cell>
          <cell r="D75" t="str">
            <v>Plan</v>
          </cell>
          <cell r="E75" t="str">
            <v>Vorschau</v>
          </cell>
          <cell r="F75" t="str">
            <v>Vorschau</v>
          </cell>
        </row>
        <row r="76">
          <cell r="A76" t="str">
            <v>Anlageinvestitionen [abs.]</v>
          </cell>
          <cell r="C76" t="e">
            <v>#VALUE!</v>
          </cell>
          <cell r="D76" t="e">
            <v>#VALUE!</v>
          </cell>
          <cell r="E76" t="e">
            <v>#VALUE!</v>
          </cell>
          <cell r="F76" t="e">
            <v>#VALUE!</v>
          </cell>
        </row>
        <row r="77">
          <cell r="A77" t="str">
            <v>Wachstum Anlagevermögen [%]</v>
          </cell>
          <cell r="C77" t="e">
            <v>#VALUE!</v>
          </cell>
          <cell r="D77" t="e">
            <v>#VALUE!</v>
          </cell>
          <cell r="E77" t="e">
            <v>#VALUE!</v>
          </cell>
          <cell r="F77" t="e">
            <v>#VALUE!</v>
          </cell>
        </row>
        <row r="78">
          <cell r="A78" t="str">
            <v>Laufzeit Forderungen aus LuL ggü. Dritten (Tage)</v>
          </cell>
          <cell r="B78" t="e">
            <v>#VALUE!</v>
          </cell>
          <cell r="C78" t="e">
            <v>#VALUE!</v>
          </cell>
          <cell r="D78" t="e">
            <v>#VALUE!</v>
          </cell>
          <cell r="E78" t="e">
            <v>#VALUE!</v>
          </cell>
          <cell r="F78" t="e">
            <v>#VALUE!</v>
          </cell>
        </row>
        <row r="79">
          <cell r="A79" t="str">
            <v>Laufzeit konzerninerner Forderungen (aus LuL)</v>
          </cell>
          <cell r="B79" t="e">
            <v>#VALUE!</v>
          </cell>
          <cell r="C79" t="e">
            <v>#VALUE!</v>
          </cell>
          <cell r="D79" t="e">
            <v>#VALUE!</v>
          </cell>
          <cell r="E79" t="e">
            <v>#VALUE!</v>
          </cell>
          <cell r="F79" t="e">
            <v>#VALUE!</v>
          </cell>
        </row>
        <row r="80">
          <cell r="A80" t="str">
            <v>Eindeckungszeit (GEZ) (Tage)</v>
          </cell>
          <cell r="B80" t="e">
            <v>#VALUE!</v>
          </cell>
          <cell r="C80" t="e">
            <v>#VALUE!</v>
          </cell>
          <cell r="D80" t="e">
            <v>#VALUE!</v>
          </cell>
          <cell r="E80" t="e">
            <v>#VALUE!</v>
          </cell>
          <cell r="F80" t="e">
            <v>#VALUE!</v>
          </cell>
        </row>
        <row r="81">
          <cell r="A81" t="str">
            <v>Liquidität zum Jahresende</v>
          </cell>
          <cell r="B81" t="e">
            <v>#VALUE!</v>
          </cell>
          <cell r="C81">
            <v>0</v>
          </cell>
          <cell r="D81">
            <v>0</v>
          </cell>
          <cell r="E81">
            <v>0</v>
          </cell>
          <cell r="F81">
            <v>0</v>
          </cell>
        </row>
        <row r="82">
          <cell r="A82" t="str">
            <v>Finanzforderungen (Darlehen, Clearing) zum Jahresende</v>
          </cell>
          <cell r="B82" t="e">
            <v>#VALUE!</v>
          </cell>
          <cell r="C82">
            <v>0</v>
          </cell>
          <cell r="D82">
            <v>0</v>
          </cell>
          <cell r="E82">
            <v>0</v>
          </cell>
          <cell r="F82">
            <v>0</v>
          </cell>
        </row>
        <row r="86">
          <cell r="A86" t="str">
            <v>Minimale Kreditrahmen (Anfang / Ende Planjahr)</v>
          </cell>
          <cell r="B86">
            <v>2005</v>
          </cell>
          <cell r="C86">
            <v>2006</v>
          </cell>
          <cell r="D86">
            <v>2007</v>
          </cell>
          <cell r="E86">
            <v>2008</v>
          </cell>
          <cell r="F86">
            <v>2009</v>
          </cell>
        </row>
        <row r="87">
          <cell r="B87" t="str">
            <v>Ist</v>
          </cell>
          <cell r="C87" t="str">
            <v>V-Ist</v>
          </cell>
          <cell r="D87" t="str">
            <v>Plan</v>
          </cell>
          <cell r="E87" t="str">
            <v>Vorschau</v>
          </cell>
          <cell r="F87" t="str">
            <v>Vorschau</v>
          </cell>
        </row>
        <row r="88">
          <cell r="A88" t="str">
            <v>für externe Finanzverbindlichkeiten</v>
          </cell>
          <cell r="D88">
            <v>0</v>
          </cell>
          <cell r="H88" t="str">
            <v>Spitze am</v>
          </cell>
          <cell r="I88" t="str">
            <v>Jahresanfang</v>
          </cell>
        </row>
        <row r="89">
          <cell r="A89" t="str">
            <v>für interne Finanzverbindlichkeiten</v>
          </cell>
          <cell r="D89">
            <v>0</v>
          </cell>
          <cell r="H89" t="str">
            <v>Spitze am</v>
          </cell>
          <cell r="I89" t="str">
            <v>Jahresanfang</v>
          </cell>
        </row>
        <row r="91">
          <cell r="A91" t="str">
            <v>operative Sptizen (monatl. NGU * Pufferrate)</v>
          </cell>
          <cell r="C91" t="e">
            <v>#VALUE!</v>
          </cell>
          <cell r="D91" t="e">
            <v>#VALUE!</v>
          </cell>
          <cell r="E91" t="e">
            <v>#VALUE!</v>
          </cell>
          <cell r="F91" t="e">
            <v>#VALUE!</v>
          </cell>
          <cell r="H91">
            <v>0.5</v>
          </cell>
          <cell r="I91" t="str">
            <v>Pufferratio (grundsaetzlich &lt; 50%)</v>
          </cell>
        </row>
        <row r="92">
          <cell r="A92" t="str">
            <v>geschätzte Spitzen aus Investitionsaktivitäten</v>
          </cell>
          <cell r="C92" t="e">
            <v>#VALUE!</v>
          </cell>
          <cell r="D92" t="e">
            <v>#VALUE!</v>
          </cell>
          <cell r="E92" t="e">
            <v>#VALUE!</v>
          </cell>
          <cell r="F92" t="e">
            <v>#VALUE!</v>
          </cell>
          <cell r="H92">
            <v>0</v>
          </cell>
          <cell r="I92" t="str">
            <v>der Netto-Veränderung Anlagevermögen</v>
          </cell>
        </row>
        <row r="93">
          <cell r="A93" t="str">
            <v>geschätzte Spitzen aus Steuerzahlungen</v>
          </cell>
          <cell r="C93">
            <v>0</v>
          </cell>
          <cell r="D93">
            <v>0</v>
          </cell>
          <cell r="E93">
            <v>0</v>
          </cell>
          <cell r="F93">
            <v>0</v>
          </cell>
          <cell r="H93">
            <v>4</v>
          </cell>
          <cell r="I93" t="str">
            <v>Anzahl jährlicher Steuerzahlungen</v>
          </cell>
        </row>
        <row r="94">
          <cell r="A94" t="str">
            <v>geschätzte Spitzen aus Dividendenzahlungen</v>
          </cell>
          <cell r="C94">
            <v>0</v>
          </cell>
          <cell r="D94">
            <v>0</v>
          </cell>
          <cell r="E94">
            <v>0</v>
          </cell>
          <cell r="F94">
            <v>0</v>
          </cell>
        </row>
        <row r="95">
          <cell r="A95" t="str">
            <v>geschätzte Spitzen aus Eigenkapitalveränderungen</v>
          </cell>
          <cell r="C95">
            <v>0</v>
          </cell>
          <cell r="D95">
            <v>0</v>
          </cell>
          <cell r="E95">
            <v>0</v>
          </cell>
          <cell r="F95">
            <v>0</v>
          </cell>
          <cell r="H95">
            <v>1</v>
          </cell>
          <cell r="I95" t="str">
            <v>Berücksichtigung Kapitalveränderung</v>
          </cell>
        </row>
        <row r="96">
          <cell r="A96" t="str">
            <v>sonstige Spitzen (z.B. Bonuszahlungen)</v>
          </cell>
          <cell r="C96">
            <v>0</v>
          </cell>
          <cell r="D96">
            <v>0</v>
          </cell>
          <cell r="E96">
            <v>0</v>
          </cell>
          <cell r="F96">
            <v>0</v>
          </cell>
        </row>
        <row r="97">
          <cell r="A97" t="str">
            <v>reduzierbare Liquidität (Jahresanfang)</v>
          </cell>
          <cell r="C97" t="e">
            <v>#VALUE!</v>
          </cell>
          <cell r="D97">
            <v>0</v>
          </cell>
          <cell r="E97">
            <v>0</v>
          </cell>
          <cell r="F97">
            <v>0</v>
          </cell>
          <cell r="H97">
            <v>1</v>
          </cell>
          <cell r="I97" t="str">
            <v>Anteil reduzierbarer Liquiditaet</v>
          </cell>
        </row>
        <row r="98">
          <cell r="A98" t="str">
            <v>reduzierbare Finanzforderungen (Darlehen, Clearing) zum Jahresanfang</v>
          </cell>
          <cell r="C98" t="e">
            <v>#VALUE!</v>
          </cell>
          <cell r="D98">
            <v>0</v>
          </cell>
          <cell r="E98">
            <v>0</v>
          </cell>
          <cell r="F98">
            <v>0</v>
          </cell>
          <cell r="H98">
            <v>1</v>
          </cell>
          <cell r="I98" t="str">
            <v>Anteil liquidierbarer Clearingforderungen</v>
          </cell>
        </row>
        <row r="99">
          <cell r="A99" t="str">
            <v>Nettomittelüberschuss / -defizit nach x Monaten</v>
          </cell>
          <cell r="C99" t="e">
            <v>#VALUE!</v>
          </cell>
          <cell r="D99" t="e">
            <v>#VALUE!</v>
          </cell>
          <cell r="E99" t="e">
            <v>#VALUE!</v>
          </cell>
          <cell r="F99" t="e">
            <v>#VALUE!</v>
          </cell>
          <cell r="H99">
            <v>12</v>
          </cell>
          <cell r="I99" t="str">
            <v>Anzahl Monate</v>
          </cell>
        </row>
        <row r="103">
          <cell r="A103" t="str">
            <v>Indizierter Kreditrahmen, insg.</v>
          </cell>
          <cell r="C103" t="str">
            <v>TOGE/RG</v>
          </cell>
          <cell r="D103" t="str">
            <v>Indikation</v>
          </cell>
          <cell r="E103" t="str">
            <v>Minimum</v>
          </cell>
        </row>
        <row r="104">
          <cell r="A104" t="str">
            <v>(ohne Eventualverbindlichkeiten)</v>
          </cell>
          <cell r="C104">
            <v>13</v>
          </cell>
          <cell r="D104" t="e">
            <v>#VALUE!</v>
          </cell>
          <cell r="E104">
            <v>0</v>
          </cell>
        </row>
        <row r="105">
          <cell r="A105" t="str">
            <v>für externe Finanzverbindlichkeiten</v>
          </cell>
          <cell r="C105">
            <v>6</v>
          </cell>
          <cell r="D105">
            <v>0</v>
          </cell>
          <cell r="E105">
            <v>0</v>
          </cell>
        </row>
        <row r="106">
          <cell r="A106" t="str">
            <v>für interne Finanzverbindlichkeiten</v>
          </cell>
          <cell r="C106">
            <v>7</v>
          </cell>
          <cell r="D106">
            <v>0</v>
          </cell>
          <cell r="E106">
            <v>0</v>
          </cell>
        </row>
        <row r="107">
          <cell r="A107" t="str">
            <v>für Eventualverbindlichkeiten</v>
          </cell>
          <cell r="C107">
            <v>8</v>
          </cell>
          <cell r="D107">
            <v>0</v>
          </cell>
        </row>
        <row r="111">
          <cell r="A111" t="str">
            <v>Erläuterungen, Überlegungen, Annahmen zum Kreditrahmen und zu den erwarteten Spitzen</v>
          </cell>
        </row>
        <row r="125">
          <cell r="A125" t="str">
            <v>Sollumsatzrendite</v>
          </cell>
          <cell r="B125">
            <v>2005</v>
          </cell>
          <cell r="C125">
            <v>2006</v>
          </cell>
          <cell r="D125">
            <v>2007</v>
          </cell>
          <cell r="E125">
            <v>2008</v>
          </cell>
          <cell r="F125">
            <v>2009</v>
          </cell>
          <cell r="H125">
            <v>0</v>
          </cell>
          <cell r="I125" t="str">
            <v>Eigenkapitalrendite in % nach Steuern (Standard 11%)</v>
          </cell>
        </row>
        <row r="126">
          <cell r="B126" t="str">
            <v>Ist</v>
          </cell>
          <cell r="C126" t="str">
            <v>V-Ist</v>
          </cell>
          <cell r="D126" t="str">
            <v>Plan</v>
          </cell>
          <cell r="E126" t="str">
            <v>Vorschau</v>
          </cell>
          <cell r="F126" t="str">
            <v>Vorschau</v>
          </cell>
          <cell r="H126">
            <v>0</v>
          </cell>
          <cell r="I126" t="str">
            <v>Steuersatz</v>
          </cell>
        </row>
        <row r="127">
          <cell r="A127" t="str">
            <v>Sollrendite auf Planeigenkapital</v>
          </cell>
          <cell r="C127">
            <v>0</v>
          </cell>
          <cell r="D127">
            <v>0</v>
          </cell>
          <cell r="E127">
            <v>0</v>
          </cell>
          <cell r="F127">
            <v>0</v>
          </cell>
          <cell r="H127">
            <v>0</v>
          </cell>
          <cell r="I127" t="str">
            <v>Eingabe: 1 für Fertigungsgesellschaft, 2 für Vertriebsgesellschaft</v>
          </cell>
        </row>
        <row r="128">
          <cell r="A128" t="str">
            <v>Planeigenkapital</v>
          </cell>
          <cell r="C128">
            <v>0</v>
          </cell>
          <cell r="D128">
            <v>0</v>
          </cell>
          <cell r="E128">
            <v>0</v>
          </cell>
          <cell r="F128">
            <v>0</v>
          </cell>
        </row>
        <row r="129">
          <cell r="A129" t="str">
            <v>Sollergebnis nach Steuern (Soll EnS)</v>
          </cell>
          <cell r="C129">
            <v>0</v>
          </cell>
          <cell r="D129">
            <v>0</v>
          </cell>
          <cell r="E129">
            <v>0</v>
          </cell>
          <cell r="F129">
            <v>0</v>
          </cell>
        </row>
      </sheetData>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XXXX"/>
      <sheetName val="Single CC"/>
      <sheetName val="STRUCT SUMMARY"/>
      <sheetName val="SLS"/>
      <sheetName val="PROD"/>
      <sheetName val="OPER"/>
      <sheetName val="SERV"/>
      <sheetName val="GNL"/>
      <sheetName val="NON-OP"/>
      <sheetName val="SCALA"/>
      <sheetName val="STR_UPL"/>
      <sheetName val="Scala Import File Struc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Andrew___Data"/>
      <sheetName val="Error Sheet"/>
      <sheetName val="FA"/>
      <sheetName val="Assistance Summary"/>
      <sheetName val="LED Summary"/>
      <sheetName val="A&amp;C Summary"/>
      <sheetName val="Group Summary"/>
      <sheetName val="AandC"/>
      <sheetName val="Assistance"/>
      <sheetName val="Group"/>
      <sheetName val="L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for PCR"/>
      <sheetName val="Data"/>
      <sheetName val="Adjustments"/>
      <sheetName val="Cost to Complete"/>
      <sheetName val="WIP Summary"/>
      <sheetName val="POC Pivot"/>
      <sheetName val="POC Summary"/>
      <sheetName val="WIP YTD - Summary Pivot"/>
      <sheetName val="ECU POC - WIP YTD"/>
      <sheetName val="Commissioning Not Accepted"/>
      <sheetName val="COMM - Summary Pivot"/>
      <sheetName val="ECU POC - COMM YTD"/>
      <sheetName val="ent"/>
      <sheetName val="SC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Profit &amp; Loss"/>
      <sheetName val="Cash Flow new"/>
      <sheetName val="Cash Flow old"/>
      <sheetName val="ECU Conso File"/>
      <sheetName val="FDS Conso File"/>
      <sheetName val="VAN Conso File"/>
      <sheetName val="Elim PL"/>
      <sheetName val="Elim BS"/>
      <sheetName val="REV INT 03"/>
      <sheetName val="Internal Sales"/>
      <sheetName val="Diff con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
      <sheetName val="cover"/>
      <sheetName val="Index"/>
      <sheetName val="10K1"/>
      <sheetName val="10K-2"/>
      <sheetName val="10K-3"/>
      <sheetName val="10K4"/>
      <sheetName val="10K5"/>
      <sheetName val="10K6"/>
      <sheetName val="10K7"/>
      <sheetName val="10K8"/>
      <sheetName val="10K9"/>
      <sheetName val="10K10"/>
      <sheetName val="10K11"/>
      <sheetName val="10K-12"/>
      <sheetName val="10K-13"/>
      <sheetName val="10K14"/>
      <sheetName val="10K-15"/>
      <sheetName val="10K-16"/>
      <sheetName val="10K-17"/>
      <sheetName val="10K18"/>
      <sheetName val="10K19"/>
      <sheetName val="10K20"/>
      <sheetName val="10K-21"/>
      <sheetName val="10K22"/>
      <sheetName val="10K-23"/>
      <sheetName val="10-K-24"/>
      <sheetName val="10-k-2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Profit &amp; Loss"/>
      <sheetName val="ECU"/>
      <sheetName val="VAN"/>
      <sheetName val="HOOY"/>
      <sheetName val="FDS"/>
      <sheetName val="HOCH"/>
      <sheetName val="ELIM1"/>
      <sheetName val="ELIM2"/>
      <sheetName val="ELIM3"/>
      <sheetName val="ELIM4"/>
      <sheetName val="S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S"/>
      <sheetName val="Balance Sheet"/>
      <sheetName val="Profit &amp; Loss"/>
      <sheetName val="Cash Flow new"/>
      <sheetName val="Cash Flow old"/>
      <sheetName val="ECU Conso File"/>
      <sheetName val="FDS Conso File"/>
      <sheetName val="VAN Conso File"/>
      <sheetName val="Elim PL"/>
      <sheetName val="Elim BS"/>
      <sheetName val="REV INT 03"/>
      <sheetName val="Internal Sa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300BS"/>
      <sheetName val="A301PL"/>
      <sheetName val="A400"/>
      <sheetName val="A401PL"/>
      <sheetName val="A500"/>
      <sheetName val="A501"/>
      <sheetName val="A502"/>
      <sheetName val="A1000"/>
      <sheetName val="汇率风险分析表"/>
      <sheetName val="流动性风险分析表"/>
      <sheetName val="B100"/>
      <sheetName val="C"/>
      <sheetName val="C10"/>
      <sheetName val="C100"/>
      <sheetName val="C200"/>
      <sheetName val="C300"/>
      <sheetName val="C400"/>
      <sheetName val="E"/>
      <sheetName val="E300"/>
      <sheetName val="E310"/>
      <sheetName val="E400"/>
      <sheetName val="E410"/>
      <sheetName val="E500"/>
      <sheetName val="E510"/>
      <sheetName val="E520"/>
      <sheetName val="E530"/>
      <sheetName val="贴现"/>
      <sheetName val="E800"/>
      <sheetName val="E810"/>
      <sheetName val="E900"/>
      <sheetName val="E910"/>
      <sheetName val="E911"/>
      <sheetName val="贷款清单"/>
      <sheetName val="G"/>
      <sheetName val="G100"/>
      <sheetName val="G110"/>
      <sheetName val="H"/>
      <sheetName val="H200"/>
      <sheetName val="H210"/>
      <sheetName val="H211"/>
      <sheetName val="H222"/>
      <sheetName val="H300"/>
      <sheetName val="J"/>
      <sheetName val="J200"/>
      <sheetName val="J210"/>
      <sheetName val="J300"/>
      <sheetName val="J310"/>
      <sheetName val="K"/>
      <sheetName val="固定资产累计折旧"/>
      <sheetName val="K100"/>
      <sheetName val="K200"/>
      <sheetName val="K300"/>
      <sheetName val="固定资产清理"/>
      <sheetName val="资产产权登记表"/>
      <sheetName val="L"/>
      <sheetName val="L200"/>
      <sheetName val="L210"/>
      <sheetName val="N"/>
      <sheetName val="N100"/>
      <sheetName val="N200"/>
      <sheetName val="N300"/>
      <sheetName val="N500"/>
      <sheetName val="N510"/>
      <sheetName val="N900"/>
      <sheetName val="N910"/>
      <sheetName val="N1000"/>
      <sheetName val="N1010"/>
      <sheetName val="O"/>
      <sheetName val="O100"/>
      <sheetName val="0110"/>
      <sheetName val="应纳所得税明细表"/>
      <sheetName val="P"/>
      <sheetName val="P100"/>
      <sheetName val="P110"/>
      <sheetName val="P200"/>
      <sheetName val="P300"/>
      <sheetName val="P900"/>
      <sheetName val="Q"/>
      <sheetName val="Q200"/>
      <sheetName val="Q400"/>
      <sheetName val="Q600"/>
      <sheetName val="S"/>
      <sheetName val="S100"/>
      <sheetName val="S110"/>
      <sheetName val="S110 (2)"/>
      <sheetName val="T"/>
      <sheetName val="T300"/>
      <sheetName val="T310"/>
      <sheetName val="以前年度损益调整"/>
      <sheetName val="U"/>
      <sheetName val="U100"/>
      <sheetName val="U110"/>
      <sheetName val="U200"/>
      <sheetName val="U220"/>
      <sheetName val="U300"/>
      <sheetName val="U310"/>
      <sheetName val="U400"/>
      <sheetName val="U500"/>
      <sheetName val="U600"/>
      <sheetName val="V"/>
      <sheetName val="V10"/>
      <sheetName val="V300"/>
      <sheetName val="V310"/>
      <sheetName val="OS Matters"/>
      <sheetName val="review"/>
      <sheetName val="Standard audit ma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1"/>
      <sheetName val="EXP2"/>
      <sheetName val="EXP3"/>
      <sheetName val="SalaryData"/>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P-INT-PYR-RVS"/>
      <sheetName val="WIP-INT-YTD"/>
      <sheetName val="ECU-DATA"/>
      <sheetName val="VAN-DATA"/>
      <sheetName val="ECU-SM"/>
      <sheetName val="VAN-SM"/>
      <sheetName val="GROUP-SM"/>
      <sheetName val="BY PROD-TYPE"/>
      <sheetName val="BY BUS-TYPE"/>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JY01 bud01 bud02"/>
      <sheetName val="fORMULAE"/>
      <sheetName val="SALARIES"/>
      <sheetName val="2000 Staff Numbers"/>
      <sheetName val="Graph"/>
      <sheetName val="2000 FTE Graph"/>
      <sheetName val="2001 FTE Graph "/>
      <sheetName val="1999 Numbers (2)"/>
      <sheetName val="2000 Numbers"/>
      <sheetName val="1999 Numbers"/>
      <sheetName val="Costs - Excl UK Ops"/>
      <sheetName val="Cost - UK Ops"/>
      <sheetName val="Data Headcount"/>
      <sheetName val="Budget 2002"/>
      <sheetName val="FTE Graph 1"/>
      <sheetName val="CPD2"/>
      <sheetName val="CDP1"/>
      <sheetName val="Salary 2001 to 2003"/>
      <sheetName val="FTE 2001 to 2003"/>
      <sheetName val="FTE Graph 2"/>
      <sheetName val="Data FTE 99 2000 20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Andrew___Data"/>
      <sheetName val="Andrew___Data (2)"/>
      <sheetName val="Assistance"/>
      <sheetName val="LED"/>
      <sheetName val="A&amp;C"/>
      <sheetName val="SERVICE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P-INT-PYR-RVS"/>
      <sheetName val="WIP-INT-YTD"/>
      <sheetName val="ECU-DATA"/>
      <sheetName val="VAN-DATA"/>
      <sheetName val="ECU-SM"/>
      <sheetName val="VAN-SM"/>
      <sheetName val="GROUP-SM"/>
      <sheetName val="BY PROD-TYPE"/>
      <sheetName val="BY BUS-TYPE"/>
      <sheetName val="O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New Brand">
  <a:themeElements>
    <a:clrScheme name="New KPMG Colours">
      <a:dk1>
        <a:srgbClr val="000000"/>
      </a:dk1>
      <a:lt1>
        <a:sysClr val="window" lastClr="FFFFFF"/>
      </a:lt1>
      <a:dk2>
        <a:srgbClr val="00338D"/>
      </a:dk2>
      <a:lt2>
        <a:srgbClr val="F0F0F0"/>
      </a:lt2>
      <a:accent1>
        <a:srgbClr val="0091DA"/>
      </a:accent1>
      <a:accent2>
        <a:srgbClr val="6D2077"/>
      </a:accent2>
      <a:accent3>
        <a:srgbClr val="005EB8"/>
      </a:accent3>
      <a:accent4>
        <a:srgbClr val="00A3A1"/>
      </a:accent4>
      <a:accent5>
        <a:srgbClr val="EAAA00"/>
      </a:accent5>
      <a:accent6>
        <a:srgbClr val="43B02A"/>
      </a:accent6>
      <a:hlink>
        <a:srgbClr val="0091DA"/>
      </a:hlink>
      <a:folHlink>
        <a:srgbClr val="0091DA"/>
      </a:folHlink>
    </a:clrScheme>
    <a:fontScheme name="KPMG">
      <a:majorFont>
        <a:latin typeface="KPMG Extralight"/>
        <a:ea typeface=""/>
        <a:cs typeface=""/>
      </a:majorFont>
      <a:minorFont>
        <a:latin typeface="Arial"/>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lIns="54000" tIns="54000" rIns="54000" bIns="54000" rtlCol="0" anchor="ctr"/>
      <a:lstStyle>
        <a:defPPr algn="ctr">
          <a:defRPr sz="9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bg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54610" tIns="54610" rIns="54610" bIns="54610" rtlCol="0">
        <a:noAutofit/>
      </a:bodyPr>
      <a:lstStyle>
        <a:defPPr>
          <a:spcAft>
            <a:spcPts val="600"/>
          </a:spcAft>
          <a:defRPr sz="900" dirty="0" err="1" smtClean="0">
            <a:solidFill>
              <a:schemeClr val="tx2"/>
            </a:solidFill>
          </a:defRPr>
        </a:defPPr>
      </a:lstStyle>
    </a:txDef>
  </a:objectDefaults>
  <a:extraClrSchemeLst/>
  <a:custClrLst>
    <a:custClr name="KPMG Blue">
      <a:srgbClr val="00338D"/>
    </a:custClr>
    <a:custClr name="Medium Blue">
      <a:srgbClr val="005EB8"/>
    </a:custClr>
    <a:custClr name="Light Blue">
      <a:srgbClr val="0091DA"/>
    </a:custClr>
    <a:custClr name="Violet">
      <a:srgbClr val="483698"/>
    </a:custClr>
    <a:custClr name="Purple">
      <a:srgbClr val="470A68"/>
    </a:custClr>
    <a:custClr name="Light Purple">
      <a:srgbClr val="6D2077"/>
    </a:custClr>
    <a:custClr name="Green">
      <a:srgbClr val="00A3A1"/>
    </a:custClr>
    <a:custClr name="Dark Green">
      <a:srgbClr val="009A44"/>
    </a:custClr>
    <a:custClr name="Light Green">
      <a:srgbClr val="43B02A"/>
    </a:custClr>
    <a:custClr name="Yellow">
      <a:srgbClr val="EAAA00"/>
    </a:custClr>
    <a:custClr name="Orange">
      <a:srgbClr val="F68D2E"/>
    </a:custClr>
    <a:custClr name="Red ">
      <a:srgbClr val="BC204B"/>
    </a:custClr>
    <a:custClr name="Pink">
      <a:srgbClr val="C6007E"/>
    </a:custClr>
    <a:custClr name="Dark Brown">
      <a:srgbClr val="753F19"/>
    </a:custClr>
    <a:custClr name="Light Brown">
      <a:srgbClr val="9B642E"/>
    </a:custClr>
    <a:custClr name="Olive">
      <a:srgbClr val="9D9375"/>
    </a:custClr>
    <a:custClr name="Beige">
      <a:srgbClr val="E3BC9F"/>
    </a:custClr>
    <a:custClr name="Light Pink">
      <a:srgbClr val="E36877"/>
    </a:custClr>
  </a:custClrLst>
  <a:extLst>
    <a:ext uri="{05A4C25C-085E-4340-85A3-A5531E510DB2}">
      <thm15:themeFamily xmlns:thm15="http://schemas.microsoft.com/office/thememl/2012/main" name="New Brand" id="{5D227A78-1C88-4FAA-8970-91B2BED1D2F5}" vid="{D48091E0-B5B5-46C3-B705-994CB908A540}"/>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9" defaultRowHeight="14.25"/>
  <sheetData>
    <row r="1" spans="1:5" ht="15">
      <c r="A1" s="19" t="s">
        <v>72</v>
      </c>
      <c r="B1" s="19" t="s">
        <v>73</v>
      </c>
      <c r="C1" s="19" t="s">
        <v>74</v>
      </c>
      <c r="D1" s="19" t="s">
        <v>75</v>
      </c>
      <c r="E1" s="19" t="s">
        <v>76</v>
      </c>
    </row>
    <row r="2" spans="1:5">
      <c r="A2">
        <v>2</v>
      </c>
      <c r="B2">
        <v>2</v>
      </c>
      <c r="C2">
        <v>6</v>
      </c>
      <c r="D2">
        <v>31</v>
      </c>
      <c r="E2" t="s">
        <v>83</v>
      </c>
    </row>
    <row r="3" spans="1:5">
      <c r="A3">
        <v>2</v>
      </c>
      <c r="B3">
        <v>33</v>
      </c>
      <c r="C3">
        <v>6</v>
      </c>
      <c r="D3">
        <v>45</v>
      </c>
      <c r="E3" t="s">
        <v>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zoomScaleNormal="100" zoomScaleSheetLayoutView="100" workbookViewId="0">
      <selection activeCell="D27" sqref="D27:F27"/>
    </sheetView>
  </sheetViews>
  <sheetFormatPr defaultColWidth="9" defaultRowHeight="14.25" outlineLevelRow="1" outlineLevelCol="1"/>
  <cols>
    <col min="1" max="1" width="9" style="210"/>
    <col min="2" max="2" width="24.75" style="210" customWidth="1"/>
    <col min="3" max="3" width="8" style="210" hidden="1" customWidth="1" outlineLevel="1"/>
    <col min="4" max="4" width="8" style="210" customWidth="1" collapsed="1"/>
    <col min="5" max="6" width="8" style="210" customWidth="1"/>
    <col min="7" max="9" width="8.625" style="210" hidden="1" customWidth="1" outlineLevel="1"/>
    <col min="10" max="10" width="8.75" style="210" customWidth="1" collapsed="1"/>
    <col min="11" max="16384" width="9" style="210"/>
  </cols>
  <sheetData>
    <row r="1" spans="2:10" ht="18.75" customHeight="1"/>
    <row r="2" spans="2:10" ht="19.5" customHeight="1">
      <c r="B2" s="721" t="s">
        <v>119</v>
      </c>
      <c r="C2" s="721"/>
      <c r="D2" s="721"/>
      <c r="E2" s="721"/>
      <c r="F2" s="721"/>
      <c r="G2" s="721"/>
      <c r="H2" s="721"/>
      <c r="I2" s="721"/>
      <c r="J2" s="721"/>
    </row>
    <row r="3" spans="2:10" ht="12" customHeight="1">
      <c r="B3" s="736"/>
      <c r="C3" s="79">
        <v>2009</v>
      </c>
      <c r="D3" s="79">
        <v>2010</v>
      </c>
      <c r="E3" s="79">
        <v>2011</v>
      </c>
      <c r="F3" s="79">
        <v>2012</v>
      </c>
      <c r="G3" s="383" t="s">
        <v>120</v>
      </c>
      <c r="H3" s="347" t="s">
        <v>121</v>
      </c>
      <c r="I3" s="899" t="s">
        <v>122</v>
      </c>
      <c r="J3" s="1023" t="s">
        <v>534</v>
      </c>
    </row>
    <row r="4" spans="2:10" ht="12" customHeight="1">
      <c r="B4" s="737" t="s">
        <v>364</v>
      </c>
      <c r="C4" s="1283" t="s">
        <v>422</v>
      </c>
      <c r="D4" s="1283"/>
      <c r="E4" s="1283"/>
      <c r="F4" s="1283"/>
      <c r="G4" s="384"/>
      <c r="H4" s="384"/>
      <c r="I4" s="384"/>
      <c r="J4" s="1024" t="s">
        <v>799</v>
      </c>
    </row>
    <row r="5" spans="2:10" ht="12" hidden="1" customHeight="1" outlineLevel="1">
      <c r="B5" s="998" t="s">
        <v>145</v>
      </c>
      <c r="C5" s="93"/>
      <c r="D5" s="93">
        <v>23996.8768781</v>
      </c>
      <c r="E5" s="93">
        <v>27093.618150819999</v>
      </c>
      <c r="F5" s="93">
        <v>15114.44</v>
      </c>
      <c r="G5" s="124"/>
      <c r="H5" s="125"/>
      <c r="I5" s="125"/>
      <c r="J5" s="1025">
        <f>(F5/D5)^(1/3)-1</f>
        <v>-0.14280601963634354</v>
      </c>
    </row>
    <row r="6" spans="2:10" ht="12" hidden="1" customHeight="1" outlineLevel="1">
      <c r="B6" s="998" t="s">
        <v>146</v>
      </c>
      <c r="C6" s="93"/>
      <c r="D6" s="93">
        <v>8047.07299822</v>
      </c>
      <c r="E6" s="93">
        <v>16293.735699019999</v>
      </c>
      <c r="F6" s="93">
        <v>13671.698</v>
      </c>
      <c r="G6" s="124"/>
      <c r="H6" s="125"/>
      <c r="I6" s="125"/>
      <c r="J6" s="1025">
        <f>(F6/D6)^(1/3)-1</f>
        <v>0.19324101220096934</v>
      </c>
    </row>
    <row r="7" spans="2:10" ht="12" hidden="1" customHeight="1" outlineLevel="1">
      <c r="B7" s="999" t="s">
        <v>7</v>
      </c>
      <c r="C7" s="104"/>
      <c r="D7" s="104">
        <v>4041.5792636799997</v>
      </c>
      <c r="E7" s="104">
        <v>3568.6568101599987</v>
      </c>
      <c r="F7" s="104">
        <v>5565.3403100000069</v>
      </c>
      <c r="G7" s="127"/>
      <c r="H7" s="128"/>
      <c r="I7" s="128"/>
      <c r="J7" s="1026">
        <f>(F7/D7)^(1/3)-1</f>
        <v>0.11253463899976879</v>
      </c>
    </row>
    <row r="8" spans="2:10" ht="12" customHeight="1" collapsed="1">
      <c r="B8" s="998" t="s">
        <v>68</v>
      </c>
      <c r="C8" s="316">
        <v>45445.86277</v>
      </c>
      <c r="D8" s="316">
        <f>SUM(D5:D7)</f>
        <v>36085.529139999999</v>
      </c>
      <c r="E8" s="316">
        <f>SUM(E5:E7)</f>
        <v>46956.01066</v>
      </c>
      <c r="F8" s="316">
        <f>SUM(F5:F7)</f>
        <v>34351.478310000006</v>
      </c>
      <c r="G8" s="124">
        <f>IFERROR((D8-C8)/C8,"n/a")</f>
        <v>-0.20596668342225866</v>
      </c>
      <c r="H8" s="125">
        <f t="shared" ref="H8:I19" si="0">IFERROR((E8-D8)/D8,"n/a")</f>
        <v>0.3012421261117193</v>
      </c>
      <c r="I8" s="125">
        <f>IFERROR((F8-E8)/E8,"n/a")</f>
        <v>-0.26843277724905418</v>
      </c>
      <c r="J8" s="1027">
        <f>(F8/D8)^(1/3)-1</f>
        <v>-1.6281623103579834E-2</v>
      </c>
    </row>
    <row r="9" spans="2:10" ht="12" customHeight="1">
      <c r="B9" s="998" t="s">
        <v>123</v>
      </c>
      <c r="C9" s="316">
        <v>-3784.03703</v>
      </c>
      <c r="D9" s="316">
        <v>1396.87734</v>
      </c>
      <c r="E9" s="316">
        <v>-1134.8004799999999</v>
      </c>
      <c r="F9" s="316">
        <v>-467.63251000000002</v>
      </c>
      <c r="G9" s="124">
        <f t="shared" ref="G9:G19" si="1">IFERROR((D9-C9)/C9,"n/a")</f>
        <v>-1.3691500185979946</v>
      </c>
      <c r="H9" s="125">
        <f t="shared" si="0"/>
        <v>-1.8123837702170758</v>
      </c>
      <c r="I9" s="125">
        <f>IFERROR((F9-E9)/E9,"n/a")</f>
        <v>-0.58791653842092129</v>
      </c>
      <c r="J9" s="1028" t="s">
        <v>124</v>
      </c>
    </row>
    <row r="10" spans="2:10" ht="12" customHeight="1">
      <c r="B10" s="1015" t="s">
        <v>115</v>
      </c>
      <c r="C10" s="1016">
        <f>SUM(C8:C9)</f>
        <v>41661.82574</v>
      </c>
      <c r="D10" s="1016">
        <f>SUM(D8:D9)</f>
        <v>37482.406479999998</v>
      </c>
      <c r="E10" s="1016">
        <f>SUM(E8:E9)</f>
        <v>45821.210180000002</v>
      </c>
      <c r="F10" s="1016">
        <f>SUM(F8:F9)</f>
        <v>33883.845800000003</v>
      </c>
      <c r="G10" s="1019">
        <f t="shared" si="1"/>
        <v>-0.10031771737711662</v>
      </c>
      <c r="H10" s="1020">
        <f t="shared" si="0"/>
        <v>0.22247247397120709</v>
      </c>
      <c r="I10" s="1020">
        <f>IFERROR((F10-E10)/E10,"n/a")</f>
        <v>-0.26052049548901718</v>
      </c>
      <c r="J10" s="1029">
        <f t="shared" ref="J10:J19" si="2">(F10/D10)^(1/3)-1</f>
        <v>-3.3084749332285668E-2</v>
      </c>
    </row>
    <row r="11" spans="2:10" ht="12" customHeight="1">
      <c r="B11" s="1011" t="s">
        <v>116</v>
      </c>
      <c r="C11" s="1012">
        <v>-27267.733370000002</v>
      </c>
      <c r="D11" s="1012">
        <v>-26173.698550000001</v>
      </c>
      <c r="E11" s="1012">
        <v>-33437.654690000003</v>
      </c>
      <c r="F11" s="1012">
        <v>-22553.531969999996</v>
      </c>
      <c r="G11" s="1013">
        <f t="shared" si="1"/>
        <v>-4.0121956788812502E-2</v>
      </c>
      <c r="H11" s="1014">
        <f t="shared" si="0"/>
        <v>0.27752883781875765</v>
      </c>
      <c r="I11" s="1014">
        <f>IFERROR((F11-E11)/E11,"n/a")</f>
        <v>-0.32550496800408241</v>
      </c>
      <c r="J11" s="1030">
        <f t="shared" si="2"/>
        <v>-4.8410102984417391E-2</v>
      </c>
    </row>
    <row r="12" spans="2:10" ht="12" customHeight="1">
      <c r="B12" s="1009" t="s">
        <v>125</v>
      </c>
      <c r="C12" s="339">
        <f>SUM(C10:C11)</f>
        <v>14394.092369999998</v>
      </c>
      <c r="D12" s="339">
        <f>SUM(D10:D11)</f>
        <v>11308.707929999997</v>
      </c>
      <c r="E12" s="339">
        <f>SUM(E10:E11)</f>
        <v>12383.555489999999</v>
      </c>
      <c r="F12" s="339">
        <f>SUM(F10:F11)</f>
        <v>11330.313830000006</v>
      </c>
      <c r="G12" s="1010">
        <f t="shared" si="1"/>
        <v>-0.21435074617351521</v>
      </c>
      <c r="H12" s="133">
        <f t="shared" si="0"/>
        <v>9.504600938084376E-2</v>
      </c>
      <c r="I12" s="133">
        <f>IFERROR((F12-E12)/E12,"n/a")</f>
        <v>-8.5051636490869595E-2</v>
      </c>
      <c r="J12" s="1027">
        <f t="shared" si="2"/>
        <v>6.3644626695102957E-4</v>
      </c>
    </row>
    <row r="13" spans="2:10" ht="12" customHeight="1">
      <c r="B13" s="998" t="s">
        <v>126</v>
      </c>
      <c r="C13" s="316">
        <v>-7027.3976899999989</v>
      </c>
      <c r="D13" s="316">
        <v>-6556.0483700000004</v>
      </c>
      <c r="E13" s="316">
        <v>-7694.5074299999997</v>
      </c>
      <c r="F13" s="316">
        <v>-6733.9664700000003</v>
      </c>
      <c r="G13" s="124">
        <f t="shared" si="1"/>
        <v>-6.7073096015432501E-2</v>
      </c>
      <c r="H13" s="125">
        <f t="shared" si="0"/>
        <v>0.1736501922727576</v>
      </c>
      <c r="I13" s="125">
        <f t="shared" si="0"/>
        <v>-0.12483462635372351</v>
      </c>
      <c r="J13" s="1027">
        <f t="shared" si="2"/>
        <v>8.965384687283251E-3</v>
      </c>
    </row>
    <row r="14" spans="2:10" ht="12" customHeight="1">
      <c r="B14" s="998" t="s">
        <v>127</v>
      </c>
      <c r="C14" s="316">
        <v>-5636.277</v>
      </c>
      <c r="D14" s="316">
        <v>-4238.7000800000005</v>
      </c>
      <c r="E14" s="316">
        <v>-4466.7809800000005</v>
      </c>
      <c r="F14" s="316">
        <v>-3855.3995099999997</v>
      </c>
      <c r="G14" s="124">
        <f t="shared" si="1"/>
        <v>-0.24796100688450895</v>
      </c>
      <c r="H14" s="125">
        <f t="shared" si="0"/>
        <v>5.3809162171247538E-2</v>
      </c>
      <c r="I14" s="125">
        <f t="shared" si="0"/>
        <v>-0.13687294558149585</v>
      </c>
      <c r="J14" s="1027">
        <f t="shared" si="2"/>
        <v>-3.1100124881845326E-2</v>
      </c>
    </row>
    <row r="15" spans="2:10" ht="12" customHeight="1">
      <c r="B15" s="998" t="s">
        <v>128</v>
      </c>
      <c r="C15" s="316">
        <v>79.680350000000004</v>
      </c>
      <c r="D15" s="316">
        <v>167.68854999999999</v>
      </c>
      <c r="E15" s="316">
        <v>324.02439000000004</v>
      </c>
      <c r="F15" s="316">
        <v>172.80664000000002</v>
      </c>
      <c r="G15" s="124">
        <f t="shared" si="1"/>
        <v>1.1045157306663436</v>
      </c>
      <c r="H15" s="125">
        <f t="shared" si="0"/>
        <v>0.93229883614593878</v>
      </c>
      <c r="I15" s="125">
        <f t="shared" si="0"/>
        <v>-0.46668631950823208</v>
      </c>
      <c r="J15" s="1027">
        <f t="shared" si="2"/>
        <v>1.0072015292743597E-2</v>
      </c>
    </row>
    <row r="16" spans="2:10" ht="12" customHeight="1">
      <c r="B16" s="998" t="s">
        <v>129</v>
      </c>
      <c r="C16" s="316">
        <v>0</v>
      </c>
      <c r="D16" s="316">
        <v>346.05334000000005</v>
      </c>
      <c r="E16" s="316">
        <v>423.46451999999999</v>
      </c>
      <c r="F16" s="316">
        <v>182.85607999999999</v>
      </c>
      <c r="G16" s="124" t="str">
        <f t="shared" si="1"/>
        <v>n/a</v>
      </c>
      <c r="H16" s="125">
        <f t="shared" si="0"/>
        <v>0.22369724852243858</v>
      </c>
      <c r="I16" s="125">
        <f t="shared" si="0"/>
        <v>-0.56819031733756586</v>
      </c>
      <c r="J16" s="1031">
        <f t="shared" si="2"/>
        <v>-0.19154574088428178</v>
      </c>
    </row>
    <row r="17" spans="2:10" ht="12" customHeight="1">
      <c r="B17" s="1015" t="s">
        <v>118</v>
      </c>
      <c r="C17" s="1016">
        <f>SUM(C12:C16)</f>
        <v>1810.0980299999997</v>
      </c>
      <c r="D17" s="1016">
        <f>SUM(D12:D16)</f>
        <v>1027.7013699999959</v>
      </c>
      <c r="E17" s="1016">
        <f>SUM(E12:E16)</f>
        <v>969.75598999999875</v>
      </c>
      <c r="F17" s="1016">
        <f>SUM(F12:F16)</f>
        <v>1096.6105700000064</v>
      </c>
      <c r="G17" s="1017">
        <f t="shared" si="1"/>
        <v>-0.43223993785574361</v>
      </c>
      <c r="H17" s="1018">
        <f t="shared" si="0"/>
        <v>-5.6383480348963032E-2</v>
      </c>
      <c r="I17" s="1018">
        <f t="shared" si="0"/>
        <v>0.13081082386509191</v>
      </c>
      <c r="J17" s="1029">
        <f t="shared" si="2"/>
        <v>2.1868858138535785E-2</v>
      </c>
    </row>
    <row r="18" spans="2:10" ht="12" customHeight="1" outlineLevel="1">
      <c r="B18" s="1011" t="s">
        <v>130</v>
      </c>
      <c r="C18" s="1012">
        <v>-1447.10826</v>
      </c>
      <c r="D18" s="1012">
        <v>-377.39684</v>
      </c>
      <c r="E18" s="1012">
        <v>-391.49009999999998</v>
      </c>
      <c r="F18" s="1012">
        <v>-543.36068</v>
      </c>
      <c r="G18" s="1013">
        <f t="shared" si="1"/>
        <v>-0.73920621529725783</v>
      </c>
      <c r="H18" s="1014">
        <f t="shared" si="0"/>
        <v>3.7343343945328178E-2</v>
      </c>
      <c r="I18" s="1014">
        <f t="shared" si="0"/>
        <v>0.3879295542850254</v>
      </c>
      <c r="J18" s="1030">
        <f t="shared" si="2"/>
        <v>0.1291803608016</v>
      </c>
    </row>
    <row r="19" spans="2:10" ht="12" customHeight="1" outlineLevel="1">
      <c r="B19" s="1009" t="s">
        <v>131</v>
      </c>
      <c r="C19" s="339">
        <f>SUM(C17:C18)</f>
        <v>362.98976999999968</v>
      </c>
      <c r="D19" s="339">
        <f>SUM(D17:D18)</f>
        <v>650.30452999999591</v>
      </c>
      <c r="E19" s="339">
        <f>SUM(E17:E18)</f>
        <v>578.26588999999876</v>
      </c>
      <c r="F19" s="339">
        <f>SUM(F17:F18)</f>
        <v>553.24989000000642</v>
      </c>
      <c r="G19" s="1010">
        <f t="shared" si="1"/>
        <v>0.79152302281134945</v>
      </c>
      <c r="H19" s="133">
        <f t="shared" si="0"/>
        <v>-0.11077677715084899</v>
      </c>
      <c r="I19" s="133">
        <f t="shared" si="0"/>
        <v>-4.3260376295050709E-2</v>
      </c>
      <c r="J19" s="1027">
        <f t="shared" si="2"/>
        <v>-5.2451346105169216E-2</v>
      </c>
    </row>
    <row r="20" spans="2:10" ht="12" customHeight="1">
      <c r="B20" s="1000" t="s">
        <v>132</v>
      </c>
      <c r="C20" s="101"/>
      <c r="D20" s="101"/>
      <c r="E20" s="101"/>
      <c r="F20" s="101"/>
      <c r="G20" s="129"/>
      <c r="H20" s="130"/>
      <c r="I20" s="130"/>
      <c r="J20" s="1032"/>
    </row>
    <row r="21" spans="2:10" ht="12" customHeight="1">
      <c r="B21" s="1001" t="s">
        <v>133</v>
      </c>
      <c r="C21" s="1021">
        <f>C12/C10</f>
        <v>0.34549835765310843</v>
      </c>
      <c r="D21" s="1021">
        <f>D12/D10</f>
        <v>0.30170709386106626</v>
      </c>
      <c r="E21" s="1021">
        <f>E12/E10</f>
        <v>0.27025814991253028</v>
      </c>
      <c r="F21" s="1021">
        <f>F12/F10</f>
        <v>0.33438689034525138</v>
      </c>
      <c r="G21" s="137"/>
      <c r="H21" s="138"/>
      <c r="I21" s="138"/>
      <c r="J21" s="1025"/>
    </row>
    <row r="22" spans="2:10" ht="24" customHeight="1">
      <c r="B22" s="1002" t="s">
        <v>147</v>
      </c>
      <c r="C22" s="1021"/>
      <c r="D22" s="1021">
        <f>(D13+D14)/D10</f>
        <v>-0.2879950745894585</v>
      </c>
      <c r="E22" s="1021">
        <f>(E13+E14)/E10</f>
        <v>-0.26540740330136781</v>
      </c>
      <c r="F22" s="1021">
        <f>(F13+F14)/F10</f>
        <v>-0.31251960130216389</v>
      </c>
      <c r="G22" s="137"/>
      <c r="H22" s="138"/>
      <c r="I22" s="138"/>
      <c r="J22" s="1025"/>
    </row>
    <row r="23" spans="2:10" ht="12" customHeight="1" thickBot="1">
      <c r="B23" s="1003" t="s">
        <v>134</v>
      </c>
      <c r="C23" s="1022">
        <f>C17/C10</f>
        <v>4.3447400536316474E-2</v>
      </c>
      <c r="D23" s="1022">
        <f>D19/D10</f>
        <v>1.7349593878050167E-2</v>
      </c>
      <c r="E23" s="1022">
        <f>E19/E10</f>
        <v>1.2620048395238581E-2</v>
      </c>
      <c r="F23" s="1022">
        <f>F19/F10</f>
        <v>1.63278363756456E-2</v>
      </c>
      <c r="G23" s="139"/>
      <c r="H23" s="140"/>
      <c r="I23" s="140"/>
      <c r="J23" s="1033"/>
    </row>
    <row r="24" spans="2:10" ht="15">
      <c r="B24" s="610"/>
      <c r="C24" s="611"/>
      <c r="D24" s="611"/>
      <c r="E24" s="611"/>
      <c r="F24" s="611"/>
      <c r="G24" s="612"/>
      <c r="H24" s="612"/>
      <c r="I24" s="612"/>
      <c r="J24" s="607"/>
    </row>
    <row r="25" spans="2:10" ht="15">
      <c r="B25" s="610"/>
      <c r="C25" s="611"/>
      <c r="D25" s="611"/>
      <c r="E25" s="611"/>
      <c r="F25" s="611"/>
      <c r="G25" s="612"/>
      <c r="H25" s="612"/>
      <c r="I25" s="612"/>
      <c r="J25" s="607"/>
    </row>
    <row r="26" spans="2:10" ht="19.5" customHeight="1">
      <c r="B26" s="721" t="s">
        <v>135</v>
      </c>
      <c r="C26" s="1004"/>
      <c r="D26" s="1004"/>
      <c r="E26" s="1004"/>
      <c r="F26" s="1004"/>
      <c r="G26" s="108"/>
      <c r="H26" s="108"/>
      <c r="I26" s="109"/>
      <c r="J26" s="607"/>
    </row>
    <row r="27" spans="2:10" ht="12" customHeight="1">
      <c r="B27" s="61"/>
      <c r="C27" s="79">
        <v>2009</v>
      </c>
      <c r="D27" s="79">
        <v>2010</v>
      </c>
      <c r="E27" s="79">
        <v>2011</v>
      </c>
      <c r="F27" s="79">
        <v>2012</v>
      </c>
      <c r="G27" s="131" t="s">
        <v>120</v>
      </c>
      <c r="H27" s="131" t="s">
        <v>121</v>
      </c>
      <c r="I27" s="132" t="s">
        <v>122</v>
      </c>
      <c r="J27" s="607"/>
    </row>
    <row r="28" spans="2:10" ht="12" customHeight="1">
      <c r="B28" s="315" t="s">
        <v>364</v>
      </c>
      <c r="C28" s="1303" t="s">
        <v>422</v>
      </c>
      <c r="D28" s="1303"/>
      <c r="E28" s="1303"/>
      <c r="F28" s="1304"/>
      <c r="G28" s="385"/>
      <c r="H28" s="385"/>
      <c r="I28" s="386"/>
      <c r="J28" s="607"/>
    </row>
    <row r="29" spans="2:10" ht="12" customHeight="1">
      <c r="B29" s="57" t="s">
        <v>131</v>
      </c>
      <c r="C29" s="339">
        <v>362.98976999999968</v>
      </c>
      <c r="D29" s="339">
        <f>D19</f>
        <v>650.30452999999591</v>
      </c>
      <c r="E29" s="339">
        <f>E19</f>
        <v>578.26588999999876</v>
      </c>
      <c r="F29" s="387">
        <f>F19</f>
        <v>553.24989000000642</v>
      </c>
      <c r="G29" s="133">
        <f>IFERROR((D29-C29)/C29,"n/a")</f>
        <v>0.79152302281134945</v>
      </c>
      <c r="H29" s="133">
        <f t="shared" ref="H29:I35" si="3">IFERROR((E29-D29)/D29,"n/a")</f>
        <v>-0.11077677715084899</v>
      </c>
      <c r="I29" s="134">
        <f t="shared" si="3"/>
        <v>-4.3260376295050709E-2</v>
      </c>
      <c r="J29" s="607"/>
    </row>
    <row r="30" spans="2:10" ht="12" customHeight="1">
      <c r="B30" s="58" t="s">
        <v>136</v>
      </c>
      <c r="C30" s="316">
        <v>23.419509999999999</v>
      </c>
      <c r="D30" s="316">
        <v>88.96763</v>
      </c>
      <c r="E30" s="316">
        <v>0</v>
      </c>
      <c r="F30" s="328">
        <v>0</v>
      </c>
      <c r="G30" s="125">
        <f t="shared" ref="G30:G35" si="4">IFERROR((D30-C30)/C30,"n/a")</f>
        <v>2.7988681232015531</v>
      </c>
      <c r="H30" s="125">
        <f t="shared" si="3"/>
        <v>-1</v>
      </c>
      <c r="I30" s="126" t="str">
        <f t="shared" si="3"/>
        <v>n/a</v>
      </c>
      <c r="J30" s="607"/>
    </row>
    <row r="31" spans="2:10" ht="12" customHeight="1">
      <c r="B31" s="58" t="s">
        <v>137</v>
      </c>
      <c r="C31" s="316">
        <v>-79.650239999999997</v>
      </c>
      <c r="D31" s="316">
        <v>-96.270610000000005</v>
      </c>
      <c r="E31" s="316">
        <v>-116.05410000000001</v>
      </c>
      <c r="F31" s="328">
        <v>-125.00397000000001</v>
      </c>
      <c r="G31" s="125">
        <f t="shared" si="4"/>
        <v>0.20866691676007515</v>
      </c>
      <c r="H31" s="125">
        <f t="shared" si="3"/>
        <v>0.20549874982614111</v>
      </c>
      <c r="I31" s="126">
        <f t="shared" si="3"/>
        <v>7.711808544463318E-2</v>
      </c>
      <c r="J31" s="607"/>
    </row>
    <row r="32" spans="2:10" ht="12" customHeight="1">
      <c r="B32" s="58" t="s">
        <v>138</v>
      </c>
      <c r="C32" s="316">
        <v>0</v>
      </c>
      <c r="D32" s="316">
        <v>0</v>
      </c>
      <c r="E32" s="316">
        <v>3076.93091</v>
      </c>
      <c r="F32" s="328">
        <v>-303.42430000000002</v>
      </c>
      <c r="G32" s="125" t="str">
        <f t="shared" si="4"/>
        <v>n/a</v>
      </c>
      <c r="H32" s="125" t="str">
        <f t="shared" si="3"/>
        <v>n/a</v>
      </c>
      <c r="I32" s="126">
        <f t="shared" si="3"/>
        <v>-1.0986126464568553</v>
      </c>
      <c r="J32" s="607"/>
    </row>
    <row r="33" spans="2:10" ht="12" customHeight="1">
      <c r="B33" s="58" t="s">
        <v>139</v>
      </c>
      <c r="C33" s="316">
        <v>-71.401130000000009</v>
      </c>
      <c r="D33" s="316">
        <v>-168.01951</v>
      </c>
      <c r="E33" s="316">
        <v>-1210.1237699999999</v>
      </c>
      <c r="F33" s="328">
        <v>-33.758949999999999</v>
      </c>
      <c r="G33" s="125">
        <f t="shared" si="4"/>
        <v>1.3531771836103992</v>
      </c>
      <c r="H33" s="125">
        <f t="shared" si="3"/>
        <v>6.2022812707881352</v>
      </c>
      <c r="I33" s="126">
        <f t="shared" si="3"/>
        <v>-0.9721028948964453</v>
      </c>
      <c r="J33" s="607"/>
    </row>
    <row r="34" spans="2:10" ht="12" customHeight="1">
      <c r="B34" s="58" t="s">
        <v>140</v>
      </c>
      <c r="C34" s="316">
        <v>-15.3674</v>
      </c>
      <c r="D34" s="316">
        <v>-38.921219999999998</v>
      </c>
      <c r="E34" s="316">
        <v>6.6913299999999998</v>
      </c>
      <c r="F34" s="328">
        <v>-4.8630000000000004</v>
      </c>
      <c r="G34" s="125">
        <f t="shared" si="4"/>
        <v>1.5327134063016514</v>
      </c>
      <c r="H34" s="125">
        <f t="shared" si="3"/>
        <v>-1.1719198421837753</v>
      </c>
      <c r="I34" s="126">
        <f t="shared" si="3"/>
        <v>-1.726761346398997</v>
      </c>
      <c r="J34" s="607"/>
    </row>
    <row r="35" spans="2:10" ht="12" customHeight="1" thickBot="1">
      <c r="B35" s="1005" t="s">
        <v>141</v>
      </c>
      <c r="C35" s="1007">
        <f>SUM(C29:C34)</f>
        <v>219.99050999999966</v>
      </c>
      <c r="D35" s="1007">
        <f>SUM(D29:D34)</f>
        <v>436.06081999999589</v>
      </c>
      <c r="E35" s="1007">
        <f>SUM(E29:E34)</f>
        <v>2335.7102599999994</v>
      </c>
      <c r="F35" s="1008">
        <f>SUM(F29:F34)</f>
        <v>86.199670000006421</v>
      </c>
      <c r="G35" s="135">
        <f t="shared" si="4"/>
        <v>0.98218014040695012</v>
      </c>
      <c r="H35" s="135">
        <f t="shared" si="3"/>
        <v>4.356386432516504</v>
      </c>
      <c r="I35" s="136">
        <f t="shared" si="3"/>
        <v>-0.96309487889991696</v>
      </c>
      <c r="J35" s="607"/>
    </row>
    <row r="36" spans="2:10" ht="12" customHeight="1">
      <c r="B36" s="59"/>
      <c r="C36" s="106"/>
      <c r="D36" s="106"/>
      <c r="E36" s="106"/>
      <c r="F36" s="106"/>
      <c r="G36" s="133"/>
      <c r="H36" s="133"/>
      <c r="I36" s="133"/>
      <c r="J36" s="607"/>
    </row>
    <row r="37" spans="2:10" ht="12" customHeight="1">
      <c r="B37" s="388" t="s">
        <v>210</v>
      </c>
      <c r="C37" s="389"/>
      <c r="D37" s="391"/>
      <c r="E37" s="392">
        <v>3200.5252</v>
      </c>
      <c r="F37" s="393"/>
      <c r="G37" s="133"/>
      <c r="H37" s="133"/>
      <c r="I37" s="133"/>
      <c r="J37" s="607"/>
    </row>
    <row r="38" spans="2:10">
      <c r="B38" s="58" t="s">
        <v>211</v>
      </c>
      <c r="C38" s="390"/>
      <c r="D38" s="394"/>
      <c r="E38" s="316">
        <v>-123.59428999999999</v>
      </c>
      <c r="F38" s="328">
        <v>-303.42430000000002</v>
      </c>
      <c r="G38" s="96"/>
      <c r="H38" s="96"/>
      <c r="I38" s="96"/>
      <c r="J38" s="607"/>
    </row>
    <row r="39" spans="2:10" ht="12.75" customHeight="1" thickBot="1">
      <c r="B39" s="1005"/>
      <c r="C39" s="1006"/>
      <c r="D39" s="1007"/>
      <c r="E39" s="1007">
        <f>SUM(E37:E38)</f>
        <v>3076.93091</v>
      </c>
      <c r="F39" s="1008"/>
      <c r="G39" s="96"/>
      <c r="H39" s="96"/>
      <c r="I39" s="96"/>
      <c r="J39" s="607"/>
    </row>
    <row r="40" spans="2:10">
      <c r="C40" s="607"/>
      <c r="D40" s="607"/>
      <c r="E40" s="607"/>
      <c r="F40" s="607"/>
      <c r="G40" s="607"/>
      <c r="H40" s="607"/>
      <c r="I40" s="607"/>
      <c r="J40" s="607"/>
    </row>
    <row r="41" spans="2:10">
      <c r="C41" s="607"/>
      <c r="D41" s="607"/>
      <c r="E41" s="607"/>
      <c r="F41" s="607"/>
      <c r="G41" s="607"/>
      <c r="H41" s="607"/>
      <c r="I41" s="607"/>
      <c r="J41" s="607"/>
    </row>
  </sheetData>
  <mergeCells count="2">
    <mergeCell ref="C4:F4"/>
    <mergeCell ref="C28:F28"/>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zoomScale="130" zoomScaleNormal="130" workbookViewId="0">
      <selection activeCell="H23" sqref="H23"/>
    </sheetView>
  </sheetViews>
  <sheetFormatPr defaultColWidth="11.375" defaultRowHeight="14.25"/>
  <cols>
    <col min="1" max="1" width="11.375" style="210"/>
    <col min="2" max="2" width="31.25" style="210" customWidth="1"/>
    <col min="3" max="5" width="5.375" style="210" customWidth="1"/>
    <col min="6" max="16384" width="11.375" style="210"/>
  </cols>
  <sheetData>
    <row r="1" spans="2:5" ht="18.75" customHeight="1">
      <c r="B1"/>
      <c r="C1"/>
      <c r="D1"/>
      <c r="E1"/>
    </row>
    <row r="3" spans="2:5" ht="19.5" customHeight="1">
      <c r="B3" s="721" t="s">
        <v>543</v>
      </c>
      <c r="C3" s="721"/>
      <c r="D3" s="721"/>
      <c r="E3" s="721"/>
    </row>
    <row r="4" spans="2:5" ht="12" customHeight="1">
      <c r="B4" s="736"/>
      <c r="C4" s="79" t="s">
        <v>69</v>
      </c>
      <c r="D4" s="79" t="s">
        <v>70</v>
      </c>
      <c r="E4" s="1054" t="s">
        <v>800</v>
      </c>
    </row>
    <row r="5" spans="2:5" ht="12" customHeight="1">
      <c r="B5" s="1044" t="s">
        <v>324</v>
      </c>
      <c r="C5" s="1305" t="s">
        <v>422</v>
      </c>
      <c r="D5" s="1305"/>
      <c r="E5" s="1045"/>
    </row>
    <row r="6" spans="2:5" ht="12.75" customHeight="1">
      <c r="B6" s="1000" t="s">
        <v>544</v>
      </c>
      <c r="C6" s="348"/>
      <c r="D6" s="63"/>
      <c r="E6" s="1046"/>
    </row>
    <row r="7" spans="2:5" ht="11.25" customHeight="1">
      <c r="B7" s="1034" t="s">
        <v>545</v>
      </c>
      <c r="C7" s="592">
        <v>81.8</v>
      </c>
      <c r="D7" s="592">
        <v>31.4</v>
      </c>
      <c r="E7" s="1047">
        <v>39.9</v>
      </c>
    </row>
    <row r="8" spans="2:5" ht="11.25" customHeight="1">
      <c r="B8" s="1034" t="s">
        <v>546</v>
      </c>
      <c r="C8" s="592">
        <v>82.4</v>
      </c>
      <c r="D8" s="592">
        <v>82.8</v>
      </c>
      <c r="E8" s="1047">
        <v>43.3</v>
      </c>
    </row>
    <row r="9" spans="2:5" ht="11.25" customHeight="1">
      <c r="B9" s="1034" t="s">
        <v>547</v>
      </c>
      <c r="C9" s="592">
        <v>-16</v>
      </c>
      <c r="D9" s="592">
        <v>-16.399999999999999</v>
      </c>
      <c r="E9" s="1047">
        <v>-20.6</v>
      </c>
    </row>
    <row r="10" spans="2:5" ht="11.25" customHeight="1">
      <c r="B10" s="1034" t="s">
        <v>560</v>
      </c>
      <c r="C10" s="592">
        <v>50.8</v>
      </c>
      <c r="D10" s="592">
        <v>-5.2</v>
      </c>
      <c r="E10" s="1047">
        <v>-21.6</v>
      </c>
    </row>
    <row r="11" spans="2:5" ht="11.25" customHeight="1">
      <c r="B11" s="1034" t="s">
        <v>548</v>
      </c>
      <c r="C11" s="592">
        <v>2.4</v>
      </c>
      <c r="D11" s="592">
        <v>52.5</v>
      </c>
      <c r="E11" s="1047">
        <v>-6.7</v>
      </c>
    </row>
    <row r="12" spans="2:5" ht="11.25" customHeight="1">
      <c r="B12" s="1034" t="s">
        <v>549</v>
      </c>
      <c r="C12" s="592">
        <v>-23.7</v>
      </c>
      <c r="D12" s="592">
        <v>11.7</v>
      </c>
      <c r="E12" s="1047">
        <v>18.2</v>
      </c>
    </row>
    <row r="13" spans="2:5" ht="11.25" customHeight="1">
      <c r="B13" s="1042" t="s">
        <v>7</v>
      </c>
      <c r="C13" s="1043">
        <v>-0.4</v>
      </c>
      <c r="D13" s="1043">
        <v>36.700000000000003</v>
      </c>
      <c r="E13" s="1048">
        <v>-1.6</v>
      </c>
    </row>
    <row r="14" spans="2:5" ht="11.25" customHeight="1">
      <c r="B14" s="1034" t="s">
        <v>544</v>
      </c>
      <c r="C14" s="592">
        <f>SUM(C7:C13)</f>
        <v>177.3</v>
      </c>
      <c r="D14" s="592">
        <f>SUM(D7:D13)</f>
        <v>193.49999999999994</v>
      </c>
      <c r="E14" s="1047">
        <f>SUM(E7:E13)</f>
        <v>50.899999999999984</v>
      </c>
    </row>
    <row r="15" spans="2:5" ht="12.75" customHeight="1">
      <c r="B15" s="1000" t="s">
        <v>550</v>
      </c>
      <c r="C15" s="581"/>
      <c r="D15" s="581"/>
      <c r="E15" s="1049"/>
    </row>
    <row r="16" spans="2:5" ht="11.25" customHeight="1">
      <c r="B16" s="1034" t="s">
        <v>551</v>
      </c>
      <c r="C16" s="592">
        <v>9.3000000000000007</v>
      </c>
      <c r="D16" s="592">
        <v>2.2999999999999998</v>
      </c>
      <c r="E16" s="1047">
        <v>4.8</v>
      </c>
    </row>
    <row r="17" spans="2:5" ht="11.25" customHeight="1">
      <c r="B17" s="1034" t="s">
        <v>552</v>
      </c>
      <c r="C17" s="592">
        <v>-200.3</v>
      </c>
      <c r="D17" s="592">
        <v>-63.8</v>
      </c>
      <c r="E17" s="1047">
        <v>-12</v>
      </c>
    </row>
    <row r="18" spans="2:5" ht="11.25" customHeight="1">
      <c r="B18" s="1034" t="s">
        <v>553</v>
      </c>
      <c r="C18" s="592">
        <v>-35.299999999999997</v>
      </c>
      <c r="D18" s="592">
        <v>0</v>
      </c>
      <c r="E18" s="1047">
        <v>0</v>
      </c>
    </row>
    <row r="19" spans="2:5" ht="11.25" customHeight="1">
      <c r="B19" s="1034" t="s">
        <v>554</v>
      </c>
      <c r="C19" s="592">
        <v>-9.1</v>
      </c>
      <c r="D19" s="592">
        <v>-36</v>
      </c>
      <c r="E19" s="1047">
        <v>-4.5</v>
      </c>
    </row>
    <row r="20" spans="2:5" ht="11.25" customHeight="1">
      <c r="B20" s="1034" t="s">
        <v>86</v>
      </c>
      <c r="C20" s="592">
        <v>-0.6</v>
      </c>
      <c r="D20" s="592">
        <v>0.1</v>
      </c>
      <c r="E20" s="1047">
        <v>0.3</v>
      </c>
    </row>
    <row r="21" spans="2:5" ht="11.25" customHeight="1">
      <c r="B21" s="1035" t="s">
        <v>550</v>
      </c>
      <c r="C21" s="593">
        <f>SUM(C16:C20)</f>
        <v>-236</v>
      </c>
      <c r="D21" s="593">
        <f>SUM(D16:D20)</f>
        <v>-97.4</v>
      </c>
      <c r="E21" s="1050">
        <f>SUM(E16:E20)</f>
        <v>-11.399999999999999</v>
      </c>
    </row>
    <row r="22" spans="2:5" ht="12.75" customHeight="1">
      <c r="B22" s="1000" t="s">
        <v>555</v>
      </c>
      <c r="C22" s="581"/>
      <c r="D22" s="581"/>
      <c r="E22" s="1049"/>
    </row>
    <row r="23" spans="2:5" ht="11.25" customHeight="1">
      <c r="B23" s="1034" t="s">
        <v>556</v>
      </c>
      <c r="C23" s="592">
        <v>-37.9</v>
      </c>
      <c r="D23" s="592">
        <v>-16.399999999999999</v>
      </c>
      <c r="E23" s="1047">
        <v>-44.1</v>
      </c>
    </row>
    <row r="24" spans="2:5" ht="11.25" customHeight="1">
      <c r="B24" s="1034" t="s">
        <v>557</v>
      </c>
      <c r="C24" s="592">
        <v>-14.7</v>
      </c>
      <c r="D24" s="592">
        <v>-12.2</v>
      </c>
      <c r="E24" s="1047">
        <v>-14</v>
      </c>
    </row>
    <row r="25" spans="2:5" ht="11.25" customHeight="1">
      <c r="B25" s="1034" t="s">
        <v>558</v>
      </c>
      <c r="C25" s="592">
        <v>73.3</v>
      </c>
      <c r="D25" s="592">
        <v>-25.4</v>
      </c>
      <c r="E25" s="1047">
        <v>5.9</v>
      </c>
    </row>
    <row r="26" spans="2:5" ht="11.25" customHeight="1">
      <c r="B26" s="1034" t="s">
        <v>86</v>
      </c>
      <c r="C26" s="592">
        <v>24.6</v>
      </c>
      <c r="D26" s="592">
        <v>-37.5</v>
      </c>
      <c r="E26" s="1047">
        <v>0</v>
      </c>
    </row>
    <row r="27" spans="2:5" ht="12" customHeight="1">
      <c r="B27" s="1040" t="s">
        <v>555</v>
      </c>
      <c r="C27" s="1041">
        <f>SUM(C23:C26)</f>
        <v>45.300000000000004</v>
      </c>
      <c r="D27" s="1041">
        <f>SUM(D23:D26)</f>
        <v>-91.5</v>
      </c>
      <c r="E27" s="1051">
        <f>SUM(E23:E26)</f>
        <v>-52.2</v>
      </c>
    </row>
    <row r="28" spans="2:5" ht="12.75" customHeight="1" thickBot="1">
      <c r="B28" s="1038" t="s">
        <v>172</v>
      </c>
      <c r="C28" s="1039">
        <f>C14+C21+C27</f>
        <v>-13.399999999999984</v>
      </c>
      <c r="D28" s="1039">
        <f>D14+D21+D27</f>
        <v>4.5999999999999375</v>
      </c>
      <c r="E28" s="1052">
        <f>E14+E21+E27</f>
        <v>-12.700000000000017</v>
      </c>
    </row>
    <row r="29" spans="2:5" ht="12" customHeight="1">
      <c r="B29" s="1034" t="s">
        <v>559</v>
      </c>
      <c r="C29" s="581">
        <v>23.8</v>
      </c>
      <c r="D29" s="581">
        <v>10.3</v>
      </c>
      <c r="E29" s="1049">
        <v>14.7</v>
      </c>
    </row>
    <row r="30" spans="2:5" ht="12.75" customHeight="1" thickBot="1">
      <c r="B30" s="1036" t="s">
        <v>562</v>
      </c>
      <c r="C30" s="1037">
        <v>10.3</v>
      </c>
      <c r="D30" s="1037">
        <v>14.7</v>
      </c>
      <c r="E30" s="1053">
        <v>1.7</v>
      </c>
    </row>
  </sheetData>
  <mergeCells count="1">
    <mergeCell ref="C5:D5"/>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E25" sqref="E25"/>
    </sheetView>
  </sheetViews>
  <sheetFormatPr defaultColWidth="11.375" defaultRowHeight="14.25"/>
  <cols>
    <col min="1" max="16384" width="11.375" style="718"/>
  </cols>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zoomScaleNormal="100" zoomScaleSheetLayoutView="140" workbookViewId="0">
      <selection activeCell="E25" sqref="E25"/>
    </sheetView>
  </sheetViews>
  <sheetFormatPr defaultColWidth="9" defaultRowHeight="14.25" outlineLevelRow="1" outlineLevelCol="1"/>
  <cols>
    <col min="1" max="1" width="9" style="210"/>
    <col min="2" max="2" width="20" style="210" customWidth="1"/>
    <col min="3" max="3" width="4.75" style="210" hidden="1" customWidth="1"/>
    <col min="4" max="4" width="7.625" style="210" hidden="1" customWidth="1" outlineLevel="1"/>
    <col min="5" max="5" width="6.625" style="210" customWidth="1" collapsed="1"/>
    <col min="6" max="7" width="6.625" style="210" customWidth="1"/>
    <col min="8" max="16384" width="9" style="210"/>
  </cols>
  <sheetData>
    <row r="1" spans="2:12" ht="18.75" customHeight="1"/>
    <row r="2" spans="2:12" ht="19.5" customHeight="1">
      <c r="B2" s="26" t="s">
        <v>418</v>
      </c>
      <c r="C2" s="2"/>
      <c r="D2" s="2"/>
      <c r="E2" s="2"/>
      <c r="F2" s="2"/>
      <c r="G2" s="22"/>
    </row>
    <row r="3" spans="2:12" ht="12.75" customHeight="1">
      <c r="B3" s="439"/>
      <c r="C3" s="440"/>
      <c r="D3" s="434">
        <v>2009</v>
      </c>
      <c r="E3" s="434">
        <v>2010</v>
      </c>
      <c r="F3" s="434">
        <v>2011</v>
      </c>
      <c r="G3" s="435">
        <v>2012</v>
      </c>
    </row>
    <row r="4" spans="2:12" ht="12.75" customHeight="1">
      <c r="B4" s="441" t="s">
        <v>364</v>
      </c>
      <c r="C4" s="442"/>
      <c r="D4" s="1285" t="s">
        <v>422</v>
      </c>
      <c r="E4" s="1285"/>
      <c r="F4" s="1285"/>
      <c r="G4" s="1306"/>
    </row>
    <row r="5" spans="2:12" ht="11.45" customHeight="1">
      <c r="B5" s="246" t="s">
        <v>37</v>
      </c>
      <c r="C5" s="247"/>
      <c r="D5" s="248"/>
      <c r="E5" s="248"/>
      <c r="F5" s="248"/>
      <c r="G5" s="249"/>
      <c r="H5" s="607"/>
      <c r="I5" s="607"/>
      <c r="J5" s="607"/>
    </row>
    <row r="6" spans="2:12" ht="11.45" customHeight="1">
      <c r="B6" s="250" t="s">
        <v>30</v>
      </c>
      <c r="C6" s="247" t="s">
        <v>94</v>
      </c>
      <c r="D6" s="380">
        <v>-450</v>
      </c>
      <c r="E6" s="287">
        <v>-355</v>
      </c>
      <c r="F6" s="287">
        <v>-477</v>
      </c>
      <c r="G6" s="522">
        <v>-326</v>
      </c>
      <c r="H6" s="607"/>
      <c r="I6" s="607"/>
      <c r="J6" s="607"/>
      <c r="K6" s="607"/>
      <c r="L6" s="607"/>
    </row>
    <row r="7" spans="2:12" ht="11.45" customHeight="1">
      <c r="B7" s="250" t="s">
        <v>33</v>
      </c>
      <c r="C7" s="247" t="s">
        <v>94</v>
      </c>
      <c r="D7" s="380">
        <v>-289</v>
      </c>
      <c r="E7" s="287">
        <v>-210</v>
      </c>
      <c r="F7" s="287">
        <v>-246</v>
      </c>
      <c r="G7" s="522">
        <v>-234</v>
      </c>
      <c r="H7" s="607"/>
      <c r="I7" s="607"/>
      <c r="J7" s="607"/>
      <c r="K7" s="607"/>
      <c r="L7" s="607"/>
    </row>
    <row r="8" spans="2:12" ht="11.45" customHeight="1">
      <c r="B8" s="250" t="s">
        <v>29</v>
      </c>
      <c r="C8" s="247" t="s">
        <v>94</v>
      </c>
      <c r="D8" s="380">
        <v>-146</v>
      </c>
      <c r="E8" s="287">
        <v>-109</v>
      </c>
      <c r="F8" s="287">
        <v>-95</v>
      </c>
      <c r="G8" s="522">
        <v>-172</v>
      </c>
      <c r="H8" s="607"/>
      <c r="I8" s="607"/>
      <c r="J8" s="607"/>
      <c r="K8" s="607"/>
      <c r="L8" s="607"/>
    </row>
    <row r="9" spans="2:12" ht="11.45" customHeight="1">
      <c r="B9" s="250" t="s">
        <v>34</v>
      </c>
      <c r="C9" s="247" t="s">
        <v>94</v>
      </c>
      <c r="D9" s="380">
        <v>-177</v>
      </c>
      <c r="E9" s="287">
        <v>-143</v>
      </c>
      <c r="F9" s="287">
        <v>-167</v>
      </c>
      <c r="G9" s="522">
        <v>-129</v>
      </c>
      <c r="H9" s="607"/>
      <c r="I9" s="607"/>
      <c r="J9" s="607"/>
      <c r="K9" s="607"/>
      <c r="L9" s="607"/>
    </row>
    <row r="10" spans="2:12" ht="11.45" customHeight="1">
      <c r="B10" s="250" t="s">
        <v>31</v>
      </c>
      <c r="C10" s="247" t="s">
        <v>94</v>
      </c>
      <c r="D10" s="380">
        <v>-105</v>
      </c>
      <c r="E10" s="287">
        <v>-114</v>
      </c>
      <c r="F10" s="287">
        <v>-154</v>
      </c>
      <c r="G10" s="522">
        <v>-104</v>
      </c>
      <c r="H10" s="607"/>
      <c r="I10" s="607"/>
      <c r="J10" s="607"/>
      <c r="K10" s="607"/>
      <c r="L10" s="607"/>
    </row>
    <row r="11" spans="2:12" ht="11.45" customHeight="1">
      <c r="B11" s="72" t="s">
        <v>32</v>
      </c>
      <c r="C11" s="75" t="s">
        <v>95</v>
      </c>
      <c r="D11" s="231">
        <v>-30</v>
      </c>
      <c r="E11" s="219">
        <v>0</v>
      </c>
      <c r="F11" s="219">
        <v>-29</v>
      </c>
      <c r="G11" s="523">
        <v>-123</v>
      </c>
      <c r="H11" s="607"/>
      <c r="I11" s="607"/>
      <c r="J11" s="607"/>
      <c r="K11" s="607"/>
      <c r="L11" s="607"/>
    </row>
    <row r="12" spans="2:12" ht="11.45" customHeight="1" outlineLevel="1">
      <c r="B12" s="72" t="s">
        <v>417</v>
      </c>
      <c r="C12" s="75" t="s">
        <v>95</v>
      </c>
      <c r="D12" s="231">
        <v>-73</v>
      </c>
      <c r="E12" s="219">
        <v>0</v>
      </c>
      <c r="F12" s="219">
        <v>-40</v>
      </c>
      <c r="G12" s="523">
        <v>0</v>
      </c>
      <c r="H12" s="607"/>
      <c r="I12" s="607"/>
      <c r="J12" s="607"/>
      <c r="K12" s="607"/>
      <c r="L12" s="607"/>
    </row>
    <row r="13" spans="2:12" ht="11.45" customHeight="1">
      <c r="B13" s="250" t="s">
        <v>416</v>
      </c>
      <c r="C13" s="247" t="s">
        <v>94</v>
      </c>
      <c r="D13" s="380">
        <f>D14-SUM(D6:D12)</f>
        <v>-81.560310000000072</v>
      </c>
      <c r="E13" s="287">
        <f>E14-SUM(E6:E12)</f>
        <v>-33.692000000000007</v>
      </c>
      <c r="F13" s="287">
        <f>F14-SUM(F6:F12)</f>
        <v>-127.24800000000005</v>
      </c>
      <c r="G13" s="522">
        <f>G14-SUM(G6:G12)</f>
        <v>-112.44800000000009</v>
      </c>
      <c r="H13" s="607"/>
      <c r="I13" s="607"/>
      <c r="J13" s="607"/>
      <c r="K13" s="607"/>
      <c r="L13" s="607"/>
    </row>
    <row r="14" spans="2:12" ht="11.45" customHeight="1">
      <c r="B14" s="255"/>
      <c r="C14" s="256"/>
      <c r="D14" s="381">
        <v>-1351.5603100000001</v>
      </c>
      <c r="E14" s="350">
        <v>-964.69200000000001</v>
      </c>
      <c r="F14" s="350">
        <v>-1335.248</v>
      </c>
      <c r="G14" s="351">
        <v>-1200.4480000000001</v>
      </c>
      <c r="H14" s="607"/>
      <c r="I14" s="607"/>
      <c r="J14" s="607"/>
      <c r="K14" s="607"/>
      <c r="L14" s="607"/>
    </row>
    <row r="15" spans="2:12" ht="11.45" customHeight="1">
      <c r="B15" s="17" t="s">
        <v>57</v>
      </c>
      <c r="C15" s="24" t="s">
        <v>94</v>
      </c>
      <c r="D15" s="316">
        <v>328.74766</v>
      </c>
      <c r="E15" s="157">
        <v>149.14217000000002</v>
      </c>
      <c r="F15" s="157">
        <v>1336.28963</v>
      </c>
      <c r="G15" s="526">
        <v>1207.8783500000002</v>
      </c>
      <c r="H15" s="607"/>
      <c r="I15" s="607"/>
      <c r="J15" s="607"/>
    </row>
    <row r="16" spans="2:12" ht="11.45" customHeight="1">
      <c r="B16" s="17" t="s">
        <v>60</v>
      </c>
      <c r="C16" s="24" t="s">
        <v>94</v>
      </c>
      <c r="D16" s="316">
        <v>103.85811</v>
      </c>
      <c r="E16" s="157">
        <v>59.866999999999997</v>
      </c>
      <c r="F16" s="157">
        <v>32.992839999999994</v>
      </c>
      <c r="G16" s="158">
        <v>47.893740000000001</v>
      </c>
      <c r="H16" s="607"/>
      <c r="I16" s="607"/>
      <c r="J16" s="607"/>
    </row>
    <row r="17" spans="1:10" ht="11.45" customHeight="1">
      <c r="B17" s="17" t="s">
        <v>61</v>
      </c>
      <c r="C17" s="24" t="s">
        <v>94</v>
      </c>
      <c r="D17" s="316">
        <v>-388.86523999999997</v>
      </c>
      <c r="E17" s="157">
        <v>-140.25047000000001</v>
      </c>
      <c r="F17" s="157">
        <v>-161.54692</v>
      </c>
      <c r="G17" s="526">
        <v>-114.81125</v>
      </c>
      <c r="H17" s="607"/>
      <c r="I17" s="607"/>
      <c r="J17" s="607"/>
    </row>
    <row r="18" spans="1:10" ht="11.45" customHeight="1" thickBot="1">
      <c r="B18" s="40" t="s">
        <v>67</v>
      </c>
      <c r="C18" s="70" t="s">
        <v>7</v>
      </c>
      <c r="D18" s="345">
        <v>0</v>
      </c>
      <c r="E18" s="529">
        <v>-79.914000000000001</v>
      </c>
      <c r="F18" s="529">
        <v>-880.36068</v>
      </c>
      <c r="G18" s="530">
        <v>-886.774</v>
      </c>
      <c r="H18" s="607"/>
      <c r="I18" s="607"/>
      <c r="J18" s="607"/>
    </row>
    <row r="19" spans="1:10" ht="11.45" customHeight="1">
      <c r="B19" s="56"/>
      <c r="C19" s="39"/>
      <c r="D19" s="320">
        <f>SUM(D14:D17)</f>
        <v>-1307.81978</v>
      </c>
      <c r="E19" s="160">
        <f>SUM(E14:E18)</f>
        <v>-975.8472999999999</v>
      </c>
      <c r="F19" s="160">
        <f>SUM(F14:F18)</f>
        <v>-1007.8731300000001</v>
      </c>
      <c r="G19" s="351">
        <f>SUM(G14:G18)</f>
        <v>-946.2611599999999</v>
      </c>
      <c r="H19" s="607"/>
      <c r="I19" s="607"/>
      <c r="J19" s="607"/>
    </row>
    <row r="20" spans="1:10" ht="11.45" customHeight="1">
      <c r="B20" s="282" t="s">
        <v>189</v>
      </c>
      <c r="C20" s="247"/>
      <c r="D20" s="380"/>
      <c r="E20" s="287"/>
      <c r="F20" s="287"/>
      <c r="G20" s="522"/>
      <c r="H20" s="607"/>
      <c r="I20" s="607"/>
      <c r="J20" s="607"/>
    </row>
    <row r="21" spans="1:10" ht="11.45" customHeight="1">
      <c r="A21" s="210" t="s">
        <v>94</v>
      </c>
      <c r="B21" s="250" t="s">
        <v>4</v>
      </c>
      <c r="C21" s="443"/>
      <c r="D21" s="380">
        <f>SUMIF($C$15:$C$18,$A21,D$15:D$18)</f>
        <v>43.740530000000035</v>
      </c>
      <c r="E21" s="287">
        <f t="shared" ref="E21:G23" si="0">SUMIF($C$6:$C$18,$A21,E$6:E$18)</f>
        <v>-895.93329999999992</v>
      </c>
      <c r="F21" s="287">
        <f t="shared" si="0"/>
        <v>-58.512450000000058</v>
      </c>
      <c r="G21" s="288">
        <f t="shared" si="0"/>
        <v>63.512840000000097</v>
      </c>
      <c r="H21" s="607"/>
      <c r="I21" s="607"/>
      <c r="J21" s="607"/>
    </row>
    <row r="22" spans="1:10" ht="11.45" customHeight="1">
      <c r="A22" s="210" t="s">
        <v>95</v>
      </c>
      <c r="B22" s="250" t="s">
        <v>6</v>
      </c>
      <c r="C22" s="443"/>
      <c r="D22" s="380">
        <f>SUMIF($C$15:$C$18,$A22,D$15:D$18)</f>
        <v>0</v>
      </c>
      <c r="E22" s="287">
        <f t="shared" si="0"/>
        <v>0</v>
      </c>
      <c r="F22" s="287">
        <f t="shared" si="0"/>
        <v>-69</v>
      </c>
      <c r="G22" s="288">
        <f t="shared" si="0"/>
        <v>-123</v>
      </c>
      <c r="H22" s="607"/>
      <c r="I22" s="607"/>
      <c r="J22" s="607"/>
    </row>
    <row r="23" spans="1:10" ht="11.45" customHeight="1" thickBot="1">
      <c r="A23" s="210" t="s">
        <v>7</v>
      </c>
      <c r="B23" s="252" t="s">
        <v>419</v>
      </c>
      <c r="C23" s="444"/>
      <c r="D23" s="382">
        <f>SUMIF($C$15:$C$18,$A23,D$15:D$18)</f>
        <v>0</v>
      </c>
      <c r="E23" s="524">
        <f t="shared" si="0"/>
        <v>-79.914000000000001</v>
      </c>
      <c r="F23" s="524">
        <f t="shared" si="0"/>
        <v>-880.36068</v>
      </c>
      <c r="G23" s="525">
        <f t="shared" si="0"/>
        <v>-886.774</v>
      </c>
      <c r="H23" s="607"/>
      <c r="I23" s="607"/>
      <c r="J23" s="607"/>
    </row>
    <row r="24" spans="1:10">
      <c r="D24" s="607"/>
      <c r="E24" s="607"/>
      <c r="F24" s="607"/>
      <c r="G24" s="607"/>
      <c r="H24" s="607"/>
      <c r="I24" s="607"/>
      <c r="J24" s="607"/>
    </row>
    <row r="25" spans="1:10">
      <c r="D25" s="607"/>
      <c r="E25" s="607"/>
      <c r="F25" s="607"/>
      <c r="G25" s="607"/>
      <c r="H25" s="607"/>
      <c r="I25" s="607"/>
      <c r="J25" s="607"/>
    </row>
    <row r="26" spans="1:10">
      <c r="D26" s="607"/>
      <c r="E26" s="607"/>
      <c r="F26" s="607"/>
      <c r="G26" s="607"/>
      <c r="H26" s="607"/>
      <c r="I26" s="607"/>
      <c r="J26" s="607"/>
    </row>
    <row r="27" spans="1:10">
      <c r="C27" s="607"/>
      <c r="D27" s="607"/>
      <c r="E27" s="607"/>
      <c r="F27" s="607"/>
      <c r="G27" s="607"/>
      <c r="H27" s="607"/>
      <c r="I27" s="607"/>
      <c r="J27" s="607"/>
    </row>
    <row r="28" spans="1:10">
      <c r="D28" s="607"/>
      <c r="E28" s="607"/>
      <c r="F28" s="607"/>
      <c r="G28" s="607"/>
      <c r="H28" s="607"/>
      <c r="I28" s="607"/>
      <c r="J28" s="607"/>
    </row>
    <row r="29" spans="1:10">
      <c r="D29" s="607"/>
      <c r="E29" s="607"/>
      <c r="F29" s="607"/>
      <c r="G29" s="607"/>
      <c r="H29" s="607"/>
      <c r="I29" s="607"/>
      <c r="J29" s="607"/>
    </row>
    <row r="30" spans="1:10">
      <c r="D30" s="607"/>
      <c r="E30" s="607"/>
      <c r="F30" s="607"/>
      <c r="G30" s="607"/>
      <c r="H30" s="607"/>
      <c r="I30" s="607"/>
      <c r="J30" s="607"/>
    </row>
    <row r="31" spans="1:10">
      <c r="D31" s="607"/>
      <c r="E31" s="607"/>
      <c r="F31" s="607"/>
      <c r="G31" s="607"/>
      <c r="H31" s="607"/>
      <c r="I31" s="607"/>
      <c r="J31" s="607"/>
    </row>
    <row r="32" spans="1:10">
      <c r="D32" s="607"/>
      <c r="E32" s="607"/>
      <c r="F32" s="607"/>
      <c r="G32" s="607"/>
      <c r="H32" s="607"/>
      <c r="I32" s="607"/>
      <c r="J32" s="607"/>
    </row>
    <row r="33" spans="4:10">
      <c r="D33" s="607"/>
      <c r="E33" s="607"/>
      <c r="F33" s="607"/>
      <c r="G33" s="607"/>
      <c r="H33" s="607"/>
      <c r="I33" s="607"/>
      <c r="J33" s="607"/>
    </row>
    <row r="34" spans="4:10">
      <c r="D34" s="607"/>
      <c r="E34" s="607"/>
      <c r="F34" s="607"/>
      <c r="G34" s="607"/>
      <c r="H34" s="607"/>
      <c r="I34" s="607"/>
      <c r="J34" s="607"/>
    </row>
    <row r="35" spans="4:10">
      <c r="D35" s="607"/>
      <c r="E35" s="607"/>
      <c r="F35" s="607"/>
      <c r="G35" s="607"/>
      <c r="H35" s="607"/>
      <c r="I35" s="607"/>
      <c r="J35" s="607"/>
    </row>
    <row r="36" spans="4:10">
      <c r="D36" s="607"/>
      <c r="E36" s="607"/>
      <c r="F36" s="607"/>
      <c r="G36" s="607"/>
      <c r="H36" s="607"/>
      <c r="I36" s="607"/>
      <c r="J36" s="607"/>
    </row>
    <row r="37" spans="4:10">
      <c r="D37" s="607"/>
      <c r="E37" s="607"/>
      <c r="F37" s="607"/>
      <c r="G37" s="607"/>
      <c r="H37" s="607"/>
      <c r="I37" s="607"/>
      <c r="J37" s="607"/>
    </row>
    <row r="38" spans="4:10">
      <c r="D38" s="607"/>
      <c r="E38" s="607"/>
      <c r="F38" s="607"/>
      <c r="G38" s="607"/>
      <c r="H38" s="607"/>
      <c r="I38" s="607"/>
      <c r="J38" s="607"/>
    </row>
    <row r="39" spans="4:10">
      <c r="D39" s="607"/>
      <c r="E39" s="607"/>
      <c r="F39" s="607"/>
      <c r="G39" s="607"/>
      <c r="H39" s="607"/>
      <c r="I39" s="607"/>
      <c r="J39" s="607"/>
    </row>
    <row r="40" spans="4:10">
      <c r="D40" s="607"/>
      <c r="E40" s="607"/>
      <c r="F40" s="607"/>
      <c r="G40" s="607"/>
      <c r="H40" s="607"/>
      <c r="I40" s="607"/>
      <c r="J40" s="607"/>
    </row>
    <row r="41" spans="4:10">
      <c r="D41" s="607"/>
      <c r="E41" s="607"/>
      <c r="F41" s="607"/>
      <c r="G41" s="607"/>
      <c r="H41" s="607"/>
      <c r="I41" s="607"/>
      <c r="J41" s="607"/>
    </row>
    <row r="42" spans="4:10">
      <c r="D42" s="607"/>
      <c r="E42" s="607"/>
      <c r="F42" s="607"/>
      <c r="G42" s="607"/>
      <c r="H42" s="607"/>
      <c r="I42" s="607"/>
      <c r="J42" s="607"/>
    </row>
    <row r="43" spans="4:10">
      <c r="D43" s="607"/>
      <c r="E43" s="607"/>
      <c r="F43" s="607"/>
      <c r="G43" s="607"/>
      <c r="H43" s="607"/>
      <c r="I43" s="607"/>
      <c r="J43" s="607"/>
    </row>
    <row r="44" spans="4:10">
      <c r="D44" s="607"/>
      <c r="E44" s="607"/>
      <c r="F44" s="607"/>
      <c r="G44" s="607"/>
      <c r="H44" s="607"/>
      <c r="I44" s="607"/>
      <c r="J44" s="607"/>
    </row>
    <row r="45" spans="4:10">
      <c r="D45" s="607"/>
      <c r="E45" s="607"/>
      <c r="F45" s="607"/>
      <c r="G45" s="607"/>
      <c r="H45" s="607"/>
      <c r="I45" s="607"/>
      <c r="J45" s="607"/>
    </row>
    <row r="46" spans="4:10">
      <c r="D46" s="607"/>
      <c r="E46" s="607"/>
      <c r="F46" s="607"/>
      <c r="G46" s="607"/>
      <c r="H46" s="607"/>
      <c r="I46" s="607"/>
      <c r="J46" s="607"/>
    </row>
    <row r="47" spans="4:10">
      <c r="D47" s="607"/>
      <c r="E47" s="607"/>
      <c r="F47" s="607"/>
      <c r="G47" s="607"/>
      <c r="H47" s="607"/>
      <c r="I47" s="607"/>
      <c r="J47" s="607"/>
    </row>
    <row r="48" spans="4:10">
      <c r="D48" s="607"/>
      <c r="E48" s="607"/>
      <c r="F48" s="607"/>
      <c r="G48" s="607"/>
      <c r="H48" s="607"/>
      <c r="I48" s="607"/>
      <c r="J48" s="607"/>
    </row>
    <row r="49" spans="4:10">
      <c r="D49" s="607"/>
      <c r="E49" s="607"/>
      <c r="F49" s="607"/>
      <c r="G49" s="607"/>
      <c r="H49" s="607"/>
      <c r="I49" s="607"/>
      <c r="J49" s="607"/>
    </row>
    <row r="50" spans="4:10">
      <c r="D50" s="607"/>
      <c r="E50" s="607"/>
      <c r="F50" s="607"/>
      <c r="G50" s="607"/>
      <c r="H50" s="607"/>
      <c r="I50" s="607"/>
      <c r="J50" s="607"/>
    </row>
    <row r="51" spans="4:10">
      <c r="D51" s="607"/>
      <c r="E51" s="607"/>
      <c r="F51" s="607"/>
      <c r="G51" s="607"/>
      <c r="H51" s="607"/>
      <c r="I51" s="607"/>
      <c r="J51" s="607"/>
    </row>
    <row r="52" spans="4:10">
      <c r="D52" s="607"/>
      <c r="E52" s="607"/>
      <c r="F52" s="607"/>
      <c r="G52" s="607"/>
      <c r="H52" s="607"/>
      <c r="I52" s="607"/>
      <c r="J52" s="607"/>
    </row>
    <row r="53" spans="4:10">
      <c r="D53" s="607"/>
      <c r="E53" s="607"/>
      <c r="F53" s="607"/>
      <c r="G53" s="607"/>
      <c r="H53" s="607"/>
      <c r="I53" s="607"/>
      <c r="J53" s="607"/>
    </row>
    <row r="54" spans="4:10">
      <c r="D54" s="607"/>
      <c r="E54" s="607"/>
      <c r="F54" s="607"/>
      <c r="G54" s="607"/>
      <c r="H54" s="607"/>
      <c r="I54" s="607"/>
      <c r="J54" s="607"/>
    </row>
    <row r="55" spans="4:10">
      <c r="D55" s="607"/>
      <c r="E55" s="607"/>
      <c r="F55" s="607"/>
      <c r="G55" s="607"/>
      <c r="H55" s="607"/>
      <c r="I55" s="607"/>
      <c r="J55" s="607"/>
    </row>
    <row r="56" spans="4:10">
      <c r="D56" s="607"/>
      <c r="E56" s="607"/>
      <c r="F56" s="607"/>
      <c r="G56" s="607"/>
      <c r="H56" s="607"/>
      <c r="I56" s="607"/>
      <c r="J56" s="607"/>
    </row>
  </sheetData>
  <mergeCells count="1">
    <mergeCell ref="D4:G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1"/>
  <sheetViews>
    <sheetView zoomScaleNormal="100" zoomScaleSheetLayoutView="115" workbookViewId="0">
      <selection activeCell="E25" sqref="E25"/>
    </sheetView>
  </sheetViews>
  <sheetFormatPr defaultColWidth="9" defaultRowHeight="14.25" outlineLevelRow="2" outlineLevelCol="1"/>
  <cols>
    <col min="1" max="1" width="9" style="210"/>
    <col min="2" max="2" width="31.25" style="210" customWidth="1"/>
    <col min="3" max="3" width="7.625" style="210" hidden="1" customWidth="1" outlineLevel="1"/>
    <col min="4" max="4" width="6.625" style="210" customWidth="1" collapsed="1"/>
    <col min="5" max="6" width="6.625" style="210" customWidth="1"/>
    <col min="7" max="16384" width="9" style="210"/>
  </cols>
  <sheetData>
    <row r="1" spans="1:13" ht="20.25" customHeight="1"/>
    <row r="2" spans="1:13" ht="19.5" customHeight="1">
      <c r="B2" s="26" t="s">
        <v>414</v>
      </c>
      <c r="C2" s="2"/>
      <c r="D2" s="2"/>
      <c r="E2" s="2"/>
      <c r="F2" s="22"/>
    </row>
    <row r="3" spans="1:13" ht="12.75" customHeight="1">
      <c r="B3" s="439"/>
      <c r="C3" s="434">
        <v>2009</v>
      </c>
      <c r="D3" s="434">
        <v>2010</v>
      </c>
      <c r="E3" s="434">
        <v>2011</v>
      </c>
      <c r="F3" s="435">
        <v>2012</v>
      </c>
    </row>
    <row r="4" spans="1:13" ht="12.75" customHeight="1">
      <c r="B4" s="441" t="s">
        <v>364</v>
      </c>
      <c r="C4" s="1285" t="s">
        <v>422</v>
      </c>
      <c r="D4" s="1285"/>
      <c r="E4" s="1285"/>
      <c r="F4" s="1306"/>
    </row>
    <row r="5" spans="1:13" ht="12.75" customHeight="1" outlineLevel="1">
      <c r="B5" s="271" t="s">
        <v>190</v>
      </c>
      <c r="C5" s="93"/>
      <c r="D5" s="93"/>
      <c r="E5" s="93"/>
      <c r="F5" s="94"/>
    </row>
    <row r="6" spans="1:13" ht="12.75" customHeight="1" outlineLevel="2">
      <c r="A6" s="613"/>
      <c r="B6" s="272" t="s">
        <v>37</v>
      </c>
      <c r="C6" s="93"/>
      <c r="D6" s="93"/>
      <c r="E6" s="93"/>
      <c r="F6" s="94"/>
    </row>
    <row r="7" spans="1:13" ht="12" customHeight="1" outlineLevel="2">
      <c r="A7" s="613"/>
      <c r="B7" s="17" t="str">
        <f>'NA-Other items'!B5</f>
        <v>Warranties</v>
      </c>
      <c r="C7" s="93">
        <f>'NA-Other items'!D5</f>
        <v>-450</v>
      </c>
      <c r="D7" s="157">
        <f>'NA-Other items'!E5</f>
        <v>-355</v>
      </c>
      <c r="E7" s="157">
        <f>'NA-Other items'!F5</f>
        <v>-477</v>
      </c>
      <c r="F7" s="526">
        <f>'NA-Other items'!G5</f>
        <v>-326</v>
      </c>
      <c r="G7" s="614" t="str">
        <f>'NA-Other items'!C5</f>
        <v>ExtWC</v>
      </c>
      <c r="H7" s="615"/>
    </row>
    <row r="8" spans="1:13" ht="12" customHeight="1" outlineLevel="2">
      <c r="A8" s="613"/>
      <c r="B8" s="17" t="str">
        <f>'NA-Other items'!B8</f>
        <v>Commission payments</v>
      </c>
      <c r="C8" s="93">
        <f>'NA-Other items'!D8</f>
        <v>-289</v>
      </c>
      <c r="D8" s="157">
        <f>'NA-Other items'!E8</f>
        <v>-210</v>
      </c>
      <c r="E8" s="157">
        <f>'NA-Other items'!F8</f>
        <v>-246</v>
      </c>
      <c r="F8" s="526">
        <f>'NA-Other items'!G8</f>
        <v>-234</v>
      </c>
      <c r="G8" s="614" t="str">
        <f>'NA-Other items'!C8</f>
        <v>ExtWC</v>
      </c>
      <c r="H8" s="615"/>
    </row>
    <row r="9" spans="1:13" ht="12" customHeight="1" outlineLevel="2">
      <c r="A9" s="613"/>
      <c r="B9" s="17" t="str">
        <f>'NA-Other items'!B4</f>
        <v>Outstanding invoices</v>
      </c>
      <c r="C9" s="93">
        <f>'NA-Other items'!D4</f>
        <v>-146</v>
      </c>
      <c r="D9" s="157">
        <f>'NA-Other items'!E4</f>
        <v>-109</v>
      </c>
      <c r="E9" s="157">
        <f>'NA-Other items'!F4</f>
        <v>-95</v>
      </c>
      <c r="F9" s="526">
        <f>'NA-Other items'!G4</f>
        <v>-172</v>
      </c>
      <c r="G9" s="614" t="str">
        <f>'NA-Other items'!C4</f>
        <v>ExtWC</v>
      </c>
      <c r="H9" s="615"/>
    </row>
    <row r="10" spans="1:13" ht="12" customHeight="1" outlineLevel="2">
      <c r="A10" s="613"/>
      <c r="B10" s="17" t="str">
        <f>'NA-Other items'!B9</f>
        <v>Assembly and travel costs</v>
      </c>
      <c r="C10" s="93">
        <f>'NA-Other items'!D9</f>
        <v>-177</v>
      </c>
      <c r="D10" s="157">
        <f>'NA-Other items'!E9</f>
        <v>-143</v>
      </c>
      <c r="E10" s="157">
        <f>'NA-Other items'!F9</f>
        <v>-167</v>
      </c>
      <c r="F10" s="526">
        <f>'NA-Other items'!G9</f>
        <v>-129</v>
      </c>
      <c r="G10" s="614" t="str">
        <f>'NA-Other items'!C9</f>
        <v>ExtWC</v>
      </c>
      <c r="H10" s="615"/>
    </row>
    <row r="11" spans="1:13" ht="12" customHeight="1" outlineLevel="2">
      <c r="A11" s="613"/>
      <c r="B11" s="17" t="str">
        <f>'NA-Other items'!B6</f>
        <v>Holidays and overtime</v>
      </c>
      <c r="C11" s="93">
        <f>'NA-Other items'!D6</f>
        <v>-105</v>
      </c>
      <c r="D11" s="157">
        <f>'NA-Other items'!E6</f>
        <v>-114</v>
      </c>
      <c r="E11" s="157">
        <f>'NA-Other items'!F6</f>
        <v>-154</v>
      </c>
      <c r="F11" s="526">
        <f>'NA-Other items'!G6</f>
        <v>-104</v>
      </c>
      <c r="G11" s="614" t="str">
        <f>'NA-Other items'!C6</f>
        <v>ExtWC</v>
      </c>
      <c r="H11" s="615"/>
    </row>
    <row r="12" spans="1:13" ht="12" customHeight="1" outlineLevel="2">
      <c r="A12" s="613"/>
      <c r="B12" s="17" t="str">
        <f>'NA-Other items'!B12</f>
        <v>Freight out</v>
      </c>
      <c r="C12" s="93">
        <f>'NA-Other items'!D12</f>
        <v>-15</v>
      </c>
      <c r="D12" s="157">
        <f>'NA-Other items'!E12</f>
        <v>-7</v>
      </c>
      <c r="E12" s="157">
        <f>'NA-Other items'!F12</f>
        <v>-14</v>
      </c>
      <c r="F12" s="526">
        <f>'NA-Other items'!G12</f>
        <v>-57</v>
      </c>
      <c r="G12" s="614" t="str">
        <f>'NA-Other items'!C12</f>
        <v>ExtWC</v>
      </c>
      <c r="H12" s="615"/>
    </row>
    <row r="13" spans="1:13" ht="12" customHeight="1" outlineLevel="2">
      <c r="A13" s="613"/>
      <c r="B13" s="17" t="str">
        <f>'NA-Other items'!B11</f>
        <v>Consultancy and audit fees</v>
      </c>
      <c r="C13" s="93">
        <f>'NA-Other items'!D11</f>
        <v>-58</v>
      </c>
      <c r="D13" s="157">
        <f>'NA-Other items'!E11</f>
        <v>-27</v>
      </c>
      <c r="E13" s="157">
        <f>'NA-Other items'!F11</f>
        <v>-30</v>
      </c>
      <c r="F13" s="526">
        <f>'NA-Other items'!G11</f>
        <v>-55</v>
      </c>
      <c r="G13" s="614" t="str">
        <f>'NA-Other items'!C11</f>
        <v>ExtWC</v>
      </c>
      <c r="H13" s="615"/>
    </row>
    <row r="14" spans="1:13" ht="12" customHeight="1" outlineLevel="2">
      <c r="A14" s="613"/>
      <c r="B14" s="55" t="str">
        <f>'NA-Other items'!B13</f>
        <v>Other / rounding</v>
      </c>
      <c r="C14" s="104">
        <f>'NA-Other items'!D13</f>
        <v>-8.5603100000000723</v>
      </c>
      <c r="D14" s="531">
        <f>'NA-Other items'!E13</f>
        <v>0.30799999999999272</v>
      </c>
      <c r="E14" s="531">
        <f>'NA-Other items'!F13</f>
        <v>-123.24800000000005</v>
      </c>
      <c r="F14" s="532">
        <f>'NA-Other items'!G13</f>
        <v>-0.44800000000009277</v>
      </c>
      <c r="G14" s="614" t="str">
        <f>'NA-Other items'!C13</f>
        <v>ExtWC</v>
      </c>
      <c r="H14" s="615"/>
    </row>
    <row r="15" spans="1:13" ht="12" customHeight="1" outlineLevel="1">
      <c r="A15" s="613"/>
      <c r="B15" s="273"/>
      <c r="C15" s="106">
        <f>SUM(C7:C14)</f>
        <v>-1248.5603100000001</v>
      </c>
      <c r="D15" s="174">
        <f>SUM(D7:D14)</f>
        <v>-964.69200000000001</v>
      </c>
      <c r="E15" s="174">
        <f>SUM(E7:E14)</f>
        <v>-1306.248</v>
      </c>
      <c r="F15" s="533">
        <f>SUM(F7:F14)</f>
        <v>-1077.4480000000001</v>
      </c>
    </row>
    <row r="16" spans="1:13" s="616" customFormat="1" ht="12" customHeight="1" outlineLevel="1">
      <c r="A16" s="210"/>
      <c r="B16" s="273" t="s">
        <v>61</v>
      </c>
      <c r="C16" s="93">
        <f>'BS-Net assets'!C37</f>
        <v>-388.86523999999997</v>
      </c>
      <c r="D16" s="157">
        <f>'Working capital(2)'!D18</f>
        <v>-140.25047000000001</v>
      </c>
      <c r="E16" s="157">
        <f>'Working capital(2)'!E18</f>
        <v>-161.54692</v>
      </c>
      <c r="F16" s="526">
        <f>'Working capital(2)'!F18</f>
        <v>-114.81125</v>
      </c>
      <c r="G16" s="210"/>
      <c r="H16" s="210"/>
      <c r="I16" s="210"/>
      <c r="J16" s="210"/>
      <c r="K16" s="210"/>
      <c r="L16" s="210"/>
      <c r="M16" s="210"/>
    </row>
    <row r="17" spans="1:13" s="616" customFormat="1" ht="12" customHeight="1" outlineLevel="1">
      <c r="A17" s="210"/>
      <c r="B17" s="273" t="s">
        <v>57</v>
      </c>
      <c r="C17" s="93">
        <f>'BS-Net assets'!C33</f>
        <v>328.74766</v>
      </c>
      <c r="D17" s="157">
        <f>'Working capital(2)'!D19</f>
        <v>149.14217000000002</v>
      </c>
      <c r="E17" s="157">
        <f>'Working capital(2)'!E19</f>
        <v>1336.28963</v>
      </c>
      <c r="F17" s="526">
        <f>'Working capital(2)'!F19</f>
        <v>1207.8783500000002</v>
      </c>
      <c r="G17" s="210"/>
      <c r="H17" s="210"/>
      <c r="I17" s="210"/>
      <c r="J17" s="210"/>
      <c r="K17" s="210"/>
      <c r="L17" s="210"/>
      <c r="M17" s="210"/>
    </row>
    <row r="18" spans="1:13" ht="12" customHeight="1" outlineLevel="1">
      <c r="A18" s="613"/>
      <c r="B18" s="274" t="s">
        <v>60</v>
      </c>
      <c r="C18" s="104">
        <f>'BS-Net assets'!C34</f>
        <v>103.85811</v>
      </c>
      <c r="D18" s="531">
        <f>'Working capital(2)'!D20</f>
        <v>59.866999999999997</v>
      </c>
      <c r="E18" s="531">
        <f>'Working capital(2)'!E20</f>
        <v>32.992839999999994</v>
      </c>
      <c r="F18" s="532">
        <f>'Working capital(2)'!F20</f>
        <v>47.893740000000001</v>
      </c>
    </row>
    <row r="19" spans="1:13" s="616" customFormat="1" ht="12.75" customHeight="1" thickBot="1">
      <c r="A19" s="210"/>
      <c r="B19" s="275" t="s">
        <v>413</v>
      </c>
      <c r="C19" s="429">
        <f>SUM(C17,C18,C15,C16)</f>
        <v>-1204.81978</v>
      </c>
      <c r="D19" s="534">
        <f>SUM(D17,D18,D15,D16)</f>
        <v>-895.93329999999992</v>
      </c>
      <c r="E19" s="534">
        <f>SUM(E17,E18,E15,E16)</f>
        <v>-98.512450000000172</v>
      </c>
      <c r="F19" s="535">
        <f>SUM(F17,F18,F15,F16)</f>
        <v>63.512840000000068</v>
      </c>
      <c r="G19" s="210"/>
      <c r="H19" s="210"/>
      <c r="I19" s="210"/>
      <c r="J19" s="210"/>
      <c r="K19" s="210"/>
      <c r="L19" s="210"/>
      <c r="M19" s="210"/>
    </row>
    <row r="20" spans="1:13">
      <c r="B20" s="276"/>
      <c r="C20" s="93"/>
      <c r="D20" s="93"/>
      <c r="E20" s="93"/>
      <c r="F20" s="93"/>
    </row>
    <row r="21" spans="1:13" ht="12" customHeight="1">
      <c r="B21" s="340" t="s">
        <v>38</v>
      </c>
      <c r="C21" s="97"/>
      <c r="D21" s="97"/>
      <c r="E21" s="97"/>
      <c r="F21" s="98"/>
    </row>
    <row r="22" spans="1:13" ht="12" customHeight="1">
      <c r="B22" s="278" t="s">
        <v>37</v>
      </c>
      <c r="C22" s="112">
        <f>'BS-Net assets'!C36-C15</f>
        <v>0</v>
      </c>
      <c r="D22" s="112">
        <f>'BS-Net assets'!D36-D15</f>
        <v>0</v>
      </c>
      <c r="E22" s="112">
        <f>'BS-Net assets'!E36-E15</f>
        <v>0</v>
      </c>
      <c r="F22" s="113">
        <f>'BS-Net assets'!F36-F15</f>
        <v>0</v>
      </c>
    </row>
    <row r="23" spans="1:13" ht="12" customHeight="1">
      <c r="B23" s="278" t="s">
        <v>61</v>
      </c>
      <c r="C23" s="112">
        <f>C16-'BS-Net assets'!C37</f>
        <v>0</v>
      </c>
      <c r="D23" s="112">
        <f>D16-'BS-Net assets'!D37</f>
        <v>0</v>
      </c>
      <c r="E23" s="112">
        <f>E16-'BS-Net assets'!E37</f>
        <v>0</v>
      </c>
      <c r="F23" s="113">
        <f>F16-'BS-Net assets'!F37</f>
        <v>0</v>
      </c>
    </row>
    <row r="24" spans="1:13" ht="12" customHeight="1">
      <c r="B24" s="278" t="s">
        <v>57</v>
      </c>
      <c r="C24" s="112">
        <f>'BS-Net assets'!C33-C17</f>
        <v>0</v>
      </c>
      <c r="D24" s="112">
        <f>'BS-Net assets'!D33-D17</f>
        <v>0</v>
      </c>
      <c r="E24" s="112">
        <f>'BS-Net assets'!E33-E17</f>
        <v>0</v>
      </c>
      <c r="F24" s="113">
        <f>'BS-Net assets'!F33-F17</f>
        <v>0</v>
      </c>
    </row>
    <row r="25" spans="1:13" ht="12" customHeight="1">
      <c r="B25" s="279" t="s">
        <v>60</v>
      </c>
      <c r="C25" s="99">
        <f>'BS-Net assets'!C34-C18</f>
        <v>0</v>
      </c>
      <c r="D25" s="99">
        <f>'BS-Net assets'!D34-D18</f>
        <v>0</v>
      </c>
      <c r="E25" s="99">
        <f>'BS-Net assets'!E34-E18</f>
        <v>0</v>
      </c>
      <c r="F25" s="100">
        <f>'BS-Net assets'!F34-F18</f>
        <v>0</v>
      </c>
    </row>
    <row r="26" spans="1:13">
      <c r="B26" s="617"/>
      <c r="C26" s="607"/>
      <c r="D26" s="607"/>
      <c r="E26" s="607"/>
      <c r="F26" s="607"/>
    </row>
    <row r="27" spans="1:13">
      <c r="B27" s="277" t="s">
        <v>68</v>
      </c>
      <c r="C27" s="341">
        <v>45445.86277</v>
      </c>
      <c r="D27" s="341">
        <v>36085.529139999999</v>
      </c>
      <c r="E27" s="341">
        <v>46956.01066</v>
      </c>
      <c r="F27" s="342">
        <v>34351.478310000006</v>
      </c>
    </row>
    <row r="28" spans="1:13">
      <c r="B28" s="277" t="s">
        <v>415</v>
      </c>
      <c r="C28" s="97"/>
      <c r="D28" s="97"/>
      <c r="E28" s="97"/>
      <c r="F28" s="98"/>
    </row>
    <row r="29" spans="1:13">
      <c r="B29" s="278" t="s">
        <v>37</v>
      </c>
      <c r="C29" s="267">
        <f>C15/C$27</f>
        <v>-2.7473574796432455E-2</v>
      </c>
      <c r="D29" s="267">
        <f>D15/D$27</f>
        <v>-2.6733486330692616E-2</v>
      </c>
      <c r="E29" s="267">
        <f>E15/E$27</f>
        <v>-2.7818547224088223E-2</v>
      </c>
      <c r="F29" s="268">
        <f>F15/F$27</f>
        <v>-3.1365404140011807E-2</v>
      </c>
    </row>
    <row r="30" spans="1:13">
      <c r="B30" s="278" t="s">
        <v>61</v>
      </c>
      <c r="C30" s="267">
        <f t="shared" ref="C30:F32" si="0">C16/C$27</f>
        <v>-8.5566697670156257E-3</v>
      </c>
      <c r="D30" s="267">
        <f t="shared" si="0"/>
        <v>-3.8866125381139421E-3</v>
      </c>
      <c r="E30" s="267">
        <f t="shared" si="0"/>
        <v>-3.4403885195812755E-3</v>
      </c>
      <c r="F30" s="268">
        <f t="shared" si="0"/>
        <v>-3.3422506293296112E-3</v>
      </c>
    </row>
    <row r="31" spans="1:13">
      <c r="B31" s="278" t="s">
        <v>57</v>
      </c>
      <c r="C31" s="267">
        <f t="shared" si="0"/>
        <v>7.2338303194678238E-3</v>
      </c>
      <c r="D31" s="267">
        <f t="shared" si="0"/>
        <v>4.1330187904790698E-3</v>
      </c>
      <c r="E31" s="267">
        <f t="shared" si="0"/>
        <v>2.8458329641242994E-2</v>
      </c>
      <c r="F31" s="268">
        <f t="shared" si="0"/>
        <v>3.5162339713583055E-2</v>
      </c>
    </row>
    <row r="32" spans="1:13">
      <c r="B32" s="279" t="s">
        <v>60</v>
      </c>
      <c r="C32" s="269">
        <f t="shared" si="0"/>
        <v>2.2853149587152176E-3</v>
      </c>
      <c r="D32" s="269">
        <f t="shared" si="0"/>
        <v>1.6590306814605852E-3</v>
      </c>
      <c r="E32" s="269">
        <f t="shared" si="0"/>
        <v>7.026329438183153E-4</v>
      </c>
      <c r="F32" s="270">
        <f t="shared" si="0"/>
        <v>1.3942264600023844E-3</v>
      </c>
    </row>
    <row r="33" spans="3:6">
      <c r="C33" s="607"/>
      <c r="D33" s="607"/>
      <c r="E33" s="607"/>
      <c r="F33" s="607"/>
    </row>
    <row r="34" spans="3:6">
      <c r="C34" s="607"/>
      <c r="D34" s="607"/>
      <c r="E34" s="607"/>
      <c r="F34" s="607"/>
    </row>
    <row r="35" spans="3:6">
      <c r="C35" s="607"/>
      <c r="D35" s="607"/>
      <c r="E35" s="607"/>
      <c r="F35" s="607"/>
    </row>
    <row r="36" spans="3:6">
      <c r="C36" s="607"/>
      <c r="D36" s="607"/>
      <c r="E36" s="607"/>
      <c r="F36" s="607"/>
    </row>
    <row r="37" spans="3:6">
      <c r="C37" s="607"/>
      <c r="D37" s="607"/>
      <c r="E37" s="607"/>
      <c r="F37" s="607"/>
    </row>
    <row r="38" spans="3:6">
      <c r="C38" s="607"/>
      <c r="D38" s="607"/>
      <c r="E38" s="607"/>
      <c r="F38" s="607"/>
    </row>
    <row r="39" spans="3:6">
      <c r="C39" s="607"/>
      <c r="D39" s="607"/>
      <c r="E39" s="607"/>
      <c r="F39" s="607"/>
    </row>
    <row r="40" spans="3:6">
      <c r="C40" s="607"/>
      <c r="D40" s="607"/>
      <c r="E40" s="607"/>
      <c r="F40" s="607"/>
    </row>
    <row r="41" spans="3:6">
      <c r="C41" s="607"/>
      <c r="D41" s="607"/>
      <c r="E41" s="607"/>
      <c r="F41" s="607"/>
    </row>
    <row r="42" spans="3:6">
      <c r="C42" s="607"/>
      <c r="D42" s="607"/>
      <c r="E42" s="607"/>
      <c r="F42" s="607"/>
    </row>
    <row r="43" spans="3:6">
      <c r="C43" s="607"/>
      <c r="D43" s="607"/>
      <c r="E43" s="607"/>
      <c r="F43" s="607"/>
    </row>
    <row r="44" spans="3:6">
      <c r="C44" s="607"/>
      <c r="D44" s="607"/>
      <c r="E44" s="607"/>
      <c r="F44" s="607"/>
    </row>
    <row r="45" spans="3:6">
      <c r="C45" s="607"/>
      <c r="D45" s="607"/>
      <c r="E45" s="607"/>
      <c r="F45" s="607"/>
    </row>
    <row r="46" spans="3:6">
      <c r="C46" s="607"/>
      <c r="D46" s="607"/>
      <c r="E46" s="607"/>
      <c r="F46" s="607"/>
    </row>
    <row r="47" spans="3:6">
      <c r="C47" s="607"/>
      <c r="D47" s="607"/>
      <c r="E47" s="607"/>
      <c r="F47" s="607"/>
    </row>
    <row r="48" spans="3:6">
      <c r="C48" s="607"/>
      <c r="D48" s="607"/>
      <c r="E48" s="607"/>
      <c r="F48" s="607"/>
    </row>
    <row r="49" spans="3:6">
      <c r="C49" s="607"/>
      <c r="D49" s="607"/>
      <c r="E49" s="607"/>
      <c r="F49" s="607"/>
    </row>
    <row r="50" spans="3:6">
      <c r="C50" s="607"/>
      <c r="D50" s="607"/>
      <c r="E50" s="607"/>
      <c r="F50" s="607"/>
    </row>
    <row r="51" spans="3:6">
      <c r="C51" s="607"/>
      <c r="D51" s="607"/>
      <c r="E51" s="607"/>
      <c r="F51" s="607"/>
    </row>
    <row r="52" spans="3:6">
      <c r="C52" s="607"/>
      <c r="D52" s="607"/>
      <c r="E52" s="607"/>
      <c r="F52" s="607"/>
    </row>
    <row r="53" spans="3:6">
      <c r="C53" s="607"/>
      <c r="D53" s="607"/>
      <c r="E53" s="607"/>
      <c r="F53" s="607"/>
    </row>
    <row r="54" spans="3:6">
      <c r="C54" s="607"/>
      <c r="D54" s="607"/>
      <c r="E54" s="607"/>
      <c r="F54" s="607"/>
    </row>
    <row r="55" spans="3:6">
      <c r="C55" s="607"/>
      <c r="D55" s="607"/>
      <c r="E55" s="607"/>
      <c r="F55" s="607"/>
    </row>
    <row r="56" spans="3:6">
      <c r="C56" s="607"/>
      <c r="D56" s="607"/>
      <c r="E56" s="607"/>
      <c r="F56" s="607"/>
    </row>
    <row r="57" spans="3:6">
      <c r="C57" s="607"/>
      <c r="D57" s="607"/>
      <c r="E57" s="607"/>
      <c r="F57" s="607"/>
    </row>
    <row r="58" spans="3:6">
      <c r="C58" s="607"/>
      <c r="D58" s="607"/>
      <c r="E58" s="607"/>
      <c r="F58" s="607"/>
    </row>
    <row r="59" spans="3:6">
      <c r="C59" s="607"/>
      <c r="D59" s="607"/>
      <c r="E59" s="607"/>
      <c r="F59" s="607"/>
    </row>
    <row r="60" spans="3:6">
      <c r="C60" s="607"/>
      <c r="D60" s="607"/>
      <c r="E60" s="607"/>
      <c r="F60" s="607"/>
    </row>
    <row r="61" spans="3:6">
      <c r="C61" s="607"/>
      <c r="D61" s="607"/>
      <c r="E61" s="607"/>
      <c r="F61" s="607"/>
    </row>
    <row r="62" spans="3:6">
      <c r="C62" s="607"/>
      <c r="D62" s="607"/>
      <c r="E62" s="607"/>
      <c r="F62" s="607"/>
    </row>
    <row r="63" spans="3:6">
      <c r="C63" s="607"/>
      <c r="D63" s="607"/>
      <c r="E63" s="607"/>
      <c r="F63" s="607"/>
    </row>
    <row r="64" spans="3:6">
      <c r="C64" s="607"/>
      <c r="D64" s="607"/>
      <c r="E64" s="607"/>
      <c r="F64" s="607"/>
    </row>
    <row r="65" spans="3:6">
      <c r="C65" s="607"/>
      <c r="D65" s="607"/>
      <c r="E65" s="607"/>
      <c r="F65" s="607"/>
    </row>
    <row r="66" spans="3:6">
      <c r="C66" s="607"/>
      <c r="D66" s="607"/>
      <c r="E66" s="607"/>
      <c r="F66" s="607"/>
    </row>
    <row r="67" spans="3:6">
      <c r="C67" s="607"/>
      <c r="D67" s="607"/>
      <c r="E67" s="607"/>
      <c r="F67" s="607"/>
    </row>
    <row r="68" spans="3:6">
      <c r="C68" s="607"/>
      <c r="D68" s="607"/>
      <c r="E68" s="607"/>
      <c r="F68" s="607"/>
    </row>
    <row r="69" spans="3:6">
      <c r="C69" s="607"/>
      <c r="D69" s="607"/>
      <c r="E69" s="607"/>
      <c r="F69" s="607"/>
    </row>
    <row r="70" spans="3:6">
      <c r="C70" s="607"/>
      <c r="D70" s="607"/>
      <c r="E70" s="607"/>
      <c r="F70" s="607"/>
    </row>
    <row r="71" spans="3:6">
      <c r="C71" s="607"/>
      <c r="D71" s="607"/>
      <c r="E71" s="607"/>
      <c r="F71" s="607"/>
    </row>
    <row r="72" spans="3:6">
      <c r="C72" s="607"/>
      <c r="D72" s="607"/>
      <c r="E72" s="607"/>
      <c r="F72" s="607"/>
    </row>
    <row r="73" spans="3:6">
      <c r="C73" s="607"/>
      <c r="D73" s="607"/>
      <c r="E73" s="607"/>
      <c r="F73" s="607"/>
    </row>
    <row r="74" spans="3:6">
      <c r="C74" s="607"/>
      <c r="D74" s="607"/>
      <c r="E74" s="607"/>
      <c r="F74" s="607"/>
    </row>
    <row r="75" spans="3:6">
      <c r="C75" s="607"/>
      <c r="D75" s="607"/>
      <c r="E75" s="607"/>
      <c r="F75" s="607"/>
    </row>
    <row r="76" spans="3:6">
      <c r="C76" s="607"/>
      <c r="D76" s="607"/>
      <c r="E76" s="607"/>
      <c r="F76" s="607"/>
    </row>
    <row r="77" spans="3:6">
      <c r="C77" s="607"/>
      <c r="D77" s="607"/>
      <c r="E77" s="607"/>
      <c r="F77" s="607"/>
    </row>
    <row r="78" spans="3:6">
      <c r="C78" s="607"/>
      <c r="D78" s="607"/>
      <c r="E78" s="607"/>
      <c r="F78" s="607"/>
    </row>
    <row r="79" spans="3:6">
      <c r="C79" s="607"/>
      <c r="D79" s="607"/>
      <c r="E79" s="607"/>
      <c r="F79" s="607"/>
    </row>
    <row r="80" spans="3:6">
      <c r="C80" s="607"/>
      <c r="D80" s="607"/>
      <c r="E80" s="607"/>
      <c r="F80" s="607"/>
    </row>
    <row r="81" spans="3:6">
      <c r="C81" s="607"/>
      <c r="D81" s="607"/>
      <c r="E81" s="607"/>
      <c r="F81" s="607"/>
    </row>
    <row r="82" spans="3:6">
      <c r="C82" s="607"/>
      <c r="D82" s="607"/>
      <c r="E82" s="607"/>
      <c r="F82" s="607"/>
    </row>
    <row r="83" spans="3:6">
      <c r="C83" s="607"/>
      <c r="D83" s="607"/>
      <c r="E83" s="607"/>
      <c r="F83" s="607"/>
    </row>
    <row r="84" spans="3:6">
      <c r="C84" s="607"/>
      <c r="D84" s="607"/>
      <c r="E84" s="607"/>
      <c r="F84" s="607"/>
    </row>
    <row r="85" spans="3:6">
      <c r="C85" s="607"/>
      <c r="D85" s="607"/>
      <c r="E85" s="607"/>
      <c r="F85" s="607"/>
    </row>
    <row r="86" spans="3:6">
      <c r="C86" s="607"/>
      <c r="D86" s="607"/>
      <c r="E86" s="607"/>
      <c r="F86" s="607"/>
    </row>
    <row r="87" spans="3:6">
      <c r="C87" s="607"/>
      <c r="D87" s="607"/>
      <c r="E87" s="607"/>
      <c r="F87" s="607"/>
    </row>
    <row r="88" spans="3:6">
      <c r="C88" s="607"/>
      <c r="D88" s="607"/>
      <c r="E88" s="607"/>
      <c r="F88" s="607"/>
    </row>
    <row r="89" spans="3:6">
      <c r="C89" s="607"/>
      <c r="D89" s="607"/>
      <c r="E89" s="607"/>
      <c r="F89" s="607"/>
    </row>
    <row r="90" spans="3:6">
      <c r="C90" s="607"/>
      <c r="D90" s="607"/>
      <c r="E90" s="607"/>
      <c r="F90" s="607"/>
    </row>
    <row r="91" spans="3:6">
      <c r="C91" s="607"/>
      <c r="D91" s="607"/>
      <c r="E91" s="607"/>
      <c r="F91" s="607"/>
    </row>
    <row r="92" spans="3:6">
      <c r="C92" s="607"/>
      <c r="D92" s="607"/>
      <c r="E92" s="607"/>
      <c r="F92" s="607"/>
    </row>
    <row r="93" spans="3:6">
      <c r="C93" s="607"/>
      <c r="D93" s="607"/>
      <c r="E93" s="607"/>
      <c r="F93" s="607"/>
    </row>
    <row r="94" spans="3:6">
      <c r="C94" s="607"/>
      <c r="D94" s="607"/>
      <c r="E94" s="607"/>
      <c r="F94" s="607"/>
    </row>
    <row r="95" spans="3:6">
      <c r="C95" s="607"/>
      <c r="D95" s="607"/>
      <c r="E95" s="607"/>
      <c r="F95" s="607"/>
    </row>
    <row r="96" spans="3:6">
      <c r="C96" s="607"/>
      <c r="D96" s="607"/>
      <c r="E96" s="607"/>
      <c r="F96" s="607"/>
    </row>
    <row r="97" spans="3:6">
      <c r="C97" s="607"/>
      <c r="D97" s="607"/>
      <c r="E97" s="607"/>
      <c r="F97" s="607"/>
    </row>
    <row r="98" spans="3:6">
      <c r="C98" s="607"/>
      <c r="D98" s="607"/>
      <c r="E98" s="607"/>
      <c r="F98" s="607"/>
    </row>
    <row r="99" spans="3:6">
      <c r="C99" s="607"/>
      <c r="D99" s="607"/>
      <c r="E99" s="607"/>
      <c r="F99" s="607"/>
    </row>
    <row r="100" spans="3:6">
      <c r="C100" s="607"/>
      <c r="D100" s="607"/>
      <c r="E100" s="607"/>
      <c r="F100" s="607"/>
    </row>
    <row r="101" spans="3:6">
      <c r="C101" s="607"/>
      <c r="D101" s="607"/>
      <c r="E101" s="607"/>
      <c r="F101" s="607"/>
    </row>
    <row r="102" spans="3:6">
      <c r="C102" s="607"/>
      <c r="D102" s="607"/>
      <c r="E102" s="607"/>
      <c r="F102" s="607"/>
    </row>
    <row r="103" spans="3:6">
      <c r="C103" s="607"/>
      <c r="D103" s="607"/>
      <c r="E103" s="607"/>
      <c r="F103" s="607"/>
    </row>
    <row r="104" spans="3:6">
      <c r="C104" s="607"/>
      <c r="D104" s="607"/>
      <c r="E104" s="607"/>
      <c r="F104" s="607"/>
    </row>
    <row r="105" spans="3:6">
      <c r="C105" s="607"/>
      <c r="D105" s="607"/>
      <c r="E105" s="607"/>
      <c r="F105" s="607"/>
    </row>
    <row r="106" spans="3:6">
      <c r="C106" s="607"/>
      <c r="D106" s="607"/>
      <c r="E106" s="607"/>
      <c r="F106" s="607"/>
    </row>
    <row r="107" spans="3:6">
      <c r="C107" s="607"/>
      <c r="D107" s="607"/>
      <c r="E107" s="607"/>
      <c r="F107" s="607"/>
    </row>
    <row r="108" spans="3:6">
      <c r="C108" s="607"/>
      <c r="D108" s="607"/>
      <c r="E108" s="607"/>
      <c r="F108" s="607"/>
    </row>
    <row r="109" spans="3:6">
      <c r="C109" s="607"/>
      <c r="D109" s="607"/>
      <c r="E109" s="607"/>
      <c r="F109" s="607"/>
    </row>
    <row r="110" spans="3:6">
      <c r="C110" s="607"/>
      <c r="D110" s="607"/>
      <c r="E110" s="607"/>
      <c r="F110" s="607"/>
    </row>
    <row r="111" spans="3:6">
      <c r="C111" s="607"/>
      <c r="D111" s="607"/>
      <c r="E111" s="607"/>
      <c r="F111" s="607"/>
    </row>
    <row r="112" spans="3:6">
      <c r="C112" s="607"/>
      <c r="D112" s="607"/>
      <c r="E112" s="607"/>
      <c r="F112" s="607"/>
    </row>
    <row r="113" spans="3:6">
      <c r="C113" s="607"/>
      <c r="D113" s="607"/>
      <c r="E113" s="607"/>
      <c r="F113" s="607"/>
    </row>
    <row r="114" spans="3:6">
      <c r="C114" s="607"/>
      <c r="D114" s="607"/>
      <c r="E114" s="607"/>
      <c r="F114" s="607"/>
    </row>
    <row r="115" spans="3:6">
      <c r="C115" s="607"/>
      <c r="D115" s="607"/>
      <c r="E115" s="607"/>
      <c r="F115" s="607"/>
    </row>
    <row r="116" spans="3:6">
      <c r="C116" s="607"/>
      <c r="D116" s="607"/>
      <c r="E116" s="607"/>
      <c r="F116" s="607"/>
    </row>
    <row r="117" spans="3:6">
      <c r="C117" s="607"/>
      <c r="D117" s="607"/>
      <c r="E117" s="607"/>
      <c r="F117" s="607"/>
    </row>
    <row r="118" spans="3:6">
      <c r="C118" s="607"/>
      <c r="D118" s="607"/>
      <c r="E118" s="607"/>
      <c r="F118" s="607"/>
    </row>
    <row r="119" spans="3:6">
      <c r="C119" s="607"/>
      <c r="D119" s="607"/>
      <c r="E119" s="607"/>
      <c r="F119" s="607"/>
    </row>
    <row r="120" spans="3:6">
      <c r="C120" s="607"/>
      <c r="D120" s="607"/>
      <c r="E120" s="607"/>
      <c r="F120" s="607"/>
    </row>
    <row r="121" spans="3:6">
      <c r="C121" s="607"/>
      <c r="D121" s="607"/>
      <c r="E121" s="607"/>
      <c r="F121" s="607"/>
    </row>
    <row r="122" spans="3:6">
      <c r="C122" s="607"/>
      <c r="D122" s="607"/>
      <c r="E122" s="607"/>
      <c r="F122" s="607"/>
    </row>
    <row r="123" spans="3:6">
      <c r="C123" s="607"/>
      <c r="D123" s="607"/>
      <c r="E123" s="607"/>
      <c r="F123" s="607"/>
    </row>
    <row r="124" spans="3:6">
      <c r="C124" s="607"/>
      <c r="D124" s="607"/>
      <c r="E124" s="607"/>
      <c r="F124" s="607"/>
    </row>
    <row r="125" spans="3:6">
      <c r="C125" s="607"/>
      <c r="D125" s="607"/>
      <c r="E125" s="607"/>
      <c r="F125" s="607"/>
    </row>
    <row r="126" spans="3:6">
      <c r="C126" s="607"/>
      <c r="D126" s="607"/>
      <c r="E126" s="607"/>
      <c r="F126" s="607"/>
    </row>
    <row r="127" spans="3:6">
      <c r="C127" s="607"/>
      <c r="D127" s="607"/>
      <c r="E127" s="607"/>
      <c r="F127" s="607"/>
    </row>
    <row r="128" spans="3:6">
      <c r="C128" s="607"/>
      <c r="D128" s="607"/>
      <c r="E128" s="607"/>
      <c r="F128" s="607"/>
    </row>
    <row r="129" spans="3:6">
      <c r="C129" s="607"/>
      <c r="D129" s="607"/>
      <c r="E129" s="607"/>
      <c r="F129" s="607"/>
    </row>
    <row r="130" spans="3:6">
      <c r="C130" s="607"/>
      <c r="D130" s="607"/>
      <c r="E130" s="607"/>
      <c r="F130" s="607"/>
    </row>
    <row r="131" spans="3:6">
      <c r="C131" s="607"/>
      <c r="D131" s="607"/>
      <c r="E131" s="607"/>
      <c r="F131" s="607"/>
    </row>
    <row r="132" spans="3:6">
      <c r="C132" s="607"/>
      <c r="D132" s="607"/>
      <c r="E132" s="607"/>
      <c r="F132" s="607"/>
    </row>
    <row r="133" spans="3:6">
      <c r="C133" s="607"/>
      <c r="D133" s="607"/>
      <c r="E133" s="607"/>
      <c r="F133" s="607"/>
    </row>
    <row r="134" spans="3:6">
      <c r="C134" s="607"/>
      <c r="D134" s="607"/>
      <c r="E134" s="607"/>
      <c r="F134" s="607"/>
    </row>
    <row r="135" spans="3:6">
      <c r="C135" s="607"/>
      <c r="D135" s="607"/>
      <c r="E135" s="607"/>
      <c r="F135" s="607"/>
    </row>
    <row r="136" spans="3:6">
      <c r="C136" s="607"/>
      <c r="D136" s="607"/>
      <c r="E136" s="607"/>
      <c r="F136" s="607"/>
    </row>
    <row r="137" spans="3:6">
      <c r="C137" s="607"/>
      <c r="D137" s="607"/>
      <c r="E137" s="607"/>
      <c r="F137" s="607"/>
    </row>
    <row r="138" spans="3:6">
      <c r="C138" s="607"/>
      <c r="D138" s="607"/>
      <c r="E138" s="607"/>
      <c r="F138" s="607"/>
    </row>
    <row r="139" spans="3:6">
      <c r="C139" s="607"/>
      <c r="D139" s="607"/>
      <c r="E139" s="607"/>
      <c r="F139" s="607"/>
    </row>
    <row r="140" spans="3:6">
      <c r="C140" s="607"/>
      <c r="D140" s="607"/>
      <c r="E140" s="607"/>
      <c r="F140" s="607"/>
    </row>
    <row r="141" spans="3:6">
      <c r="C141" s="607"/>
      <c r="D141" s="607"/>
      <c r="E141" s="607"/>
      <c r="F141" s="607"/>
    </row>
    <row r="142" spans="3:6">
      <c r="C142" s="607"/>
      <c r="D142" s="607"/>
      <c r="E142" s="607"/>
      <c r="F142" s="607"/>
    </row>
    <row r="143" spans="3:6">
      <c r="C143" s="607"/>
      <c r="D143" s="607"/>
      <c r="E143" s="607"/>
      <c r="F143" s="607"/>
    </row>
    <row r="144" spans="3:6">
      <c r="C144" s="607"/>
      <c r="D144" s="607"/>
      <c r="E144" s="607"/>
      <c r="F144" s="607"/>
    </row>
    <row r="145" spans="3:6">
      <c r="C145" s="607"/>
      <c r="D145" s="607"/>
      <c r="E145" s="607"/>
      <c r="F145" s="607"/>
    </row>
    <row r="146" spans="3:6">
      <c r="C146" s="607"/>
      <c r="D146" s="607"/>
      <c r="E146" s="607"/>
      <c r="F146" s="607"/>
    </row>
    <row r="147" spans="3:6">
      <c r="C147" s="607"/>
      <c r="D147" s="607"/>
      <c r="E147" s="607"/>
      <c r="F147" s="607"/>
    </row>
    <row r="148" spans="3:6">
      <c r="C148" s="607"/>
      <c r="D148" s="607"/>
      <c r="E148" s="607"/>
      <c r="F148" s="607"/>
    </row>
    <row r="149" spans="3:6">
      <c r="C149" s="607"/>
      <c r="D149" s="607"/>
      <c r="E149" s="607"/>
      <c r="F149" s="607"/>
    </row>
    <row r="150" spans="3:6">
      <c r="C150" s="607"/>
      <c r="D150" s="607"/>
      <c r="E150" s="607"/>
      <c r="F150" s="607"/>
    </row>
    <row r="151" spans="3:6">
      <c r="C151" s="607"/>
      <c r="D151" s="607"/>
      <c r="E151" s="607"/>
      <c r="F151" s="607"/>
    </row>
    <row r="152" spans="3:6">
      <c r="C152" s="607"/>
      <c r="D152" s="607"/>
      <c r="E152" s="607"/>
      <c r="F152" s="607"/>
    </row>
    <row r="153" spans="3:6">
      <c r="C153" s="607"/>
      <c r="D153" s="607"/>
      <c r="E153" s="607"/>
      <c r="F153" s="607"/>
    </row>
    <row r="154" spans="3:6">
      <c r="C154" s="607"/>
      <c r="D154" s="607"/>
      <c r="E154" s="607"/>
      <c r="F154" s="607"/>
    </row>
    <row r="155" spans="3:6">
      <c r="C155" s="607"/>
      <c r="D155" s="607"/>
      <c r="E155" s="607"/>
      <c r="F155" s="607"/>
    </row>
    <row r="156" spans="3:6">
      <c r="C156" s="607"/>
      <c r="D156" s="607"/>
      <c r="E156" s="607"/>
      <c r="F156" s="607"/>
    </row>
    <row r="157" spans="3:6">
      <c r="C157" s="607"/>
      <c r="D157" s="607"/>
      <c r="E157" s="607"/>
      <c r="F157" s="607"/>
    </row>
    <row r="158" spans="3:6">
      <c r="C158" s="607"/>
      <c r="D158" s="607"/>
      <c r="E158" s="607"/>
      <c r="F158" s="607"/>
    </row>
    <row r="159" spans="3:6">
      <c r="C159" s="607"/>
      <c r="D159" s="607"/>
      <c r="E159" s="607"/>
      <c r="F159" s="607"/>
    </row>
    <row r="160" spans="3:6">
      <c r="C160" s="607"/>
      <c r="D160" s="607"/>
      <c r="E160" s="607"/>
      <c r="F160" s="607"/>
    </row>
    <row r="161" spans="3:6">
      <c r="C161" s="607"/>
      <c r="D161" s="607"/>
      <c r="E161" s="607"/>
      <c r="F161" s="607"/>
    </row>
    <row r="162" spans="3:6">
      <c r="C162" s="607"/>
      <c r="D162" s="607"/>
      <c r="E162" s="607"/>
      <c r="F162" s="607"/>
    </row>
    <row r="163" spans="3:6">
      <c r="C163" s="607"/>
      <c r="D163" s="607"/>
      <c r="E163" s="607"/>
      <c r="F163" s="607"/>
    </row>
    <row r="164" spans="3:6">
      <c r="C164" s="607"/>
      <c r="D164" s="607"/>
      <c r="E164" s="607"/>
      <c r="F164" s="607"/>
    </row>
    <row r="165" spans="3:6">
      <c r="C165" s="607"/>
      <c r="D165" s="607"/>
      <c r="E165" s="607"/>
      <c r="F165" s="607"/>
    </row>
    <row r="166" spans="3:6">
      <c r="C166" s="607"/>
      <c r="D166" s="607"/>
      <c r="E166" s="607"/>
      <c r="F166" s="607"/>
    </row>
    <row r="167" spans="3:6">
      <c r="C167" s="607"/>
      <c r="D167" s="607"/>
      <c r="E167" s="607"/>
      <c r="F167" s="607"/>
    </row>
    <row r="168" spans="3:6">
      <c r="C168" s="607"/>
      <c r="D168" s="607"/>
      <c r="E168" s="607"/>
      <c r="F168" s="607"/>
    </row>
    <row r="169" spans="3:6">
      <c r="C169" s="607"/>
      <c r="D169" s="607"/>
      <c r="E169" s="607"/>
      <c r="F169" s="607"/>
    </row>
    <row r="170" spans="3:6">
      <c r="C170" s="607"/>
      <c r="D170" s="607"/>
      <c r="E170" s="607"/>
      <c r="F170" s="607"/>
    </row>
    <row r="171" spans="3:6">
      <c r="C171" s="607"/>
      <c r="D171" s="607"/>
      <c r="E171" s="607"/>
      <c r="F171" s="607"/>
    </row>
    <row r="172" spans="3:6">
      <c r="C172" s="607"/>
      <c r="D172" s="607"/>
      <c r="E172" s="607"/>
      <c r="F172" s="607"/>
    </row>
    <row r="173" spans="3:6">
      <c r="C173" s="607"/>
      <c r="D173" s="607"/>
      <c r="E173" s="607"/>
      <c r="F173" s="607"/>
    </row>
    <row r="174" spans="3:6">
      <c r="C174" s="607"/>
      <c r="D174" s="607"/>
      <c r="E174" s="607"/>
      <c r="F174" s="607"/>
    </row>
    <row r="175" spans="3:6">
      <c r="C175" s="607"/>
      <c r="D175" s="607"/>
      <c r="E175" s="607"/>
      <c r="F175" s="607"/>
    </row>
    <row r="176" spans="3:6">
      <c r="C176" s="607"/>
      <c r="D176" s="607"/>
      <c r="E176" s="607"/>
      <c r="F176" s="607"/>
    </row>
    <row r="177" spans="3:6">
      <c r="C177" s="607"/>
      <c r="D177" s="607"/>
      <c r="E177" s="607"/>
      <c r="F177" s="607"/>
    </row>
    <row r="178" spans="3:6">
      <c r="C178" s="607"/>
      <c r="D178" s="607"/>
      <c r="E178" s="607"/>
      <c r="F178" s="607"/>
    </row>
    <row r="179" spans="3:6">
      <c r="C179" s="607"/>
      <c r="D179" s="607"/>
      <c r="E179" s="607"/>
      <c r="F179" s="607"/>
    </row>
    <row r="180" spans="3:6">
      <c r="C180" s="607"/>
      <c r="D180" s="607"/>
      <c r="E180" s="607"/>
      <c r="F180" s="607"/>
    </row>
    <row r="181" spans="3:6">
      <c r="C181" s="607"/>
      <c r="D181" s="607"/>
      <c r="E181" s="607"/>
      <c r="F181" s="607"/>
    </row>
    <row r="182" spans="3:6">
      <c r="C182" s="607"/>
      <c r="D182" s="607"/>
      <c r="E182" s="607"/>
      <c r="F182" s="607"/>
    </row>
    <row r="183" spans="3:6">
      <c r="C183" s="607"/>
      <c r="D183" s="607"/>
      <c r="E183" s="607"/>
      <c r="F183" s="607"/>
    </row>
    <row r="184" spans="3:6">
      <c r="C184" s="607"/>
      <c r="D184" s="607"/>
      <c r="E184" s="607"/>
      <c r="F184" s="607"/>
    </row>
    <row r="185" spans="3:6">
      <c r="C185" s="607"/>
      <c r="D185" s="607"/>
      <c r="E185" s="607"/>
      <c r="F185" s="607"/>
    </row>
    <row r="186" spans="3:6">
      <c r="C186" s="607"/>
      <c r="D186" s="607"/>
      <c r="E186" s="607"/>
      <c r="F186" s="607"/>
    </row>
    <row r="187" spans="3:6">
      <c r="C187" s="607"/>
      <c r="D187" s="607"/>
      <c r="E187" s="607"/>
      <c r="F187" s="607"/>
    </row>
    <row r="188" spans="3:6">
      <c r="C188" s="607"/>
      <c r="D188" s="607"/>
      <c r="E188" s="607"/>
      <c r="F188" s="607"/>
    </row>
    <row r="189" spans="3:6">
      <c r="C189" s="607"/>
      <c r="D189" s="607"/>
      <c r="E189" s="607"/>
      <c r="F189" s="607"/>
    </row>
    <row r="190" spans="3:6">
      <c r="C190" s="607"/>
      <c r="D190" s="607"/>
      <c r="E190" s="607"/>
      <c r="F190" s="607"/>
    </row>
    <row r="191" spans="3:6">
      <c r="C191" s="607"/>
      <c r="D191" s="607"/>
      <c r="E191" s="607"/>
      <c r="F191" s="607"/>
    </row>
    <row r="192" spans="3:6">
      <c r="C192" s="607"/>
      <c r="D192" s="607"/>
      <c r="E192" s="607"/>
      <c r="F192" s="607"/>
    </row>
    <row r="193" spans="3:6">
      <c r="C193" s="607"/>
      <c r="D193" s="607"/>
      <c r="E193" s="607"/>
      <c r="F193" s="607"/>
    </row>
    <row r="194" spans="3:6">
      <c r="C194" s="607"/>
      <c r="D194" s="607"/>
      <c r="E194" s="607"/>
      <c r="F194" s="607"/>
    </row>
    <row r="195" spans="3:6">
      <c r="C195" s="607"/>
      <c r="D195" s="607"/>
      <c r="E195" s="607"/>
      <c r="F195" s="607"/>
    </row>
    <row r="196" spans="3:6">
      <c r="C196" s="607"/>
      <c r="D196" s="607"/>
      <c r="E196" s="607"/>
      <c r="F196" s="607"/>
    </row>
    <row r="197" spans="3:6">
      <c r="C197" s="607"/>
      <c r="D197" s="607"/>
      <c r="E197" s="607"/>
      <c r="F197" s="607"/>
    </row>
    <row r="198" spans="3:6">
      <c r="C198" s="607"/>
      <c r="D198" s="607"/>
      <c r="E198" s="607"/>
      <c r="F198" s="607"/>
    </row>
    <row r="199" spans="3:6">
      <c r="C199" s="607"/>
      <c r="D199" s="607"/>
      <c r="E199" s="607"/>
      <c r="F199" s="607"/>
    </row>
    <row r="200" spans="3:6">
      <c r="C200" s="607"/>
      <c r="D200" s="607"/>
      <c r="E200" s="607"/>
      <c r="F200" s="607"/>
    </row>
    <row r="201" spans="3:6">
      <c r="C201" s="607"/>
      <c r="D201" s="607"/>
      <c r="E201" s="607"/>
      <c r="F201" s="607"/>
    </row>
  </sheetData>
  <sortState ref="A6:Q12">
    <sortCondition ref="F6:F12"/>
  </sortState>
  <mergeCells count="1">
    <mergeCell ref="C4:F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2"/>
  <sheetViews>
    <sheetView zoomScaleNormal="100" zoomScaleSheetLayoutView="115" workbookViewId="0">
      <selection activeCell="E25" sqref="E25"/>
    </sheetView>
  </sheetViews>
  <sheetFormatPr defaultColWidth="9" defaultRowHeight="14.25" outlineLevelRow="1" outlineLevelCol="1"/>
  <cols>
    <col min="1" max="1" width="9" style="210"/>
    <col min="2" max="2" width="34" style="210" customWidth="1"/>
    <col min="3" max="3" width="7.75" style="210" customWidth="1"/>
    <col min="4" max="4" width="7.5" style="210" hidden="1" customWidth="1" outlineLevel="1"/>
    <col min="5" max="5" width="7.75" style="210" customWidth="1" collapsed="1"/>
    <col min="6" max="7" width="7.75" style="210" customWidth="1"/>
    <col min="8" max="16384" width="9" style="210"/>
  </cols>
  <sheetData>
    <row r="1" spans="1:12" ht="18" customHeight="1"/>
    <row r="2" spans="1:12" ht="19.5" customHeight="1">
      <c r="B2" s="26" t="s">
        <v>37</v>
      </c>
      <c r="C2" s="2"/>
      <c r="D2" s="2"/>
      <c r="E2" s="2"/>
      <c r="F2" s="2"/>
      <c r="G2" s="22"/>
    </row>
    <row r="3" spans="1:12" ht="12.75" customHeight="1">
      <c r="B3" s="313" t="s">
        <v>364</v>
      </c>
      <c r="C3" s="38"/>
      <c r="D3" s="89" t="s">
        <v>69</v>
      </c>
      <c r="E3" s="89" t="s">
        <v>70</v>
      </c>
      <c r="F3" s="89" t="s">
        <v>71</v>
      </c>
      <c r="G3" s="90" t="s">
        <v>1</v>
      </c>
    </row>
    <row r="4" spans="1:12" ht="11.45" customHeight="1">
      <c r="B4" s="250" t="s">
        <v>29</v>
      </c>
      <c r="C4" s="247" t="s">
        <v>94</v>
      </c>
      <c r="D4" s="248">
        <v>-146</v>
      </c>
      <c r="E4" s="287">
        <v>-109</v>
      </c>
      <c r="F4" s="287">
        <v>-95</v>
      </c>
      <c r="G4" s="522">
        <v>-172</v>
      </c>
      <c r="H4" s="607"/>
      <c r="I4" s="607"/>
      <c r="J4" s="607"/>
      <c r="K4" s="607"/>
      <c r="L4" s="607"/>
    </row>
    <row r="5" spans="1:12" ht="11.45" customHeight="1">
      <c r="B5" s="250" t="s">
        <v>30</v>
      </c>
      <c r="C5" s="247" t="s">
        <v>94</v>
      </c>
      <c r="D5" s="248">
        <v>-450</v>
      </c>
      <c r="E5" s="287">
        <v>-355</v>
      </c>
      <c r="F5" s="287">
        <v>-477</v>
      </c>
      <c r="G5" s="522">
        <v>-326</v>
      </c>
      <c r="H5" s="607"/>
      <c r="I5" s="607"/>
      <c r="J5" s="607"/>
      <c r="K5" s="607"/>
      <c r="L5" s="607"/>
    </row>
    <row r="6" spans="1:12" ht="11.45" customHeight="1">
      <c r="B6" s="250" t="s">
        <v>31</v>
      </c>
      <c r="C6" s="247" t="s">
        <v>94</v>
      </c>
      <c r="D6" s="248">
        <v>-105</v>
      </c>
      <c r="E6" s="287">
        <v>-114</v>
      </c>
      <c r="F6" s="287">
        <v>-154</v>
      </c>
      <c r="G6" s="522">
        <v>-104</v>
      </c>
      <c r="H6" s="607"/>
      <c r="I6" s="607"/>
      <c r="J6" s="607"/>
      <c r="K6" s="607"/>
      <c r="L6" s="607"/>
    </row>
    <row r="7" spans="1:12" ht="11.45" customHeight="1">
      <c r="B7" s="72" t="s">
        <v>32</v>
      </c>
      <c r="C7" s="75" t="s">
        <v>95</v>
      </c>
      <c r="D7" s="110">
        <v>-30</v>
      </c>
      <c r="E7" s="219">
        <v>0</v>
      </c>
      <c r="F7" s="219">
        <v>-29</v>
      </c>
      <c r="G7" s="523">
        <v>-123</v>
      </c>
      <c r="H7" s="607"/>
      <c r="I7" s="607"/>
      <c r="J7" s="607"/>
      <c r="K7" s="607"/>
      <c r="L7" s="607"/>
    </row>
    <row r="8" spans="1:12" ht="11.45" customHeight="1">
      <c r="B8" s="250" t="s">
        <v>33</v>
      </c>
      <c r="C8" s="247" t="s">
        <v>94</v>
      </c>
      <c r="D8" s="248">
        <v>-289</v>
      </c>
      <c r="E8" s="287">
        <v>-210</v>
      </c>
      <c r="F8" s="287">
        <v>-246</v>
      </c>
      <c r="G8" s="522">
        <v>-234</v>
      </c>
      <c r="H8" s="607"/>
      <c r="I8" s="607"/>
      <c r="J8" s="607"/>
      <c r="K8" s="607"/>
      <c r="L8" s="607"/>
    </row>
    <row r="9" spans="1:12" ht="11.45" customHeight="1">
      <c r="B9" s="250" t="s">
        <v>34</v>
      </c>
      <c r="C9" s="247" t="s">
        <v>94</v>
      </c>
      <c r="D9" s="248">
        <v>-177</v>
      </c>
      <c r="E9" s="287">
        <v>-143</v>
      </c>
      <c r="F9" s="287">
        <v>-167</v>
      </c>
      <c r="G9" s="522">
        <v>-129</v>
      </c>
      <c r="H9" s="607"/>
      <c r="I9" s="607"/>
      <c r="J9" s="607"/>
      <c r="K9" s="607"/>
      <c r="L9" s="607"/>
    </row>
    <row r="10" spans="1:12" ht="11.45" customHeight="1" outlineLevel="1">
      <c r="B10" s="72" t="s">
        <v>417</v>
      </c>
      <c r="C10" s="75" t="s">
        <v>95</v>
      </c>
      <c r="D10" s="110">
        <v>-73</v>
      </c>
      <c r="E10" s="219">
        <v>0</v>
      </c>
      <c r="F10" s="219">
        <v>0</v>
      </c>
      <c r="G10" s="523">
        <v>0</v>
      </c>
      <c r="H10" s="607"/>
      <c r="I10" s="607"/>
      <c r="J10" s="607"/>
      <c r="K10" s="607"/>
      <c r="L10" s="607"/>
    </row>
    <row r="11" spans="1:12" ht="11.45" customHeight="1">
      <c r="B11" s="250" t="s">
        <v>35</v>
      </c>
      <c r="C11" s="247" t="s">
        <v>94</v>
      </c>
      <c r="D11" s="248">
        <v>-58</v>
      </c>
      <c r="E11" s="287">
        <v>-27</v>
      </c>
      <c r="F11" s="287">
        <v>-30</v>
      </c>
      <c r="G11" s="522">
        <v>-55</v>
      </c>
      <c r="H11" s="607"/>
      <c r="I11" s="607"/>
      <c r="J11" s="607"/>
      <c r="K11" s="607"/>
      <c r="L11" s="607"/>
    </row>
    <row r="12" spans="1:12" ht="11.45" customHeight="1">
      <c r="B12" s="250" t="s">
        <v>36</v>
      </c>
      <c r="C12" s="247" t="s">
        <v>94</v>
      </c>
      <c r="D12" s="248">
        <v>-15</v>
      </c>
      <c r="E12" s="287">
        <v>-7</v>
      </c>
      <c r="F12" s="287">
        <v>-14</v>
      </c>
      <c r="G12" s="522">
        <v>-57</v>
      </c>
      <c r="H12" s="607"/>
      <c r="I12" s="607"/>
      <c r="J12" s="607"/>
      <c r="K12" s="607"/>
      <c r="L12" s="607"/>
    </row>
    <row r="13" spans="1:12" ht="11.45" customHeight="1">
      <c r="B13" s="250" t="s">
        <v>416</v>
      </c>
      <c r="C13" s="247" t="s">
        <v>94</v>
      </c>
      <c r="D13" s="248">
        <f>D14-SUM(D4:D12)</f>
        <v>-8.5603100000000723</v>
      </c>
      <c r="E13" s="287">
        <f>E14-SUM(E4:E12)</f>
        <v>0.30799999999999272</v>
      </c>
      <c r="F13" s="287">
        <f>F14-SUM(F4:F12)</f>
        <v>-123.24800000000005</v>
      </c>
      <c r="G13" s="522">
        <f>G14-SUM(G4:G12)</f>
        <v>-0.44800000000009277</v>
      </c>
      <c r="H13" s="607"/>
      <c r="I13" s="607"/>
      <c r="J13" s="607"/>
      <c r="K13" s="607"/>
      <c r="L13" s="607"/>
    </row>
    <row r="14" spans="1:12" ht="11.45" customHeight="1">
      <c r="B14" s="255"/>
      <c r="C14" s="256"/>
      <c r="D14" s="257">
        <v>-1351.5603100000001</v>
      </c>
      <c r="E14" s="350">
        <v>-964.69200000000001</v>
      </c>
      <c r="F14" s="350">
        <v>-1335.248</v>
      </c>
      <c r="G14" s="351">
        <v>-1200.4480000000001</v>
      </c>
      <c r="H14" s="607"/>
      <c r="I14" s="607"/>
      <c r="J14" s="607"/>
      <c r="K14" s="607"/>
      <c r="L14" s="607"/>
    </row>
    <row r="15" spans="1:12" ht="11.45" customHeight="1">
      <c r="B15" s="246" t="s">
        <v>189</v>
      </c>
      <c r="C15" s="247"/>
      <c r="D15" s="248"/>
      <c r="E15" s="287"/>
      <c r="F15" s="287"/>
      <c r="G15" s="522"/>
      <c r="H15" s="607"/>
      <c r="I15" s="607"/>
      <c r="J15" s="607"/>
    </row>
    <row r="16" spans="1:12" ht="11.45" customHeight="1">
      <c r="A16" s="618" t="s">
        <v>94</v>
      </c>
      <c r="B16" s="250" t="s">
        <v>659</v>
      </c>
      <c r="C16" s="251"/>
      <c r="D16" s="248">
        <f>SUMIF($C$4:$C$13,$A16,D$4:D$13)</f>
        <v>-1248.5603100000001</v>
      </c>
      <c r="E16" s="287">
        <f t="shared" ref="E16:G17" si="0">SUMIF($C$4:$C$13,$A16,E$4:E$13)</f>
        <v>-964.69200000000001</v>
      </c>
      <c r="F16" s="287">
        <f t="shared" si="0"/>
        <v>-1306.248</v>
      </c>
      <c r="G16" s="288">
        <f t="shared" si="0"/>
        <v>-1077.4480000000001</v>
      </c>
      <c r="H16" s="607"/>
      <c r="I16" s="607"/>
      <c r="J16" s="607"/>
    </row>
    <row r="17" spans="1:10" ht="11.45" customHeight="1" thickBot="1">
      <c r="A17" s="618" t="s">
        <v>95</v>
      </c>
      <c r="B17" s="252" t="s">
        <v>660</v>
      </c>
      <c r="C17" s="253"/>
      <c r="D17" s="254">
        <f>SUMIF($C$4:$C$13,$A17,D$4:D$13)</f>
        <v>-103</v>
      </c>
      <c r="E17" s="524">
        <f t="shared" si="0"/>
        <v>0</v>
      </c>
      <c r="F17" s="524">
        <f t="shared" si="0"/>
        <v>-29</v>
      </c>
      <c r="G17" s="525">
        <f t="shared" si="0"/>
        <v>-123</v>
      </c>
      <c r="H17" s="607"/>
      <c r="I17" s="607"/>
      <c r="J17" s="607"/>
    </row>
    <row r="18" spans="1:10">
      <c r="A18" s="619"/>
      <c r="D18" s="607"/>
      <c r="E18" s="607"/>
      <c r="F18" s="607"/>
      <c r="G18" s="607"/>
      <c r="H18" s="607"/>
      <c r="I18" s="607"/>
      <c r="J18" s="607"/>
    </row>
    <row r="19" spans="1:10" ht="19.5" customHeight="1">
      <c r="A19" s="619"/>
      <c r="B19" s="26" t="s">
        <v>188</v>
      </c>
      <c r="C19" s="2"/>
      <c r="D19" s="108"/>
      <c r="E19" s="108"/>
      <c r="F19" s="108"/>
      <c r="G19" s="109"/>
      <c r="H19" s="607"/>
      <c r="I19" s="607"/>
      <c r="J19" s="607"/>
    </row>
    <row r="20" spans="1:10" ht="12" customHeight="1">
      <c r="A20" s="619"/>
      <c r="B20" s="313" t="s">
        <v>364</v>
      </c>
      <c r="C20" s="38"/>
      <c r="D20" s="89" t="s">
        <v>69</v>
      </c>
      <c r="E20" s="89" t="s">
        <v>70</v>
      </c>
      <c r="F20" s="89" t="s">
        <v>71</v>
      </c>
      <c r="G20" s="90" t="s">
        <v>1</v>
      </c>
      <c r="H20" s="607"/>
      <c r="I20" s="607"/>
      <c r="J20" s="607"/>
    </row>
    <row r="21" spans="1:10" ht="11.45" customHeight="1">
      <c r="A21" s="619"/>
      <c r="B21" s="17" t="s">
        <v>57</v>
      </c>
      <c r="C21" s="24" t="s">
        <v>94</v>
      </c>
      <c r="D21" s="93">
        <v>328.74766</v>
      </c>
      <c r="E21" s="157">
        <v>149.14217000000002</v>
      </c>
      <c r="F21" s="157">
        <v>1336.28963</v>
      </c>
      <c r="G21" s="526">
        <v>1207.8783500000002</v>
      </c>
      <c r="H21" s="607"/>
      <c r="I21" s="607"/>
      <c r="J21" s="607"/>
    </row>
    <row r="22" spans="1:10" ht="11.45" customHeight="1">
      <c r="A22" s="619"/>
      <c r="B22" s="17" t="s">
        <v>60</v>
      </c>
      <c r="C22" s="24" t="s">
        <v>94</v>
      </c>
      <c r="D22" s="93">
        <v>103.85811</v>
      </c>
      <c r="E22" s="157">
        <v>59.866999999999997</v>
      </c>
      <c r="F22" s="157">
        <v>32.992839999999994</v>
      </c>
      <c r="G22" s="158">
        <v>47.893740000000001</v>
      </c>
      <c r="H22" s="607"/>
      <c r="I22" s="607"/>
      <c r="J22" s="607"/>
    </row>
    <row r="23" spans="1:10" ht="11.45" customHeight="1">
      <c r="A23" s="619"/>
      <c r="B23" s="17" t="s">
        <v>61</v>
      </c>
      <c r="C23" s="24" t="s">
        <v>94</v>
      </c>
      <c r="D23" s="93">
        <v>-388.86523999999997</v>
      </c>
      <c r="E23" s="157">
        <v>-140.25047000000001</v>
      </c>
      <c r="F23" s="157">
        <v>-161.54692</v>
      </c>
      <c r="G23" s="526">
        <v>-114.81125</v>
      </c>
      <c r="H23" s="607"/>
      <c r="I23" s="607"/>
      <c r="J23" s="607"/>
    </row>
    <row r="24" spans="1:10" ht="11.45" customHeight="1">
      <c r="A24" s="619"/>
      <c r="B24" s="18"/>
      <c r="C24" s="39"/>
      <c r="D24" s="95">
        <f>SUM(D21:D23)</f>
        <v>43.740530000000035</v>
      </c>
      <c r="E24" s="527">
        <f>SUM(E21:E23)</f>
        <v>68.758700000000005</v>
      </c>
      <c r="F24" s="527">
        <f>SUM(F21:F23)</f>
        <v>1207.7355499999999</v>
      </c>
      <c r="G24" s="528">
        <f>SUM(G21:G23)</f>
        <v>1140.9608400000002</v>
      </c>
      <c r="H24" s="607"/>
      <c r="I24" s="607"/>
      <c r="J24" s="607"/>
    </row>
    <row r="25" spans="1:10" ht="11.45" customHeight="1" thickBot="1">
      <c r="A25" s="619"/>
      <c r="B25" s="40" t="s">
        <v>67</v>
      </c>
      <c r="C25" s="70" t="s">
        <v>7</v>
      </c>
      <c r="D25" s="107">
        <v>0</v>
      </c>
      <c r="E25" s="529">
        <v>-79.914000000000001</v>
      </c>
      <c r="F25" s="529">
        <v>-880.36068</v>
      </c>
      <c r="G25" s="530">
        <v>-886.774</v>
      </c>
      <c r="H25" s="607"/>
      <c r="I25" s="607"/>
      <c r="J25" s="607"/>
    </row>
    <row r="26" spans="1:10" ht="11.45" customHeight="1">
      <c r="A26" s="619"/>
      <c r="B26" s="246" t="s">
        <v>189</v>
      </c>
      <c r="C26" s="247"/>
      <c r="D26" s="248"/>
      <c r="E26" s="287"/>
      <c r="F26" s="287"/>
      <c r="G26" s="522"/>
      <c r="H26" s="607"/>
      <c r="I26" s="607"/>
      <c r="J26" s="607"/>
    </row>
    <row r="27" spans="1:10" ht="11.45" customHeight="1">
      <c r="A27" s="618" t="s">
        <v>94</v>
      </c>
      <c r="B27" s="250" t="s">
        <v>659</v>
      </c>
      <c r="C27" s="251"/>
      <c r="D27" s="248">
        <f t="shared" ref="D27:E29" si="1">SUMIF($C$21:$C$25,$A27,D$21:D$25)</f>
        <v>43.740530000000035</v>
      </c>
      <c r="E27" s="287">
        <f t="shared" si="1"/>
        <v>68.758700000000005</v>
      </c>
      <c r="F27" s="287">
        <f t="shared" ref="F27:G29" si="2">SUMIF($C$21:$C$25,$A27,F$21:F$25)</f>
        <v>1207.7355499999999</v>
      </c>
      <c r="G27" s="288">
        <f t="shared" si="2"/>
        <v>1140.9608400000002</v>
      </c>
      <c r="H27" s="607"/>
      <c r="I27" s="607"/>
      <c r="J27" s="607"/>
    </row>
    <row r="28" spans="1:10" ht="11.45" customHeight="1">
      <c r="A28" s="618" t="s">
        <v>95</v>
      </c>
      <c r="B28" s="250" t="s">
        <v>660</v>
      </c>
      <c r="C28" s="251"/>
      <c r="D28" s="248">
        <f t="shared" si="1"/>
        <v>0</v>
      </c>
      <c r="E28" s="287">
        <f t="shared" si="1"/>
        <v>0</v>
      </c>
      <c r="F28" s="287">
        <f t="shared" si="2"/>
        <v>0</v>
      </c>
      <c r="G28" s="288">
        <f t="shared" si="2"/>
        <v>0</v>
      </c>
      <c r="H28" s="607"/>
      <c r="I28" s="607"/>
      <c r="J28" s="607"/>
    </row>
    <row r="29" spans="1:10" ht="11.45" customHeight="1" thickBot="1">
      <c r="A29" s="618" t="s">
        <v>7</v>
      </c>
      <c r="B29" s="252" t="s">
        <v>661</v>
      </c>
      <c r="C29" s="253"/>
      <c r="D29" s="254">
        <f t="shared" si="1"/>
        <v>0</v>
      </c>
      <c r="E29" s="524">
        <f t="shared" si="1"/>
        <v>-79.914000000000001</v>
      </c>
      <c r="F29" s="524">
        <f t="shared" si="2"/>
        <v>-880.36068</v>
      </c>
      <c r="G29" s="525">
        <f t="shared" si="2"/>
        <v>-886.774</v>
      </c>
      <c r="H29" s="607"/>
      <c r="I29" s="607"/>
      <c r="J29" s="607"/>
    </row>
    <row r="30" spans="1:10">
      <c r="D30" s="607"/>
      <c r="E30" s="607"/>
      <c r="F30" s="607"/>
      <c r="G30" s="607"/>
      <c r="H30" s="607"/>
      <c r="I30" s="607"/>
      <c r="J30" s="607"/>
    </row>
    <row r="31" spans="1:10">
      <c r="D31" s="607"/>
      <c r="E31" s="607"/>
      <c r="F31" s="607"/>
      <c r="G31" s="607"/>
      <c r="H31" s="607"/>
      <c r="I31" s="607"/>
      <c r="J31" s="607"/>
    </row>
    <row r="32" spans="1:10">
      <c r="D32" s="607"/>
      <c r="E32" s="607"/>
      <c r="F32" s="607"/>
      <c r="G32" s="607"/>
      <c r="H32" s="607"/>
      <c r="I32" s="607"/>
      <c r="J32" s="607"/>
    </row>
    <row r="33" spans="2:10">
      <c r="B33" s="607"/>
      <c r="C33" s="607"/>
      <c r="D33" s="607"/>
      <c r="E33" s="607"/>
      <c r="F33" s="607"/>
      <c r="G33" s="607"/>
      <c r="H33" s="607"/>
      <c r="I33" s="607"/>
      <c r="J33" s="607"/>
    </row>
    <row r="34" spans="2:10">
      <c r="B34" s="607"/>
      <c r="C34" s="607"/>
      <c r="D34" s="607"/>
      <c r="E34" s="607"/>
      <c r="F34" s="607"/>
      <c r="G34" s="607"/>
      <c r="H34" s="607"/>
      <c r="I34" s="607"/>
      <c r="J34" s="607"/>
    </row>
    <row r="35" spans="2:10">
      <c r="D35" s="607"/>
      <c r="E35" s="607"/>
      <c r="F35" s="607"/>
      <c r="G35" s="607"/>
      <c r="H35" s="607"/>
      <c r="I35" s="607"/>
      <c r="J35" s="607"/>
    </row>
    <row r="36" spans="2:10">
      <c r="D36" s="607"/>
      <c r="E36" s="607"/>
      <c r="F36" s="607"/>
      <c r="G36" s="607"/>
      <c r="H36" s="607"/>
      <c r="I36" s="607"/>
      <c r="J36" s="607"/>
    </row>
    <row r="37" spans="2:10">
      <c r="D37" s="607"/>
      <c r="E37" s="607"/>
      <c r="F37" s="607"/>
      <c r="G37" s="607"/>
      <c r="H37" s="607"/>
      <c r="I37" s="607"/>
      <c r="J37" s="607"/>
    </row>
    <row r="38" spans="2:10">
      <c r="D38" s="607"/>
      <c r="E38" s="607"/>
      <c r="F38" s="607"/>
      <c r="G38" s="607"/>
      <c r="H38" s="607"/>
      <c r="I38" s="607"/>
      <c r="J38" s="607"/>
    </row>
    <row r="39" spans="2:10">
      <c r="D39" s="607"/>
      <c r="E39" s="607"/>
      <c r="F39" s="607"/>
      <c r="G39" s="607"/>
      <c r="H39" s="607"/>
      <c r="I39" s="607"/>
      <c r="J39" s="607"/>
    </row>
    <row r="40" spans="2:10">
      <c r="D40" s="607"/>
      <c r="E40" s="607"/>
      <c r="F40" s="607"/>
      <c r="G40" s="607"/>
      <c r="H40" s="607"/>
      <c r="I40" s="607"/>
      <c r="J40" s="607"/>
    </row>
    <row r="41" spans="2:10">
      <c r="D41" s="607"/>
      <c r="E41" s="607"/>
      <c r="F41" s="607"/>
      <c r="G41" s="607"/>
      <c r="H41" s="607"/>
      <c r="I41" s="607"/>
      <c r="J41" s="607"/>
    </row>
    <row r="42" spans="2:10">
      <c r="D42" s="607"/>
      <c r="E42" s="607"/>
      <c r="F42" s="607"/>
      <c r="G42" s="607"/>
      <c r="H42" s="607"/>
      <c r="I42" s="607"/>
      <c r="J42" s="607"/>
    </row>
    <row r="43" spans="2:10">
      <c r="D43" s="607"/>
      <c r="E43" s="607"/>
      <c r="F43" s="607"/>
      <c r="G43" s="607"/>
      <c r="H43" s="607"/>
      <c r="I43" s="607"/>
      <c r="J43" s="607"/>
    </row>
    <row r="44" spans="2:10">
      <c r="D44" s="607"/>
      <c r="E44" s="607"/>
      <c r="F44" s="607"/>
      <c r="G44" s="607"/>
      <c r="H44" s="607"/>
      <c r="I44" s="607"/>
      <c r="J44" s="607"/>
    </row>
    <row r="45" spans="2:10">
      <c r="D45" s="607"/>
      <c r="E45" s="607"/>
      <c r="F45" s="607"/>
      <c r="G45" s="607"/>
      <c r="H45" s="607"/>
      <c r="I45" s="607"/>
      <c r="J45" s="607"/>
    </row>
    <row r="46" spans="2:10">
      <c r="D46" s="607"/>
      <c r="E46" s="607"/>
      <c r="F46" s="607"/>
      <c r="G46" s="607"/>
      <c r="H46" s="607"/>
      <c r="I46" s="607"/>
      <c r="J46" s="607"/>
    </row>
    <row r="47" spans="2:10">
      <c r="D47" s="607"/>
      <c r="E47" s="607"/>
      <c r="F47" s="607"/>
      <c r="G47" s="607"/>
      <c r="H47" s="607"/>
      <c r="I47" s="607"/>
      <c r="J47" s="607"/>
    </row>
    <row r="48" spans="2:10">
      <c r="D48" s="607"/>
      <c r="E48" s="607"/>
      <c r="F48" s="607"/>
      <c r="G48" s="607"/>
      <c r="H48" s="607"/>
      <c r="I48" s="607"/>
      <c r="J48" s="607"/>
    </row>
    <row r="49" spans="4:10">
      <c r="D49" s="607"/>
      <c r="E49" s="607"/>
      <c r="F49" s="607"/>
      <c r="G49" s="607"/>
      <c r="H49" s="607"/>
      <c r="I49" s="607"/>
      <c r="J49" s="607"/>
    </row>
    <row r="50" spans="4:10">
      <c r="D50" s="607"/>
      <c r="E50" s="607"/>
      <c r="F50" s="607"/>
      <c r="G50" s="607"/>
      <c r="H50" s="607"/>
      <c r="I50" s="607"/>
      <c r="J50" s="607"/>
    </row>
    <row r="51" spans="4:10">
      <c r="D51" s="607"/>
      <c r="E51" s="607"/>
      <c r="F51" s="607"/>
      <c r="G51" s="607"/>
      <c r="H51" s="607"/>
      <c r="I51" s="607"/>
      <c r="J51" s="607"/>
    </row>
    <row r="52" spans="4:10">
      <c r="D52" s="607"/>
      <c r="E52" s="607"/>
      <c r="F52" s="607"/>
      <c r="G52" s="607"/>
      <c r="H52" s="607"/>
      <c r="I52" s="607"/>
      <c r="J52" s="607"/>
    </row>
    <row r="53" spans="4:10">
      <c r="D53" s="607"/>
      <c r="E53" s="607"/>
      <c r="F53" s="607"/>
      <c r="G53" s="607"/>
      <c r="H53" s="607"/>
      <c r="I53" s="607"/>
      <c r="J53" s="607"/>
    </row>
    <row r="54" spans="4:10">
      <c r="D54" s="607"/>
      <c r="E54" s="607"/>
      <c r="F54" s="607"/>
      <c r="G54" s="607"/>
      <c r="H54" s="607"/>
      <c r="I54" s="607"/>
      <c r="J54" s="607"/>
    </row>
    <row r="55" spans="4:10">
      <c r="D55" s="607"/>
      <c r="E55" s="607"/>
      <c r="F55" s="607"/>
      <c r="G55" s="607"/>
      <c r="H55" s="607"/>
      <c r="I55" s="607"/>
      <c r="J55" s="607"/>
    </row>
    <row r="56" spans="4:10">
      <c r="D56" s="607"/>
      <c r="E56" s="607"/>
      <c r="F56" s="607"/>
      <c r="G56" s="607"/>
      <c r="H56" s="607"/>
      <c r="I56" s="607"/>
      <c r="J56" s="607"/>
    </row>
    <row r="57" spans="4:10">
      <c r="D57" s="607"/>
      <c r="E57" s="607"/>
      <c r="F57" s="607"/>
      <c r="G57" s="607"/>
      <c r="H57" s="607"/>
      <c r="I57" s="607"/>
      <c r="J57" s="607"/>
    </row>
    <row r="58" spans="4:10">
      <c r="D58" s="607"/>
      <c r="E58" s="607"/>
      <c r="F58" s="607"/>
      <c r="G58" s="607"/>
      <c r="H58" s="607"/>
      <c r="I58" s="607"/>
      <c r="J58" s="607"/>
    </row>
    <row r="59" spans="4:10">
      <c r="D59" s="607"/>
      <c r="E59" s="607"/>
      <c r="F59" s="607"/>
      <c r="G59" s="607"/>
      <c r="H59" s="607"/>
      <c r="I59" s="607"/>
      <c r="J59" s="607"/>
    </row>
    <row r="60" spans="4:10">
      <c r="D60" s="607"/>
      <c r="E60" s="607"/>
      <c r="F60" s="607"/>
      <c r="G60" s="607"/>
      <c r="H60" s="607"/>
      <c r="I60" s="607"/>
      <c r="J60" s="607"/>
    </row>
    <row r="61" spans="4:10">
      <c r="D61" s="607"/>
      <c r="E61" s="607"/>
      <c r="F61" s="607"/>
      <c r="G61" s="607"/>
      <c r="H61" s="607"/>
      <c r="I61" s="607"/>
      <c r="J61" s="607"/>
    </row>
    <row r="62" spans="4:10">
      <c r="D62" s="607"/>
      <c r="E62" s="607"/>
      <c r="F62" s="607"/>
      <c r="G62" s="607"/>
      <c r="H62" s="607"/>
      <c r="I62" s="607"/>
      <c r="J62" s="607"/>
    </row>
  </sheetData>
  <customSheetViews>
    <customSheetView guid="{5409D0F0-F11A-42D8-A3F2-0C8F2218C9AA}" showGridLines="0">
      <selection activeCell="B3" sqref="B3"/>
      <pageMargins left="0.7" right="0.7" top="0.75" bottom="0.75" header="0.3" footer="0.3"/>
      <pageSetup paperSize="9" orientation="portrait" verticalDpi="0" r:id="rId1"/>
    </customSheetView>
  </customSheetViews>
  <pageMargins left="0.78740157480314965" right="0.59055118110236227" top="0.78740157480314965" bottom="0.78740157480314965" header="0.19685039370078741" footer="0.19685039370078741"/>
  <pageSetup paperSize="9" orientation="portrait" r:id="rId2"/>
  <headerFooter>
    <oddHeader>&amp;C&amp;"-,Fett"&amp;A</oddHeader>
    <oddFooter>&amp;L&amp;8&amp;Z&amp;F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E44"/>
  <sheetViews>
    <sheetView tabSelected="1" zoomScale="70" zoomScaleNormal="70" workbookViewId="0">
      <pane xSplit="2" ySplit="4" topLeftCell="C5" activePane="bottomRight" state="frozen"/>
      <selection activeCell="E25" sqref="E25"/>
      <selection pane="topRight" activeCell="E25" sqref="E25"/>
      <selection pane="bottomLeft" activeCell="E25" sqref="E25"/>
      <selection pane="bottomRight" activeCell="B10" sqref="B10"/>
    </sheetView>
  </sheetViews>
  <sheetFormatPr defaultColWidth="11.375" defaultRowHeight="14.25"/>
  <cols>
    <col min="1" max="1" width="3.375" style="210" customWidth="1"/>
    <col min="2" max="2" width="36" style="210" customWidth="1"/>
    <col min="3" max="4" width="32.625" style="210" customWidth="1"/>
    <col min="5" max="5" width="45.625" style="210" customWidth="1"/>
    <col min="6" max="16384" width="11.375" style="210"/>
  </cols>
  <sheetData>
    <row r="1" spans="1:5" ht="19.5" customHeight="1">
      <c r="A1" s="1252" t="s">
        <v>790</v>
      </c>
      <c r="B1" s="721"/>
      <c r="C1" s="721"/>
      <c r="D1" s="721"/>
      <c r="E1" s="721"/>
    </row>
    <row r="2" spans="1:5" ht="48" customHeight="1">
      <c r="A2" s="1307" t="s">
        <v>789</v>
      </c>
      <c r="B2" s="1307"/>
      <c r="C2" s="1307"/>
      <c r="D2" s="1307"/>
      <c r="E2" s="1307"/>
    </row>
    <row r="3" spans="1:5" ht="12" customHeight="1">
      <c r="A3" s="1253"/>
      <c r="B3" s="1259"/>
      <c r="C3" s="1308" t="s">
        <v>788</v>
      </c>
      <c r="D3" s="1308"/>
      <c r="E3" s="1265"/>
    </row>
    <row r="4" spans="1:5" ht="12" customHeight="1">
      <c r="A4" s="1254" t="s">
        <v>787</v>
      </c>
      <c r="B4" s="1061" t="s">
        <v>786</v>
      </c>
      <c r="C4" s="1127" t="s">
        <v>563</v>
      </c>
      <c r="D4" s="1127" t="s">
        <v>564</v>
      </c>
      <c r="E4" s="1266" t="s">
        <v>785</v>
      </c>
    </row>
    <row r="5" spans="1:5" ht="12" customHeight="1">
      <c r="A5" s="1255" t="s">
        <v>565</v>
      </c>
      <c r="B5" s="1063"/>
      <c r="C5" s="1267"/>
      <c r="D5" s="1267"/>
      <c r="E5" s="1268"/>
    </row>
    <row r="6" spans="1:5" ht="12" customHeight="1">
      <c r="A6" s="1256">
        <v>1</v>
      </c>
      <c r="B6" s="1260" t="s">
        <v>470</v>
      </c>
      <c r="C6" s="1269" t="s">
        <v>771</v>
      </c>
      <c r="D6" s="1269"/>
      <c r="E6" s="1270"/>
    </row>
    <row r="7" spans="1:5" ht="12" customHeight="1">
      <c r="A7" s="1256">
        <v>2</v>
      </c>
      <c r="B7" s="1260" t="s">
        <v>784</v>
      </c>
      <c r="C7" s="1269" t="s">
        <v>771</v>
      </c>
      <c r="D7" s="1269"/>
      <c r="E7" s="1270"/>
    </row>
    <row r="8" spans="1:5" ht="12" customHeight="1">
      <c r="A8" s="1256">
        <v>3</v>
      </c>
      <c r="B8" s="1260" t="s">
        <v>783</v>
      </c>
      <c r="C8" s="1269" t="s">
        <v>771</v>
      </c>
      <c r="D8" s="1269"/>
      <c r="E8" s="1270"/>
    </row>
    <row r="9" spans="1:5" s="620" customFormat="1" ht="45">
      <c r="A9" s="1257">
        <v>4</v>
      </c>
      <c r="B9" s="1261" t="s">
        <v>782</v>
      </c>
      <c r="C9" s="1269" t="s">
        <v>725</v>
      </c>
      <c r="D9" s="1269" t="s">
        <v>724</v>
      </c>
      <c r="E9" s="1271" t="s">
        <v>781</v>
      </c>
    </row>
    <row r="10" spans="1:5" ht="138.75" customHeight="1">
      <c r="A10" s="1256">
        <v>5</v>
      </c>
      <c r="B10" s="1261" t="s">
        <v>780</v>
      </c>
      <c r="C10" s="1269" t="s">
        <v>725</v>
      </c>
      <c r="D10" s="1269" t="s">
        <v>724</v>
      </c>
      <c r="E10" s="1271" t="s">
        <v>779</v>
      </c>
    </row>
    <row r="11" spans="1:5" ht="22.5">
      <c r="A11" s="1256">
        <v>6</v>
      </c>
      <c r="B11" s="1261" t="s">
        <v>778</v>
      </c>
      <c r="C11" s="1269" t="s">
        <v>725</v>
      </c>
      <c r="D11" s="1269"/>
      <c r="E11" s="1271" t="s">
        <v>777</v>
      </c>
    </row>
    <row r="12" spans="1:5" s="620" customFormat="1" ht="109.5" customHeight="1">
      <c r="A12" s="1257">
        <v>7</v>
      </c>
      <c r="B12" s="1062" t="s">
        <v>776</v>
      </c>
      <c r="C12" s="1269" t="s">
        <v>775</v>
      </c>
      <c r="D12" s="1272" t="s">
        <v>774</v>
      </c>
      <c r="E12" s="1271" t="s">
        <v>773</v>
      </c>
    </row>
    <row r="13" spans="1:5" s="620" customFormat="1" ht="71.25" customHeight="1">
      <c r="A13" s="1257">
        <v>8</v>
      </c>
      <c r="B13" s="1261" t="s">
        <v>772</v>
      </c>
      <c r="C13" s="1269" t="s">
        <v>771</v>
      </c>
      <c r="D13" s="1269" t="s">
        <v>770</v>
      </c>
      <c r="E13" s="1271"/>
    </row>
    <row r="14" spans="1:5" ht="60.75" customHeight="1">
      <c r="A14" s="1278">
        <v>9</v>
      </c>
      <c r="B14" s="1279" t="s">
        <v>769</v>
      </c>
      <c r="C14" s="1280" t="s">
        <v>768</v>
      </c>
      <c r="D14" s="1280" t="s">
        <v>724</v>
      </c>
      <c r="E14" s="1281" t="s">
        <v>767</v>
      </c>
    </row>
    <row r="15" spans="1:5" ht="12" customHeight="1">
      <c r="A15" s="1255" t="s">
        <v>766</v>
      </c>
      <c r="B15" s="1262"/>
      <c r="C15" s="1273"/>
      <c r="D15" s="1273"/>
      <c r="E15" s="1270"/>
    </row>
    <row r="16" spans="1:5" ht="22.5">
      <c r="A16" s="1256">
        <f>A14+1</f>
        <v>10</v>
      </c>
      <c r="B16" s="1261" t="s">
        <v>765</v>
      </c>
      <c r="C16" s="1269" t="s">
        <v>764</v>
      </c>
      <c r="D16" s="1269" t="s">
        <v>763</v>
      </c>
      <c r="E16" s="1271" t="s">
        <v>762</v>
      </c>
    </row>
    <row r="17" spans="1:5" ht="78.75">
      <c r="A17" s="1256">
        <f>A16+1</f>
        <v>11</v>
      </c>
      <c r="B17" s="1261" t="s">
        <v>67</v>
      </c>
      <c r="C17" s="1269" t="s">
        <v>761</v>
      </c>
      <c r="D17" s="1269" t="s">
        <v>697</v>
      </c>
      <c r="E17" s="1271" t="s">
        <v>760</v>
      </c>
    </row>
    <row r="18" spans="1:5" ht="51" customHeight="1">
      <c r="A18" s="1278">
        <f>A17+1</f>
        <v>12</v>
      </c>
      <c r="B18" s="1279" t="s">
        <v>759</v>
      </c>
      <c r="C18" s="1280" t="s">
        <v>758</v>
      </c>
      <c r="D18" s="1280" t="s">
        <v>697</v>
      </c>
      <c r="E18" s="1281" t="s">
        <v>757</v>
      </c>
    </row>
    <row r="19" spans="1:5" ht="12" customHeight="1">
      <c r="A19" s="1255" t="s">
        <v>756</v>
      </c>
      <c r="B19" s="1262"/>
      <c r="C19" s="1273"/>
      <c r="D19" s="1273"/>
      <c r="E19" s="1270"/>
    </row>
    <row r="20" spans="1:5" ht="76.5" customHeight="1">
      <c r="A20" s="1256">
        <f>A18+1</f>
        <v>13</v>
      </c>
      <c r="B20" s="1261" t="s">
        <v>755</v>
      </c>
      <c r="C20" s="1269" t="s">
        <v>754</v>
      </c>
      <c r="D20" s="1269" t="s">
        <v>753</v>
      </c>
      <c r="E20" s="1271"/>
    </row>
    <row r="21" spans="1:5" ht="45">
      <c r="A21" s="1256">
        <f>A20+1</f>
        <v>14</v>
      </c>
      <c r="B21" s="1261" t="s">
        <v>752</v>
      </c>
      <c r="C21" s="1269" t="s">
        <v>751</v>
      </c>
      <c r="D21" s="1269" t="s">
        <v>750</v>
      </c>
      <c r="E21" s="1271" t="s">
        <v>749</v>
      </c>
    </row>
    <row r="22" spans="1:5" ht="66.75" customHeight="1">
      <c r="A22" s="1256">
        <f>A21+1</f>
        <v>15</v>
      </c>
      <c r="B22" s="1261" t="s">
        <v>566</v>
      </c>
      <c r="C22" s="1309" t="s">
        <v>748</v>
      </c>
      <c r="D22" s="1309"/>
      <c r="E22" s="1310"/>
    </row>
    <row r="23" spans="1:5" ht="48" customHeight="1">
      <c r="A23" s="1278">
        <f>A22+1</f>
        <v>16</v>
      </c>
      <c r="B23" s="1279" t="s">
        <v>567</v>
      </c>
      <c r="C23" s="1311" t="s">
        <v>747</v>
      </c>
      <c r="D23" s="1311"/>
      <c r="E23" s="1312"/>
    </row>
    <row r="24" spans="1:5" ht="12" customHeight="1">
      <c r="A24" s="1255" t="s">
        <v>746</v>
      </c>
      <c r="B24" s="1262"/>
      <c r="C24" s="1273"/>
      <c r="D24" s="1273"/>
      <c r="E24" s="1270"/>
    </row>
    <row r="25" spans="1:5" ht="54" customHeight="1">
      <c r="A25" s="1256">
        <f>A23+1</f>
        <v>17</v>
      </c>
      <c r="B25" s="1261" t="s">
        <v>745</v>
      </c>
      <c r="C25" s="1269" t="s">
        <v>744</v>
      </c>
      <c r="D25" s="1269" t="s">
        <v>743</v>
      </c>
      <c r="E25" s="1274"/>
    </row>
    <row r="26" spans="1:5" ht="57" customHeight="1">
      <c r="A26" s="1256">
        <f t="shared" ref="A26:A35" si="0">A25+1</f>
        <v>18</v>
      </c>
      <c r="B26" s="1261" t="s">
        <v>742</v>
      </c>
      <c r="C26" s="1282" t="s">
        <v>741</v>
      </c>
      <c r="D26" s="1269" t="s">
        <v>740</v>
      </c>
      <c r="E26" s="1274"/>
    </row>
    <row r="27" spans="1:5" ht="39" customHeight="1">
      <c r="A27" s="1256">
        <f t="shared" si="0"/>
        <v>19</v>
      </c>
      <c r="B27" s="1261" t="s">
        <v>739</v>
      </c>
      <c r="C27" s="1269" t="s">
        <v>738</v>
      </c>
      <c r="D27" s="1269" t="s">
        <v>737</v>
      </c>
      <c r="E27" s="1271" t="s">
        <v>736</v>
      </c>
    </row>
    <row r="28" spans="1:5" ht="67.5">
      <c r="A28" s="1256">
        <f t="shared" si="0"/>
        <v>20</v>
      </c>
      <c r="B28" s="1261" t="s">
        <v>735</v>
      </c>
      <c r="C28" s="1269" t="s">
        <v>734</v>
      </c>
      <c r="D28" s="1269"/>
      <c r="E28" s="1271" t="s">
        <v>733</v>
      </c>
    </row>
    <row r="29" spans="1:5" ht="56.25">
      <c r="A29" s="1256">
        <f t="shared" si="0"/>
        <v>21</v>
      </c>
      <c r="B29" s="1261" t="s">
        <v>732</v>
      </c>
      <c r="C29" s="1269" t="s">
        <v>731</v>
      </c>
      <c r="D29" s="1269" t="s">
        <v>730</v>
      </c>
      <c r="E29" s="1271" t="s">
        <v>729</v>
      </c>
    </row>
    <row r="30" spans="1:5" ht="27" customHeight="1">
      <c r="A30" s="1256">
        <f t="shared" si="0"/>
        <v>22</v>
      </c>
      <c r="B30" s="1261" t="s">
        <v>728</v>
      </c>
      <c r="C30" s="1269" t="s">
        <v>725</v>
      </c>
      <c r="D30" s="1269" t="s">
        <v>724</v>
      </c>
      <c r="E30" s="1271" t="s">
        <v>727</v>
      </c>
    </row>
    <row r="31" spans="1:5" ht="19.5" customHeight="1">
      <c r="A31" s="1256">
        <f t="shared" si="0"/>
        <v>23</v>
      </c>
      <c r="B31" s="1261" t="s">
        <v>726</v>
      </c>
      <c r="C31" s="1269" t="s">
        <v>725</v>
      </c>
      <c r="D31" s="1269" t="s">
        <v>724</v>
      </c>
      <c r="E31" s="1271" t="s">
        <v>723</v>
      </c>
    </row>
    <row r="32" spans="1:5" ht="45">
      <c r="A32" s="1256">
        <f t="shared" si="0"/>
        <v>24</v>
      </c>
      <c r="B32" s="1261" t="s">
        <v>722</v>
      </c>
      <c r="C32" s="1269" t="s">
        <v>721</v>
      </c>
      <c r="D32" s="1269" t="s">
        <v>720</v>
      </c>
      <c r="E32" s="1271" t="s">
        <v>719</v>
      </c>
    </row>
    <row r="33" spans="1:5" ht="62.25" customHeight="1">
      <c r="A33" s="1256">
        <f t="shared" si="0"/>
        <v>25</v>
      </c>
      <c r="B33" s="1261" t="s">
        <v>718</v>
      </c>
      <c r="C33" s="1269" t="s">
        <v>717</v>
      </c>
      <c r="D33" s="1269" t="s">
        <v>716</v>
      </c>
      <c r="E33" s="1271"/>
    </row>
    <row r="34" spans="1:5" ht="67.5">
      <c r="A34" s="1256">
        <f t="shared" si="0"/>
        <v>26</v>
      </c>
      <c r="B34" s="1261" t="s">
        <v>715</v>
      </c>
      <c r="C34" s="1269" t="s">
        <v>714</v>
      </c>
      <c r="D34" s="1269" t="s">
        <v>713</v>
      </c>
      <c r="E34" s="1271" t="s">
        <v>712</v>
      </c>
    </row>
    <row r="35" spans="1:5" ht="67.5">
      <c r="A35" s="1278">
        <f t="shared" si="0"/>
        <v>27</v>
      </c>
      <c r="B35" s="1279" t="s">
        <v>711</v>
      </c>
      <c r="C35" s="1280" t="s">
        <v>710</v>
      </c>
      <c r="D35" s="1280" t="s">
        <v>709</v>
      </c>
      <c r="E35" s="1281" t="s">
        <v>708</v>
      </c>
    </row>
    <row r="36" spans="1:5" ht="12" customHeight="1">
      <c r="A36" s="1255" t="s">
        <v>707</v>
      </c>
      <c r="B36" s="1263"/>
      <c r="C36" s="1275"/>
      <c r="D36" s="1275"/>
      <c r="E36" s="1271"/>
    </row>
    <row r="37" spans="1:5" ht="45">
      <c r="A37" s="1256">
        <f>A35+1</f>
        <v>28</v>
      </c>
      <c r="B37" s="1261" t="s">
        <v>706</v>
      </c>
      <c r="C37" s="1269" t="s">
        <v>705</v>
      </c>
      <c r="D37" s="1269" t="s">
        <v>701</v>
      </c>
      <c r="E37" s="1271" t="s">
        <v>704</v>
      </c>
    </row>
    <row r="38" spans="1:5" ht="56.25">
      <c r="A38" s="1256">
        <f>A37+1</f>
        <v>29</v>
      </c>
      <c r="B38" s="1261" t="s">
        <v>703</v>
      </c>
      <c r="C38" s="1269" t="s">
        <v>702</v>
      </c>
      <c r="D38" s="1269" t="s">
        <v>701</v>
      </c>
      <c r="E38" s="1271" t="s">
        <v>700</v>
      </c>
    </row>
    <row r="39" spans="1:5" ht="56.25">
      <c r="A39" s="1256">
        <f>A38+1</f>
        <v>30</v>
      </c>
      <c r="B39" s="1261" t="s">
        <v>699</v>
      </c>
      <c r="C39" s="1269" t="s">
        <v>698</v>
      </c>
      <c r="D39" s="1269" t="s">
        <v>697</v>
      </c>
      <c r="E39" s="1271" t="s">
        <v>696</v>
      </c>
    </row>
    <row r="40" spans="1:5" ht="56.25">
      <c r="A40" s="1278">
        <f>A39+1</f>
        <v>31</v>
      </c>
      <c r="B40" s="1279" t="s">
        <v>695</v>
      </c>
      <c r="C40" s="1280" t="s">
        <v>694</v>
      </c>
      <c r="D40" s="1280" t="s">
        <v>693</v>
      </c>
      <c r="E40" s="1281" t="s">
        <v>692</v>
      </c>
    </row>
    <row r="41" spans="1:5" ht="12" customHeight="1">
      <c r="A41" s="1255" t="s">
        <v>691</v>
      </c>
      <c r="B41" s="1263"/>
      <c r="C41" s="1275"/>
      <c r="D41" s="1275"/>
      <c r="E41" s="1271"/>
    </row>
    <row r="42" spans="1:5" ht="101.25">
      <c r="A42" s="1256">
        <f>A40+1</f>
        <v>32</v>
      </c>
      <c r="B42" s="1261" t="s">
        <v>568</v>
      </c>
      <c r="C42" s="1269" t="s">
        <v>690</v>
      </c>
      <c r="D42" s="1269" t="s">
        <v>689</v>
      </c>
      <c r="E42" s="1271" t="s">
        <v>688</v>
      </c>
    </row>
    <row r="43" spans="1:5" ht="90">
      <c r="A43" s="1256">
        <f>A42+1</f>
        <v>33</v>
      </c>
      <c r="B43" s="1261" t="s">
        <v>687</v>
      </c>
      <c r="C43" s="1269" t="s">
        <v>686</v>
      </c>
      <c r="D43" s="1269" t="s">
        <v>685</v>
      </c>
      <c r="E43" s="1271"/>
    </row>
    <row r="44" spans="1:5" ht="34.5" thickBot="1">
      <c r="A44" s="1258">
        <f>A43+1</f>
        <v>34</v>
      </c>
      <c r="B44" s="1264" t="s">
        <v>684</v>
      </c>
      <c r="C44" s="1276" t="s">
        <v>683</v>
      </c>
      <c r="D44" s="1276" t="s">
        <v>683</v>
      </c>
      <c r="E44" s="1277" t="s">
        <v>682</v>
      </c>
    </row>
  </sheetData>
  <mergeCells count="4">
    <mergeCell ref="A2:E2"/>
    <mergeCell ref="C3:D3"/>
    <mergeCell ref="C22:E22"/>
    <mergeCell ref="C23:E23"/>
  </mergeCells>
  <pageMargins left="0.51181102362204722" right="0.51181102362204722" top="0.59055118110236227" bottom="0.59055118110236227" header="0.31496062992125984" footer="0.31496062992125984"/>
  <pageSetup paperSize="9" scale="90" fitToHeight="0" orientation="landscape" cellComments="asDisplayed" r:id="rId1"/>
  <headerFooter>
    <oddHeader xml:space="preserve">&amp;CAbgrenzung von Finanzverbindlichkeiten beim Unternehmenskauf
</oddHeader>
    <oddFooter>&amp;L&amp;8&amp;Z&amp;F&amp;Rpage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M209"/>
  <sheetViews>
    <sheetView zoomScaleNormal="100" zoomScaleSheetLayoutView="115" workbookViewId="0">
      <selection activeCell="E25" sqref="E25"/>
    </sheetView>
  </sheetViews>
  <sheetFormatPr defaultColWidth="9" defaultRowHeight="14.25" outlineLevelRow="1" outlineLevelCol="1"/>
  <cols>
    <col min="1" max="1" width="5.375" style="210" customWidth="1"/>
    <col min="2" max="2" width="27.875" style="210" customWidth="1"/>
    <col min="3" max="3" width="7.875" style="210" hidden="1" customWidth="1" outlineLevel="1"/>
    <col min="4" max="4" width="7.875" style="210" customWidth="1" collapsed="1"/>
    <col min="5" max="6" width="7.875" style="210" customWidth="1"/>
    <col min="7" max="16384" width="9" style="210"/>
  </cols>
  <sheetData>
    <row r="1" spans="2:6" ht="20.25" customHeight="1"/>
    <row r="2" spans="2:6" ht="19.5" customHeight="1">
      <c r="B2" s="26" t="s">
        <v>50</v>
      </c>
      <c r="C2" s="2"/>
      <c r="D2" s="2"/>
      <c r="E2" s="2"/>
      <c r="F2" s="22"/>
    </row>
    <row r="3" spans="2:6" ht="12" customHeight="1">
      <c r="B3" s="331"/>
      <c r="C3" s="79">
        <v>2009</v>
      </c>
      <c r="D3" s="79">
        <v>2010</v>
      </c>
      <c r="E3" s="79">
        <v>2011</v>
      </c>
      <c r="F3" s="80">
        <v>2012</v>
      </c>
    </row>
    <row r="4" spans="2:6" ht="12" customHeight="1">
      <c r="B4" s="315" t="s">
        <v>364</v>
      </c>
      <c r="C4" s="1283" t="s">
        <v>422</v>
      </c>
      <c r="D4" s="1283"/>
      <c r="E4" s="1283"/>
      <c r="F4" s="1284"/>
    </row>
    <row r="5" spans="2:6" ht="12" customHeight="1">
      <c r="B5" s="31" t="s">
        <v>3</v>
      </c>
      <c r="C5" s="101"/>
      <c r="D5" s="101"/>
      <c r="E5" s="101"/>
      <c r="F5" s="111"/>
    </row>
    <row r="6" spans="2:6" ht="12" hidden="1" customHeight="1" outlineLevel="1">
      <c r="B6" s="17" t="s">
        <v>52</v>
      </c>
      <c r="C6" s="93">
        <f>'BS-Net assets'!C23</f>
        <v>1521.6756799999998</v>
      </c>
      <c r="D6" s="93">
        <f>'BS-Net assets'!D23</f>
        <v>1568.5787</v>
      </c>
      <c r="E6" s="93">
        <f>'BS-Net assets'!E23</f>
        <v>2857.4310599999999</v>
      </c>
      <c r="F6" s="94">
        <f>'BS-Net assets'!F23</f>
        <v>2582.3930399999999</v>
      </c>
    </row>
    <row r="7" spans="2:6" ht="12" hidden="1" customHeight="1" outlineLevel="1">
      <c r="B7" s="17" t="s">
        <v>53</v>
      </c>
      <c r="C7" s="93">
        <f>'BS-Net assets'!C24</f>
        <v>4482.6321100000005</v>
      </c>
      <c r="D7" s="93">
        <f>'BS-Net assets'!D24</f>
        <v>5545.0653200000006</v>
      </c>
      <c r="E7" s="93">
        <f>'BS-Net assets'!E24</f>
        <v>5502.5658200000007</v>
      </c>
      <c r="F7" s="94">
        <f>'BS-Net assets'!F24</f>
        <v>4396.1670800000002</v>
      </c>
    </row>
    <row r="8" spans="2:6" ht="12" hidden="1" customHeight="1" outlineLevel="1">
      <c r="B8" s="17" t="s">
        <v>54</v>
      </c>
      <c r="C8" s="93">
        <f>'BS-Net assets'!C25</f>
        <v>1000.54875</v>
      </c>
      <c r="D8" s="93">
        <f>'BS-Net assets'!D25</f>
        <v>1334.9928799999998</v>
      </c>
      <c r="E8" s="93">
        <f>'BS-Net assets'!E25</f>
        <v>242.6919</v>
      </c>
      <c r="F8" s="94">
        <f>'BS-Net assets'!F25</f>
        <v>881.45812999999998</v>
      </c>
    </row>
    <row r="9" spans="2:6" ht="12" hidden="1" customHeight="1" outlineLevel="1">
      <c r="B9" s="55" t="s">
        <v>55</v>
      </c>
      <c r="C9" s="104">
        <f>'BS-Net assets'!C26</f>
        <v>260.86220000000003</v>
      </c>
      <c r="D9" s="104">
        <f>'BS-Net assets'!D26</f>
        <v>184.55032999999997</v>
      </c>
      <c r="E9" s="104">
        <f>'BS-Net assets'!E26</f>
        <v>707.46681999999998</v>
      </c>
      <c r="F9" s="105">
        <f>'BS-Net assets'!F26</f>
        <v>41.831800000000001</v>
      </c>
    </row>
    <row r="10" spans="2:6" ht="12" customHeight="1" collapsed="1">
      <c r="B10" s="17" t="s">
        <v>51</v>
      </c>
      <c r="C10" s="316">
        <f>SUM(C6:C9)</f>
        <v>7265.7187400000003</v>
      </c>
      <c r="D10" s="316">
        <f>SUM(D6:D9)</f>
        <v>8633.1872300000014</v>
      </c>
      <c r="E10" s="316">
        <f>SUM(E6:E9)</f>
        <v>9310.1556</v>
      </c>
      <c r="F10" s="317">
        <f>SUM(F6:F9)</f>
        <v>7901.85005</v>
      </c>
    </row>
    <row r="11" spans="2:6" ht="12" customHeight="1">
      <c r="B11" s="55" t="s">
        <v>59</v>
      </c>
      <c r="C11" s="329">
        <f>'BS-Net assets'!C29</f>
        <v>-3217.0042100000001</v>
      </c>
      <c r="D11" s="329">
        <f>'BS-Net assets'!D29</f>
        <v>-5327.9982900000005</v>
      </c>
      <c r="E11" s="329">
        <f>'BS-Net assets'!E29</f>
        <v>-3663.0758599999999</v>
      </c>
      <c r="F11" s="330">
        <f>'BS-Net assets'!F29</f>
        <v>-1717.3723600000001</v>
      </c>
    </row>
    <row r="12" spans="2:6" ht="12" customHeight="1">
      <c r="B12" s="17" t="s">
        <v>191</v>
      </c>
      <c r="C12" s="316">
        <f>SUM(C10:C11)</f>
        <v>4048.7145300000002</v>
      </c>
      <c r="D12" s="316">
        <f>SUM(D10:D11)</f>
        <v>3305.1889400000009</v>
      </c>
      <c r="E12" s="316">
        <f>SUM(E10:E11)</f>
        <v>5647.0797400000001</v>
      </c>
      <c r="F12" s="317">
        <f>SUM(F10:F11)</f>
        <v>6184.4776899999997</v>
      </c>
    </row>
    <row r="13" spans="2:6" ht="12" customHeight="1">
      <c r="B13" s="17" t="s">
        <v>56</v>
      </c>
      <c r="C13" s="316">
        <f>'BS-Net assets'!C28</f>
        <v>1880.6738700000001</v>
      </c>
      <c r="D13" s="316">
        <f>'BS-Net assets'!D28</f>
        <v>4704.3806699999996</v>
      </c>
      <c r="E13" s="316">
        <f>'BS-Net assets'!E28</f>
        <v>4050.20883</v>
      </c>
      <c r="F13" s="317">
        <f>'BS-Net assets'!F28</f>
        <v>4598.8673200000003</v>
      </c>
    </row>
    <row r="14" spans="2:6" ht="12" customHeight="1">
      <c r="B14" s="17" t="s">
        <v>58</v>
      </c>
      <c r="C14" s="316">
        <f>'BS-Net assets'!C30</f>
        <v>-3824.9607700000001</v>
      </c>
      <c r="D14" s="316">
        <f>'BS-Net assets'!D30</f>
        <v>-6049.9983099999999</v>
      </c>
      <c r="E14" s="316">
        <f>'BS-Net assets'!E30</f>
        <v>-6830.5913499999997</v>
      </c>
      <c r="F14" s="317">
        <f>'BS-Net assets'!F30</f>
        <v>-4752.3873899999999</v>
      </c>
    </row>
    <row r="15" spans="2:6" ht="12" customHeight="1">
      <c r="B15" s="18" t="s">
        <v>3</v>
      </c>
      <c r="C15" s="320">
        <f>SUM(C12:C14)</f>
        <v>2104.4276299999997</v>
      </c>
      <c r="D15" s="320">
        <f>SUM(D12:D14)</f>
        <v>1959.5713000000005</v>
      </c>
      <c r="E15" s="320">
        <f>SUM(E12:E14)</f>
        <v>2866.6972200000009</v>
      </c>
      <c r="F15" s="321">
        <f>SUM(F12:F14)</f>
        <v>6030.957620000001</v>
      </c>
    </row>
    <row r="16" spans="2:6" ht="12" hidden="1" customHeight="1" outlineLevel="1">
      <c r="B16" s="31" t="s">
        <v>190</v>
      </c>
      <c r="C16" s="316"/>
      <c r="D16" s="316"/>
      <c r="E16" s="316"/>
      <c r="F16" s="317"/>
    </row>
    <row r="17" spans="1:13" ht="12" hidden="1" customHeight="1" outlineLevel="1">
      <c r="A17" s="613"/>
      <c r="B17" s="17" t="s">
        <v>37</v>
      </c>
      <c r="C17" s="316">
        <f>'BS-Net assets'!C36</f>
        <v>-1248.5603100000001</v>
      </c>
      <c r="D17" s="316">
        <f>'BS-Net assets'!D36</f>
        <v>-964.69200000000001</v>
      </c>
      <c r="E17" s="316">
        <f>'BS-Net assets'!E36</f>
        <v>-1306.248</v>
      </c>
      <c r="F17" s="316">
        <f>'BS-Net assets'!F36</f>
        <v>-1077.4480000000001</v>
      </c>
    </row>
    <row r="18" spans="1:13" s="616" customFormat="1" ht="12" hidden="1" customHeight="1" outlineLevel="1">
      <c r="A18" s="210"/>
      <c r="B18" s="17" t="s">
        <v>61</v>
      </c>
      <c r="C18" s="316">
        <f>'BS-Net assets'!C37</f>
        <v>-388.86523999999997</v>
      </c>
      <c r="D18" s="316">
        <f>'BS-Net assets'!D37</f>
        <v>-140.25047000000001</v>
      </c>
      <c r="E18" s="316">
        <f>'BS-Net assets'!E37</f>
        <v>-161.54692</v>
      </c>
      <c r="F18" s="317">
        <f>'BS-Net assets'!F37</f>
        <v>-114.81125</v>
      </c>
      <c r="G18" s="210"/>
      <c r="H18" s="210"/>
      <c r="I18" s="210"/>
      <c r="J18" s="210"/>
      <c r="K18" s="210"/>
      <c r="L18" s="210"/>
      <c r="M18" s="210"/>
    </row>
    <row r="19" spans="1:13" s="616" customFormat="1" ht="12" hidden="1" customHeight="1" outlineLevel="1">
      <c r="A19" s="210"/>
      <c r="B19" s="17" t="s">
        <v>57</v>
      </c>
      <c r="C19" s="316">
        <f>'BS-Net assets'!C33</f>
        <v>328.74766</v>
      </c>
      <c r="D19" s="316">
        <f>'BS-Net assets'!D33</f>
        <v>149.14217000000002</v>
      </c>
      <c r="E19" s="316">
        <f>'BS-Net assets'!E33</f>
        <v>1336.28963</v>
      </c>
      <c r="F19" s="317">
        <f>'BS-Net assets'!F33</f>
        <v>1207.8783500000002</v>
      </c>
      <c r="G19" s="210"/>
      <c r="H19" s="210"/>
      <c r="I19" s="210"/>
      <c r="J19" s="210"/>
      <c r="K19" s="210"/>
      <c r="L19" s="210"/>
      <c r="M19" s="210"/>
    </row>
    <row r="20" spans="1:13" ht="12" hidden="1" customHeight="1" outlineLevel="1">
      <c r="A20" s="613"/>
      <c r="B20" s="55" t="s">
        <v>60</v>
      </c>
      <c r="C20" s="329">
        <f>'BS-Net assets'!C34</f>
        <v>103.85811</v>
      </c>
      <c r="D20" s="329">
        <f>'BS-Net assets'!D34</f>
        <v>59.866999999999997</v>
      </c>
      <c r="E20" s="329">
        <f>'BS-Net assets'!E34</f>
        <v>32.992839999999994</v>
      </c>
      <c r="F20" s="330">
        <f>'BS-Net assets'!F34</f>
        <v>47.893740000000001</v>
      </c>
    </row>
    <row r="21" spans="1:13" ht="12" customHeight="1" collapsed="1">
      <c r="A21" s="613"/>
      <c r="B21" s="17" t="s">
        <v>413</v>
      </c>
      <c r="C21" s="316">
        <f>SUM(C19,C20,C17,C18)</f>
        <v>-1204.81978</v>
      </c>
      <c r="D21" s="316">
        <f>SUM(D19,D20,D17,D18)</f>
        <v>-895.93329999999992</v>
      </c>
      <c r="E21" s="316">
        <f>SUM(E19,E20,E17,E18)</f>
        <v>-98.512450000000172</v>
      </c>
      <c r="F21" s="317">
        <f>SUM(F19,F20,F17,F18)</f>
        <v>63.512840000000068</v>
      </c>
    </row>
    <row r="22" spans="1:13" s="616" customFormat="1" ht="12" customHeight="1" thickBot="1">
      <c r="A22" s="210"/>
      <c r="B22" s="44" t="s">
        <v>4</v>
      </c>
      <c r="C22" s="332">
        <f>SUM(C15,C21)</f>
        <v>899.60784999999964</v>
      </c>
      <c r="D22" s="332">
        <f>SUM(D15,D21)</f>
        <v>1063.6380000000006</v>
      </c>
      <c r="E22" s="332">
        <f>SUM(E15,E21)</f>
        <v>2768.1847700000008</v>
      </c>
      <c r="F22" s="333">
        <f>SUM(F15,F21)</f>
        <v>6094.4704600000014</v>
      </c>
      <c r="G22" s="210"/>
      <c r="H22" s="210"/>
      <c r="I22" s="210"/>
      <c r="J22" s="210"/>
      <c r="K22" s="210"/>
      <c r="L22" s="210"/>
      <c r="M22" s="210"/>
    </row>
    <row r="23" spans="1:13" ht="12" customHeight="1">
      <c r="B23" s="71" t="s">
        <v>196</v>
      </c>
      <c r="C23" s="334"/>
      <c r="D23" s="334"/>
      <c r="E23" s="334"/>
      <c r="F23" s="335"/>
    </row>
    <row r="24" spans="1:13" ht="12" customHeight="1">
      <c r="B24" s="72" t="s">
        <v>195</v>
      </c>
      <c r="C24" s="231">
        <f>C10/C34*365</f>
        <v>63.655091753547339</v>
      </c>
      <c r="D24" s="231">
        <f>D10/D34*365</f>
        <v>84.069130956983329</v>
      </c>
      <c r="E24" s="231">
        <f>E10/E34*365</f>
        <v>74.162310001215246</v>
      </c>
      <c r="F24" s="232">
        <f>F10/F34*365</f>
        <v>85.119478033098588</v>
      </c>
    </row>
    <row r="25" spans="1:13" ht="12" customHeight="1">
      <c r="B25" s="72" t="s">
        <v>194</v>
      </c>
      <c r="C25" s="231">
        <f>C13/C33*365</f>
        <v>15.104696461019568</v>
      </c>
      <c r="D25" s="231">
        <f>D13/D33*365</f>
        <v>47.584142050078299</v>
      </c>
      <c r="E25" s="231">
        <f>E13/E33*365</f>
        <v>31.483215932765106</v>
      </c>
      <c r="F25" s="232">
        <f>F13/F33*365</f>
        <v>48.865046116846422</v>
      </c>
    </row>
    <row r="26" spans="1:13" ht="12" customHeight="1">
      <c r="B26" s="72" t="s">
        <v>193</v>
      </c>
      <c r="C26" s="231">
        <f>-C14/C35*365</f>
        <v>-51.200100210236137</v>
      </c>
      <c r="D26" s="231">
        <f>-D14/D35*365</f>
        <v>-84.369023312908894</v>
      </c>
      <c r="E26" s="231">
        <f>-E14/E35*365</f>
        <v>-74.561624188780684</v>
      </c>
      <c r="F26" s="232">
        <f>-F14/F35*365</f>
        <v>-76.911297071223217</v>
      </c>
    </row>
    <row r="27" spans="1:13" ht="12" customHeight="1" thickBot="1">
      <c r="B27" s="73" t="s">
        <v>192</v>
      </c>
      <c r="C27" s="336">
        <f>C15/C34*365</f>
        <v>18.43692808240333</v>
      </c>
      <c r="D27" s="336">
        <f>D15/D34*365</f>
        <v>19.082113227752398</v>
      </c>
      <c r="E27" s="336">
        <f>E15/E34*365</f>
        <v>22.835374299142973</v>
      </c>
      <c r="F27" s="337">
        <f>F15/F34*365</f>
        <v>64.966047369392768</v>
      </c>
    </row>
    <row r="28" spans="1:13">
      <c r="B28" s="247"/>
      <c r="C28" s="248"/>
      <c r="D28" s="248"/>
      <c r="E28" s="248"/>
      <c r="F28" s="248"/>
    </row>
    <row r="29" spans="1:13" ht="12" customHeight="1">
      <c r="B29" s="338" t="s">
        <v>38</v>
      </c>
      <c r="C29" s="97"/>
      <c r="D29" s="97"/>
      <c r="E29" s="97"/>
      <c r="F29" s="98"/>
    </row>
    <row r="30" spans="1:13" ht="12" customHeight="1">
      <c r="B30" s="33" t="s">
        <v>3</v>
      </c>
      <c r="C30" s="112">
        <f>C15-'BS-Net assets'!C31</f>
        <v>0</v>
      </c>
      <c r="D30" s="112">
        <f>D15-'BS-Net assets'!D31</f>
        <v>0</v>
      </c>
      <c r="E30" s="112">
        <f>E15-'BS-Net assets'!E31</f>
        <v>0</v>
      </c>
      <c r="F30" s="113">
        <f>F15-'BS-Net assets'!F31</f>
        <v>0</v>
      </c>
    </row>
    <row r="31" spans="1:13" ht="12" customHeight="1">
      <c r="B31" s="34" t="s">
        <v>4</v>
      </c>
      <c r="C31" s="99">
        <f>C22-'BS-Net assets'!C38</f>
        <v>-1.0231815394945443E-12</v>
      </c>
      <c r="D31" s="99">
        <f>D22-'BS-Net assets'!D38</f>
        <v>0</v>
      </c>
      <c r="E31" s="99">
        <f>E22-'BS-Net assets'!E38</f>
        <v>0</v>
      </c>
      <c r="F31" s="100">
        <f>F22-'BS-Net assets'!F38</f>
        <v>0</v>
      </c>
    </row>
    <row r="32" spans="1:13">
      <c r="C32" s="607"/>
      <c r="D32" s="607"/>
      <c r="E32" s="607"/>
      <c r="F32" s="607"/>
    </row>
    <row r="33" spans="2:6">
      <c r="B33" s="621" t="s">
        <v>68</v>
      </c>
      <c r="C33" s="622">
        <v>45445.86277</v>
      </c>
      <c r="D33" s="622">
        <v>36085.529139999999</v>
      </c>
      <c r="E33" s="622">
        <v>46956.01066</v>
      </c>
      <c r="F33" s="623">
        <v>34351.478310000006</v>
      </c>
    </row>
    <row r="34" spans="2:6">
      <c r="B34" s="624" t="s">
        <v>115</v>
      </c>
      <c r="C34" s="625">
        <v>41661.82574</v>
      </c>
      <c r="D34" s="625">
        <v>37482.406479999998</v>
      </c>
      <c r="E34" s="625">
        <v>45821.210180000002</v>
      </c>
      <c r="F34" s="626">
        <v>33883.845800000003</v>
      </c>
    </row>
    <row r="35" spans="2:6">
      <c r="B35" s="627" t="s">
        <v>116</v>
      </c>
      <c r="C35" s="628">
        <v>-27267.733370000002</v>
      </c>
      <c r="D35" s="628">
        <v>-26173.698550000001</v>
      </c>
      <c r="E35" s="628">
        <v>-33437.654690000003</v>
      </c>
      <c r="F35" s="629">
        <v>-22553.531969999996</v>
      </c>
    </row>
    <row r="38" spans="2:6">
      <c r="C38" s="607"/>
      <c r="D38" s="607"/>
      <c r="E38" s="607"/>
      <c r="F38" s="607"/>
    </row>
    <row r="39" spans="2:6">
      <c r="C39" s="607"/>
      <c r="D39" s="607"/>
      <c r="E39" s="607"/>
      <c r="F39" s="607"/>
    </row>
    <row r="40" spans="2:6">
      <c r="C40" s="607"/>
      <c r="D40" s="607"/>
      <c r="E40" s="607"/>
      <c r="F40" s="607"/>
    </row>
    <row r="41" spans="2:6">
      <c r="C41" s="607"/>
      <c r="D41" s="607"/>
      <c r="E41" s="607"/>
      <c r="F41" s="607"/>
    </row>
    <row r="42" spans="2:6">
      <c r="C42" s="607"/>
      <c r="D42" s="607"/>
      <c r="E42" s="607"/>
      <c r="F42" s="607"/>
    </row>
    <row r="43" spans="2:6">
      <c r="C43" s="607"/>
      <c r="D43" s="607"/>
      <c r="E43" s="607"/>
      <c r="F43" s="607"/>
    </row>
    <row r="44" spans="2:6">
      <c r="C44" s="607"/>
      <c r="D44" s="607"/>
      <c r="E44" s="607"/>
      <c r="F44" s="607"/>
    </row>
    <row r="45" spans="2:6">
      <c r="C45" s="607"/>
      <c r="D45" s="607"/>
      <c r="E45" s="607"/>
      <c r="F45" s="607"/>
    </row>
    <row r="46" spans="2:6">
      <c r="C46" s="607"/>
      <c r="D46" s="607"/>
      <c r="E46" s="607"/>
      <c r="F46" s="607"/>
    </row>
    <row r="47" spans="2:6">
      <c r="C47" s="607"/>
      <c r="D47" s="607"/>
      <c r="E47" s="607"/>
      <c r="F47" s="607"/>
    </row>
    <row r="48" spans="2:6">
      <c r="C48" s="607"/>
      <c r="D48" s="607"/>
      <c r="E48" s="607"/>
      <c r="F48" s="607"/>
    </row>
    <row r="49" spans="3:6">
      <c r="C49" s="607"/>
      <c r="D49" s="607"/>
      <c r="E49" s="607"/>
      <c r="F49" s="607"/>
    </row>
    <row r="50" spans="3:6">
      <c r="C50" s="607"/>
      <c r="D50" s="607"/>
      <c r="E50" s="607"/>
      <c r="F50" s="607"/>
    </row>
    <row r="51" spans="3:6">
      <c r="C51" s="607"/>
      <c r="D51" s="607"/>
      <c r="E51" s="607"/>
      <c r="F51" s="607"/>
    </row>
    <row r="52" spans="3:6">
      <c r="C52" s="607"/>
      <c r="D52" s="607"/>
      <c r="E52" s="607"/>
      <c r="F52" s="607"/>
    </row>
    <row r="53" spans="3:6">
      <c r="C53" s="607"/>
      <c r="D53" s="607"/>
      <c r="E53" s="607"/>
      <c r="F53" s="607"/>
    </row>
    <row r="54" spans="3:6">
      <c r="C54" s="607"/>
      <c r="D54" s="607"/>
      <c r="E54" s="607"/>
      <c r="F54" s="607"/>
    </row>
    <row r="55" spans="3:6">
      <c r="C55" s="607"/>
      <c r="D55" s="607"/>
      <c r="E55" s="607"/>
      <c r="F55" s="607"/>
    </row>
    <row r="56" spans="3:6">
      <c r="C56" s="607"/>
      <c r="D56" s="607"/>
      <c r="E56" s="607"/>
      <c r="F56" s="607"/>
    </row>
    <row r="57" spans="3:6">
      <c r="C57" s="607"/>
      <c r="D57" s="607"/>
      <c r="E57" s="607"/>
      <c r="F57" s="607"/>
    </row>
    <row r="58" spans="3:6">
      <c r="C58" s="607"/>
      <c r="D58" s="607"/>
      <c r="E58" s="607"/>
      <c r="F58" s="607"/>
    </row>
    <row r="59" spans="3:6">
      <c r="C59" s="607"/>
      <c r="D59" s="607"/>
      <c r="E59" s="607"/>
      <c r="F59" s="607"/>
    </row>
    <row r="60" spans="3:6">
      <c r="C60" s="607"/>
      <c r="D60" s="607"/>
      <c r="E60" s="607"/>
      <c r="F60" s="607"/>
    </row>
    <row r="61" spans="3:6">
      <c r="C61" s="607"/>
      <c r="D61" s="607"/>
      <c r="E61" s="607"/>
      <c r="F61" s="607"/>
    </row>
    <row r="62" spans="3:6">
      <c r="C62" s="607"/>
      <c r="D62" s="607"/>
      <c r="E62" s="607"/>
      <c r="F62" s="607"/>
    </row>
    <row r="63" spans="3:6">
      <c r="C63" s="607"/>
      <c r="D63" s="607"/>
      <c r="E63" s="607"/>
      <c r="F63" s="607"/>
    </row>
    <row r="64" spans="3:6">
      <c r="C64" s="607"/>
      <c r="D64" s="607"/>
      <c r="E64" s="607"/>
      <c r="F64" s="607"/>
    </row>
    <row r="65" spans="3:6">
      <c r="C65" s="607"/>
      <c r="D65" s="607"/>
      <c r="E65" s="607"/>
      <c r="F65" s="607"/>
    </row>
    <row r="66" spans="3:6">
      <c r="C66" s="607"/>
      <c r="D66" s="607"/>
      <c r="E66" s="607"/>
      <c r="F66" s="607"/>
    </row>
    <row r="67" spans="3:6">
      <c r="C67" s="607"/>
      <c r="D67" s="607"/>
      <c r="E67" s="607"/>
      <c r="F67" s="607"/>
    </row>
    <row r="68" spans="3:6">
      <c r="C68" s="607"/>
      <c r="D68" s="607"/>
      <c r="E68" s="607"/>
      <c r="F68" s="607"/>
    </row>
    <row r="69" spans="3:6">
      <c r="C69" s="607"/>
      <c r="D69" s="607"/>
      <c r="E69" s="607"/>
      <c r="F69" s="607"/>
    </row>
    <row r="70" spans="3:6">
      <c r="C70" s="607"/>
      <c r="D70" s="607"/>
      <c r="E70" s="607"/>
      <c r="F70" s="607"/>
    </row>
    <row r="71" spans="3:6">
      <c r="C71" s="607"/>
      <c r="D71" s="607"/>
      <c r="E71" s="607"/>
      <c r="F71" s="607"/>
    </row>
    <row r="72" spans="3:6">
      <c r="C72" s="607"/>
      <c r="D72" s="607"/>
      <c r="E72" s="607"/>
      <c r="F72" s="607"/>
    </row>
    <row r="73" spans="3:6">
      <c r="C73" s="607"/>
      <c r="D73" s="607"/>
      <c r="E73" s="607"/>
      <c r="F73" s="607"/>
    </row>
    <row r="74" spans="3:6">
      <c r="C74" s="607"/>
      <c r="D74" s="607"/>
      <c r="E74" s="607"/>
      <c r="F74" s="607"/>
    </row>
    <row r="75" spans="3:6">
      <c r="C75" s="607"/>
      <c r="D75" s="607"/>
      <c r="E75" s="607"/>
      <c r="F75" s="607"/>
    </row>
    <row r="76" spans="3:6">
      <c r="C76" s="607"/>
      <c r="D76" s="607"/>
      <c r="E76" s="607"/>
      <c r="F76" s="607"/>
    </row>
    <row r="77" spans="3:6">
      <c r="C77" s="607"/>
      <c r="D77" s="607"/>
      <c r="E77" s="607"/>
      <c r="F77" s="607"/>
    </row>
    <row r="78" spans="3:6">
      <c r="C78" s="607"/>
      <c r="D78" s="607"/>
      <c r="E78" s="607"/>
      <c r="F78" s="607"/>
    </row>
    <row r="79" spans="3:6">
      <c r="C79" s="607"/>
      <c r="D79" s="607"/>
      <c r="E79" s="607"/>
      <c r="F79" s="607"/>
    </row>
    <row r="80" spans="3:6">
      <c r="C80" s="607"/>
      <c r="D80" s="607"/>
      <c r="E80" s="607"/>
      <c r="F80" s="607"/>
    </row>
    <row r="81" spans="3:6">
      <c r="C81" s="607"/>
      <c r="D81" s="607"/>
      <c r="E81" s="607"/>
      <c r="F81" s="607"/>
    </row>
    <row r="82" spans="3:6">
      <c r="C82" s="607"/>
      <c r="D82" s="607"/>
      <c r="E82" s="607"/>
      <c r="F82" s="607"/>
    </row>
    <row r="83" spans="3:6">
      <c r="C83" s="607"/>
      <c r="D83" s="607"/>
      <c r="E83" s="607"/>
      <c r="F83" s="607"/>
    </row>
    <row r="84" spans="3:6">
      <c r="C84" s="607"/>
      <c r="D84" s="607"/>
      <c r="E84" s="607"/>
      <c r="F84" s="607"/>
    </row>
    <row r="85" spans="3:6">
      <c r="C85" s="607"/>
      <c r="D85" s="607"/>
      <c r="E85" s="607"/>
      <c r="F85" s="607"/>
    </row>
    <row r="86" spans="3:6">
      <c r="C86" s="607"/>
      <c r="D86" s="607"/>
      <c r="E86" s="607"/>
      <c r="F86" s="607"/>
    </row>
    <row r="87" spans="3:6">
      <c r="C87" s="607"/>
      <c r="D87" s="607"/>
      <c r="E87" s="607"/>
      <c r="F87" s="607"/>
    </row>
    <row r="88" spans="3:6">
      <c r="C88" s="607"/>
      <c r="D88" s="607"/>
      <c r="E88" s="607"/>
      <c r="F88" s="607"/>
    </row>
    <row r="89" spans="3:6">
      <c r="C89" s="607"/>
      <c r="D89" s="607"/>
      <c r="E89" s="607"/>
      <c r="F89" s="607"/>
    </row>
    <row r="90" spans="3:6">
      <c r="C90" s="607"/>
      <c r="D90" s="607"/>
      <c r="E90" s="607"/>
      <c r="F90" s="607"/>
    </row>
    <row r="91" spans="3:6">
      <c r="C91" s="607"/>
      <c r="D91" s="607"/>
      <c r="E91" s="607"/>
      <c r="F91" s="607"/>
    </row>
    <row r="92" spans="3:6">
      <c r="C92" s="607"/>
      <c r="D92" s="607"/>
      <c r="E92" s="607"/>
      <c r="F92" s="607"/>
    </row>
    <row r="93" spans="3:6">
      <c r="C93" s="607"/>
      <c r="D93" s="607"/>
      <c r="E93" s="607"/>
      <c r="F93" s="607"/>
    </row>
    <row r="94" spans="3:6">
      <c r="C94" s="607"/>
      <c r="D94" s="607"/>
      <c r="E94" s="607"/>
      <c r="F94" s="607"/>
    </row>
    <row r="95" spans="3:6">
      <c r="C95" s="607"/>
      <c r="D95" s="607"/>
      <c r="E95" s="607"/>
      <c r="F95" s="607"/>
    </row>
    <row r="96" spans="3:6">
      <c r="C96" s="607"/>
      <c r="D96" s="607"/>
      <c r="E96" s="607"/>
      <c r="F96" s="607"/>
    </row>
    <row r="97" spans="3:6">
      <c r="C97" s="607"/>
      <c r="D97" s="607"/>
      <c r="E97" s="607"/>
      <c r="F97" s="607"/>
    </row>
    <row r="98" spans="3:6">
      <c r="C98" s="607"/>
      <c r="D98" s="607"/>
      <c r="E98" s="607"/>
      <c r="F98" s="607"/>
    </row>
    <row r="99" spans="3:6">
      <c r="C99" s="607"/>
      <c r="D99" s="607"/>
      <c r="E99" s="607"/>
      <c r="F99" s="607"/>
    </row>
    <row r="100" spans="3:6">
      <c r="C100" s="607"/>
      <c r="D100" s="607"/>
      <c r="E100" s="607"/>
      <c r="F100" s="607"/>
    </row>
    <row r="101" spans="3:6">
      <c r="C101" s="607"/>
      <c r="D101" s="607"/>
      <c r="E101" s="607"/>
      <c r="F101" s="607"/>
    </row>
    <row r="102" spans="3:6">
      <c r="C102" s="607"/>
      <c r="D102" s="607"/>
      <c r="E102" s="607"/>
      <c r="F102" s="607"/>
    </row>
    <row r="103" spans="3:6">
      <c r="C103" s="607"/>
      <c r="D103" s="607"/>
      <c r="E103" s="607"/>
      <c r="F103" s="607"/>
    </row>
    <row r="104" spans="3:6">
      <c r="C104" s="607"/>
      <c r="D104" s="607"/>
      <c r="E104" s="607"/>
      <c r="F104" s="607"/>
    </row>
    <row r="105" spans="3:6">
      <c r="C105" s="607"/>
      <c r="D105" s="607"/>
      <c r="E105" s="607"/>
      <c r="F105" s="607"/>
    </row>
    <row r="106" spans="3:6">
      <c r="C106" s="607"/>
      <c r="D106" s="607"/>
      <c r="E106" s="607"/>
      <c r="F106" s="607"/>
    </row>
    <row r="107" spans="3:6">
      <c r="C107" s="607"/>
      <c r="D107" s="607"/>
      <c r="E107" s="607"/>
      <c r="F107" s="607"/>
    </row>
    <row r="108" spans="3:6">
      <c r="C108" s="607"/>
      <c r="D108" s="607"/>
      <c r="E108" s="607"/>
      <c r="F108" s="607"/>
    </row>
    <row r="109" spans="3:6">
      <c r="C109" s="607"/>
      <c r="D109" s="607"/>
      <c r="E109" s="607"/>
      <c r="F109" s="607"/>
    </row>
    <row r="110" spans="3:6">
      <c r="C110" s="607"/>
      <c r="D110" s="607"/>
      <c r="E110" s="607"/>
      <c r="F110" s="607"/>
    </row>
    <row r="111" spans="3:6">
      <c r="C111" s="607"/>
      <c r="D111" s="607"/>
      <c r="E111" s="607"/>
      <c r="F111" s="607"/>
    </row>
    <row r="112" spans="3:6">
      <c r="C112" s="607"/>
      <c r="D112" s="607"/>
      <c r="E112" s="607"/>
      <c r="F112" s="607"/>
    </row>
    <row r="113" spans="3:6">
      <c r="C113" s="607"/>
      <c r="D113" s="607"/>
      <c r="E113" s="607"/>
      <c r="F113" s="607"/>
    </row>
    <row r="114" spans="3:6">
      <c r="C114" s="607"/>
      <c r="D114" s="607"/>
      <c r="E114" s="607"/>
      <c r="F114" s="607"/>
    </row>
    <row r="115" spans="3:6">
      <c r="C115" s="607"/>
      <c r="D115" s="607"/>
      <c r="E115" s="607"/>
      <c r="F115" s="607"/>
    </row>
    <row r="116" spans="3:6">
      <c r="C116" s="607"/>
      <c r="D116" s="607"/>
      <c r="E116" s="607"/>
      <c r="F116" s="607"/>
    </row>
    <row r="117" spans="3:6">
      <c r="C117" s="607"/>
      <c r="D117" s="607"/>
      <c r="E117" s="607"/>
      <c r="F117" s="607"/>
    </row>
    <row r="118" spans="3:6">
      <c r="C118" s="607"/>
      <c r="D118" s="607"/>
      <c r="E118" s="607"/>
      <c r="F118" s="607"/>
    </row>
    <row r="119" spans="3:6">
      <c r="C119" s="607"/>
      <c r="D119" s="607"/>
      <c r="E119" s="607"/>
      <c r="F119" s="607"/>
    </row>
    <row r="120" spans="3:6">
      <c r="C120" s="607"/>
      <c r="D120" s="607"/>
      <c r="E120" s="607"/>
      <c r="F120" s="607"/>
    </row>
    <row r="121" spans="3:6">
      <c r="C121" s="607"/>
      <c r="D121" s="607"/>
      <c r="E121" s="607"/>
      <c r="F121" s="607"/>
    </row>
    <row r="122" spans="3:6">
      <c r="C122" s="607"/>
      <c r="D122" s="607"/>
      <c r="E122" s="607"/>
      <c r="F122" s="607"/>
    </row>
    <row r="123" spans="3:6">
      <c r="C123" s="607"/>
      <c r="D123" s="607"/>
      <c r="E123" s="607"/>
      <c r="F123" s="607"/>
    </row>
    <row r="124" spans="3:6">
      <c r="C124" s="607"/>
      <c r="D124" s="607"/>
      <c r="E124" s="607"/>
      <c r="F124" s="607"/>
    </row>
    <row r="125" spans="3:6">
      <c r="C125" s="607"/>
      <c r="D125" s="607"/>
      <c r="E125" s="607"/>
      <c r="F125" s="607"/>
    </row>
    <row r="126" spans="3:6">
      <c r="C126" s="607"/>
      <c r="D126" s="607"/>
      <c r="E126" s="607"/>
      <c r="F126" s="607"/>
    </row>
    <row r="127" spans="3:6">
      <c r="C127" s="607"/>
      <c r="D127" s="607"/>
      <c r="E127" s="607"/>
      <c r="F127" s="607"/>
    </row>
    <row r="128" spans="3:6">
      <c r="C128" s="607"/>
      <c r="D128" s="607"/>
      <c r="E128" s="607"/>
      <c r="F128" s="607"/>
    </row>
    <row r="129" spans="3:6">
      <c r="C129" s="607"/>
      <c r="D129" s="607"/>
      <c r="E129" s="607"/>
      <c r="F129" s="607"/>
    </row>
    <row r="130" spans="3:6">
      <c r="C130" s="607"/>
      <c r="D130" s="607"/>
      <c r="E130" s="607"/>
      <c r="F130" s="607"/>
    </row>
    <row r="131" spans="3:6">
      <c r="C131" s="607"/>
      <c r="D131" s="607"/>
      <c r="E131" s="607"/>
      <c r="F131" s="607"/>
    </row>
    <row r="132" spans="3:6">
      <c r="C132" s="607"/>
      <c r="D132" s="607"/>
      <c r="E132" s="607"/>
      <c r="F132" s="607"/>
    </row>
    <row r="133" spans="3:6">
      <c r="C133" s="607"/>
      <c r="D133" s="607"/>
      <c r="E133" s="607"/>
      <c r="F133" s="607"/>
    </row>
    <row r="134" spans="3:6">
      <c r="C134" s="607"/>
      <c r="D134" s="607"/>
      <c r="E134" s="607"/>
      <c r="F134" s="607"/>
    </row>
    <row r="135" spans="3:6">
      <c r="C135" s="607"/>
      <c r="D135" s="607"/>
      <c r="E135" s="607"/>
      <c r="F135" s="607"/>
    </row>
    <row r="136" spans="3:6">
      <c r="C136" s="607"/>
      <c r="D136" s="607"/>
      <c r="E136" s="607"/>
      <c r="F136" s="607"/>
    </row>
    <row r="137" spans="3:6">
      <c r="C137" s="607"/>
      <c r="D137" s="607"/>
      <c r="E137" s="607"/>
      <c r="F137" s="607"/>
    </row>
    <row r="138" spans="3:6">
      <c r="C138" s="607"/>
      <c r="D138" s="607"/>
      <c r="E138" s="607"/>
      <c r="F138" s="607"/>
    </row>
    <row r="139" spans="3:6">
      <c r="C139" s="607"/>
      <c r="D139" s="607"/>
      <c r="E139" s="607"/>
      <c r="F139" s="607"/>
    </row>
    <row r="140" spans="3:6">
      <c r="C140" s="607"/>
      <c r="D140" s="607"/>
      <c r="E140" s="607"/>
      <c r="F140" s="607"/>
    </row>
    <row r="141" spans="3:6">
      <c r="C141" s="607"/>
      <c r="D141" s="607"/>
      <c r="E141" s="607"/>
      <c r="F141" s="607"/>
    </row>
    <row r="142" spans="3:6">
      <c r="C142" s="607"/>
      <c r="D142" s="607"/>
      <c r="E142" s="607"/>
      <c r="F142" s="607"/>
    </row>
    <row r="143" spans="3:6">
      <c r="C143" s="607"/>
      <c r="D143" s="607"/>
      <c r="E143" s="607"/>
      <c r="F143" s="607"/>
    </row>
    <row r="144" spans="3:6">
      <c r="C144" s="607"/>
      <c r="D144" s="607"/>
      <c r="E144" s="607"/>
      <c r="F144" s="607"/>
    </row>
    <row r="145" spans="3:6">
      <c r="C145" s="607"/>
      <c r="D145" s="607"/>
      <c r="E145" s="607"/>
      <c r="F145" s="607"/>
    </row>
    <row r="146" spans="3:6">
      <c r="C146" s="607"/>
      <c r="D146" s="607"/>
      <c r="E146" s="607"/>
      <c r="F146" s="607"/>
    </row>
    <row r="147" spans="3:6">
      <c r="C147" s="607"/>
      <c r="D147" s="607"/>
      <c r="E147" s="607"/>
      <c r="F147" s="607"/>
    </row>
    <row r="148" spans="3:6">
      <c r="C148" s="607"/>
      <c r="D148" s="607"/>
      <c r="E148" s="607"/>
      <c r="F148" s="607"/>
    </row>
    <row r="149" spans="3:6">
      <c r="C149" s="607"/>
      <c r="D149" s="607"/>
      <c r="E149" s="607"/>
      <c r="F149" s="607"/>
    </row>
    <row r="150" spans="3:6">
      <c r="C150" s="607"/>
      <c r="D150" s="607"/>
      <c r="E150" s="607"/>
      <c r="F150" s="607"/>
    </row>
    <row r="151" spans="3:6">
      <c r="C151" s="607"/>
      <c r="D151" s="607"/>
      <c r="E151" s="607"/>
      <c r="F151" s="607"/>
    </row>
    <row r="152" spans="3:6">
      <c r="C152" s="607"/>
      <c r="D152" s="607"/>
      <c r="E152" s="607"/>
      <c r="F152" s="607"/>
    </row>
    <row r="153" spans="3:6">
      <c r="C153" s="607"/>
      <c r="D153" s="607"/>
      <c r="E153" s="607"/>
      <c r="F153" s="607"/>
    </row>
    <row r="154" spans="3:6">
      <c r="C154" s="607"/>
      <c r="D154" s="607"/>
      <c r="E154" s="607"/>
      <c r="F154" s="607"/>
    </row>
    <row r="155" spans="3:6">
      <c r="C155" s="607"/>
      <c r="D155" s="607"/>
      <c r="E155" s="607"/>
      <c r="F155" s="607"/>
    </row>
    <row r="156" spans="3:6">
      <c r="C156" s="607"/>
      <c r="D156" s="607"/>
      <c r="E156" s="607"/>
      <c r="F156" s="607"/>
    </row>
    <row r="157" spans="3:6">
      <c r="C157" s="607"/>
      <c r="D157" s="607"/>
      <c r="E157" s="607"/>
      <c r="F157" s="607"/>
    </row>
    <row r="158" spans="3:6">
      <c r="C158" s="607"/>
      <c r="D158" s="607"/>
      <c r="E158" s="607"/>
      <c r="F158" s="607"/>
    </row>
    <row r="159" spans="3:6">
      <c r="C159" s="607"/>
      <c r="D159" s="607"/>
      <c r="E159" s="607"/>
      <c r="F159" s="607"/>
    </row>
    <row r="160" spans="3:6">
      <c r="C160" s="607"/>
      <c r="D160" s="607"/>
      <c r="E160" s="607"/>
      <c r="F160" s="607"/>
    </row>
    <row r="161" spans="3:6">
      <c r="C161" s="607"/>
      <c r="D161" s="607"/>
      <c r="E161" s="607"/>
      <c r="F161" s="607"/>
    </row>
    <row r="162" spans="3:6">
      <c r="C162" s="607"/>
      <c r="D162" s="607"/>
      <c r="E162" s="607"/>
      <c r="F162" s="607"/>
    </row>
    <row r="163" spans="3:6">
      <c r="C163" s="607"/>
      <c r="D163" s="607"/>
      <c r="E163" s="607"/>
      <c r="F163" s="607"/>
    </row>
    <row r="164" spans="3:6">
      <c r="C164" s="607"/>
      <c r="D164" s="607"/>
      <c r="E164" s="607"/>
      <c r="F164" s="607"/>
    </row>
    <row r="165" spans="3:6">
      <c r="C165" s="607"/>
      <c r="D165" s="607"/>
      <c r="E165" s="607"/>
      <c r="F165" s="607"/>
    </row>
    <row r="166" spans="3:6">
      <c r="C166" s="607"/>
      <c r="D166" s="607"/>
      <c r="E166" s="607"/>
      <c r="F166" s="607"/>
    </row>
    <row r="167" spans="3:6">
      <c r="C167" s="607"/>
      <c r="D167" s="607"/>
      <c r="E167" s="607"/>
      <c r="F167" s="607"/>
    </row>
    <row r="168" spans="3:6">
      <c r="C168" s="607"/>
      <c r="D168" s="607"/>
      <c r="E168" s="607"/>
      <c r="F168" s="607"/>
    </row>
    <row r="169" spans="3:6">
      <c r="C169" s="607"/>
      <c r="D169" s="607"/>
      <c r="E169" s="607"/>
      <c r="F169" s="607"/>
    </row>
    <row r="170" spans="3:6">
      <c r="C170" s="607"/>
      <c r="D170" s="607"/>
      <c r="E170" s="607"/>
      <c r="F170" s="607"/>
    </row>
    <row r="171" spans="3:6">
      <c r="C171" s="607"/>
      <c r="D171" s="607"/>
      <c r="E171" s="607"/>
      <c r="F171" s="607"/>
    </row>
    <row r="172" spans="3:6">
      <c r="C172" s="607"/>
      <c r="D172" s="607"/>
      <c r="E172" s="607"/>
      <c r="F172" s="607"/>
    </row>
    <row r="173" spans="3:6">
      <c r="C173" s="607"/>
      <c r="D173" s="607"/>
      <c r="E173" s="607"/>
      <c r="F173" s="607"/>
    </row>
    <row r="174" spans="3:6">
      <c r="C174" s="607"/>
      <c r="D174" s="607"/>
      <c r="E174" s="607"/>
      <c r="F174" s="607"/>
    </row>
    <row r="175" spans="3:6">
      <c r="C175" s="607"/>
      <c r="D175" s="607"/>
      <c r="E175" s="607"/>
      <c r="F175" s="607"/>
    </row>
    <row r="176" spans="3:6">
      <c r="C176" s="607"/>
      <c r="D176" s="607"/>
      <c r="E176" s="607"/>
      <c r="F176" s="607"/>
    </row>
    <row r="177" spans="3:6">
      <c r="C177" s="607"/>
      <c r="D177" s="607"/>
      <c r="E177" s="607"/>
      <c r="F177" s="607"/>
    </row>
    <row r="178" spans="3:6">
      <c r="C178" s="607"/>
      <c r="D178" s="607"/>
      <c r="E178" s="607"/>
      <c r="F178" s="607"/>
    </row>
    <row r="179" spans="3:6">
      <c r="C179" s="607"/>
      <c r="D179" s="607"/>
      <c r="E179" s="607"/>
      <c r="F179" s="607"/>
    </row>
    <row r="180" spans="3:6">
      <c r="C180" s="607"/>
      <c r="D180" s="607"/>
      <c r="E180" s="607"/>
      <c r="F180" s="607"/>
    </row>
    <row r="181" spans="3:6">
      <c r="C181" s="607"/>
      <c r="D181" s="607"/>
      <c r="E181" s="607"/>
      <c r="F181" s="607"/>
    </row>
    <row r="182" spans="3:6">
      <c r="C182" s="607"/>
      <c r="D182" s="607"/>
      <c r="E182" s="607"/>
      <c r="F182" s="607"/>
    </row>
    <row r="183" spans="3:6">
      <c r="C183" s="607"/>
      <c r="D183" s="607"/>
      <c r="E183" s="607"/>
      <c r="F183" s="607"/>
    </row>
    <row r="184" spans="3:6">
      <c r="C184" s="607"/>
      <c r="D184" s="607"/>
      <c r="E184" s="607"/>
      <c r="F184" s="607"/>
    </row>
    <row r="185" spans="3:6">
      <c r="C185" s="607"/>
      <c r="D185" s="607"/>
      <c r="E185" s="607"/>
      <c r="F185" s="607"/>
    </row>
    <row r="186" spans="3:6">
      <c r="C186" s="607"/>
      <c r="D186" s="607"/>
      <c r="E186" s="607"/>
      <c r="F186" s="607"/>
    </row>
    <row r="187" spans="3:6">
      <c r="C187" s="607"/>
      <c r="D187" s="607"/>
      <c r="E187" s="607"/>
      <c r="F187" s="607"/>
    </row>
    <row r="188" spans="3:6">
      <c r="C188" s="607"/>
      <c r="D188" s="607"/>
      <c r="E188" s="607"/>
      <c r="F188" s="607"/>
    </row>
    <row r="189" spans="3:6">
      <c r="C189" s="607"/>
      <c r="D189" s="607"/>
      <c r="E189" s="607"/>
      <c r="F189" s="607"/>
    </row>
    <row r="190" spans="3:6">
      <c r="C190" s="607"/>
      <c r="D190" s="607"/>
      <c r="E190" s="607"/>
      <c r="F190" s="607"/>
    </row>
    <row r="191" spans="3:6">
      <c r="C191" s="607"/>
      <c r="D191" s="607"/>
      <c r="E191" s="607"/>
      <c r="F191" s="607"/>
    </row>
    <row r="192" spans="3:6">
      <c r="C192" s="607"/>
      <c r="D192" s="607"/>
      <c r="E192" s="607"/>
      <c r="F192" s="607"/>
    </row>
    <row r="193" spans="3:6">
      <c r="C193" s="607"/>
      <c r="D193" s="607"/>
      <c r="E193" s="607"/>
      <c r="F193" s="607"/>
    </row>
    <row r="194" spans="3:6">
      <c r="C194" s="607"/>
      <c r="D194" s="607"/>
      <c r="E194" s="607"/>
      <c r="F194" s="607"/>
    </row>
    <row r="195" spans="3:6">
      <c r="C195" s="607"/>
      <c r="D195" s="607"/>
      <c r="E195" s="607"/>
      <c r="F195" s="607"/>
    </row>
    <row r="196" spans="3:6">
      <c r="C196" s="607"/>
      <c r="D196" s="607"/>
      <c r="E196" s="607"/>
      <c r="F196" s="607"/>
    </row>
    <row r="197" spans="3:6">
      <c r="C197" s="607"/>
      <c r="D197" s="607"/>
      <c r="E197" s="607"/>
      <c r="F197" s="607"/>
    </row>
    <row r="198" spans="3:6">
      <c r="C198" s="607"/>
      <c r="D198" s="607"/>
      <c r="E198" s="607"/>
      <c r="F198" s="607"/>
    </row>
    <row r="199" spans="3:6">
      <c r="C199" s="607"/>
      <c r="D199" s="607"/>
      <c r="E199" s="607"/>
      <c r="F199" s="607"/>
    </row>
    <row r="200" spans="3:6">
      <c r="C200" s="607"/>
      <c r="D200" s="607"/>
      <c r="E200" s="607"/>
      <c r="F200" s="607"/>
    </row>
    <row r="201" spans="3:6">
      <c r="C201" s="607"/>
      <c r="D201" s="607"/>
      <c r="E201" s="607"/>
      <c r="F201" s="607"/>
    </row>
    <row r="202" spans="3:6">
      <c r="C202" s="607"/>
      <c r="D202" s="607"/>
      <c r="E202" s="607"/>
      <c r="F202" s="607"/>
    </row>
    <row r="203" spans="3:6">
      <c r="C203" s="607"/>
      <c r="D203" s="607"/>
      <c r="E203" s="607"/>
      <c r="F203" s="607"/>
    </row>
    <row r="204" spans="3:6">
      <c r="C204" s="607"/>
      <c r="D204" s="607"/>
      <c r="E204" s="607"/>
      <c r="F204" s="607"/>
    </row>
    <row r="205" spans="3:6">
      <c r="C205" s="607"/>
      <c r="D205" s="607"/>
      <c r="E205" s="607"/>
      <c r="F205" s="607"/>
    </row>
    <row r="206" spans="3:6">
      <c r="C206" s="607"/>
      <c r="D206" s="607"/>
      <c r="E206" s="607"/>
      <c r="F206" s="607"/>
    </row>
    <row r="207" spans="3:6">
      <c r="C207" s="607"/>
      <c r="D207" s="607"/>
      <c r="E207" s="607"/>
      <c r="F207" s="607"/>
    </row>
    <row r="208" spans="3:6">
      <c r="C208" s="607"/>
      <c r="D208" s="607"/>
      <c r="E208" s="607"/>
      <c r="F208" s="607"/>
    </row>
    <row r="209" spans="3:6">
      <c r="C209" s="607"/>
      <c r="D209" s="607"/>
      <c r="E209" s="607"/>
      <c r="F209" s="607"/>
    </row>
  </sheetData>
  <customSheetViews>
    <customSheetView guid="{5409D0F0-F11A-42D8-A3F2-0C8F2218C9AA}">
      <selection activeCell="B5" sqref="B5"/>
      <pageMargins left="0.7" right="0.7" top="0.75" bottom="0.75" header="0.3" footer="0.3"/>
    </customSheetView>
  </customSheetViews>
  <mergeCells count="1">
    <mergeCell ref="C4:F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E25" sqref="E25"/>
    </sheetView>
  </sheetViews>
  <sheetFormatPr defaultColWidth="11.375" defaultRowHeight="14.25"/>
  <cols>
    <col min="1" max="16384" width="11.375" style="718"/>
  </cols>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2:L15"/>
  <sheetViews>
    <sheetView zoomScaleNormal="100" zoomScaleSheetLayoutView="75" workbookViewId="0">
      <selection activeCell="E25" sqref="E25"/>
    </sheetView>
  </sheetViews>
  <sheetFormatPr defaultColWidth="11.375" defaultRowHeight="12.75"/>
  <cols>
    <col min="1" max="1" width="26.75" style="630" customWidth="1"/>
    <col min="2" max="3" width="6.625" style="630" customWidth="1"/>
    <col min="4" max="4" width="6.375" style="630" customWidth="1"/>
    <col min="5" max="5" width="13.25" style="630" customWidth="1"/>
    <col min="6" max="6" width="7" style="630" customWidth="1"/>
    <col min="7" max="7" width="8.25" style="630" customWidth="1"/>
    <col min="8" max="8" width="11" style="630" customWidth="1"/>
    <col min="9" max="9" width="10.5" style="630" customWidth="1"/>
    <col min="10" max="10" width="8" style="630" customWidth="1"/>
    <col min="11" max="11" width="9.25" style="630" customWidth="1"/>
    <col min="12" max="12" width="9.875" style="630" customWidth="1"/>
    <col min="13" max="16384" width="11.375" style="630"/>
  </cols>
  <sheetData>
    <row r="2" spans="1:12" s="632" customFormat="1" ht="19.5" customHeight="1">
      <c r="A2" s="258" t="s">
        <v>400</v>
      </c>
      <c r="B2" s="259"/>
      <c r="C2" s="260"/>
      <c r="D2" s="630"/>
      <c r="E2" s="631"/>
      <c r="F2" s="631"/>
      <c r="G2" s="631"/>
      <c r="H2" s="631"/>
      <c r="I2" s="631"/>
      <c r="J2" s="631"/>
      <c r="K2" s="631"/>
      <c r="L2" s="631"/>
    </row>
    <row r="3" spans="1:12" s="637" customFormat="1" ht="12.75" customHeight="1">
      <c r="A3" s="436" t="s">
        <v>324</v>
      </c>
      <c r="B3" s="437" t="s">
        <v>574</v>
      </c>
      <c r="C3" s="438" t="s">
        <v>575</v>
      </c>
      <c r="D3" s="633"/>
      <c r="E3" s="634"/>
      <c r="F3" s="635"/>
      <c r="G3" s="635"/>
      <c r="H3" s="635"/>
      <c r="I3" s="635"/>
      <c r="J3" s="636"/>
      <c r="K3" s="635"/>
      <c r="L3" s="635"/>
    </row>
    <row r="4" spans="1:12" s="637" customFormat="1" ht="11.45" customHeight="1">
      <c r="A4" s="261" t="s">
        <v>401</v>
      </c>
      <c r="B4" s="555">
        <v>19.3</v>
      </c>
      <c r="C4" s="556">
        <v>5.2</v>
      </c>
      <c r="D4" s="633"/>
      <c r="E4" s="638"/>
      <c r="F4" s="639"/>
      <c r="G4" s="640"/>
      <c r="H4" s="639"/>
      <c r="I4" s="640"/>
      <c r="J4" s="641"/>
      <c r="K4" s="639"/>
      <c r="L4" s="639"/>
    </row>
    <row r="5" spans="1:12" s="637" customFormat="1" ht="11.45" customHeight="1">
      <c r="A5" s="261" t="s">
        <v>402</v>
      </c>
      <c r="B5" s="555">
        <v>-20</v>
      </c>
      <c r="C5" s="556">
        <v>-11.2</v>
      </c>
      <c r="D5" s="633"/>
      <c r="E5" s="642"/>
      <c r="F5" s="639"/>
      <c r="G5" s="639"/>
    </row>
    <row r="6" spans="1:12" s="637" customFormat="1" ht="11.45" customHeight="1">
      <c r="A6" s="261" t="s">
        <v>403</v>
      </c>
      <c r="B6" s="555">
        <v>-35.299999999999997</v>
      </c>
      <c r="C6" s="556">
        <v>-5</v>
      </c>
      <c r="D6" s="633"/>
    </row>
    <row r="7" spans="1:12" s="633" customFormat="1" ht="11.45" customHeight="1">
      <c r="A7" s="262" t="s">
        <v>532</v>
      </c>
      <c r="B7" s="557">
        <f>SUM(B4:B6)</f>
        <v>-36</v>
      </c>
      <c r="C7" s="558">
        <f>SUM(C4:C6)</f>
        <v>-11</v>
      </c>
    </row>
    <row r="8" spans="1:12" s="633" customFormat="1" ht="11.45" customHeight="1">
      <c r="A8" s="261" t="s">
        <v>582</v>
      </c>
      <c r="B8" s="555">
        <v>-13.3</v>
      </c>
      <c r="C8" s="556">
        <v>-17.100000000000001</v>
      </c>
    </row>
    <row r="9" spans="1:12" s="633" customFormat="1" ht="11.45" customHeight="1">
      <c r="A9" s="261" t="s">
        <v>583</v>
      </c>
      <c r="B9" s="555">
        <v>-2</v>
      </c>
      <c r="C9" s="556">
        <v>-1.8</v>
      </c>
    </row>
    <row r="10" spans="1:12" s="633" customFormat="1" ht="11.45" customHeight="1">
      <c r="A10" s="261" t="s">
        <v>584</v>
      </c>
      <c r="B10" s="555">
        <v>0</v>
      </c>
      <c r="C10" s="556">
        <v>-5</v>
      </c>
    </row>
    <row r="11" spans="1:12" s="633" customFormat="1" ht="11.45" customHeight="1">
      <c r="A11" s="263" t="s">
        <v>585</v>
      </c>
      <c r="B11" s="559">
        <f>SUM(B8:B10)</f>
        <v>-15.3</v>
      </c>
      <c r="C11" s="560">
        <f>SUM(C8:C10)</f>
        <v>-23.900000000000002</v>
      </c>
    </row>
    <row r="12" spans="1:12" s="633" customFormat="1" ht="11.45" customHeight="1" thickBot="1">
      <c r="A12" s="264" t="s">
        <v>533</v>
      </c>
      <c r="B12" s="561">
        <f>SUM(B7,B11)</f>
        <v>-51.3</v>
      </c>
      <c r="C12" s="562">
        <f>SUM(C7,C11)</f>
        <v>-34.900000000000006</v>
      </c>
    </row>
    <row r="13" spans="1:12" ht="6" customHeight="1">
      <c r="A13" s="643"/>
    </row>
    <row r="15" spans="1:12">
      <c r="A15" s="644"/>
      <c r="B15" s="644"/>
      <c r="C15" s="644"/>
    </row>
  </sheetData>
  <pageMargins left="0.74803149606299213" right="0.74803149606299213" top="0.98425196850393704" bottom="0.98425196850393704" header="0.51181102362204722" footer="0.51181102362204722"/>
  <pageSetup scale="89" fitToHeight="5" orientation="landscape" r:id="rId1"/>
  <headerFooter alignWithMargins="0">
    <oddHeader>&amp;L&amp;"KPMG Logo,Normal"kpmg&amp;R&amp;"Univers 45 Light,Normal"Utopia Excel Toolbox
V 6.0, February 2007</oddHeader>
    <oddFooter>&amp;L&amp;"Univers 45 Light,Normal"&amp;A&amp;C&amp;"Univers 45 Light,Normal"page &amp;P&amp;R&amp;"Univers 45 Light,Normal"&amp;D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ColWidth="9" defaultRowHeight="14.25"/>
  <sheetData>
    <row r="1" spans="1:5" ht="15">
      <c r="A1" s="19" t="s">
        <v>72</v>
      </c>
      <c r="B1" s="19" t="s">
        <v>73</v>
      </c>
      <c r="C1" s="19" t="s">
        <v>74</v>
      </c>
      <c r="D1" s="19" t="s">
        <v>75</v>
      </c>
      <c r="E1" s="19" t="s">
        <v>76</v>
      </c>
    </row>
    <row r="2" spans="1:5">
      <c r="A2">
        <v>2</v>
      </c>
      <c r="B2">
        <v>2</v>
      </c>
      <c r="C2">
        <v>6</v>
      </c>
      <c r="D2">
        <v>69</v>
      </c>
      <c r="E2" t="s">
        <v>87</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BA26"/>
  <sheetViews>
    <sheetView defaultGridColor="0" topLeftCell="A11" colorId="22" zoomScaleNormal="100" zoomScaleSheetLayoutView="75" workbookViewId="0">
      <selection activeCell="E25" sqref="E25"/>
    </sheetView>
  </sheetViews>
  <sheetFormatPr defaultColWidth="9" defaultRowHeight="15" customHeight="1"/>
  <cols>
    <col min="1" max="1" width="19" style="646" customWidth="1"/>
    <col min="2" max="12" width="7" style="646" customWidth="1"/>
    <col min="13" max="13" width="6.75" style="646" customWidth="1"/>
    <col min="14" max="14" width="9" style="651"/>
    <col min="15" max="16384" width="9" style="646"/>
  </cols>
  <sheetData>
    <row r="1" spans="1:53" ht="15" customHeight="1">
      <c r="A1" s="645"/>
      <c r="N1" s="650"/>
    </row>
    <row r="2" spans="1:53" s="176" customFormat="1" ht="19.5" customHeight="1">
      <c r="A2" s="177" t="s">
        <v>298</v>
      </c>
      <c r="B2" s="178"/>
      <c r="C2" s="178"/>
      <c r="D2" s="178"/>
      <c r="E2" s="178"/>
      <c r="F2" s="178"/>
      <c r="G2" s="178"/>
      <c r="H2" s="178"/>
      <c r="I2" s="178"/>
      <c r="J2" s="178"/>
      <c r="K2" s="178"/>
      <c r="L2" s="178"/>
      <c r="M2" s="179"/>
      <c r="N2" s="651"/>
      <c r="O2" s="646"/>
      <c r="P2" s="646"/>
      <c r="Q2" s="646"/>
      <c r="R2" s="646"/>
      <c r="S2" s="646"/>
      <c r="T2" s="646"/>
      <c r="U2" s="646"/>
      <c r="V2" s="646"/>
      <c r="W2" s="646"/>
      <c r="X2" s="646"/>
      <c r="Y2" s="646"/>
      <c r="Z2" s="646"/>
      <c r="AA2" s="646"/>
      <c r="AB2" s="646"/>
      <c r="AC2" s="646"/>
      <c r="AD2" s="646"/>
      <c r="AE2" s="646"/>
      <c r="AF2" s="646"/>
      <c r="AG2" s="646"/>
      <c r="AH2" s="646"/>
      <c r="AI2" s="646"/>
      <c r="AJ2" s="646"/>
      <c r="AK2" s="646"/>
      <c r="AL2" s="646"/>
      <c r="AM2" s="646"/>
      <c r="AN2" s="646"/>
      <c r="AO2" s="646"/>
      <c r="AP2" s="646"/>
      <c r="AQ2" s="646"/>
      <c r="AR2" s="646"/>
      <c r="AS2" s="646"/>
      <c r="AT2" s="646"/>
      <c r="AU2" s="646"/>
      <c r="AV2" s="646"/>
      <c r="AW2" s="646"/>
      <c r="AX2" s="646"/>
      <c r="AY2" s="646"/>
      <c r="AZ2" s="646"/>
      <c r="BA2" s="646"/>
    </row>
    <row r="3" spans="1:53" s="183" customFormat="1" ht="12" customHeight="1">
      <c r="A3" s="180" t="s">
        <v>299</v>
      </c>
      <c r="B3" s="181" t="str">
        <f ca="1">CONCATENATE("Jan-",RIGHT(YEAR(TODAY())-1,2))</f>
        <v>Jan-16</v>
      </c>
      <c r="C3" s="181" t="str">
        <f ca="1">CONCATENATE("Feb-",RIGHT(YEAR(TODAY())-1,2))</f>
        <v>Feb-16</v>
      </c>
      <c r="D3" s="181" t="str">
        <f ca="1">CONCATENATE("Mar-",RIGHT(YEAR(TODAY())-1,2))</f>
        <v>Mar-16</v>
      </c>
      <c r="E3" s="181" t="str">
        <f ca="1">CONCATENATE("Apr-",RIGHT(YEAR(TODAY())-1,2))</f>
        <v>Apr-16</v>
      </c>
      <c r="F3" s="181" t="str">
        <f ca="1">CONCATENATE("May-",RIGHT(YEAR(TODAY())-1,2))</f>
        <v>May-16</v>
      </c>
      <c r="G3" s="181" t="str">
        <f ca="1">CONCATENATE("Jun-",RIGHT(YEAR(TODAY())-1,2))</f>
        <v>Jun-16</v>
      </c>
      <c r="H3" s="181" t="str">
        <f ca="1">CONCATENATE("Jul-",RIGHT(YEAR(TODAY())-1,2))</f>
        <v>Jul-16</v>
      </c>
      <c r="I3" s="181" t="str">
        <f ca="1">CONCATENATE("Aug-",RIGHT(YEAR(TODAY())-1,2))</f>
        <v>Aug-16</v>
      </c>
      <c r="J3" s="181" t="str">
        <f ca="1">CONCATENATE("Sep-",RIGHT(YEAR(TODAY())-1,2))</f>
        <v>Sep-16</v>
      </c>
      <c r="K3" s="181" t="str">
        <f ca="1">CONCATENATE("Oct-",RIGHT(YEAR(TODAY())-1,2))</f>
        <v>Oct-16</v>
      </c>
      <c r="L3" s="181" t="str">
        <f ca="1">CONCATENATE("Nov-",RIGHT(YEAR(TODAY())-1,2))</f>
        <v>Nov-16</v>
      </c>
      <c r="M3" s="182" t="str">
        <f ca="1">CONCATENATE("Dec-",RIGHT(YEAR(TODAY())-1,2))</f>
        <v>Dec-16</v>
      </c>
      <c r="N3" s="652"/>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M3" s="647"/>
      <c r="AN3" s="647"/>
      <c r="AO3" s="647"/>
      <c r="AP3" s="647"/>
      <c r="AQ3" s="647"/>
      <c r="AR3" s="647"/>
      <c r="AS3" s="647"/>
      <c r="AT3" s="647"/>
      <c r="AU3" s="647"/>
      <c r="AV3" s="647"/>
      <c r="AW3" s="647"/>
      <c r="AX3" s="647"/>
      <c r="AY3" s="647"/>
      <c r="AZ3" s="647"/>
      <c r="BA3" s="647"/>
    </row>
    <row r="4" spans="1:53" s="176" customFormat="1" ht="12" customHeight="1">
      <c r="A4" s="184" t="s">
        <v>300</v>
      </c>
      <c r="B4" s="185">
        <v>-300</v>
      </c>
      <c r="C4" s="185">
        <v>-250</v>
      </c>
      <c r="D4" s="185">
        <v>-200</v>
      </c>
      <c r="E4" s="185">
        <v>-200</v>
      </c>
      <c r="F4" s="185">
        <v>-150</v>
      </c>
      <c r="G4" s="185">
        <v>-100</v>
      </c>
      <c r="H4" s="185">
        <v>-50</v>
      </c>
      <c r="I4" s="185">
        <v>0</v>
      </c>
      <c r="J4" s="185">
        <v>100</v>
      </c>
      <c r="K4" s="185">
        <v>200</v>
      </c>
      <c r="L4" s="185">
        <v>200</v>
      </c>
      <c r="M4" s="186">
        <v>20</v>
      </c>
      <c r="N4" s="651"/>
      <c r="O4" s="646"/>
      <c r="P4" s="646"/>
      <c r="Q4" s="646"/>
      <c r="R4" s="646"/>
      <c r="S4" s="646"/>
      <c r="T4" s="646"/>
      <c r="U4" s="646"/>
      <c r="V4" s="646"/>
      <c r="W4" s="646"/>
      <c r="X4" s="646"/>
      <c r="Y4" s="646"/>
      <c r="Z4" s="646"/>
      <c r="AA4" s="646"/>
      <c r="AB4" s="646"/>
      <c r="AC4" s="646"/>
      <c r="AD4" s="646"/>
      <c r="AE4" s="646"/>
      <c r="AF4" s="646"/>
      <c r="AG4" s="646"/>
      <c r="AH4" s="646"/>
      <c r="AI4" s="646"/>
      <c r="AJ4" s="646"/>
      <c r="AK4" s="646"/>
      <c r="AL4" s="646"/>
      <c r="AM4" s="646"/>
      <c r="AN4" s="646"/>
      <c r="AO4" s="646"/>
      <c r="AP4" s="646"/>
      <c r="AQ4" s="646"/>
      <c r="AR4" s="646"/>
      <c r="AS4" s="646"/>
      <c r="AT4" s="646"/>
      <c r="AU4" s="646"/>
      <c r="AV4" s="646"/>
      <c r="AW4" s="646"/>
      <c r="AX4" s="646"/>
      <c r="AY4" s="646"/>
      <c r="AZ4" s="646"/>
      <c r="BA4" s="646"/>
    </row>
    <row r="5" spans="1:53" s="176" customFormat="1" ht="12" customHeight="1">
      <c r="A5" s="184" t="s">
        <v>301</v>
      </c>
      <c r="B5" s="185">
        <v>500</v>
      </c>
      <c r="C5" s="185">
        <v>400</v>
      </c>
      <c r="D5" s="185">
        <v>200</v>
      </c>
      <c r="E5" s="185">
        <v>200</v>
      </c>
      <c r="F5" s="185">
        <v>200</v>
      </c>
      <c r="G5" s="185">
        <v>200</v>
      </c>
      <c r="H5" s="185">
        <v>200</v>
      </c>
      <c r="I5" s="185">
        <v>200</v>
      </c>
      <c r="J5" s="185">
        <v>200</v>
      </c>
      <c r="K5" s="185">
        <v>200</v>
      </c>
      <c r="L5" s="185">
        <v>200</v>
      </c>
      <c r="M5" s="186">
        <v>200</v>
      </c>
      <c r="N5" s="651"/>
      <c r="O5" s="646"/>
      <c r="P5" s="646"/>
      <c r="Q5" s="646"/>
      <c r="R5" s="646"/>
      <c r="S5" s="646"/>
      <c r="T5" s="646"/>
      <c r="U5" s="646"/>
      <c r="V5" s="646"/>
      <c r="W5" s="646"/>
      <c r="X5" s="646"/>
      <c r="Y5" s="646"/>
      <c r="Z5" s="646"/>
      <c r="AA5" s="646"/>
      <c r="AB5" s="646"/>
      <c r="AC5" s="646"/>
      <c r="AD5" s="646"/>
      <c r="AE5" s="646"/>
      <c r="AF5" s="646"/>
      <c r="AG5" s="646"/>
      <c r="AH5" s="646"/>
      <c r="AI5" s="646"/>
      <c r="AJ5" s="646"/>
      <c r="AK5" s="646"/>
      <c r="AL5" s="646"/>
      <c r="AM5" s="646"/>
      <c r="AN5" s="646"/>
      <c r="AO5" s="646"/>
      <c r="AP5" s="646"/>
      <c r="AQ5" s="646"/>
      <c r="AR5" s="646"/>
      <c r="AS5" s="646"/>
      <c r="AT5" s="646"/>
      <c r="AU5" s="646"/>
      <c r="AV5" s="646"/>
      <c r="AW5" s="646"/>
      <c r="AX5" s="646"/>
      <c r="AY5" s="646"/>
      <c r="AZ5" s="646"/>
      <c r="BA5" s="646"/>
    </row>
    <row r="6" spans="1:53" s="176" customFormat="1" ht="12" customHeight="1">
      <c r="A6" s="184" t="s">
        <v>302</v>
      </c>
      <c r="B6" s="185">
        <v>100</v>
      </c>
      <c r="C6" s="185">
        <v>100</v>
      </c>
      <c r="D6" s="185">
        <v>100</v>
      </c>
      <c r="E6" s="185">
        <v>100</v>
      </c>
      <c r="F6" s="185">
        <v>100</v>
      </c>
      <c r="G6" s="185">
        <v>100</v>
      </c>
      <c r="H6" s="185">
        <v>100</v>
      </c>
      <c r="I6" s="185">
        <v>100</v>
      </c>
      <c r="J6" s="185">
        <v>100</v>
      </c>
      <c r="K6" s="185">
        <v>100</v>
      </c>
      <c r="L6" s="185">
        <v>100</v>
      </c>
      <c r="M6" s="186">
        <v>300</v>
      </c>
      <c r="N6" s="651"/>
      <c r="O6" s="646"/>
      <c r="P6" s="646"/>
      <c r="Q6" s="646"/>
      <c r="R6" s="646"/>
      <c r="S6" s="646"/>
      <c r="T6" s="646"/>
      <c r="U6" s="646"/>
      <c r="V6" s="646"/>
      <c r="W6" s="646"/>
      <c r="X6" s="646"/>
      <c r="Y6" s="646"/>
      <c r="Z6" s="646"/>
      <c r="AA6" s="646"/>
      <c r="AB6" s="646"/>
      <c r="AC6" s="646"/>
      <c r="AD6" s="646"/>
      <c r="AE6" s="646"/>
      <c r="AF6" s="646"/>
      <c r="AG6" s="646"/>
      <c r="AH6" s="646"/>
      <c r="AI6" s="646"/>
      <c r="AJ6" s="646"/>
      <c r="AK6" s="646"/>
      <c r="AL6" s="646"/>
      <c r="AM6" s="646"/>
      <c r="AN6" s="646"/>
      <c r="AO6" s="646"/>
      <c r="AP6" s="646"/>
      <c r="AQ6" s="646"/>
      <c r="AR6" s="646"/>
      <c r="AS6" s="646"/>
      <c r="AT6" s="646"/>
      <c r="AU6" s="646"/>
      <c r="AV6" s="646"/>
      <c r="AW6" s="646"/>
      <c r="AX6" s="646"/>
      <c r="AY6" s="646"/>
      <c r="AZ6" s="646"/>
      <c r="BA6" s="646"/>
    </row>
    <row r="7" spans="1:53" s="176" customFormat="1" ht="12" customHeight="1" thickBot="1">
      <c r="A7" s="187" t="s">
        <v>303</v>
      </c>
      <c r="B7" s="188">
        <f t="shared" ref="B7:M7" si="0">SUM(B4:B6)</f>
        <v>300</v>
      </c>
      <c r="C7" s="188">
        <f t="shared" si="0"/>
        <v>250</v>
      </c>
      <c r="D7" s="188">
        <f t="shared" si="0"/>
        <v>100</v>
      </c>
      <c r="E7" s="188">
        <f t="shared" si="0"/>
        <v>100</v>
      </c>
      <c r="F7" s="188">
        <f t="shared" si="0"/>
        <v>150</v>
      </c>
      <c r="G7" s="188">
        <f t="shared" si="0"/>
        <v>200</v>
      </c>
      <c r="H7" s="188">
        <f t="shared" si="0"/>
        <v>250</v>
      </c>
      <c r="I7" s="188">
        <f t="shared" si="0"/>
        <v>300</v>
      </c>
      <c r="J7" s="188">
        <f t="shared" si="0"/>
        <v>400</v>
      </c>
      <c r="K7" s="188">
        <f t="shared" si="0"/>
        <v>500</v>
      </c>
      <c r="L7" s="188">
        <f t="shared" si="0"/>
        <v>500</v>
      </c>
      <c r="M7" s="189">
        <f t="shared" si="0"/>
        <v>520</v>
      </c>
      <c r="N7" s="651"/>
      <c r="O7" s="646"/>
      <c r="P7" s="646"/>
      <c r="Q7" s="646"/>
      <c r="R7" s="646"/>
      <c r="S7" s="646"/>
      <c r="T7" s="646"/>
      <c r="U7" s="646"/>
      <c r="V7" s="646"/>
      <c r="W7" s="646"/>
      <c r="X7" s="646"/>
      <c r="Y7" s="646"/>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row>
    <row r="8" spans="1:53" s="176" customFormat="1" ht="12" customHeight="1" thickBot="1">
      <c r="A8" s="190" t="s">
        <v>304</v>
      </c>
      <c r="B8" s="191">
        <v>350</v>
      </c>
      <c r="C8" s="191">
        <v>350</v>
      </c>
      <c r="D8" s="191">
        <v>450</v>
      </c>
      <c r="E8" s="191">
        <v>450</v>
      </c>
      <c r="F8" s="191">
        <v>450</v>
      </c>
      <c r="G8" s="191">
        <v>450</v>
      </c>
      <c r="H8" s="191">
        <v>450</v>
      </c>
      <c r="I8" s="191">
        <v>450</v>
      </c>
      <c r="J8" s="191">
        <v>450</v>
      </c>
      <c r="K8" s="191">
        <v>450</v>
      </c>
      <c r="L8" s="191">
        <v>450</v>
      </c>
      <c r="M8" s="192">
        <v>450</v>
      </c>
      <c r="N8" s="651"/>
      <c r="O8" s="646"/>
      <c r="P8" s="646"/>
      <c r="Q8" s="646"/>
      <c r="R8" s="646"/>
      <c r="S8" s="646"/>
      <c r="T8" s="646"/>
      <c r="U8" s="646"/>
      <c r="V8" s="646"/>
      <c r="W8" s="646"/>
      <c r="X8" s="646"/>
      <c r="Y8" s="646"/>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row>
    <row r="9" spans="1:53" s="176" customFormat="1" ht="6" customHeight="1">
      <c r="A9" s="193"/>
      <c r="B9" s="194"/>
      <c r="C9" s="194"/>
      <c r="D9" s="194"/>
      <c r="E9" s="194"/>
      <c r="F9" s="194"/>
      <c r="G9" s="194"/>
      <c r="H9" s="194"/>
      <c r="I9" s="194"/>
      <c r="J9" s="194"/>
      <c r="K9" s="194"/>
      <c r="L9" s="194"/>
      <c r="M9" s="194"/>
      <c r="N9" s="651"/>
      <c r="O9" s="646"/>
      <c r="P9" s="646"/>
      <c r="Q9" s="646"/>
      <c r="R9" s="646"/>
      <c r="S9" s="646"/>
      <c r="T9" s="646"/>
      <c r="U9" s="646"/>
      <c r="V9" s="646"/>
      <c r="W9" s="646"/>
      <c r="X9" s="646"/>
      <c r="Y9" s="646"/>
      <c r="Z9" s="646"/>
      <c r="AA9" s="646"/>
      <c r="AB9" s="646"/>
      <c r="AC9" s="646"/>
      <c r="AD9" s="646"/>
      <c r="AE9" s="646"/>
      <c r="AF9" s="646"/>
      <c r="AG9" s="646"/>
      <c r="AH9" s="646"/>
      <c r="AI9" s="646"/>
      <c r="AJ9" s="646"/>
      <c r="AK9" s="646"/>
      <c r="AL9" s="646"/>
      <c r="AM9" s="646"/>
      <c r="AN9" s="646"/>
      <c r="AO9" s="646"/>
      <c r="AP9" s="646"/>
      <c r="AQ9" s="646"/>
      <c r="AR9" s="646"/>
      <c r="AS9" s="646"/>
      <c r="AT9" s="646"/>
      <c r="AU9" s="646"/>
      <c r="AV9" s="646"/>
      <c r="AW9" s="646"/>
      <c r="AX9" s="646"/>
      <c r="AY9" s="646"/>
      <c r="AZ9" s="646"/>
      <c r="BA9" s="646"/>
    </row>
    <row r="12" spans="1:53" s="176" customFormat="1" ht="15" customHeight="1">
      <c r="A12" s="195" t="s">
        <v>305</v>
      </c>
      <c r="B12" s="196"/>
      <c r="C12" s="196"/>
      <c r="D12" s="196"/>
      <c r="E12" s="196"/>
      <c r="F12" s="196"/>
      <c r="G12" s="196"/>
      <c r="H12" s="196"/>
      <c r="I12" s="196"/>
      <c r="J12" s="196"/>
      <c r="K12" s="196"/>
      <c r="L12" s="196"/>
      <c r="M12" s="197"/>
      <c r="N12" s="651"/>
      <c r="O12" s="646"/>
      <c r="P12" s="646"/>
      <c r="Q12" s="646"/>
      <c r="R12" s="646"/>
      <c r="S12" s="646"/>
      <c r="T12" s="646"/>
      <c r="U12" s="646"/>
      <c r="V12" s="646"/>
      <c r="W12" s="646"/>
      <c r="X12" s="646"/>
      <c r="Y12" s="646"/>
      <c r="Z12" s="646"/>
      <c r="AA12" s="646"/>
      <c r="AB12" s="646"/>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row>
    <row r="13" spans="1:53" s="176" customFormat="1" ht="15" customHeight="1">
      <c r="A13" s="198"/>
      <c r="B13" s="199" t="s">
        <v>388</v>
      </c>
      <c r="C13" s="199" t="s">
        <v>389</v>
      </c>
      <c r="D13" s="199" t="s">
        <v>390</v>
      </c>
      <c r="E13" s="199" t="s">
        <v>391</v>
      </c>
      <c r="F13" s="199" t="s">
        <v>392</v>
      </c>
      <c r="G13" s="199" t="s">
        <v>393</v>
      </c>
      <c r="H13" s="199" t="s">
        <v>394</v>
      </c>
      <c r="I13" s="199" t="s">
        <v>395</v>
      </c>
      <c r="J13" s="199" t="s">
        <v>396</v>
      </c>
      <c r="K13" s="199" t="s">
        <v>397</v>
      </c>
      <c r="L13" s="199" t="s">
        <v>398</v>
      </c>
      <c r="M13" s="402" t="s">
        <v>399</v>
      </c>
      <c r="N13" s="651"/>
      <c r="O13" s="646"/>
      <c r="P13" s="646"/>
      <c r="Q13" s="646"/>
      <c r="R13" s="646"/>
      <c r="S13" s="646"/>
      <c r="T13" s="646"/>
      <c r="U13" s="646"/>
      <c r="V13" s="646"/>
      <c r="W13" s="646"/>
      <c r="X13" s="646"/>
      <c r="Y13" s="646"/>
      <c r="Z13" s="646"/>
      <c r="AA13" s="646"/>
      <c r="AB13" s="646"/>
      <c r="AC13" s="646"/>
      <c r="AD13" s="646"/>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row>
    <row r="14" spans="1:53" s="183" customFormat="1" ht="15" customHeight="1">
      <c r="A14" s="200" t="s">
        <v>62</v>
      </c>
      <c r="B14" s="201">
        <f t="shared" ref="B14:M14" si="1">IF(B8&gt;B7,B7,B8)</f>
        <v>300</v>
      </c>
      <c r="C14" s="201">
        <f t="shared" si="1"/>
        <v>250</v>
      </c>
      <c r="D14" s="201">
        <f t="shared" si="1"/>
        <v>100</v>
      </c>
      <c r="E14" s="201">
        <f t="shared" si="1"/>
        <v>100</v>
      </c>
      <c r="F14" s="201">
        <f t="shared" si="1"/>
        <v>150</v>
      </c>
      <c r="G14" s="201">
        <f t="shared" si="1"/>
        <v>200</v>
      </c>
      <c r="H14" s="201">
        <f t="shared" si="1"/>
        <v>250</v>
      </c>
      <c r="I14" s="201">
        <f t="shared" si="1"/>
        <v>300</v>
      </c>
      <c r="J14" s="201">
        <f t="shared" si="1"/>
        <v>400</v>
      </c>
      <c r="K14" s="201">
        <f t="shared" si="1"/>
        <v>450</v>
      </c>
      <c r="L14" s="201">
        <f t="shared" si="1"/>
        <v>450</v>
      </c>
      <c r="M14" s="202">
        <f t="shared" si="1"/>
        <v>450</v>
      </c>
      <c r="N14" s="652"/>
      <c r="O14" s="647"/>
      <c r="P14" s="647"/>
      <c r="Q14" s="647"/>
      <c r="R14" s="647"/>
      <c r="S14" s="647"/>
      <c r="T14" s="647"/>
      <c r="U14" s="647"/>
      <c r="V14" s="647"/>
      <c r="W14" s="647"/>
      <c r="X14" s="647"/>
      <c r="Y14" s="647"/>
      <c r="Z14" s="647"/>
      <c r="AA14" s="647"/>
      <c r="AB14" s="647"/>
      <c r="AC14" s="647"/>
      <c r="AD14" s="647"/>
      <c r="AE14" s="647"/>
      <c r="AF14" s="647"/>
      <c r="AG14" s="647"/>
      <c r="AH14" s="647"/>
      <c r="AI14" s="647"/>
      <c r="AJ14" s="647"/>
      <c r="AK14" s="647"/>
      <c r="AL14" s="647"/>
      <c r="AM14" s="647"/>
      <c r="AN14" s="647"/>
      <c r="AO14" s="647"/>
      <c r="AP14" s="647"/>
      <c r="AQ14" s="647"/>
      <c r="AR14" s="647"/>
      <c r="AS14" s="647"/>
      <c r="AT14" s="647"/>
      <c r="AU14" s="647"/>
      <c r="AV14" s="647"/>
      <c r="AW14" s="647"/>
      <c r="AX14" s="647"/>
      <c r="AY14" s="647"/>
      <c r="AZ14" s="647"/>
      <c r="BA14" s="647"/>
    </row>
    <row r="15" spans="1:53" s="176" customFormat="1" ht="15" customHeight="1">
      <c r="A15" s="203" t="s">
        <v>306</v>
      </c>
      <c r="B15" s="204">
        <f t="shared" ref="B15:M15" si="2">IF(B8&gt;B7,0,B7-B8)</f>
        <v>0</v>
      </c>
      <c r="C15" s="204">
        <f t="shared" si="2"/>
        <v>0</v>
      </c>
      <c r="D15" s="204">
        <f t="shared" si="2"/>
        <v>0</v>
      </c>
      <c r="E15" s="204">
        <f t="shared" si="2"/>
        <v>0</v>
      </c>
      <c r="F15" s="204">
        <f t="shared" si="2"/>
        <v>0</v>
      </c>
      <c r="G15" s="204">
        <f t="shared" si="2"/>
        <v>0</v>
      </c>
      <c r="H15" s="204">
        <f t="shared" si="2"/>
        <v>0</v>
      </c>
      <c r="I15" s="204">
        <f t="shared" si="2"/>
        <v>0</v>
      </c>
      <c r="J15" s="204">
        <f t="shared" si="2"/>
        <v>0</v>
      </c>
      <c r="K15" s="204">
        <f t="shared" si="2"/>
        <v>50</v>
      </c>
      <c r="L15" s="204">
        <f t="shared" si="2"/>
        <v>50</v>
      </c>
      <c r="M15" s="205">
        <f t="shared" si="2"/>
        <v>70</v>
      </c>
      <c r="N15" s="651"/>
      <c r="O15" s="646"/>
      <c r="P15" s="646"/>
      <c r="Q15" s="646"/>
      <c r="R15" s="646"/>
      <c r="S15" s="646"/>
      <c r="T15" s="646"/>
      <c r="U15" s="646"/>
      <c r="V15" s="646"/>
      <c r="W15" s="646"/>
      <c r="X15" s="646"/>
      <c r="Y15" s="646"/>
      <c r="Z15" s="646"/>
      <c r="AA15" s="646"/>
      <c r="AB15" s="646"/>
      <c r="AC15" s="646"/>
      <c r="AD15" s="646"/>
      <c r="AE15" s="646"/>
      <c r="AF15" s="646"/>
      <c r="AG15" s="646"/>
      <c r="AH15" s="646"/>
      <c r="AI15" s="646"/>
      <c r="AJ15" s="646"/>
      <c r="AK15" s="646"/>
      <c r="AL15" s="646"/>
      <c r="AM15" s="646"/>
      <c r="AN15" s="646"/>
      <c r="AO15" s="646"/>
      <c r="AP15" s="646"/>
      <c r="AQ15" s="646"/>
      <c r="AR15" s="646"/>
      <c r="AS15" s="646"/>
      <c r="AT15" s="646"/>
      <c r="AU15" s="646"/>
      <c r="AV15" s="646"/>
      <c r="AW15" s="646"/>
      <c r="AX15" s="646"/>
      <c r="AY15" s="646"/>
      <c r="AZ15" s="646"/>
      <c r="BA15" s="646"/>
    </row>
    <row r="16" spans="1:53" s="176" customFormat="1" ht="15" customHeight="1" thickBot="1">
      <c r="A16" s="206" t="s">
        <v>307</v>
      </c>
      <c r="B16" s="207">
        <f t="shared" ref="B16:M16" si="3">IF((B8-B14)&gt;0,(B8-B14),0)</f>
        <v>50</v>
      </c>
      <c r="C16" s="207">
        <f t="shared" si="3"/>
        <v>100</v>
      </c>
      <c r="D16" s="207">
        <f t="shared" si="3"/>
        <v>350</v>
      </c>
      <c r="E16" s="207">
        <f t="shared" si="3"/>
        <v>350</v>
      </c>
      <c r="F16" s="207">
        <f t="shared" si="3"/>
        <v>300</v>
      </c>
      <c r="G16" s="207">
        <f t="shared" si="3"/>
        <v>250</v>
      </c>
      <c r="H16" s="207">
        <f t="shared" si="3"/>
        <v>200</v>
      </c>
      <c r="I16" s="207">
        <f t="shared" si="3"/>
        <v>150</v>
      </c>
      <c r="J16" s="207">
        <f t="shared" si="3"/>
        <v>50</v>
      </c>
      <c r="K16" s="207">
        <f t="shared" si="3"/>
        <v>0</v>
      </c>
      <c r="L16" s="207">
        <f t="shared" si="3"/>
        <v>0</v>
      </c>
      <c r="M16" s="208">
        <f t="shared" si="3"/>
        <v>0</v>
      </c>
      <c r="N16" s="651"/>
      <c r="O16" s="646"/>
      <c r="P16" s="646"/>
      <c r="Q16" s="646"/>
      <c r="R16" s="646"/>
      <c r="S16" s="646"/>
      <c r="T16" s="646"/>
      <c r="U16" s="646"/>
      <c r="V16" s="646"/>
      <c r="W16" s="646"/>
      <c r="X16" s="646"/>
      <c r="Y16" s="646"/>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row>
    <row r="17" spans="1:53" s="176" customFormat="1" ht="6" customHeight="1">
      <c r="A17" s="209"/>
      <c r="N17" s="651"/>
      <c r="O17" s="646"/>
      <c r="P17" s="646"/>
      <c r="Q17" s="646"/>
      <c r="R17" s="646"/>
      <c r="S17" s="646"/>
      <c r="T17" s="646"/>
      <c r="U17" s="646"/>
      <c r="V17" s="646"/>
      <c r="W17" s="646"/>
      <c r="X17" s="646"/>
      <c r="Y17" s="646"/>
      <c r="Z17" s="646"/>
      <c r="AA17" s="646"/>
      <c r="AB17" s="646"/>
      <c r="AC17" s="646"/>
      <c r="AD17" s="646"/>
      <c r="AE17" s="646"/>
      <c r="AF17" s="646"/>
      <c r="AG17" s="646"/>
      <c r="AH17" s="646"/>
      <c r="AI17" s="646"/>
      <c r="AJ17" s="646"/>
      <c r="AK17" s="646"/>
      <c r="AL17" s="646"/>
      <c r="AM17" s="646"/>
      <c r="AN17" s="646"/>
      <c r="AO17" s="646"/>
      <c r="AP17" s="646"/>
      <c r="AQ17" s="646"/>
      <c r="AR17" s="646"/>
      <c r="AS17" s="646"/>
      <c r="AT17" s="646"/>
      <c r="AU17" s="646"/>
      <c r="AV17" s="646"/>
      <c r="AW17" s="646"/>
      <c r="AX17" s="646"/>
      <c r="AY17" s="646"/>
      <c r="AZ17" s="646"/>
      <c r="BA17" s="646"/>
    </row>
    <row r="19" spans="1:53" ht="15" customHeight="1">
      <c r="B19" s="646" t="s">
        <v>388</v>
      </c>
      <c r="C19" s="646" t="s">
        <v>389</v>
      </c>
      <c r="D19" s="646" t="s">
        <v>390</v>
      </c>
      <c r="E19" s="646" t="s">
        <v>391</v>
      </c>
      <c r="F19" s="646" t="s">
        <v>392</v>
      </c>
      <c r="G19" s="646" t="s">
        <v>393</v>
      </c>
      <c r="H19" s="646" t="s">
        <v>394</v>
      </c>
      <c r="I19" s="646" t="s">
        <v>395</v>
      </c>
      <c r="J19" s="646" t="s">
        <v>396</v>
      </c>
      <c r="K19" s="646" t="s">
        <v>397</v>
      </c>
      <c r="L19" s="646" t="s">
        <v>398</v>
      </c>
      <c r="M19" s="646" t="s">
        <v>399</v>
      </c>
    </row>
    <row r="21" spans="1:53" ht="15" customHeight="1">
      <c r="A21" s="649" t="s">
        <v>298</v>
      </c>
    </row>
    <row r="25" spans="1:53" ht="15" customHeight="1">
      <c r="O25" s="648"/>
    </row>
    <row r="26" spans="1:53" ht="15" customHeight="1">
      <c r="O26" s="648"/>
    </row>
  </sheetData>
  <pageMargins left="0.74803149606299213" right="0.74803149606299213" top="0.98425196850393704" bottom="0.98425196850393704" header="0.51181102362204722" footer="0.51181102362204722"/>
  <pageSetup scale="25" fitToHeight="5" orientation="landscape" r:id="rId1"/>
  <headerFooter alignWithMargins="0">
    <oddHeader>&amp;L&amp;"KPMG Logo,Normal"kpmg&amp;R&amp;"Univers 45 Light,Normal"Utopia Excel Toolbox
V 6.0, February 2007</oddHeader>
    <oddFooter>&amp;L&amp;"Univers 45 Light,Normal"&amp;A&amp;C&amp;"Univers 45 Light,Normal"page &amp;P&amp;R&amp;"Univers 45 Light,Normal"&amp;D</oddFooter>
  </headerFooter>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I63"/>
  <sheetViews>
    <sheetView topLeftCell="A11" zoomScaleNormal="100" zoomScaleSheetLayoutView="115" workbookViewId="0">
      <selection activeCell="E25" sqref="E25"/>
    </sheetView>
  </sheetViews>
  <sheetFormatPr defaultColWidth="9" defaultRowHeight="14.25" outlineLevelRow="1" outlineLevelCol="1"/>
  <cols>
    <col min="1" max="1" width="9" style="210"/>
    <col min="2" max="2" width="31" style="210" customWidth="1"/>
    <col min="3" max="3" width="3.25" style="210" hidden="1" customWidth="1"/>
    <col min="4" max="4" width="7.625" style="210" hidden="1" customWidth="1" outlineLevel="1"/>
    <col min="5" max="5" width="6.625" style="210" customWidth="1" collapsed="1"/>
    <col min="6" max="7" width="6.625" style="210" customWidth="1"/>
    <col min="8" max="16384" width="9" style="210"/>
  </cols>
  <sheetData>
    <row r="1" spans="2:9" ht="19.5" customHeight="1">
      <c r="B1"/>
      <c r="C1"/>
      <c r="D1"/>
      <c r="E1"/>
      <c r="F1"/>
      <c r="G1"/>
    </row>
    <row r="2" spans="2:9" ht="19.5" customHeight="1">
      <c r="B2" s="16"/>
      <c r="C2" s="16"/>
      <c r="D2" s="16"/>
      <c r="E2" s="16"/>
      <c r="F2" s="16"/>
      <c r="G2" s="16"/>
    </row>
    <row r="3" spans="2:9" ht="19.5" customHeight="1">
      <c r="B3" s="1" t="s">
        <v>62</v>
      </c>
      <c r="C3" s="45"/>
      <c r="D3" s="2"/>
      <c r="E3" s="2"/>
      <c r="F3" s="2"/>
      <c r="G3" s="22"/>
    </row>
    <row r="4" spans="2:9" ht="12.75" customHeight="1">
      <c r="B4" s="61"/>
      <c r="C4" s="242"/>
      <c r="D4" s="79">
        <v>2009</v>
      </c>
      <c r="E4" s="79">
        <v>2010</v>
      </c>
      <c r="F4" s="79">
        <v>2011</v>
      </c>
      <c r="G4" s="80">
        <v>2012</v>
      </c>
    </row>
    <row r="5" spans="2:9" ht="12.75" customHeight="1">
      <c r="B5" s="315" t="s">
        <v>364</v>
      </c>
      <c r="C5" s="343"/>
      <c r="D5" s="1283" t="s">
        <v>422</v>
      </c>
      <c r="E5" s="1283"/>
      <c r="F5" s="1283"/>
      <c r="G5" s="1284"/>
    </row>
    <row r="6" spans="2:9" ht="12.75" customHeight="1">
      <c r="B6" s="8" t="s">
        <v>5</v>
      </c>
      <c r="C6" s="46"/>
      <c r="D6" s="101"/>
      <c r="E6" s="101"/>
      <c r="F6" s="101"/>
      <c r="G6" s="111"/>
      <c r="H6" s="607"/>
      <c r="I6" s="607"/>
    </row>
    <row r="7" spans="2:9" ht="11.25" customHeight="1">
      <c r="B7" s="17" t="s">
        <v>63</v>
      </c>
      <c r="C7" s="50"/>
      <c r="D7" s="316">
        <f>'BS-Net assets'!C40</f>
        <v>3600.4271899999999</v>
      </c>
      <c r="E7" s="536">
        <f>'BS-Net assets'!D40</f>
        <v>3411.5475799999999</v>
      </c>
      <c r="F7" s="536">
        <f>'BS-Net assets'!E40</f>
        <v>1824.4306299999998</v>
      </c>
      <c r="G7" s="537">
        <f>'BS-Net assets'!F40</f>
        <v>1172.8622</v>
      </c>
      <c r="H7" s="607"/>
      <c r="I7" s="607"/>
    </row>
    <row r="8" spans="2:9" ht="11.25" customHeight="1">
      <c r="B8" s="17" t="s">
        <v>535</v>
      </c>
      <c r="C8" s="50" t="s">
        <v>106</v>
      </c>
      <c r="D8" s="316">
        <f>'BS-Net assets'!C41</f>
        <v>-600</v>
      </c>
      <c r="E8" s="536">
        <f>'BS-Net assets'!D41</f>
        <v>-480</v>
      </c>
      <c r="F8" s="536">
        <f>'BS-Net assets'!E41</f>
        <v>-360</v>
      </c>
      <c r="G8" s="537">
        <f>'BS-Net assets'!F41</f>
        <v>-3004.4907799999996</v>
      </c>
      <c r="H8" s="607"/>
      <c r="I8" s="607"/>
    </row>
    <row r="9" spans="2:9" ht="12.75" customHeight="1">
      <c r="B9" s="25"/>
      <c r="C9" s="51"/>
      <c r="D9" s="320">
        <f>SUM(D7:D8)</f>
        <v>3000.4271899999999</v>
      </c>
      <c r="E9" s="538">
        <f>SUM(E7:E8)</f>
        <v>2931.5475799999999</v>
      </c>
      <c r="F9" s="538">
        <f>SUM(F7:F8)</f>
        <v>1464.4306299999998</v>
      </c>
      <c r="G9" s="539">
        <f>SUM(G7:G8)</f>
        <v>-1831.6285799999996</v>
      </c>
      <c r="H9" s="607"/>
      <c r="I9" s="607"/>
    </row>
    <row r="10" spans="2:9" ht="12.75" customHeight="1">
      <c r="B10" s="8" t="s">
        <v>149</v>
      </c>
      <c r="C10" s="52"/>
      <c r="D10" s="316"/>
      <c r="E10" s="536"/>
      <c r="F10" s="536"/>
      <c r="G10" s="537"/>
      <c r="H10" s="607"/>
      <c r="I10" s="607"/>
    </row>
    <row r="11" spans="2:9" ht="11.25" customHeight="1">
      <c r="B11" s="17" t="s">
        <v>66</v>
      </c>
      <c r="C11" s="50">
        <v>2</v>
      </c>
      <c r="D11" s="316">
        <f>'BS-Net assets'!C44</f>
        <v>516.75288999999998</v>
      </c>
      <c r="E11" s="536">
        <f>'BS-Net assets'!D44</f>
        <v>427.58436</v>
      </c>
      <c r="F11" s="536">
        <f>'BS-Net assets'!E44</f>
        <v>231.02020999999999</v>
      </c>
      <c r="G11" s="537">
        <f>'BS-Net assets'!F44</f>
        <v>220.32026000000002</v>
      </c>
      <c r="H11" s="607"/>
      <c r="I11" s="607"/>
    </row>
    <row r="12" spans="2:9" ht="11.25" customHeight="1">
      <c r="B12" s="17" t="s">
        <v>65</v>
      </c>
      <c r="C12" s="50">
        <v>3</v>
      </c>
      <c r="D12" s="316">
        <f>'BS-Net assets'!C47</f>
        <v>0</v>
      </c>
      <c r="E12" s="536">
        <f>'BS-Net assets'!D47</f>
        <v>0</v>
      </c>
      <c r="F12" s="536">
        <f>'BS-Net assets'!E47</f>
        <v>-45.306260000000002</v>
      </c>
      <c r="G12" s="537">
        <f>'BS-Net assets'!F47</f>
        <v>-12.92502</v>
      </c>
      <c r="H12" s="607"/>
      <c r="I12" s="607"/>
    </row>
    <row r="13" spans="2:9" ht="11.25" customHeight="1">
      <c r="B13" s="17" t="s">
        <v>78</v>
      </c>
      <c r="C13" s="50">
        <v>4</v>
      </c>
      <c r="D13" s="316">
        <f>'BS-Net assets'!C45</f>
        <v>-184.83624</v>
      </c>
      <c r="E13" s="536">
        <f>'BS-Net assets'!D45</f>
        <v>-94.766999999999996</v>
      </c>
      <c r="F13" s="536">
        <f>'BS-Net assets'!E45</f>
        <v>-234.10900000000001</v>
      </c>
      <c r="G13" s="537">
        <f>'BS-Net assets'!F45</f>
        <v>-201.48</v>
      </c>
      <c r="H13" s="607"/>
      <c r="I13" s="607"/>
    </row>
    <row r="14" spans="2:9" ht="11.25" customHeight="1">
      <c r="B14" s="17" t="s">
        <v>32</v>
      </c>
      <c r="C14" s="50">
        <v>5</v>
      </c>
      <c r="D14" s="316">
        <f>'NA-Other items'!D7</f>
        <v>-30</v>
      </c>
      <c r="E14" s="536">
        <f>'NA-Other items'!E7</f>
        <v>0</v>
      </c>
      <c r="F14" s="536">
        <f>'NA-Other items'!F7</f>
        <v>-29</v>
      </c>
      <c r="G14" s="537">
        <f>'NA-Other items'!G7</f>
        <v>-123</v>
      </c>
      <c r="H14" s="607"/>
      <c r="I14" s="607"/>
    </row>
    <row r="15" spans="2:9" ht="12" hidden="1" customHeight="1" outlineLevel="1">
      <c r="B15" s="17" t="s">
        <v>197</v>
      </c>
      <c r="C15" s="50"/>
      <c r="D15" s="316">
        <f>'NA-Other items'!D10</f>
        <v>-73</v>
      </c>
      <c r="E15" s="536">
        <f>'NA-Other items'!E10</f>
        <v>0</v>
      </c>
      <c r="F15" s="536">
        <f>'NA-Other items'!F10</f>
        <v>0</v>
      </c>
      <c r="G15" s="537">
        <f>'NA-Other items'!G10</f>
        <v>0</v>
      </c>
      <c r="H15" s="607"/>
      <c r="I15" s="607"/>
    </row>
    <row r="16" spans="2:9" ht="12.75" customHeight="1" collapsed="1">
      <c r="B16" s="25" t="s">
        <v>357</v>
      </c>
      <c r="C16" s="51"/>
      <c r="D16" s="320">
        <f>D9+SUM(D11,D13,D14,D15,D12)</f>
        <v>3229.34384</v>
      </c>
      <c r="E16" s="538">
        <f>E9+SUM(E11,E13,E14,E15,E12)</f>
        <v>3264.3649399999999</v>
      </c>
      <c r="F16" s="538">
        <f>F9+SUM(F11,F13,F14,F15,F12)</f>
        <v>1387.0355799999998</v>
      </c>
      <c r="G16" s="539">
        <f>G9+SUM(G11,G13,G14,G15,G12)</f>
        <v>-1948.7133399999996</v>
      </c>
      <c r="H16" s="607"/>
      <c r="I16" s="607"/>
    </row>
    <row r="17" spans="2:9" ht="12.75" customHeight="1">
      <c r="B17" s="8" t="s">
        <v>111</v>
      </c>
      <c r="C17" s="53"/>
      <c r="D17" s="339"/>
      <c r="E17" s="540"/>
      <c r="F17" s="540"/>
      <c r="G17" s="541"/>
      <c r="H17" s="607"/>
      <c r="I17" s="607"/>
    </row>
    <row r="18" spans="2:9" ht="11.25" customHeight="1">
      <c r="B18" s="17" t="s">
        <v>348</v>
      </c>
      <c r="C18" s="50" t="s">
        <v>349</v>
      </c>
      <c r="D18" s="316"/>
      <c r="E18" s="536">
        <v>0</v>
      </c>
      <c r="F18" s="536">
        <v>-250</v>
      </c>
      <c r="G18" s="537">
        <v>-250</v>
      </c>
      <c r="H18" s="607"/>
      <c r="I18" s="607"/>
    </row>
    <row r="19" spans="2:9" ht="11.25" customHeight="1">
      <c r="B19" s="17" t="s">
        <v>350</v>
      </c>
      <c r="C19" s="50" t="s">
        <v>351</v>
      </c>
      <c r="D19" s="316" t="s">
        <v>107</v>
      </c>
      <c r="E19" s="536">
        <v>-739</v>
      </c>
      <c r="F19" s="536">
        <v>-739</v>
      </c>
      <c r="G19" s="537">
        <v>-2771</v>
      </c>
      <c r="H19" s="607"/>
      <c r="I19" s="607"/>
    </row>
    <row r="20" spans="2:9" ht="11.25" customHeight="1">
      <c r="B20" s="17" t="s">
        <v>352</v>
      </c>
      <c r="C20" s="50" t="s">
        <v>112</v>
      </c>
      <c r="D20" s="316"/>
      <c r="E20" s="536" t="s">
        <v>107</v>
      </c>
      <c r="F20" s="536" t="s">
        <v>107</v>
      </c>
      <c r="G20" s="537" t="s">
        <v>107</v>
      </c>
      <c r="H20" s="607"/>
      <c r="I20" s="607"/>
    </row>
    <row r="21" spans="2:9" ht="11.25" customHeight="1">
      <c r="B21" s="17" t="s">
        <v>353</v>
      </c>
      <c r="C21" s="50" t="s">
        <v>113</v>
      </c>
      <c r="D21" s="316" t="s">
        <v>108</v>
      </c>
      <c r="E21" s="536">
        <v>-3098</v>
      </c>
      <c r="F21" s="536">
        <v>-702</v>
      </c>
      <c r="G21" s="537">
        <v>-524</v>
      </c>
      <c r="H21" s="607"/>
      <c r="I21" s="607"/>
    </row>
    <row r="22" spans="2:9" ht="11.25" customHeight="1">
      <c r="B22" s="17" t="s">
        <v>148</v>
      </c>
      <c r="C22" s="50" t="s">
        <v>114</v>
      </c>
      <c r="D22" s="316" t="s">
        <v>108</v>
      </c>
      <c r="E22" s="536" t="s">
        <v>108</v>
      </c>
      <c r="F22" s="536" t="s">
        <v>108</v>
      </c>
      <c r="G22" s="542" t="s">
        <v>109</v>
      </c>
      <c r="H22" s="607"/>
      <c r="I22" s="607"/>
    </row>
    <row r="23" spans="2:9" ht="11.25" customHeight="1" thickBot="1">
      <c r="B23" s="40" t="s">
        <v>355</v>
      </c>
      <c r="C23" s="54" t="s">
        <v>354</v>
      </c>
      <c r="D23" s="345" t="s">
        <v>108</v>
      </c>
      <c r="E23" s="543" t="s">
        <v>108</v>
      </c>
      <c r="F23" s="543" t="s">
        <v>108</v>
      </c>
      <c r="G23" s="544" t="s">
        <v>110</v>
      </c>
      <c r="H23" s="607"/>
      <c r="I23" s="607"/>
    </row>
    <row r="24" spans="2:9" ht="12.75" customHeight="1">
      <c r="B24" s="74" t="s">
        <v>356</v>
      </c>
      <c r="C24" s="229"/>
      <c r="D24" s="346"/>
      <c r="E24" s="545"/>
      <c r="F24" s="545"/>
      <c r="G24" s="546"/>
      <c r="H24" s="607"/>
      <c r="I24" s="607"/>
    </row>
    <row r="25" spans="2:9" ht="11.25" customHeight="1">
      <c r="B25" s="72" t="s">
        <v>118</v>
      </c>
      <c r="C25" s="230"/>
      <c r="D25" s="231">
        <f>IS!C17</f>
        <v>1810.0980299999997</v>
      </c>
      <c r="E25" s="547">
        <f>IS!D17</f>
        <v>1027.7013699999959</v>
      </c>
      <c r="F25" s="547">
        <f>IS!E17</f>
        <v>969.75598999999875</v>
      </c>
      <c r="G25" s="548">
        <f>IS!F17</f>
        <v>1096.6105700000064</v>
      </c>
      <c r="H25" s="607"/>
      <c r="I25" s="607"/>
    </row>
    <row r="26" spans="2:9" ht="11.25" customHeight="1">
      <c r="B26" s="72" t="s">
        <v>536</v>
      </c>
      <c r="C26" s="230"/>
      <c r="D26" s="231">
        <f>D9/D25</f>
        <v>1.6576048038679985</v>
      </c>
      <c r="E26" s="547">
        <f>E9/E25</f>
        <v>2.8525286290121534</v>
      </c>
      <c r="F26" s="547">
        <f>F9/F25</f>
        <v>1.5101021752905097</v>
      </c>
      <c r="G26" s="548">
        <f>G9/G25</f>
        <v>-1.6702634737507489</v>
      </c>
      <c r="H26" s="607"/>
      <c r="I26" s="607"/>
    </row>
    <row r="27" spans="2:9" ht="11.25" customHeight="1" thickBot="1">
      <c r="B27" s="76" t="s">
        <v>537</v>
      </c>
      <c r="C27" s="233"/>
      <c r="D27" s="234">
        <f>SUM(D9,D19)/D25</f>
        <v>1.6576048038679985</v>
      </c>
      <c r="E27" s="549">
        <f>SUM(E9,E19)/E25</f>
        <v>2.1334481435983768</v>
      </c>
      <c r="F27" s="549">
        <f>SUM(F9,F19)/F25</f>
        <v>0.74805480706543592</v>
      </c>
      <c r="G27" s="550">
        <f>SUM(G9,G19)/G25</f>
        <v>-4.1971404488650634</v>
      </c>
      <c r="H27" s="607"/>
      <c r="I27" s="607"/>
    </row>
    <row r="28" spans="2:9" ht="12" customHeight="1">
      <c r="B28" s="247"/>
      <c r="C28" s="653"/>
      <c r="D28" s="248"/>
      <c r="E28" s="248"/>
      <c r="F28" s="248"/>
      <c r="G28" s="654"/>
      <c r="H28" s="607"/>
      <c r="I28" s="607"/>
    </row>
    <row r="29" spans="2:9" ht="19.5" customHeight="1">
      <c r="B29" s="344" t="s">
        <v>38</v>
      </c>
      <c r="C29" s="27"/>
      <c r="D29" s="114"/>
      <c r="E29" s="114"/>
      <c r="F29" s="114"/>
      <c r="G29" s="115"/>
      <c r="H29" s="607"/>
      <c r="I29" s="607"/>
    </row>
    <row r="30" spans="2:9" ht="12" customHeight="1" outlineLevel="1">
      <c r="B30" s="28" t="s">
        <v>79</v>
      </c>
      <c r="C30" s="47"/>
      <c r="D30" s="116"/>
      <c r="E30" s="116"/>
      <c r="F30" s="116"/>
      <c r="G30" s="117"/>
      <c r="H30" s="607"/>
      <c r="I30" s="607"/>
    </row>
    <row r="31" spans="2:9" ht="12" customHeight="1" outlineLevel="1">
      <c r="B31" s="29" t="s">
        <v>5</v>
      </c>
      <c r="C31" s="48"/>
      <c r="D31" s="112">
        <f>'NA 2009'!G52</f>
        <v>3000.4271899999999</v>
      </c>
      <c r="E31" s="112">
        <f>'NA 2010'!G52</f>
        <v>2931.5475799999999</v>
      </c>
      <c r="F31" s="112">
        <f>'NA 2011'!G52</f>
        <v>1464.4306299999998</v>
      </c>
      <c r="G31" s="113">
        <f>'NA 2012'!G52</f>
        <v>-1831.6285799999996</v>
      </c>
      <c r="H31" s="607"/>
      <c r="I31" s="607"/>
    </row>
    <row r="32" spans="2:9" ht="12" customHeight="1" outlineLevel="1">
      <c r="B32" s="29" t="s">
        <v>6</v>
      </c>
      <c r="C32" s="48"/>
      <c r="D32" s="112">
        <f>'NA 2009'!H52</f>
        <v>228.91665</v>
      </c>
      <c r="E32" s="112">
        <f>'NA 2010'!H52</f>
        <v>332.81736000000001</v>
      </c>
      <c r="F32" s="112">
        <f>'NA 2011'!H52</f>
        <v>-77.395050000000055</v>
      </c>
      <c r="G32" s="113">
        <f>'NA 2012'!H52</f>
        <v>-117.08476000000002</v>
      </c>
      <c r="H32" s="607"/>
      <c r="I32" s="607"/>
    </row>
    <row r="33" spans="2:9" ht="12" customHeight="1">
      <c r="B33" s="28" t="s">
        <v>80</v>
      </c>
      <c r="C33" s="47"/>
      <c r="D33" s="112"/>
      <c r="E33" s="112"/>
      <c r="F33" s="112"/>
      <c r="G33" s="113"/>
      <c r="H33" s="607"/>
      <c r="I33" s="607"/>
    </row>
    <row r="34" spans="2:9" ht="12" customHeight="1">
      <c r="B34" s="29" t="s">
        <v>5</v>
      </c>
      <c r="C34" s="48"/>
      <c r="D34" s="112">
        <f>D31-D9</f>
        <v>0</v>
      </c>
      <c r="E34" s="112">
        <f>E31-E9</f>
        <v>0</v>
      </c>
      <c r="F34" s="112">
        <f>F31-F9</f>
        <v>0</v>
      </c>
      <c r="G34" s="113">
        <f>G31-G9</f>
        <v>0</v>
      </c>
      <c r="H34" s="607"/>
      <c r="I34" s="607"/>
    </row>
    <row r="35" spans="2:9" ht="12" customHeight="1">
      <c r="B35" s="30" t="s">
        <v>6</v>
      </c>
      <c r="C35" s="49"/>
      <c r="D35" s="99">
        <f>D32+D9-D16</f>
        <v>0</v>
      </c>
      <c r="E35" s="99">
        <f>E32+E9-E16</f>
        <v>0</v>
      </c>
      <c r="F35" s="99">
        <f>F32+F9-F16</f>
        <v>0</v>
      </c>
      <c r="G35" s="100">
        <f>G32+G9-G16</f>
        <v>0</v>
      </c>
      <c r="H35" s="607"/>
      <c r="I35" s="607"/>
    </row>
    <row r="36" spans="2:9" ht="12" customHeight="1">
      <c r="B36" s="28" t="s">
        <v>791</v>
      </c>
      <c r="C36" s="47"/>
      <c r="D36" s="112"/>
      <c r="E36" s="112"/>
      <c r="F36" s="112"/>
      <c r="G36" s="113"/>
      <c r="H36" s="607"/>
      <c r="I36" s="607"/>
    </row>
    <row r="37" spans="2:9" ht="12" customHeight="1">
      <c r="B37" s="29" t="s">
        <v>404</v>
      </c>
      <c r="C37" s="48"/>
      <c r="D37" s="112">
        <f>D34-D12</f>
        <v>0</v>
      </c>
      <c r="E37" s="112">
        <f>SUM(D8:E8)/2</f>
        <v>-540</v>
      </c>
      <c r="F37" s="112">
        <f>SUM(E8:F8)/2</f>
        <v>-420</v>
      </c>
      <c r="G37" s="113">
        <f>SUM(F8:G8)/2</f>
        <v>-1682.2453899999998</v>
      </c>
      <c r="H37" s="607"/>
      <c r="I37" s="607"/>
    </row>
    <row r="38" spans="2:9" ht="12" customHeight="1">
      <c r="B38" s="29" t="s">
        <v>406</v>
      </c>
      <c r="C38" s="48"/>
      <c r="D38" s="112"/>
      <c r="E38" s="266">
        <f>E39/E37</f>
        <v>0.17827890740740743</v>
      </c>
      <c r="F38" s="266">
        <f>F39/F37</f>
        <v>0.27631928571428571</v>
      </c>
      <c r="G38" s="265">
        <f>G39/G37</f>
        <v>7.4307809516422588E-2</v>
      </c>
      <c r="H38" s="607"/>
      <c r="I38" s="607"/>
    </row>
    <row r="39" spans="2:9" ht="12" customHeight="1">
      <c r="B39" s="30" t="s">
        <v>405</v>
      </c>
      <c r="C39" s="49"/>
      <c r="D39" s="99">
        <f>IS!C31</f>
        <v>-79.650239999999997</v>
      </c>
      <c r="E39" s="99">
        <f>IS!D31</f>
        <v>-96.270610000000005</v>
      </c>
      <c r="F39" s="99">
        <f>IS!E31</f>
        <v>-116.05410000000001</v>
      </c>
      <c r="G39" s="100">
        <f>IS!F31</f>
        <v>-125.00397000000001</v>
      </c>
      <c r="H39" s="607"/>
      <c r="I39" s="607"/>
    </row>
    <row r="40" spans="2:9">
      <c r="D40" s="607"/>
      <c r="E40" s="607"/>
      <c r="F40" s="607"/>
      <c r="G40" s="607"/>
      <c r="H40" s="607"/>
      <c r="I40" s="607"/>
    </row>
    <row r="41" spans="2:9">
      <c r="D41" s="607"/>
      <c r="E41" s="607"/>
      <c r="F41" s="607"/>
      <c r="G41" s="607"/>
      <c r="H41" s="607"/>
      <c r="I41" s="607"/>
    </row>
    <row r="42" spans="2:9">
      <c r="D42" s="607"/>
      <c r="E42" s="607"/>
      <c r="F42" s="607"/>
      <c r="G42" s="607"/>
      <c r="H42" s="607"/>
      <c r="I42" s="607"/>
    </row>
    <row r="43" spans="2:9">
      <c r="D43" s="607"/>
      <c r="E43" s="607"/>
      <c r="F43" s="607"/>
      <c r="G43" s="607"/>
      <c r="H43" s="607"/>
      <c r="I43" s="607"/>
    </row>
    <row r="44" spans="2:9">
      <c r="D44" s="607"/>
      <c r="E44" s="607"/>
      <c r="F44" s="607"/>
      <c r="G44" s="607"/>
      <c r="H44" s="607"/>
      <c r="I44" s="607"/>
    </row>
    <row r="45" spans="2:9">
      <c r="D45" s="607"/>
      <c r="E45" s="607"/>
      <c r="F45" s="607"/>
      <c r="G45" s="607"/>
      <c r="H45" s="607"/>
      <c r="I45" s="607"/>
    </row>
    <row r="46" spans="2:9">
      <c r="D46" s="607"/>
      <c r="E46" s="607"/>
      <c r="F46" s="607"/>
      <c r="G46" s="607"/>
      <c r="H46" s="607"/>
      <c r="I46" s="607"/>
    </row>
    <row r="47" spans="2:9">
      <c r="D47" s="607"/>
      <c r="E47" s="607"/>
      <c r="F47" s="607"/>
      <c r="G47" s="607"/>
      <c r="H47" s="607"/>
      <c r="I47" s="607"/>
    </row>
    <row r="48" spans="2:9">
      <c r="D48" s="607"/>
      <c r="E48" s="607"/>
      <c r="F48" s="607"/>
      <c r="G48" s="607"/>
      <c r="H48" s="607"/>
      <c r="I48" s="607"/>
    </row>
    <row r="49" spans="4:9">
      <c r="D49" s="607"/>
      <c r="E49" s="607"/>
      <c r="F49" s="607"/>
      <c r="G49" s="607"/>
      <c r="H49" s="607"/>
      <c r="I49" s="607"/>
    </row>
    <row r="50" spans="4:9">
      <c r="D50" s="607"/>
      <c r="E50" s="607"/>
      <c r="F50" s="607"/>
      <c r="G50" s="607"/>
      <c r="H50" s="607"/>
      <c r="I50" s="607"/>
    </row>
    <row r="51" spans="4:9">
      <c r="D51" s="607"/>
      <c r="E51" s="607"/>
      <c r="F51" s="607"/>
      <c r="G51" s="607"/>
      <c r="H51" s="607"/>
      <c r="I51" s="607"/>
    </row>
    <row r="52" spans="4:9">
      <c r="D52" s="607"/>
      <c r="E52" s="607"/>
      <c r="F52" s="607"/>
      <c r="G52" s="607"/>
      <c r="H52" s="607"/>
      <c r="I52" s="607"/>
    </row>
    <row r="53" spans="4:9">
      <c r="D53" s="607"/>
      <c r="E53" s="607"/>
      <c r="F53" s="607"/>
      <c r="G53" s="607"/>
      <c r="H53" s="607"/>
      <c r="I53" s="607"/>
    </row>
    <row r="54" spans="4:9">
      <c r="D54" s="607"/>
      <c r="E54" s="607"/>
      <c r="F54" s="607"/>
      <c r="G54" s="607"/>
      <c r="H54" s="607"/>
      <c r="I54" s="607"/>
    </row>
    <row r="55" spans="4:9">
      <c r="D55" s="607"/>
      <c r="E55" s="607"/>
      <c r="F55" s="607"/>
      <c r="G55" s="607"/>
      <c r="H55" s="607"/>
      <c r="I55" s="607"/>
    </row>
    <row r="56" spans="4:9">
      <c r="D56" s="607"/>
      <c r="E56" s="607"/>
      <c r="F56" s="607"/>
      <c r="G56" s="607"/>
      <c r="H56" s="607"/>
      <c r="I56" s="607"/>
    </row>
    <row r="57" spans="4:9">
      <c r="D57" s="607"/>
      <c r="E57" s="607"/>
      <c r="F57" s="607"/>
      <c r="G57" s="607"/>
      <c r="H57" s="607"/>
      <c r="I57" s="607"/>
    </row>
    <row r="58" spans="4:9">
      <c r="D58" s="607"/>
      <c r="E58" s="607"/>
      <c r="F58" s="607"/>
      <c r="G58" s="607"/>
      <c r="H58" s="607"/>
      <c r="I58" s="607"/>
    </row>
    <row r="59" spans="4:9">
      <c r="D59" s="607"/>
      <c r="E59" s="607"/>
      <c r="F59" s="607"/>
      <c r="G59" s="607"/>
      <c r="H59" s="607"/>
      <c r="I59" s="607"/>
    </row>
    <row r="60" spans="4:9">
      <c r="D60" s="607"/>
      <c r="E60" s="607"/>
      <c r="F60" s="607"/>
      <c r="G60" s="607"/>
      <c r="H60" s="607"/>
      <c r="I60" s="607"/>
    </row>
    <row r="61" spans="4:9">
      <c r="D61" s="607"/>
      <c r="E61" s="607"/>
      <c r="F61" s="607"/>
      <c r="G61" s="607"/>
      <c r="H61" s="607"/>
      <c r="I61" s="607"/>
    </row>
    <row r="62" spans="4:9">
      <c r="D62" s="607"/>
      <c r="E62" s="607"/>
      <c r="F62" s="607"/>
      <c r="G62" s="607"/>
      <c r="H62" s="607"/>
      <c r="I62" s="607"/>
    </row>
    <row r="63" spans="4:9">
      <c r="D63" s="607"/>
      <c r="E63" s="607"/>
      <c r="F63" s="607"/>
      <c r="G63" s="607"/>
      <c r="H63" s="607"/>
      <c r="I63" s="607"/>
    </row>
  </sheetData>
  <customSheetViews>
    <customSheetView guid="{5409D0F0-F11A-42D8-A3F2-0C8F2218C9AA}" showGridLines="0">
      <selection activeCell="B3" sqref="B3:F3"/>
      <pageMargins left="0.7" right="0.7" top="0.75" bottom="0.75" header="0.3" footer="0.3"/>
    </customSheetView>
  </customSheetViews>
  <mergeCells count="1">
    <mergeCell ref="D5:G5"/>
  </mergeCells>
  <pageMargins left="0.78740157480314965" right="0.59055118110236227" top="0.78740157480314965" bottom="0.78740157480314965" header="0.19685039370078741" footer="0.19685039370078741"/>
  <pageSetup paperSize="9" orientation="portrait" cellComments="asDisplayed" r:id="rId1"/>
  <headerFooter>
    <oddHeader>&amp;C&amp;"-,Fett"&amp;A</oddHeader>
    <oddFooter>&amp;L&amp;8&amp;Z&amp;F</oddFooter>
  </headerFooter>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8"/>
  <sheetViews>
    <sheetView defaultGridColor="0" topLeftCell="A13" colorId="22" zoomScaleNormal="100" zoomScaleSheetLayoutView="75" workbookViewId="0">
      <selection activeCell="E25" sqref="E25"/>
    </sheetView>
  </sheetViews>
  <sheetFormatPr defaultColWidth="9" defaultRowHeight="15" customHeight="1" outlineLevelRow="1"/>
  <cols>
    <col min="1" max="1" width="19" style="646" customWidth="1"/>
    <col min="2" max="53" width="7.25" style="646" customWidth="1"/>
    <col min="54" max="16384" width="9" style="646"/>
  </cols>
  <sheetData>
    <row r="1" spans="1:53" ht="15" customHeight="1">
      <c r="A1" s="645"/>
    </row>
    <row r="2" spans="1:53" ht="19.5" customHeight="1">
      <c r="A2" s="177" t="s">
        <v>298</v>
      </c>
      <c r="B2" s="178"/>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9"/>
    </row>
    <row r="3" spans="1:53" s="647" customFormat="1" ht="12" customHeight="1">
      <c r="A3" s="180" t="s">
        <v>299</v>
      </c>
      <c r="B3" s="181" t="s">
        <v>477</v>
      </c>
      <c r="C3" s="181" t="s">
        <v>478</v>
      </c>
      <c r="D3" s="181" t="s">
        <v>479</v>
      </c>
      <c r="E3" s="181" t="s">
        <v>480</v>
      </c>
      <c r="F3" s="181" t="s">
        <v>481</v>
      </c>
      <c r="G3" s="181" t="s">
        <v>482</v>
      </c>
      <c r="H3" s="181" t="s">
        <v>483</v>
      </c>
      <c r="I3" s="181" t="s">
        <v>484</v>
      </c>
      <c r="J3" s="181" t="s">
        <v>485</v>
      </c>
      <c r="K3" s="181" t="s">
        <v>486</v>
      </c>
      <c r="L3" s="181" t="s">
        <v>487</v>
      </c>
      <c r="M3" s="181" t="s">
        <v>488</v>
      </c>
      <c r="N3" s="181" t="s">
        <v>489</v>
      </c>
      <c r="O3" s="181" t="s">
        <v>490</v>
      </c>
      <c r="P3" s="181" t="s">
        <v>491</v>
      </c>
      <c r="Q3" s="181" t="s">
        <v>492</v>
      </c>
      <c r="R3" s="181" t="s">
        <v>493</v>
      </c>
      <c r="S3" s="181" t="s">
        <v>494</v>
      </c>
      <c r="T3" s="181" t="s">
        <v>495</v>
      </c>
      <c r="U3" s="181" t="s">
        <v>496</v>
      </c>
      <c r="V3" s="181" t="s">
        <v>497</v>
      </c>
      <c r="W3" s="181" t="s">
        <v>498</v>
      </c>
      <c r="X3" s="181" t="s">
        <v>499</v>
      </c>
      <c r="Y3" s="181" t="s">
        <v>500</v>
      </c>
      <c r="Z3" s="181" t="s">
        <v>501</v>
      </c>
      <c r="AA3" s="181" t="s">
        <v>502</v>
      </c>
      <c r="AB3" s="181" t="s">
        <v>503</v>
      </c>
      <c r="AC3" s="181" t="s">
        <v>504</v>
      </c>
      <c r="AD3" s="181" t="s">
        <v>505</v>
      </c>
      <c r="AE3" s="181" t="s">
        <v>506</v>
      </c>
      <c r="AF3" s="181" t="s">
        <v>507</v>
      </c>
      <c r="AG3" s="181" t="s">
        <v>508</v>
      </c>
      <c r="AH3" s="181" t="s">
        <v>509</v>
      </c>
      <c r="AI3" s="181" t="s">
        <v>510</v>
      </c>
      <c r="AJ3" s="181" t="s">
        <v>511</v>
      </c>
      <c r="AK3" s="181" t="s">
        <v>512</v>
      </c>
      <c r="AL3" s="181" t="s">
        <v>513</v>
      </c>
      <c r="AM3" s="181" t="s">
        <v>514</v>
      </c>
      <c r="AN3" s="181" t="s">
        <v>515</v>
      </c>
      <c r="AO3" s="181" t="s">
        <v>516</v>
      </c>
      <c r="AP3" s="181" t="s">
        <v>517</v>
      </c>
      <c r="AQ3" s="181" t="s">
        <v>518</v>
      </c>
      <c r="AR3" s="181" t="s">
        <v>519</v>
      </c>
      <c r="AS3" s="181" t="s">
        <v>520</v>
      </c>
      <c r="AT3" s="181" t="s">
        <v>521</v>
      </c>
      <c r="AU3" s="181" t="s">
        <v>522</v>
      </c>
      <c r="AV3" s="181" t="s">
        <v>523</v>
      </c>
      <c r="AW3" s="181" t="s">
        <v>524</v>
      </c>
      <c r="AX3" s="181" t="s">
        <v>525</v>
      </c>
      <c r="AY3" s="181" t="s">
        <v>526</v>
      </c>
      <c r="AZ3" s="181" t="s">
        <v>527</v>
      </c>
      <c r="BA3" s="182" t="s">
        <v>528</v>
      </c>
    </row>
    <row r="4" spans="1:53" ht="12" customHeight="1">
      <c r="A4" s="184" t="s">
        <v>300</v>
      </c>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6"/>
    </row>
    <row r="5" spans="1:53" ht="12" customHeight="1">
      <c r="A5" s="184" t="s">
        <v>301</v>
      </c>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6"/>
    </row>
    <row r="6" spans="1:53" ht="12" customHeight="1">
      <c r="A6" s="184" t="s">
        <v>302</v>
      </c>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6"/>
    </row>
    <row r="7" spans="1:53" ht="12" customHeight="1" thickBot="1">
      <c r="A7" s="187" t="s">
        <v>303</v>
      </c>
      <c r="B7" s="188">
        <v>2644.3850000000007</v>
      </c>
      <c r="C7" s="188">
        <v>2778.3850000000007</v>
      </c>
      <c r="D7" s="188">
        <v>1871.0850000000007</v>
      </c>
      <c r="E7" s="188">
        <v>892.58500000000072</v>
      </c>
      <c r="F7" s="188">
        <v>1667.5850000000007</v>
      </c>
      <c r="G7" s="188">
        <v>2085.2850000000008</v>
      </c>
      <c r="H7" s="188">
        <v>1561.2850000000008</v>
      </c>
      <c r="I7" s="188">
        <v>2011.7850000000008</v>
      </c>
      <c r="J7" s="188">
        <v>2334.7550000000006</v>
      </c>
      <c r="K7" s="188">
        <v>1945.4550000000006</v>
      </c>
      <c r="L7" s="188">
        <v>2200.8150000000005</v>
      </c>
      <c r="M7" s="188">
        <v>2160.6050000000005</v>
      </c>
      <c r="N7" s="188">
        <v>3203.3450000000007</v>
      </c>
      <c r="O7" s="188">
        <v>3329.3450000000007</v>
      </c>
      <c r="P7" s="188">
        <v>3265.5950000000007</v>
      </c>
      <c r="Q7" s="188">
        <v>3583.0950000000007</v>
      </c>
      <c r="R7" s="188">
        <v>4292.0950000000012</v>
      </c>
      <c r="S7" s="188">
        <v>4622.0950000000012</v>
      </c>
      <c r="T7" s="188">
        <v>4632.8350000000009</v>
      </c>
      <c r="U7" s="188">
        <v>3219.3350000000005</v>
      </c>
      <c r="V7" s="188">
        <v>3428.3350000000005</v>
      </c>
      <c r="W7" s="188">
        <v>2261.1350000000002</v>
      </c>
      <c r="X7" s="188">
        <v>2695.1350000000002</v>
      </c>
      <c r="Y7" s="188">
        <v>3047.6350000000002</v>
      </c>
      <c r="Z7" s="188">
        <v>3083.4350000000004</v>
      </c>
      <c r="AA7" s="188">
        <v>4172.0200000000004</v>
      </c>
      <c r="AB7" s="188">
        <v>4286.24</v>
      </c>
      <c r="AC7" s="188">
        <v>2567.7400000000002</v>
      </c>
      <c r="AD7" s="188">
        <v>1485.7400000000002</v>
      </c>
      <c r="AE7" s="188">
        <v>1256.8400000000001</v>
      </c>
      <c r="AF7" s="188">
        <v>1967.5400000000004</v>
      </c>
      <c r="AG7" s="188">
        <v>2511.0400000000004</v>
      </c>
      <c r="AH7" s="188">
        <v>2504.0400000000004</v>
      </c>
      <c r="AI7" s="188">
        <v>2362.3000000000002</v>
      </c>
      <c r="AJ7" s="188">
        <v>2817.9000000000005</v>
      </c>
      <c r="AK7" s="188">
        <v>2528.6000000000004</v>
      </c>
      <c r="AL7" s="188">
        <v>1572.6000000000004</v>
      </c>
      <c r="AM7" s="188">
        <v>1657.6000000000004</v>
      </c>
      <c r="AN7" s="188">
        <v>541.60000000000036</v>
      </c>
      <c r="AO7" s="188">
        <v>1626.6850000000004</v>
      </c>
      <c r="AP7" s="188">
        <v>2691.6850000000004</v>
      </c>
      <c r="AQ7" s="188">
        <v>2334.5850000000005</v>
      </c>
      <c r="AR7" s="188">
        <v>3236.9550000000004</v>
      </c>
      <c r="AS7" s="188">
        <v>1797.4550000000004</v>
      </c>
      <c r="AT7" s="188">
        <v>1806.9550000000004</v>
      </c>
      <c r="AU7" s="188">
        <v>1551.9550000000004</v>
      </c>
      <c r="AV7" s="188">
        <v>1638.9550000000004</v>
      </c>
      <c r="AW7" s="188">
        <v>1555.4550000000004</v>
      </c>
      <c r="AX7" s="188">
        <v>465.72500000000036</v>
      </c>
      <c r="AY7" s="188">
        <v>-716.10499999999956</v>
      </c>
      <c r="AZ7" s="188">
        <v>-1570.1049999999996</v>
      </c>
      <c r="BA7" s="189">
        <v>-987.70499999999947</v>
      </c>
    </row>
    <row r="8" spans="1:53" ht="12" customHeight="1">
      <c r="A8" s="306" t="s">
        <v>476</v>
      </c>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6"/>
    </row>
    <row r="9" spans="1:53" ht="12" customHeight="1">
      <c r="A9" s="184" t="s">
        <v>473</v>
      </c>
      <c r="B9" s="185">
        <v>8150</v>
      </c>
      <c r="C9" s="185">
        <v>8150</v>
      </c>
      <c r="D9" s="185">
        <v>8150</v>
      </c>
      <c r="E9" s="185">
        <v>8150</v>
      </c>
      <c r="F9" s="185">
        <v>8150</v>
      </c>
      <c r="G9" s="185">
        <v>8150</v>
      </c>
      <c r="H9" s="185">
        <v>8150</v>
      </c>
      <c r="I9" s="185">
        <v>8150</v>
      </c>
      <c r="J9" s="185">
        <v>8150</v>
      </c>
      <c r="K9" s="185">
        <v>8150</v>
      </c>
      <c r="L9" s="185">
        <v>8150</v>
      </c>
      <c r="M9" s="185">
        <v>8150</v>
      </c>
      <c r="N9" s="185">
        <v>8150</v>
      </c>
      <c r="O9" s="185">
        <v>8150</v>
      </c>
      <c r="P9" s="185">
        <v>8150</v>
      </c>
      <c r="Q9" s="185">
        <v>8150</v>
      </c>
      <c r="R9" s="185">
        <v>8150</v>
      </c>
      <c r="S9" s="185">
        <v>8150</v>
      </c>
      <c r="T9" s="185">
        <v>8150</v>
      </c>
      <c r="U9" s="185">
        <v>8150</v>
      </c>
      <c r="V9" s="185">
        <v>8150</v>
      </c>
      <c r="W9" s="185">
        <v>8150</v>
      </c>
      <c r="X9" s="185">
        <v>8150</v>
      </c>
      <c r="Y9" s="185">
        <v>8150</v>
      </c>
      <c r="Z9" s="185">
        <v>8150</v>
      </c>
      <c r="AA9" s="185">
        <v>8150</v>
      </c>
      <c r="AB9" s="185">
        <v>8150</v>
      </c>
      <c r="AC9" s="185">
        <v>8150</v>
      </c>
      <c r="AD9" s="185">
        <v>8150</v>
      </c>
      <c r="AE9" s="185">
        <v>8150</v>
      </c>
      <c r="AF9" s="185">
        <v>8150</v>
      </c>
      <c r="AG9" s="185">
        <v>8150</v>
      </c>
      <c r="AH9" s="185">
        <v>8150</v>
      </c>
      <c r="AI9" s="185">
        <v>8150</v>
      </c>
      <c r="AJ9" s="185">
        <v>8150</v>
      </c>
      <c r="AK9" s="185">
        <v>8150</v>
      </c>
      <c r="AL9" s="185">
        <v>8150</v>
      </c>
      <c r="AM9" s="185">
        <v>8150</v>
      </c>
      <c r="AN9" s="185">
        <v>8150</v>
      </c>
      <c r="AO9" s="185">
        <v>8150</v>
      </c>
      <c r="AP9" s="185">
        <v>8150</v>
      </c>
      <c r="AQ9" s="185">
        <v>8150</v>
      </c>
      <c r="AR9" s="185">
        <v>8150</v>
      </c>
      <c r="AS9" s="185">
        <v>8150</v>
      </c>
      <c r="AT9" s="185">
        <v>8150</v>
      </c>
      <c r="AU9" s="185">
        <v>8150</v>
      </c>
      <c r="AV9" s="185">
        <v>8150</v>
      </c>
      <c r="AW9" s="185">
        <v>8150</v>
      </c>
      <c r="AX9" s="185">
        <v>8150</v>
      </c>
      <c r="AY9" s="185">
        <v>8150</v>
      </c>
      <c r="AZ9" s="185">
        <v>8150</v>
      </c>
      <c r="BA9" s="186">
        <v>8150</v>
      </c>
    </row>
    <row r="10" spans="1:53" ht="12" customHeight="1">
      <c r="A10" s="184" t="s">
        <v>474</v>
      </c>
      <c r="B10" s="185">
        <v>-2771</v>
      </c>
      <c r="C10" s="185">
        <v>-2771</v>
      </c>
      <c r="D10" s="185">
        <v>-2771</v>
      </c>
      <c r="E10" s="185">
        <v>-2771</v>
      </c>
      <c r="F10" s="185">
        <v>-2771</v>
      </c>
      <c r="G10" s="185">
        <v>-2771</v>
      </c>
      <c r="H10" s="185">
        <v>-2771</v>
      </c>
      <c r="I10" s="185">
        <v>-2771</v>
      </c>
      <c r="J10" s="185">
        <v>-2771</v>
      </c>
      <c r="K10" s="185">
        <v>-2771</v>
      </c>
      <c r="L10" s="185">
        <v>-2771</v>
      </c>
      <c r="M10" s="185">
        <v>-2771</v>
      </c>
      <c r="N10" s="185">
        <v>-3661</v>
      </c>
      <c r="O10" s="185">
        <v>-3561</v>
      </c>
      <c r="P10" s="185">
        <v>-3337</v>
      </c>
      <c r="Q10" s="185">
        <v>-3337</v>
      </c>
      <c r="R10" s="185">
        <v>-3337</v>
      </c>
      <c r="S10" s="185">
        <v>-2583</v>
      </c>
      <c r="T10" s="185">
        <v>-2583</v>
      </c>
      <c r="U10" s="185">
        <v>-2583</v>
      </c>
      <c r="V10" s="185">
        <v>-2583</v>
      </c>
      <c r="W10" s="185">
        <v>-2583</v>
      </c>
      <c r="X10" s="185">
        <v>-2583</v>
      </c>
      <c r="Y10" s="185">
        <v>-2583</v>
      </c>
      <c r="Z10" s="185">
        <v>-2583</v>
      </c>
      <c r="AA10" s="185">
        <v>-2583</v>
      </c>
      <c r="AB10" s="185">
        <v>-2583</v>
      </c>
      <c r="AC10" s="185">
        <v>-2583</v>
      </c>
      <c r="AD10" s="185">
        <v>-2583</v>
      </c>
      <c r="AE10" s="185">
        <v>-2583</v>
      </c>
      <c r="AF10" s="185">
        <v>-2583</v>
      </c>
      <c r="AG10" s="185">
        <v>-2583</v>
      </c>
      <c r="AH10" s="185">
        <v>-2583</v>
      </c>
      <c r="AI10" s="185">
        <v>-2583</v>
      </c>
      <c r="AJ10" s="185">
        <v>-2583</v>
      </c>
      <c r="AK10" s="185">
        <v>-2583</v>
      </c>
      <c r="AL10" s="185">
        <v>-2583</v>
      </c>
      <c r="AM10" s="185">
        <v>-2583</v>
      </c>
      <c r="AN10" s="185">
        <v>-2583</v>
      </c>
      <c r="AO10" s="185">
        <v>-2583</v>
      </c>
      <c r="AP10" s="185">
        <v>-2583</v>
      </c>
      <c r="AQ10" s="185">
        <v>-2583</v>
      </c>
      <c r="AR10" s="185">
        <v>-2583</v>
      </c>
      <c r="AS10" s="185">
        <v>-2583</v>
      </c>
      <c r="AT10" s="185">
        <v>-2583</v>
      </c>
      <c r="AU10" s="185">
        <v>-2583</v>
      </c>
      <c r="AV10" s="185">
        <v>-2583</v>
      </c>
      <c r="AW10" s="185">
        <v>-2583</v>
      </c>
      <c r="AX10" s="185">
        <v>-2583</v>
      </c>
      <c r="AY10" s="185">
        <v>-2583</v>
      </c>
      <c r="AZ10" s="185">
        <v>-2583</v>
      </c>
      <c r="BA10" s="186">
        <v>-2583</v>
      </c>
    </row>
    <row r="11" spans="1:53" ht="12" customHeight="1" thickBot="1">
      <c r="A11" s="187" t="s">
        <v>475</v>
      </c>
      <c r="B11" s="188">
        <f>SUM(B9:B10)</f>
        <v>5379</v>
      </c>
      <c r="C11" s="188">
        <f t="shared" ref="C11:BA11" si="0">SUM(C9:C10)</f>
        <v>5379</v>
      </c>
      <c r="D11" s="188">
        <f t="shared" si="0"/>
        <v>5379</v>
      </c>
      <c r="E11" s="188">
        <f t="shared" si="0"/>
        <v>5379</v>
      </c>
      <c r="F11" s="188">
        <f t="shared" si="0"/>
        <v>5379</v>
      </c>
      <c r="G11" s="188">
        <f t="shared" si="0"/>
        <v>5379</v>
      </c>
      <c r="H11" s="188">
        <f t="shared" si="0"/>
        <v>5379</v>
      </c>
      <c r="I11" s="188">
        <f t="shared" si="0"/>
        <v>5379</v>
      </c>
      <c r="J11" s="188">
        <f t="shared" si="0"/>
        <v>5379</v>
      </c>
      <c r="K11" s="188">
        <f t="shared" si="0"/>
        <v>5379</v>
      </c>
      <c r="L11" s="188">
        <f t="shared" si="0"/>
        <v>5379</v>
      </c>
      <c r="M11" s="188">
        <f t="shared" si="0"/>
        <v>5379</v>
      </c>
      <c r="N11" s="188">
        <f t="shared" si="0"/>
        <v>4489</v>
      </c>
      <c r="O11" s="188">
        <f t="shared" si="0"/>
        <v>4589</v>
      </c>
      <c r="P11" s="188">
        <f t="shared" si="0"/>
        <v>4813</v>
      </c>
      <c r="Q11" s="188">
        <f t="shared" si="0"/>
        <v>4813</v>
      </c>
      <c r="R11" s="188">
        <f t="shared" si="0"/>
        <v>4813</v>
      </c>
      <c r="S11" s="188">
        <f t="shared" si="0"/>
        <v>5567</v>
      </c>
      <c r="T11" s="188">
        <f t="shared" si="0"/>
        <v>5567</v>
      </c>
      <c r="U11" s="188">
        <f t="shared" si="0"/>
        <v>5567</v>
      </c>
      <c r="V11" s="188">
        <f t="shared" si="0"/>
        <v>5567</v>
      </c>
      <c r="W11" s="188">
        <f t="shared" si="0"/>
        <v>5567</v>
      </c>
      <c r="X11" s="188">
        <f t="shared" si="0"/>
        <v>5567</v>
      </c>
      <c r="Y11" s="188">
        <f t="shared" si="0"/>
        <v>5567</v>
      </c>
      <c r="Z11" s="188">
        <f t="shared" si="0"/>
        <v>5567</v>
      </c>
      <c r="AA11" s="188">
        <f t="shared" si="0"/>
        <v>5567</v>
      </c>
      <c r="AB11" s="188">
        <f t="shared" si="0"/>
        <v>5567</v>
      </c>
      <c r="AC11" s="188">
        <f t="shared" si="0"/>
        <v>5567</v>
      </c>
      <c r="AD11" s="188">
        <f t="shared" si="0"/>
        <v>5567</v>
      </c>
      <c r="AE11" s="188">
        <f t="shared" si="0"/>
        <v>5567</v>
      </c>
      <c r="AF11" s="188">
        <f t="shared" si="0"/>
        <v>5567</v>
      </c>
      <c r="AG11" s="188">
        <f t="shared" si="0"/>
        <v>5567</v>
      </c>
      <c r="AH11" s="188">
        <f t="shared" si="0"/>
        <v>5567</v>
      </c>
      <c r="AI11" s="188">
        <f t="shared" si="0"/>
        <v>5567</v>
      </c>
      <c r="AJ11" s="188">
        <f t="shared" si="0"/>
        <v>5567</v>
      </c>
      <c r="AK11" s="188">
        <f t="shared" si="0"/>
        <v>5567</v>
      </c>
      <c r="AL11" s="188">
        <f t="shared" si="0"/>
        <v>5567</v>
      </c>
      <c r="AM11" s="188">
        <f t="shared" si="0"/>
        <v>5567</v>
      </c>
      <c r="AN11" s="188">
        <f t="shared" si="0"/>
        <v>5567</v>
      </c>
      <c r="AO11" s="188">
        <f t="shared" si="0"/>
        <v>5567</v>
      </c>
      <c r="AP11" s="188">
        <f t="shared" si="0"/>
        <v>5567</v>
      </c>
      <c r="AQ11" s="188">
        <f t="shared" si="0"/>
        <v>5567</v>
      </c>
      <c r="AR11" s="188">
        <f t="shared" si="0"/>
        <v>5567</v>
      </c>
      <c r="AS11" s="188">
        <f t="shared" si="0"/>
        <v>5567</v>
      </c>
      <c r="AT11" s="188">
        <f t="shared" si="0"/>
        <v>5567</v>
      </c>
      <c r="AU11" s="188">
        <f t="shared" si="0"/>
        <v>5567</v>
      </c>
      <c r="AV11" s="188">
        <f t="shared" si="0"/>
        <v>5567</v>
      </c>
      <c r="AW11" s="188">
        <f t="shared" si="0"/>
        <v>5567</v>
      </c>
      <c r="AX11" s="188">
        <f t="shared" si="0"/>
        <v>5567</v>
      </c>
      <c r="AY11" s="188">
        <f t="shared" si="0"/>
        <v>5567</v>
      </c>
      <c r="AZ11" s="188">
        <f t="shared" si="0"/>
        <v>5567</v>
      </c>
      <c r="BA11" s="189">
        <f t="shared" si="0"/>
        <v>5567</v>
      </c>
    </row>
    <row r="12" spans="1:53" ht="6" customHeight="1">
      <c r="A12" s="193"/>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row>
    <row r="13" spans="1:53" ht="15" customHeight="1">
      <c r="B13" s="655"/>
      <c r="C13" s="655"/>
      <c r="D13" s="655"/>
      <c r="E13" s="655"/>
      <c r="F13" s="655"/>
      <c r="G13" s="655"/>
      <c r="H13" s="655"/>
      <c r="I13" s="655"/>
      <c r="J13" s="655"/>
      <c r="K13" s="655"/>
      <c r="L13" s="655"/>
      <c r="M13" s="655"/>
      <c r="N13" s="655"/>
      <c r="O13" s="655"/>
      <c r="P13" s="655"/>
      <c r="Q13" s="655"/>
      <c r="R13" s="655"/>
      <c r="S13" s="655"/>
      <c r="T13" s="655"/>
      <c r="U13" s="655"/>
      <c r="V13" s="655"/>
      <c r="W13" s="655"/>
      <c r="X13" s="655"/>
      <c r="Y13" s="655"/>
      <c r="Z13" s="655"/>
      <c r="AA13" s="655"/>
      <c r="AB13" s="655"/>
      <c r="AC13" s="655"/>
      <c r="AD13" s="655"/>
      <c r="AE13" s="655"/>
      <c r="AF13" s="655"/>
      <c r="AG13" s="655"/>
      <c r="AH13" s="655"/>
      <c r="AI13" s="655"/>
      <c r="AJ13" s="655"/>
      <c r="AK13" s="655"/>
      <c r="AL13" s="655"/>
      <c r="AM13" s="655"/>
      <c r="AN13" s="655"/>
      <c r="AO13" s="655"/>
      <c r="AP13" s="655"/>
      <c r="AQ13" s="655"/>
      <c r="AR13" s="655"/>
      <c r="AS13" s="655"/>
      <c r="AT13" s="655"/>
      <c r="AU13" s="655"/>
      <c r="AV13" s="655"/>
      <c r="AW13" s="655"/>
      <c r="AX13" s="655"/>
      <c r="AY13" s="655"/>
      <c r="AZ13" s="655"/>
      <c r="BA13" s="655"/>
    </row>
    <row r="15" spans="1:53" ht="15" customHeight="1">
      <c r="A15" s="195" t="s">
        <v>305</v>
      </c>
      <c r="B15" s="196"/>
      <c r="C15" s="196"/>
      <c r="D15" s="196"/>
      <c r="E15" s="196"/>
      <c r="F15" s="196"/>
      <c r="G15" s="196"/>
      <c r="H15" s="196"/>
      <c r="I15" s="196"/>
      <c r="J15" s="196"/>
      <c r="K15" s="196"/>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7"/>
    </row>
    <row r="16" spans="1:53" ht="15" customHeight="1">
      <c r="A16" s="198"/>
      <c r="B16" s="199" t="s">
        <v>586</v>
      </c>
      <c r="C16" s="199" t="s">
        <v>587</v>
      </c>
      <c r="D16" s="199" t="s">
        <v>588</v>
      </c>
      <c r="E16" s="199" t="s">
        <v>589</v>
      </c>
      <c r="F16" s="199" t="s">
        <v>590</v>
      </c>
      <c r="G16" s="199" t="s">
        <v>591</v>
      </c>
      <c r="H16" s="199" t="s">
        <v>592</v>
      </c>
      <c r="I16" s="199" t="s">
        <v>593</v>
      </c>
      <c r="J16" s="199" t="s">
        <v>594</v>
      </c>
      <c r="K16" s="199" t="s">
        <v>595</v>
      </c>
      <c r="L16" s="199" t="s">
        <v>596</v>
      </c>
      <c r="M16" s="199" t="s">
        <v>597</v>
      </c>
      <c r="N16" s="199" t="s">
        <v>598</v>
      </c>
      <c r="O16" s="199" t="s">
        <v>599</v>
      </c>
      <c r="P16" s="199" t="s">
        <v>600</v>
      </c>
      <c r="Q16" s="199" t="s">
        <v>601</v>
      </c>
      <c r="R16" s="199" t="s">
        <v>602</v>
      </c>
      <c r="S16" s="199" t="s">
        <v>603</v>
      </c>
      <c r="T16" s="199" t="s">
        <v>604</v>
      </c>
      <c r="U16" s="199" t="s">
        <v>605</v>
      </c>
      <c r="V16" s="199" t="s">
        <v>606</v>
      </c>
      <c r="W16" s="199" t="s">
        <v>607</v>
      </c>
      <c r="X16" s="199" t="s">
        <v>608</v>
      </c>
      <c r="Y16" s="199" t="s">
        <v>609</v>
      </c>
      <c r="Z16" s="199" t="s">
        <v>610</v>
      </c>
      <c r="AA16" s="199" t="s">
        <v>611</v>
      </c>
      <c r="AB16" s="199" t="s">
        <v>612</v>
      </c>
      <c r="AC16" s="199" t="s">
        <v>613</v>
      </c>
      <c r="AD16" s="199" t="s">
        <v>614</v>
      </c>
      <c r="AE16" s="199" t="s">
        <v>615</v>
      </c>
      <c r="AF16" s="199" t="s">
        <v>616</v>
      </c>
      <c r="AG16" s="199" t="s">
        <v>617</v>
      </c>
      <c r="AH16" s="199" t="s">
        <v>618</v>
      </c>
      <c r="AI16" s="199" t="s">
        <v>619</v>
      </c>
      <c r="AJ16" s="199" t="s">
        <v>620</v>
      </c>
      <c r="AK16" s="199" t="s">
        <v>621</v>
      </c>
      <c r="AL16" s="199" t="s">
        <v>622</v>
      </c>
      <c r="AM16" s="199" t="s">
        <v>623</v>
      </c>
      <c r="AN16" s="199" t="s">
        <v>624</v>
      </c>
      <c r="AO16" s="199" t="s">
        <v>625</v>
      </c>
      <c r="AP16" s="199" t="s">
        <v>626</v>
      </c>
      <c r="AQ16" s="199" t="s">
        <v>627</v>
      </c>
      <c r="AR16" s="199" t="s">
        <v>628</v>
      </c>
      <c r="AS16" s="199" t="s">
        <v>629</v>
      </c>
      <c r="AT16" s="199" t="s">
        <v>630</v>
      </c>
      <c r="AU16" s="199" t="s">
        <v>631</v>
      </c>
      <c r="AV16" s="199" t="s">
        <v>632</v>
      </c>
      <c r="AW16" s="199" t="s">
        <v>633</v>
      </c>
      <c r="AX16" s="199" t="s">
        <v>634</v>
      </c>
      <c r="AY16" s="199" t="s">
        <v>635</v>
      </c>
      <c r="AZ16" s="199" t="s">
        <v>636</v>
      </c>
      <c r="BA16" s="182" t="s">
        <v>637</v>
      </c>
    </row>
    <row r="17" spans="1:53" s="647" customFormat="1" ht="15" customHeight="1">
      <c r="A17" s="200" t="s">
        <v>62</v>
      </c>
      <c r="B17" s="201">
        <f>IF(B11&gt;B7,B7,B11)</f>
        <v>2644.3850000000007</v>
      </c>
      <c r="C17" s="201">
        <f t="shared" ref="C17:AP17" si="1">IF(C11&gt;C7,C7,C11)</f>
        <v>2778.3850000000007</v>
      </c>
      <c r="D17" s="201">
        <f t="shared" si="1"/>
        <v>1871.0850000000007</v>
      </c>
      <c r="E17" s="201">
        <f t="shared" si="1"/>
        <v>892.58500000000072</v>
      </c>
      <c r="F17" s="201">
        <f t="shared" si="1"/>
        <v>1667.5850000000007</v>
      </c>
      <c r="G17" s="201">
        <f t="shared" si="1"/>
        <v>2085.2850000000008</v>
      </c>
      <c r="H17" s="201">
        <f t="shared" si="1"/>
        <v>1561.2850000000008</v>
      </c>
      <c r="I17" s="201">
        <f t="shared" si="1"/>
        <v>2011.7850000000008</v>
      </c>
      <c r="J17" s="201">
        <f t="shared" si="1"/>
        <v>2334.7550000000006</v>
      </c>
      <c r="K17" s="201">
        <f t="shared" si="1"/>
        <v>1945.4550000000006</v>
      </c>
      <c r="L17" s="201">
        <f t="shared" si="1"/>
        <v>2200.8150000000005</v>
      </c>
      <c r="M17" s="201">
        <f t="shared" si="1"/>
        <v>2160.6050000000005</v>
      </c>
      <c r="N17" s="201">
        <f t="shared" si="1"/>
        <v>3203.3450000000007</v>
      </c>
      <c r="O17" s="201">
        <f t="shared" si="1"/>
        <v>3329.3450000000007</v>
      </c>
      <c r="P17" s="201">
        <f t="shared" si="1"/>
        <v>3265.5950000000007</v>
      </c>
      <c r="Q17" s="201">
        <f t="shared" si="1"/>
        <v>3583.0950000000007</v>
      </c>
      <c r="R17" s="201">
        <f t="shared" si="1"/>
        <v>4292.0950000000012</v>
      </c>
      <c r="S17" s="201">
        <f t="shared" si="1"/>
        <v>4622.0950000000012</v>
      </c>
      <c r="T17" s="201">
        <f t="shared" si="1"/>
        <v>4632.8350000000009</v>
      </c>
      <c r="U17" s="201">
        <f t="shared" si="1"/>
        <v>3219.3350000000005</v>
      </c>
      <c r="V17" s="201">
        <f t="shared" si="1"/>
        <v>3428.3350000000005</v>
      </c>
      <c r="W17" s="201">
        <f t="shared" si="1"/>
        <v>2261.1350000000002</v>
      </c>
      <c r="X17" s="201">
        <f t="shared" si="1"/>
        <v>2695.1350000000002</v>
      </c>
      <c r="Y17" s="201">
        <f t="shared" si="1"/>
        <v>3047.6350000000002</v>
      </c>
      <c r="Z17" s="201">
        <f t="shared" si="1"/>
        <v>3083.4350000000004</v>
      </c>
      <c r="AA17" s="201">
        <f t="shared" si="1"/>
        <v>4172.0200000000004</v>
      </c>
      <c r="AB17" s="201">
        <f t="shared" si="1"/>
        <v>4286.24</v>
      </c>
      <c r="AC17" s="201">
        <f t="shared" si="1"/>
        <v>2567.7400000000002</v>
      </c>
      <c r="AD17" s="201">
        <f t="shared" si="1"/>
        <v>1485.7400000000002</v>
      </c>
      <c r="AE17" s="201">
        <f t="shared" si="1"/>
        <v>1256.8400000000001</v>
      </c>
      <c r="AF17" s="201">
        <f t="shared" si="1"/>
        <v>1967.5400000000004</v>
      </c>
      <c r="AG17" s="201">
        <f t="shared" si="1"/>
        <v>2511.0400000000004</v>
      </c>
      <c r="AH17" s="201">
        <f t="shared" si="1"/>
        <v>2504.0400000000004</v>
      </c>
      <c r="AI17" s="201">
        <f t="shared" si="1"/>
        <v>2362.3000000000002</v>
      </c>
      <c r="AJ17" s="201">
        <f t="shared" si="1"/>
        <v>2817.9000000000005</v>
      </c>
      <c r="AK17" s="201">
        <f t="shared" si="1"/>
        <v>2528.6000000000004</v>
      </c>
      <c r="AL17" s="201">
        <f t="shared" si="1"/>
        <v>1572.6000000000004</v>
      </c>
      <c r="AM17" s="201">
        <f t="shared" si="1"/>
        <v>1657.6000000000004</v>
      </c>
      <c r="AN17" s="201">
        <f t="shared" si="1"/>
        <v>541.60000000000036</v>
      </c>
      <c r="AO17" s="201">
        <f t="shared" si="1"/>
        <v>1626.6850000000004</v>
      </c>
      <c r="AP17" s="201">
        <f t="shared" si="1"/>
        <v>2691.6850000000004</v>
      </c>
      <c r="AQ17" s="201">
        <f t="shared" ref="AQ17:BA17" si="2">IF(AQ11&gt;AQ7,AQ7,AQ11)</f>
        <v>2334.5850000000005</v>
      </c>
      <c r="AR17" s="201">
        <f t="shared" si="2"/>
        <v>3236.9550000000004</v>
      </c>
      <c r="AS17" s="201">
        <f t="shared" si="2"/>
        <v>1797.4550000000004</v>
      </c>
      <c r="AT17" s="201">
        <f t="shared" si="2"/>
        <v>1806.9550000000004</v>
      </c>
      <c r="AU17" s="201">
        <f t="shared" si="2"/>
        <v>1551.9550000000004</v>
      </c>
      <c r="AV17" s="201">
        <f t="shared" si="2"/>
        <v>1638.9550000000004</v>
      </c>
      <c r="AW17" s="201">
        <f t="shared" si="2"/>
        <v>1555.4550000000004</v>
      </c>
      <c r="AX17" s="201">
        <f t="shared" si="2"/>
        <v>465.72500000000036</v>
      </c>
      <c r="AY17" s="201">
        <f t="shared" si="2"/>
        <v>-716.10499999999956</v>
      </c>
      <c r="AZ17" s="201">
        <f t="shared" si="2"/>
        <v>-1570.1049999999996</v>
      </c>
      <c r="BA17" s="202">
        <f t="shared" si="2"/>
        <v>-987.70499999999947</v>
      </c>
    </row>
    <row r="18" spans="1:53" ht="15" hidden="1" customHeight="1" outlineLevel="1">
      <c r="A18" s="203" t="s">
        <v>306</v>
      </c>
      <c r="B18" s="204">
        <f>IF(B11&gt;B7,0,B7-B11)</f>
        <v>0</v>
      </c>
      <c r="C18" s="204">
        <f t="shared" ref="C18:AP18" si="3">IF(C11&gt;C7,0,C7-C11)</f>
        <v>0</v>
      </c>
      <c r="D18" s="204">
        <f t="shared" si="3"/>
        <v>0</v>
      </c>
      <c r="E18" s="204">
        <f t="shared" si="3"/>
        <v>0</v>
      </c>
      <c r="F18" s="204">
        <f t="shared" si="3"/>
        <v>0</v>
      </c>
      <c r="G18" s="204">
        <f t="shared" si="3"/>
        <v>0</v>
      </c>
      <c r="H18" s="204">
        <f t="shared" si="3"/>
        <v>0</v>
      </c>
      <c r="I18" s="204">
        <f t="shared" si="3"/>
        <v>0</v>
      </c>
      <c r="J18" s="204">
        <f t="shared" si="3"/>
        <v>0</v>
      </c>
      <c r="K18" s="204">
        <f t="shared" si="3"/>
        <v>0</v>
      </c>
      <c r="L18" s="204">
        <f t="shared" si="3"/>
        <v>0</v>
      </c>
      <c r="M18" s="204">
        <f t="shared" si="3"/>
        <v>0</v>
      </c>
      <c r="N18" s="204">
        <f t="shared" si="3"/>
        <v>0</v>
      </c>
      <c r="O18" s="204">
        <f t="shared" si="3"/>
        <v>0</v>
      </c>
      <c r="P18" s="204">
        <f t="shared" si="3"/>
        <v>0</v>
      </c>
      <c r="Q18" s="204">
        <f t="shared" si="3"/>
        <v>0</v>
      </c>
      <c r="R18" s="204">
        <f t="shared" si="3"/>
        <v>0</v>
      </c>
      <c r="S18" s="204">
        <f t="shared" si="3"/>
        <v>0</v>
      </c>
      <c r="T18" s="204">
        <f t="shared" si="3"/>
        <v>0</v>
      </c>
      <c r="U18" s="204">
        <f t="shared" si="3"/>
        <v>0</v>
      </c>
      <c r="V18" s="204">
        <f t="shared" si="3"/>
        <v>0</v>
      </c>
      <c r="W18" s="204">
        <f t="shared" si="3"/>
        <v>0</v>
      </c>
      <c r="X18" s="204">
        <f t="shared" si="3"/>
        <v>0</v>
      </c>
      <c r="Y18" s="204">
        <f t="shared" si="3"/>
        <v>0</v>
      </c>
      <c r="Z18" s="204">
        <f t="shared" si="3"/>
        <v>0</v>
      </c>
      <c r="AA18" s="204">
        <f t="shared" si="3"/>
        <v>0</v>
      </c>
      <c r="AB18" s="204">
        <f t="shared" si="3"/>
        <v>0</v>
      </c>
      <c r="AC18" s="204">
        <f t="shared" si="3"/>
        <v>0</v>
      </c>
      <c r="AD18" s="204">
        <f t="shared" si="3"/>
        <v>0</v>
      </c>
      <c r="AE18" s="204">
        <f t="shared" si="3"/>
        <v>0</v>
      </c>
      <c r="AF18" s="204">
        <f t="shared" si="3"/>
        <v>0</v>
      </c>
      <c r="AG18" s="204">
        <f t="shared" si="3"/>
        <v>0</v>
      </c>
      <c r="AH18" s="204">
        <f t="shared" si="3"/>
        <v>0</v>
      </c>
      <c r="AI18" s="204">
        <f t="shared" si="3"/>
        <v>0</v>
      </c>
      <c r="AJ18" s="204">
        <f t="shared" si="3"/>
        <v>0</v>
      </c>
      <c r="AK18" s="204">
        <f t="shared" si="3"/>
        <v>0</v>
      </c>
      <c r="AL18" s="204">
        <f t="shared" si="3"/>
        <v>0</v>
      </c>
      <c r="AM18" s="204">
        <f t="shared" si="3"/>
        <v>0</v>
      </c>
      <c r="AN18" s="204">
        <f t="shared" si="3"/>
        <v>0</v>
      </c>
      <c r="AO18" s="204">
        <f t="shared" si="3"/>
        <v>0</v>
      </c>
      <c r="AP18" s="204">
        <f t="shared" si="3"/>
        <v>0</v>
      </c>
      <c r="AQ18" s="204">
        <f t="shared" ref="AQ18:BA18" si="4">IF(AQ11&gt;AQ7,0,AQ7-AQ11)</f>
        <v>0</v>
      </c>
      <c r="AR18" s="204">
        <f t="shared" si="4"/>
        <v>0</v>
      </c>
      <c r="AS18" s="204">
        <f t="shared" si="4"/>
        <v>0</v>
      </c>
      <c r="AT18" s="204">
        <f t="shared" si="4"/>
        <v>0</v>
      </c>
      <c r="AU18" s="204">
        <f t="shared" si="4"/>
        <v>0</v>
      </c>
      <c r="AV18" s="204">
        <f t="shared" si="4"/>
        <v>0</v>
      </c>
      <c r="AW18" s="204">
        <f t="shared" si="4"/>
        <v>0</v>
      </c>
      <c r="AX18" s="204">
        <f t="shared" si="4"/>
        <v>0</v>
      </c>
      <c r="AY18" s="204">
        <f t="shared" si="4"/>
        <v>0</v>
      </c>
      <c r="AZ18" s="204">
        <f t="shared" si="4"/>
        <v>0</v>
      </c>
      <c r="BA18" s="205">
        <f t="shared" si="4"/>
        <v>0</v>
      </c>
    </row>
    <row r="19" spans="1:53" ht="15" customHeight="1" collapsed="1" thickBot="1">
      <c r="A19" s="206" t="s">
        <v>529</v>
      </c>
      <c r="B19" s="207">
        <f>IF((B11-B17)&gt;0,(B11-B17),0)</f>
        <v>2734.6149999999993</v>
      </c>
      <c r="C19" s="207">
        <f t="shared" ref="C19:AP19" si="5">IF((C11-C17)&gt;0,(C11-C17),0)</f>
        <v>2600.6149999999993</v>
      </c>
      <c r="D19" s="207">
        <f t="shared" si="5"/>
        <v>3507.9149999999991</v>
      </c>
      <c r="E19" s="207">
        <f t="shared" si="5"/>
        <v>4486.4149999999991</v>
      </c>
      <c r="F19" s="207">
        <f t="shared" si="5"/>
        <v>3711.4149999999991</v>
      </c>
      <c r="G19" s="207">
        <f t="shared" si="5"/>
        <v>3293.7149999999992</v>
      </c>
      <c r="H19" s="207">
        <f t="shared" si="5"/>
        <v>3817.7149999999992</v>
      </c>
      <c r="I19" s="207">
        <f t="shared" si="5"/>
        <v>3367.2149999999992</v>
      </c>
      <c r="J19" s="207">
        <f t="shared" si="5"/>
        <v>3044.2449999999994</v>
      </c>
      <c r="K19" s="207">
        <f t="shared" si="5"/>
        <v>3433.5449999999992</v>
      </c>
      <c r="L19" s="207">
        <f t="shared" si="5"/>
        <v>3178.1849999999995</v>
      </c>
      <c r="M19" s="207">
        <f t="shared" si="5"/>
        <v>3218.3949999999995</v>
      </c>
      <c r="N19" s="207">
        <f t="shared" si="5"/>
        <v>1285.6549999999993</v>
      </c>
      <c r="O19" s="207">
        <f t="shared" si="5"/>
        <v>1259.6549999999993</v>
      </c>
      <c r="P19" s="207">
        <f t="shared" si="5"/>
        <v>1547.4049999999993</v>
      </c>
      <c r="Q19" s="207">
        <f t="shared" si="5"/>
        <v>1229.9049999999993</v>
      </c>
      <c r="R19" s="207">
        <f t="shared" si="5"/>
        <v>520.90499999999884</v>
      </c>
      <c r="S19" s="207">
        <f t="shared" si="5"/>
        <v>944.90499999999884</v>
      </c>
      <c r="T19" s="207">
        <f t="shared" si="5"/>
        <v>934.16499999999905</v>
      </c>
      <c r="U19" s="207">
        <f t="shared" si="5"/>
        <v>2347.6649999999995</v>
      </c>
      <c r="V19" s="207">
        <f t="shared" si="5"/>
        <v>2138.6649999999995</v>
      </c>
      <c r="W19" s="207">
        <f t="shared" si="5"/>
        <v>3305.8649999999998</v>
      </c>
      <c r="X19" s="207">
        <f t="shared" si="5"/>
        <v>2871.8649999999998</v>
      </c>
      <c r="Y19" s="207">
        <f t="shared" si="5"/>
        <v>2519.3649999999998</v>
      </c>
      <c r="Z19" s="207">
        <f t="shared" si="5"/>
        <v>2483.5649999999996</v>
      </c>
      <c r="AA19" s="207">
        <f t="shared" si="5"/>
        <v>1394.9799999999996</v>
      </c>
      <c r="AB19" s="207">
        <f t="shared" si="5"/>
        <v>1280.7600000000002</v>
      </c>
      <c r="AC19" s="207">
        <f t="shared" si="5"/>
        <v>2999.2599999999998</v>
      </c>
      <c r="AD19" s="207">
        <f t="shared" si="5"/>
        <v>4081.2599999999998</v>
      </c>
      <c r="AE19" s="207">
        <f t="shared" si="5"/>
        <v>4310.16</v>
      </c>
      <c r="AF19" s="207">
        <f t="shared" si="5"/>
        <v>3599.4599999999996</v>
      </c>
      <c r="AG19" s="207">
        <f t="shared" si="5"/>
        <v>3055.9599999999996</v>
      </c>
      <c r="AH19" s="207">
        <f t="shared" si="5"/>
        <v>3062.9599999999996</v>
      </c>
      <c r="AI19" s="207">
        <f t="shared" si="5"/>
        <v>3204.7</v>
      </c>
      <c r="AJ19" s="207">
        <f t="shared" si="5"/>
        <v>2749.0999999999995</v>
      </c>
      <c r="AK19" s="207">
        <f t="shared" si="5"/>
        <v>3038.3999999999996</v>
      </c>
      <c r="AL19" s="207">
        <f t="shared" si="5"/>
        <v>3994.3999999999996</v>
      </c>
      <c r="AM19" s="207">
        <f t="shared" si="5"/>
        <v>3909.3999999999996</v>
      </c>
      <c r="AN19" s="207">
        <f t="shared" si="5"/>
        <v>5025.3999999999996</v>
      </c>
      <c r="AO19" s="207">
        <f t="shared" si="5"/>
        <v>3940.3149999999996</v>
      </c>
      <c r="AP19" s="207">
        <f t="shared" si="5"/>
        <v>2875.3149999999996</v>
      </c>
      <c r="AQ19" s="207">
        <f t="shared" ref="AQ19:BA19" si="6">IF((AQ11-AQ17)&gt;0,(AQ11-AQ17),0)</f>
        <v>3232.4149999999995</v>
      </c>
      <c r="AR19" s="207">
        <f t="shared" si="6"/>
        <v>2330.0449999999996</v>
      </c>
      <c r="AS19" s="207">
        <f t="shared" si="6"/>
        <v>3769.5449999999996</v>
      </c>
      <c r="AT19" s="207">
        <f t="shared" si="6"/>
        <v>3760.0449999999996</v>
      </c>
      <c r="AU19" s="207">
        <f t="shared" si="6"/>
        <v>4015.0449999999996</v>
      </c>
      <c r="AV19" s="207">
        <f t="shared" si="6"/>
        <v>3928.0449999999996</v>
      </c>
      <c r="AW19" s="207">
        <f t="shared" si="6"/>
        <v>4011.5449999999996</v>
      </c>
      <c r="AX19" s="207">
        <f t="shared" si="6"/>
        <v>5101.2749999999996</v>
      </c>
      <c r="AY19" s="207">
        <f t="shared" si="6"/>
        <v>6283.1049999999996</v>
      </c>
      <c r="AZ19" s="207">
        <f t="shared" si="6"/>
        <v>7137.1049999999996</v>
      </c>
      <c r="BA19" s="208">
        <f t="shared" si="6"/>
        <v>6554.7049999999999</v>
      </c>
    </row>
    <row r="20" spans="1:53" ht="6" customHeight="1">
      <c r="A20" s="209"/>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row>
    <row r="24" spans="1:53" ht="15" customHeight="1">
      <c r="A24" s="648"/>
    </row>
    <row r="25" spans="1:53" ht="15" customHeight="1">
      <c r="A25" s="648"/>
    </row>
    <row r="28" spans="1:53" ht="15" customHeight="1">
      <c r="A28" s="649" t="s">
        <v>298</v>
      </c>
    </row>
  </sheetData>
  <pageMargins left="0.74803149606299213" right="0.74803149606299213" top="0.98425196850393704" bottom="0.98425196850393704" header="0.51181102362204722" footer="0.51181102362204722"/>
  <pageSetup scale="30" fitToHeight="5" orientation="landscape" r:id="rId1"/>
  <headerFooter alignWithMargins="0">
    <oddHeader>&amp;L&amp;"KPMG Logo,Normal"kpmg&amp;R&amp;"Univers 45 Light,Normal"Utopia Excel Toolbox
V 6.0, February 2007</oddHeader>
    <oddFooter>&amp;L&amp;"Univers 45 Light,Normal"&amp;A&amp;C&amp;"Univers 45 Light,Normal"page &amp;P&amp;R&amp;"Univers 45 Light,Normal"&amp;D</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1"/>
  <sheetViews>
    <sheetView zoomScaleNormal="100" workbookViewId="0">
      <selection activeCell="E25" sqref="E25"/>
    </sheetView>
  </sheetViews>
  <sheetFormatPr defaultColWidth="11.375" defaultRowHeight="14.25"/>
  <cols>
    <col min="1" max="1" width="11.375" style="210"/>
    <col min="2" max="2" width="4.875" style="210" customWidth="1"/>
    <col min="3" max="3" width="11.5" style="210" customWidth="1"/>
    <col min="4" max="4" width="13.375" style="210" customWidth="1"/>
    <col min="5" max="5" width="9.375" style="210" customWidth="1"/>
    <col min="6" max="6" width="10.5" style="210" customWidth="1"/>
    <col min="7" max="7" width="8.5" style="210" customWidth="1"/>
    <col min="8" max="8" width="8.25" style="210" customWidth="1"/>
    <col min="9" max="9" width="13" style="210" customWidth="1"/>
    <col min="10" max="10" width="12" style="210" customWidth="1"/>
    <col min="11" max="11" width="24.875" style="210" customWidth="1"/>
    <col min="12" max="12" width="16.375" style="210" customWidth="1"/>
    <col min="13" max="16384" width="11.375" style="210"/>
  </cols>
  <sheetData>
    <row r="3" spans="2:12" ht="19.5" customHeight="1">
      <c r="B3" s="26" t="s">
        <v>358</v>
      </c>
      <c r="C3" s="2"/>
      <c r="D3" s="2"/>
      <c r="E3" s="2"/>
      <c r="F3" s="2"/>
      <c r="G3" s="2"/>
      <c r="H3" s="2"/>
      <c r="I3" s="2"/>
      <c r="J3" s="2"/>
      <c r="K3" s="2"/>
      <c r="L3" s="22"/>
    </row>
    <row r="4" spans="2:12" ht="12" customHeight="1">
      <c r="B4" s="235"/>
      <c r="C4" s="242"/>
      <c r="D4" s="242" t="s">
        <v>359</v>
      </c>
      <c r="E4" s="79" t="s">
        <v>360</v>
      </c>
      <c r="F4" s="79"/>
      <c r="G4" s="1315" t="s">
        <v>369</v>
      </c>
      <c r="H4" s="79" t="s">
        <v>361</v>
      </c>
      <c r="I4" s="79" t="s">
        <v>362</v>
      </c>
      <c r="J4" s="446" t="s">
        <v>363</v>
      </c>
      <c r="K4" s="447"/>
      <c r="L4" s="448"/>
    </row>
    <row r="5" spans="2:12" ht="12" customHeight="1">
      <c r="B5" s="236" t="s">
        <v>364</v>
      </c>
      <c r="C5" s="243" t="s">
        <v>365</v>
      </c>
      <c r="D5" s="243" t="s">
        <v>366</v>
      </c>
      <c r="E5" s="222" t="s">
        <v>367</v>
      </c>
      <c r="F5" s="222" t="s">
        <v>368</v>
      </c>
      <c r="G5" s="1316"/>
      <c r="H5" s="222" t="s">
        <v>370</v>
      </c>
      <c r="I5" s="222" t="s">
        <v>371</v>
      </c>
      <c r="J5" s="449" t="s">
        <v>372</v>
      </c>
      <c r="K5" s="450" t="s">
        <v>373</v>
      </c>
      <c r="L5" s="451" t="s">
        <v>374</v>
      </c>
    </row>
    <row r="6" spans="2:12" ht="22.5">
      <c r="B6" s="455">
        <v>1</v>
      </c>
      <c r="C6" s="456" t="s">
        <v>570</v>
      </c>
      <c r="D6" s="456" t="s">
        <v>384</v>
      </c>
      <c r="E6" s="457">
        <v>40511</v>
      </c>
      <c r="F6" s="457">
        <v>41547</v>
      </c>
      <c r="G6" s="458">
        <v>7.6200000000000004E-2</v>
      </c>
      <c r="H6" s="459">
        <v>3500</v>
      </c>
      <c r="I6" s="1313">
        <v>2500</v>
      </c>
      <c r="J6" s="463" t="s">
        <v>124</v>
      </c>
      <c r="K6" s="464" t="s">
        <v>375</v>
      </c>
      <c r="L6" s="465" t="s">
        <v>578</v>
      </c>
    </row>
    <row r="7" spans="2:12" ht="45">
      <c r="B7" s="455">
        <v>2</v>
      </c>
      <c r="C7" s="456" t="s">
        <v>570</v>
      </c>
      <c r="D7" s="456" t="s">
        <v>385</v>
      </c>
      <c r="E7" s="457">
        <v>40511</v>
      </c>
      <c r="F7" s="457">
        <v>41547</v>
      </c>
      <c r="G7" s="458">
        <v>7.6200000000000004E-2</v>
      </c>
      <c r="H7" s="459">
        <v>4650</v>
      </c>
      <c r="I7" s="1314"/>
      <c r="J7" s="463" t="s">
        <v>124</v>
      </c>
      <c r="K7" s="464" t="s">
        <v>386</v>
      </c>
      <c r="L7" s="466" t="s">
        <v>578</v>
      </c>
    </row>
    <row r="8" spans="2:12" ht="33.75" customHeight="1">
      <c r="B8" s="455">
        <v>3</v>
      </c>
      <c r="C8" s="456" t="s">
        <v>579</v>
      </c>
      <c r="D8" s="456" t="s">
        <v>376</v>
      </c>
      <c r="E8" s="457">
        <v>41103</v>
      </c>
      <c r="F8" s="457">
        <v>42551</v>
      </c>
      <c r="G8" s="460">
        <v>2.3599999999999999E-2</v>
      </c>
      <c r="H8" s="459">
        <v>300</v>
      </c>
      <c r="I8" s="459">
        <v>264</v>
      </c>
      <c r="J8" s="463" t="s">
        <v>377</v>
      </c>
      <c r="K8" s="467" t="s">
        <v>108</v>
      </c>
      <c r="L8" s="468" t="s">
        <v>108</v>
      </c>
    </row>
    <row r="9" spans="2:12" ht="33.75">
      <c r="B9" s="455">
        <v>4</v>
      </c>
      <c r="C9" s="456" t="s">
        <v>580</v>
      </c>
      <c r="D9" s="456" t="s">
        <v>378</v>
      </c>
      <c r="E9" s="457">
        <v>40147</v>
      </c>
      <c r="F9" s="457">
        <v>42003</v>
      </c>
      <c r="G9" s="460">
        <v>2.2499999999999999E-2</v>
      </c>
      <c r="H9" s="459">
        <v>600</v>
      </c>
      <c r="I9" s="459">
        <v>240</v>
      </c>
      <c r="J9" s="463" t="s">
        <v>379</v>
      </c>
      <c r="K9" s="464" t="s">
        <v>387</v>
      </c>
      <c r="L9" s="466" t="s">
        <v>108</v>
      </c>
    </row>
    <row r="10" spans="2:12" ht="22.5">
      <c r="B10" s="455">
        <v>5</v>
      </c>
      <c r="C10" s="456" t="s">
        <v>570</v>
      </c>
      <c r="D10" s="461" t="s">
        <v>380</v>
      </c>
      <c r="E10" s="457">
        <v>40896</v>
      </c>
      <c r="F10" s="457">
        <v>41642</v>
      </c>
      <c r="G10" s="462" t="s">
        <v>381</v>
      </c>
      <c r="H10" s="459">
        <v>1500</v>
      </c>
      <c r="I10" s="459" t="s">
        <v>124</v>
      </c>
      <c r="J10" s="469" t="s">
        <v>382</v>
      </c>
      <c r="K10" s="464" t="s">
        <v>383</v>
      </c>
      <c r="L10" s="466" t="s">
        <v>578</v>
      </c>
    </row>
    <row r="11" spans="2:12" ht="12.75" customHeight="1" thickBot="1">
      <c r="B11" s="237"/>
      <c r="C11" s="238"/>
      <c r="D11" s="238"/>
      <c r="E11" s="239"/>
      <c r="F11" s="239"/>
      <c r="G11" s="240"/>
      <c r="H11" s="241">
        <f>H10+H9+H8+H7+H6</f>
        <v>10550</v>
      </c>
      <c r="I11" s="245">
        <f>I6+I8+I9</f>
        <v>3004</v>
      </c>
      <c r="J11" s="452"/>
      <c r="K11" s="453"/>
      <c r="L11" s="454"/>
    </row>
  </sheetData>
  <mergeCells count="2">
    <mergeCell ref="I6:I7"/>
    <mergeCell ref="G4:G5"/>
  </mergeCells>
  <pageMargins left="0.7" right="0.7" top="0.78740157499999996" bottom="0.78740157499999996"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P18"/>
  <sheetViews>
    <sheetView workbookViewId="0">
      <selection activeCell="E25" sqref="E25"/>
    </sheetView>
  </sheetViews>
  <sheetFormatPr defaultColWidth="11.375" defaultRowHeight="14.25" outlineLevelRow="1"/>
  <cols>
    <col min="1" max="1" width="11.375" style="210"/>
    <col min="2" max="2" width="7" style="210" customWidth="1"/>
    <col min="3" max="3" width="7.25" style="210" customWidth="1"/>
    <col min="4" max="4" width="9.25" style="210" customWidth="1"/>
    <col min="5" max="5" width="9" style="210" customWidth="1"/>
    <col min="6" max="6" width="7.25" style="210" customWidth="1"/>
    <col min="7" max="7" width="7" style="210" customWidth="1"/>
    <col min="8" max="9" width="8.5" style="210" customWidth="1"/>
    <col min="10" max="10" width="9.375" style="210" customWidth="1"/>
    <col min="11" max="11" width="10" style="210" customWidth="1"/>
    <col min="12" max="12" width="9.25" style="210" customWidth="1"/>
    <col min="13" max="13" width="8.5" style="210" customWidth="1"/>
    <col min="14" max="14" width="8.375" style="210" customWidth="1"/>
    <col min="15" max="15" width="10.625" style="210" customWidth="1"/>
    <col min="16" max="16" width="9.625" style="210" customWidth="1"/>
    <col min="17" max="16384" width="11.375" style="210"/>
  </cols>
  <sheetData>
    <row r="2" spans="2:16" ht="19.5" customHeight="1">
      <c r="B2" s="26" t="s">
        <v>638</v>
      </c>
      <c r="C2" s="2"/>
      <c r="D2" s="2"/>
      <c r="E2" s="2"/>
      <c r="F2" s="2"/>
      <c r="G2" s="2"/>
      <c r="H2" s="2"/>
      <c r="I2" s="2"/>
      <c r="J2" s="2"/>
      <c r="K2" s="2"/>
      <c r="L2" s="2"/>
      <c r="M2" s="2"/>
      <c r="N2" s="2"/>
      <c r="O2" s="2"/>
      <c r="P2" s="22"/>
    </row>
    <row r="3" spans="2:16" ht="12" customHeight="1">
      <c r="B3" s="61"/>
      <c r="C3" s="1319" t="s">
        <v>640</v>
      </c>
      <c r="D3" s="1319" t="s">
        <v>641</v>
      </c>
      <c r="E3" s="1317" t="s">
        <v>642</v>
      </c>
      <c r="F3" s="1317" t="s">
        <v>643</v>
      </c>
      <c r="G3" s="1317" t="s">
        <v>644</v>
      </c>
      <c r="H3" s="1288" t="s">
        <v>645</v>
      </c>
      <c r="I3" s="1288"/>
      <c r="J3" s="1323" t="s">
        <v>646</v>
      </c>
      <c r="K3" s="1317" t="s">
        <v>647</v>
      </c>
      <c r="L3" s="1321" t="s">
        <v>648</v>
      </c>
      <c r="M3" s="1323" t="s">
        <v>649</v>
      </c>
      <c r="N3" s="1321" t="s">
        <v>650</v>
      </c>
      <c r="O3" s="1327" t="s">
        <v>651</v>
      </c>
      <c r="P3" s="1325" t="s">
        <v>652</v>
      </c>
    </row>
    <row r="4" spans="2:16" ht="12" customHeight="1">
      <c r="B4" s="62" t="s">
        <v>639</v>
      </c>
      <c r="C4" s="1320"/>
      <c r="D4" s="1320"/>
      <c r="E4" s="1318"/>
      <c r="F4" s="1318"/>
      <c r="G4" s="1318"/>
      <c r="H4" s="81" t="s">
        <v>569</v>
      </c>
      <c r="I4" s="81" t="s">
        <v>0</v>
      </c>
      <c r="J4" s="1324"/>
      <c r="K4" s="1318"/>
      <c r="L4" s="1322"/>
      <c r="M4" s="1324"/>
      <c r="N4" s="1322"/>
      <c r="O4" s="1328"/>
      <c r="P4" s="1326"/>
    </row>
    <row r="5" spans="2:16" ht="12" customHeight="1">
      <c r="B5" s="31" t="s">
        <v>656</v>
      </c>
      <c r="C5" s="244"/>
      <c r="D5" s="244"/>
      <c r="E5" s="63"/>
      <c r="F5" s="63"/>
      <c r="G5" s="63"/>
      <c r="H5" s="63"/>
      <c r="I5" s="63"/>
      <c r="J5" s="63"/>
      <c r="K5" s="63"/>
      <c r="L5" s="425"/>
      <c r="M5" s="63"/>
      <c r="N5" s="425"/>
      <c r="O5" s="421"/>
      <c r="P5" s="64"/>
    </row>
    <row r="6" spans="2:16" ht="11.25" customHeight="1">
      <c r="B6" s="85"/>
      <c r="C6" s="244" t="s">
        <v>570</v>
      </c>
      <c r="D6" s="244" t="s">
        <v>654</v>
      </c>
      <c r="E6" s="63"/>
      <c r="F6" s="63"/>
      <c r="G6" s="63"/>
      <c r="H6" s="63"/>
      <c r="I6" s="63"/>
      <c r="J6" s="63"/>
      <c r="K6" s="63"/>
      <c r="L6" s="425"/>
      <c r="M6" s="63"/>
      <c r="N6" s="425"/>
      <c r="O6" s="421"/>
      <c r="P6" s="64"/>
    </row>
    <row r="7" spans="2:16" ht="11.25" customHeight="1">
      <c r="B7" s="85"/>
      <c r="C7" s="244" t="s">
        <v>571</v>
      </c>
      <c r="D7" s="244" t="s">
        <v>653</v>
      </c>
      <c r="E7" s="63"/>
      <c r="F7" s="63"/>
      <c r="G7" s="63"/>
      <c r="H7" s="63"/>
      <c r="I7" s="63"/>
      <c r="J7" s="63"/>
      <c r="K7" s="63"/>
      <c r="L7" s="425"/>
      <c r="M7" s="63"/>
      <c r="N7" s="425"/>
      <c r="O7" s="421"/>
      <c r="P7" s="64"/>
    </row>
    <row r="8" spans="2:16" ht="11.25" customHeight="1">
      <c r="B8" s="85"/>
      <c r="C8" s="244" t="s">
        <v>572</v>
      </c>
      <c r="D8" s="244" t="s">
        <v>655</v>
      </c>
      <c r="E8" s="63"/>
      <c r="F8" s="63"/>
      <c r="G8" s="63"/>
      <c r="H8" s="63"/>
      <c r="I8" s="63"/>
      <c r="J8" s="63"/>
      <c r="K8" s="63"/>
      <c r="L8" s="425"/>
      <c r="M8" s="63"/>
      <c r="N8" s="425"/>
      <c r="O8" s="421"/>
      <c r="P8" s="64"/>
    </row>
    <row r="9" spans="2:16" ht="11.25" customHeight="1">
      <c r="B9" s="418"/>
      <c r="C9" s="470"/>
      <c r="D9" s="470"/>
      <c r="E9" s="419"/>
      <c r="F9" s="419"/>
      <c r="G9" s="419"/>
      <c r="H9" s="419"/>
      <c r="I9" s="419"/>
      <c r="J9" s="419"/>
      <c r="K9" s="419"/>
      <c r="L9" s="426"/>
      <c r="M9" s="419"/>
      <c r="N9" s="426"/>
      <c r="O9" s="422"/>
      <c r="P9" s="420"/>
    </row>
    <row r="10" spans="2:16" ht="12" customHeight="1">
      <c r="B10" s="31" t="s">
        <v>657</v>
      </c>
      <c r="C10" s="244"/>
      <c r="D10" s="244"/>
      <c r="E10" s="63"/>
      <c r="F10" s="63"/>
      <c r="G10" s="63"/>
      <c r="H10" s="63"/>
      <c r="I10" s="63"/>
      <c r="J10" s="63"/>
      <c r="K10" s="63"/>
      <c r="L10" s="425"/>
      <c r="M10" s="63"/>
      <c r="N10" s="425"/>
      <c r="O10" s="421"/>
      <c r="P10" s="64"/>
    </row>
    <row r="11" spans="2:16" ht="11.25" customHeight="1">
      <c r="B11" s="85"/>
      <c r="C11" s="244" t="s">
        <v>570</v>
      </c>
      <c r="D11" s="244" t="s">
        <v>654</v>
      </c>
      <c r="E11" s="63"/>
      <c r="F11" s="63"/>
      <c r="G11" s="63"/>
      <c r="H11" s="63"/>
      <c r="I11" s="63"/>
      <c r="J11" s="63"/>
      <c r="K11" s="63"/>
      <c r="L11" s="425"/>
      <c r="M11" s="63"/>
      <c r="N11" s="425"/>
      <c r="O11" s="421"/>
      <c r="P11" s="64"/>
    </row>
    <row r="12" spans="2:16" ht="11.25" customHeight="1">
      <c r="B12" s="85"/>
      <c r="C12" s="244" t="s">
        <v>571</v>
      </c>
      <c r="D12" s="244" t="s">
        <v>653</v>
      </c>
      <c r="E12" s="63"/>
      <c r="F12" s="63"/>
      <c r="G12" s="63"/>
      <c r="H12" s="63"/>
      <c r="I12" s="63"/>
      <c r="J12" s="63"/>
      <c r="K12" s="63"/>
      <c r="L12" s="425"/>
      <c r="M12" s="63"/>
      <c r="N12" s="425"/>
      <c r="O12" s="421"/>
      <c r="P12" s="64"/>
    </row>
    <row r="13" spans="2:16" ht="11.25" customHeight="1">
      <c r="B13" s="85"/>
      <c r="C13" s="244" t="s">
        <v>572</v>
      </c>
      <c r="D13" s="244" t="s">
        <v>655</v>
      </c>
      <c r="E13" s="63"/>
      <c r="F13" s="63"/>
      <c r="G13" s="63"/>
      <c r="H13" s="63"/>
      <c r="I13" s="63"/>
      <c r="J13" s="63"/>
      <c r="K13" s="63"/>
      <c r="L13" s="425"/>
      <c r="M13" s="63"/>
      <c r="N13" s="425"/>
      <c r="O13" s="421"/>
      <c r="P13" s="64"/>
    </row>
    <row r="14" spans="2:16" ht="6.75" hidden="1" customHeight="1" outlineLevel="1">
      <c r="B14" s="85"/>
      <c r="C14" s="244"/>
      <c r="D14" s="244"/>
      <c r="E14" s="63"/>
      <c r="F14" s="63"/>
      <c r="G14" s="63"/>
      <c r="H14" s="63"/>
      <c r="I14" s="63"/>
      <c r="J14" s="63"/>
      <c r="K14" s="63"/>
      <c r="L14" s="425"/>
      <c r="M14" s="63"/>
      <c r="N14" s="425"/>
      <c r="O14" s="421"/>
      <c r="P14" s="64"/>
    </row>
    <row r="15" spans="2:16" ht="6.75" hidden="1" customHeight="1" outlineLevel="1">
      <c r="B15" s="85"/>
      <c r="C15" s="244"/>
      <c r="D15" s="244"/>
      <c r="E15" s="63"/>
      <c r="F15" s="63"/>
      <c r="G15" s="63"/>
      <c r="H15" s="63"/>
      <c r="I15" s="63"/>
      <c r="J15" s="63"/>
      <c r="K15" s="63"/>
      <c r="L15" s="425"/>
      <c r="M15" s="63"/>
      <c r="N15" s="425"/>
      <c r="O15" s="421"/>
      <c r="P15" s="64"/>
    </row>
    <row r="16" spans="2:16" ht="6.75" customHeight="1" collapsed="1">
      <c r="B16" s="85"/>
      <c r="C16" s="244"/>
      <c r="D16" s="244"/>
      <c r="E16" s="63"/>
      <c r="F16" s="63"/>
      <c r="G16" s="63"/>
      <c r="H16" s="63"/>
      <c r="I16" s="63"/>
      <c r="J16" s="63"/>
      <c r="K16" s="63"/>
      <c r="L16" s="425"/>
      <c r="M16" s="63"/>
      <c r="N16" s="425"/>
      <c r="O16" s="421"/>
      <c r="P16" s="64"/>
    </row>
    <row r="17" spans="2:16" ht="11.25" customHeight="1">
      <c r="B17" s="43"/>
      <c r="C17" s="471"/>
      <c r="D17" s="471"/>
      <c r="E17" s="413"/>
      <c r="F17" s="413"/>
      <c r="G17" s="413"/>
      <c r="H17" s="413"/>
      <c r="I17" s="413"/>
      <c r="J17" s="413"/>
      <c r="K17" s="413"/>
      <c r="L17" s="427"/>
      <c r="M17" s="413"/>
      <c r="N17" s="427"/>
      <c r="O17" s="423"/>
      <c r="P17" s="414"/>
    </row>
    <row r="18" spans="2:16" ht="12" customHeight="1" thickBot="1">
      <c r="B18" s="415" t="s">
        <v>658</v>
      </c>
      <c r="C18" s="472"/>
      <c r="D18" s="472"/>
      <c r="E18" s="416"/>
      <c r="F18" s="416"/>
      <c r="G18" s="416"/>
      <c r="H18" s="416"/>
      <c r="I18" s="416"/>
      <c r="J18" s="416"/>
      <c r="K18" s="416"/>
      <c r="L18" s="428"/>
      <c r="M18" s="416"/>
      <c r="N18" s="428"/>
      <c r="O18" s="424"/>
      <c r="P18" s="417"/>
    </row>
  </sheetData>
  <mergeCells count="13">
    <mergeCell ref="L3:L4"/>
    <mergeCell ref="M3:M4"/>
    <mergeCell ref="P3:P4"/>
    <mergeCell ref="H3:I3"/>
    <mergeCell ref="N3:N4"/>
    <mergeCell ref="O3:O4"/>
    <mergeCell ref="J3:J4"/>
    <mergeCell ref="K3:K4"/>
    <mergeCell ref="E3:E4"/>
    <mergeCell ref="C3:C4"/>
    <mergeCell ref="D3:D4"/>
    <mergeCell ref="F3:F4"/>
    <mergeCell ref="G3:G4"/>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defaultColWidth="11.375" defaultRowHeight="14.25"/>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zoomScaleNormal="100" zoomScaleSheetLayoutView="85" workbookViewId="0">
      <selection activeCell="E25" sqref="E25"/>
    </sheetView>
  </sheetViews>
  <sheetFormatPr defaultColWidth="9" defaultRowHeight="14.25" outlineLevelRow="1"/>
  <cols>
    <col min="1" max="1" width="9" style="210"/>
    <col min="2" max="2" width="27" style="210" customWidth="1"/>
    <col min="3" max="9" width="7.5" style="210" customWidth="1"/>
    <col min="10" max="16384" width="9" style="210"/>
  </cols>
  <sheetData>
    <row r="1" spans="2:9" ht="18.75" customHeight="1"/>
    <row r="2" spans="2:9" ht="19.5" customHeight="1">
      <c r="B2" s="1" t="s">
        <v>93</v>
      </c>
      <c r="C2" s="2"/>
      <c r="D2" s="2"/>
      <c r="E2" s="2"/>
      <c r="F2" s="2"/>
      <c r="G2" s="2"/>
      <c r="H2" s="2"/>
      <c r="I2" s="3"/>
    </row>
    <row r="3" spans="2:9" ht="34.5" customHeight="1">
      <c r="B3" s="313" t="s">
        <v>364</v>
      </c>
      <c r="C3" s="5" t="s">
        <v>1</v>
      </c>
      <c r="D3" s="6" t="s">
        <v>2</v>
      </c>
      <c r="E3" s="6" t="s">
        <v>3</v>
      </c>
      <c r="F3" s="6" t="s">
        <v>4</v>
      </c>
      <c r="G3" s="6" t="s">
        <v>5</v>
      </c>
      <c r="H3" s="6" t="s">
        <v>6</v>
      </c>
      <c r="I3" s="7" t="s">
        <v>7</v>
      </c>
    </row>
    <row r="4" spans="2:9" ht="12" hidden="1" customHeight="1" outlineLevel="1">
      <c r="B4" s="8" t="s">
        <v>8</v>
      </c>
      <c r="C4" s="101"/>
      <c r="D4" s="101"/>
      <c r="E4" s="101"/>
      <c r="F4" s="101"/>
      <c r="G4" s="101"/>
      <c r="H4" s="101"/>
      <c r="I4" s="111"/>
    </row>
    <row r="5" spans="2:9" ht="11.25" customHeight="1" collapsed="1">
      <c r="B5" s="11" t="s">
        <v>9</v>
      </c>
      <c r="C5" s="101"/>
      <c r="D5" s="101"/>
      <c r="E5" s="101"/>
      <c r="F5" s="101"/>
      <c r="G5" s="101"/>
      <c r="H5" s="101"/>
      <c r="I5" s="111"/>
    </row>
    <row r="6" spans="2:9" ht="12" hidden="1" customHeight="1" outlineLevel="1">
      <c r="B6" s="12" t="s">
        <v>10</v>
      </c>
      <c r="C6" s="101"/>
      <c r="D6" s="101"/>
      <c r="E6" s="101"/>
      <c r="F6" s="101"/>
      <c r="G6" s="101"/>
      <c r="H6" s="101"/>
      <c r="I6" s="111"/>
    </row>
    <row r="7" spans="2:9" ht="24" hidden="1" customHeight="1" outlineLevel="1">
      <c r="B7" s="13" t="s">
        <v>11</v>
      </c>
      <c r="C7" s="93">
        <v>338.64565999999996</v>
      </c>
      <c r="D7" s="93">
        <f>C7</f>
        <v>338.64565999999996</v>
      </c>
      <c r="E7" s="93"/>
      <c r="F7" s="93"/>
      <c r="G7" s="93"/>
      <c r="H7" s="93"/>
      <c r="I7" s="94"/>
    </row>
    <row r="8" spans="2:9" ht="12" hidden="1" customHeight="1" outlineLevel="1">
      <c r="B8" s="17" t="s">
        <v>12</v>
      </c>
      <c r="C8" s="93">
        <v>230.06100000000001</v>
      </c>
      <c r="D8" s="93">
        <f>C8</f>
        <v>230.06100000000001</v>
      </c>
      <c r="E8" s="93"/>
      <c r="F8" s="93"/>
      <c r="G8" s="93"/>
      <c r="H8" s="93"/>
      <c r="I8" s="94"/>
    </row>
    <row r="9" spans="2:9" ht="11.25" customHeight="1" collapsed="1">
      <c r="B9" s="36" t="s">
        <v>39</v>
      </c>
      <c r="C9" s="157">
        <f t="shared" ref="C9:I9" si="0">SUM(C7:C8)</f>
        <v>568.70665999999994</v>
      </c>
      <c r="D9" s="157">
        <f t="shared" si="0"/>
        <v>568.70665999999994</v>
      </c>
      <c r="E9" s="157">
        <f t="shared" si="0"/>
        <v>0</v>
      </c>
      <c r="F9" s="157">
        <f t="shared" si="0"/>
        <v>0</v>
      </c>
      <c r="G9" s="157">
        <f t="shared" si="0"/>
        <v>0</v>
      </c>
      <c r="H9" s="157">
        <f t="shared" si="0"/>
        <v>0</v>
      </c>
      <c r="I9" s="526">
        <f t="shared" si="0"/>
        <v>0</v>
      </c>
    </row>
    <row r="10" spans="2:9" ht="12" hidden="1" customHeight="1" outlineLevel="1">
      <c r="B10" s="12" t="s">
        <v>13</v>
      </c>
      <c r="C10" s="157"/>
      <c r="D10" s="157"/>
      <c r="E10" s="157"/>
      <c r="F10" s="157"/>
      <c r="G10" s="157"/>
      <c r="H10" s="157"/>
      <c r="I10" s="526"/>
    </row>
    <row r="11" spans="2:9" ht="12" hidden="1" customHeight="1" outlineLevel="1">
      <c r="B11" s="17" t="s">
        <v>14</v>
      </c>
      <c r="C11" s="157">
        <v>2485.17895</v>
      </c>
      <c r="D11" s="157">
        <f>C11</f>
        <v>2485.17895</v>
      </c>
      <c r="E11" s="157"/>
      <c r="F11" s="157"/>
      <c r="G11" s="157"/>
      <c r="H11" s="157"/>
      <c r="I11" s="526"/>
    </row>
    <row r="12" spans="2:9" ht="12" hidden="1" customHeight="1" outlineLevel="1">
      <c r="B12" s="17" t="s">
        <v>15</v>
      </c>
      <c r="C12" s="157">
        <v>1911.1210000000001</v>
      </c>
      <c r="D12" s="157">
        <f>C12</f>
        <v>1911.1210000000001</v>
      </c>
      <c r="E12" s="157"/>
      <c r="F12" s="157"/>
      <c r="G12" s="157"/>
      <c r="H12" s="157"/>
      <c r="I12" s="526"/>
    </row>
    <row r="13" spans="2:9" ht="12" hidden="1" customHeight="1" outlineLevel="1">
      <c r="B13" s="17" t="s">
        <v>16</v>
      </c>
      <c r="C13" s="157">
        <v>654.80899999999997</v>
      </c>
      <c r="D13" s="157">
        <f>C13</f>
        <v>654.80899999999997</v>
      </c>
      <c r="E13" s="157"/>
      <c r="F13" s="157"/>
      <c r="G13" s="157"/>
      <c r="H13" s="157"/>
      <c r="I13" s="526"/>
    </row>
    <row r="14" spans="2:9" ht="12" hidden="1" customHeight="1" outlineLevel="1">
      <c r="B14" s="17" t="s">
        <v>17</v>
      </c>
      <c r="C14" s="157">
        <v>44.841709999999999</v>
      </c>
      <c r="D14" s="157">
        <f>C14</f>
        <v>44.841709999999999</v>
      </c>
      <c r="E14" s="157"/>
      <c r="F14" s="157"/>
      <c r="G14" s="157"/>
      <c r="H14" s="157"/>
      <c r="I14" s="526"/>
    </row>
    <row r="15" spans="2:9" ht="11.25" customHeight="1" collapsed="1">
      <c r="B15" s="36" t="s">
        <v>42</v>
      </c>
      <c r="C15" s="157">
        <f t="shared" ref="C15:I15" si="1">SUM(C11:C14)</f>
        <v>5095.9506600000004</v>
      </c>
      <c r="D15" s="157">
        <f t="shared" si="1"/>
        <v>5095.9506600000004</v>
      </c>
      <c r="E15" s="157">
        <f t="shared" si="1"/>
        <v>0</v>
      </c>
      <c r="F15" s="157">
        <f t="shared" si="1"/>
        <v>0</v>
      </c>
      <c r="G15" s="157">
        <f t="shared" si="1"/>
        <v>0</v>
      </c>
      <c r="H15" s="157">
        <f t="shared" si="1"/>
        <v>0</v>
      </c>
      <c r="I15" s="526">
        <f t="shared" si="1"/>
        <v>0</v>
      </c>
    </row>
    <row r="16" spans="2:9" ht="12" customHeight="1" outlineLevel="1">
      <c r="B16" s="12" t="s">
        <v>18</v>
      </c>
      <c r="C16" s="157"/>
      <c r="D16" s="157"/>
      <c r="E16" s="157"/>
      <c r="F16" s="157"/>
      <c r="G16" s="157"/>
      <c r="H16" s="157"/>
      <c r="I16" s="526"/>
    </row>
    <row r="17" spans="2:9" ht="11.25" customHeight="1" outlineLevel="1">
      <c r="B17" s="17" t="s">
        <v>19</v>
      </c>
      <c r="C17" s="157">
        <v>45.000999999999998</v>
      </c>
      <c r="D17" s="157">
        <f>C17</f>
        <v>45.000999999999998</v>
      </c>
      <c r="E17" s="157"/>
      <c r="F17" s="157"/>
      <c r="G17" s="157"/>
      <c r="H17" s="157"/>
      <c r="I17" s="526"/>
    </row>
    <row r="18" spans="2:9" ht="11.25" customHeight="1" outlineLevel="1">
      <c r="B18" s="17" t="s">
        <v>20</v>
      </c>
      <c r="C18" s="157">
        <v>0</v>
      </c>
      <c r="D18" s="157">
        <f>C18</f>
        <v>0</v>
      </c>
      <c r="E18" s="157"/>
      <c r="F18" s="157"/>
      <c r="G18" s="157"/>
      <c r="H18" s="157"/>
      <c r="I18" s="526"/>
    </row>
    <row r="19" spans="2:9" ht="11.25" customHeight="1">
      <c r="B19" s="36" t="s">
        <v>47</v>
      </c>
      <c r="C19" s="157">
        <f>SUM(C17:C18)</f>
        <v>45.000999999999998</v>
      </c>
      <c r="D19" s="157">
        <f t="shared" ref="D19:I19" si="2">SUM(D17:D18)</f>
        <v>45.000999999999998</v>
      </c>
      <c r="E19" s="157">
        <f t="shared" si="2"/>
        <v>0</v>
      </c>
      <c r="F19" s="157">
        <f t="shared" si="2"/>
        <v>0</v>
      </c>
      <c r="G19" s="157">
        <f t="shared" si="2"/>
        <v>0</v>
      </c>
      <c r="H19" s="157">
        <f t="shared" si="2"/>
        <v>0</v>
      </c>
      <c r="I19" s="526">
        <f t="shared" si="2"/>
        <v>0</v>
      </c>
    </row>
    <row r="20" spans="2:9" ht="12" customHeight="1">
      <c r="B20" s="18"/>
      <c r="C20" s="160">
        <f>SUM(C19,C15,C9)</f>
        <v>5709.6583200000005</v>
      </c>
      <c r="D20" s="160">
        <f t="shared" ref="D20:I20" si="3">SUM(D19,D15,D9)</f>
        <v>5709.6583200000005</v>
      </c>
      <c r="E20" s="160">
        <f t="shared" si="3"/>
        <v>0</v>
      </c>
      <c r="F20" s="160">
        <f t="shared" si="3"/>
        <v>0</v>
      </c>
      <c r="G20" s="160">
        <f t="shared" si="3"/>
        <v>0</v>
      </c>
      <c r="H20" s="160">
        <f t="shared" si="3"/>
        <v>0</v>
      </c>
      <c r="I20" s="161">
        <f t="shared" si="3"/>
        <v>0</v>
      </c>
    </row>
    <row r="21" spans="2:9" ht="11.25" customHeight="1">
      <c r="B21" s="11" t="s">
        <v>21</v>
      </c>
      <c r="C21" s="157"/>
      <c r="D21" s="157"/>
      <c r="E21" s="157"/>
      <c r="F21" s="157"/>
      <c r="G21" s="157"/>
      <c r="H21" s="157"/>
      <c r="I21" s="526"/>
    </row>
    <row r="22" spans="2:9" ht="12" hidden="1" customHeight="1" outlineLevel="1">
      <c r="B22" s="12" t="s">
        <v>22</v>
      </c>
      <c r="C22" s="157"/>
      <c r="D22" s="157"/>
      <c r="E22" s="157"/>
      <c r="F22" s="157"/>
      <c r="G22" s="157"/>
      <c r="H22" s="157"/>
      <c r="I22" s="526"/>
    </row>
    <row r="23" spans="2:9" ht="12" hidden="1" customHeight="1" outlineLevel="1" collapsed="1">
      <c r="B23" s="17" t="s">
        <v>23</v>
      </c>
      <c r="C23" s="157">
        <v>2582.3930399999999</v>
      </c>
      <c r="D23" s="157"/>
      <c r="E23" s="157">
        <f>C23</f>
        <v>2582.3930399999999</v>
      </c>
      <c r="F23" s="157"/>
      <c r="G23" s="157"/>
      <c r="H23" s="157"/>
      <c r="I23" s="526"/>
    </row>
    <row r="24" spans="2:9" ht="12" hidden="1" customHeight="1" outlineLevel="1">
      <c r="B24" s="17" t="s">
        <v>24</v>
      </c>
      <c r="C24" s="157">
        <v>4396.1670800000002</v>
      </c>
      <c r="D24" s="157"/>
      <c r="E24" s="157">
        <f>C24</f>
        <v>4396.1670800000002</v>
      </c>
      <c r="F24" s="157"/>
      <c r="G24" s="157"/>
      <c r="H24" s="157"/>
      <c r="I24" s="526"/>
    </row>
    <row r="25" spans="2:9" ht="12" hidden="1" customHeight="1" outlineLevel="1">
      <c r="B25" s="17" t="s">
        <v>25</v>
      </c>
      <c r="C25" s="157">
        <v>881.45812999999998</v>
      </c>
      <c r="D25" s="157"/>
      <c r="E25" s="157">
        <f>C25</f>
        <v>881.45812999999998</v>
      </c>
      <c r="F25" s="157"/>
      <c r="G25" s="157"/>
      <c r="H25" s="157"/>
      <c r="I25" s="526"/>
    </row>
    <row r="26" spans="2:9" ht="12" hidden="1" customHeight="1" outlineLevel="1">
      <c r="B26" s="17" t="s">
        <v>26</v>
      </c>
      <c r="C26" s="157">
        <v>41.831800000000001</v>
      </c>
      <c r="D26" s="157"/>
      <c r="E26" s="157">
        <f>C26</f>
        <v>41.831800000000001</v>
      </c>
      <c r="F26" s="157"/>
      <c r="G26" s="157"/>
      <c r="H26" s="157"/>
      <c r="I26" s="526"/>
    </row>
    <row r="27" spans="2:9" ht="11.25" customHeight="1" collapsed="1">
      <c r="B27" s="36" t="s">
        <v>51</v>
      </c>
      <c r="C27" s="157">
        <f>SUM(C23:C26)</f>
        <v>7901.85005</v>
      </c>
      <c r="D27" s="157">
        <f t="shared" ref="D27:I27" si="4">SUM(D23:D26)</f>
        <v>0</v>
      </c>
      <c r="E27" s="157">
        <f t="shared" si="4"/>
        <v>7901.85005</v>
      </c>
      <c r="F27" s="157">
        <f t="shared" si="4"/>
        <v>0</v>
      </c>
      <c r="G27" s="157">
        <f t="shared" si="4"/>
        <v>0</v>
      </c>
      <c r="H27" s="157">
        <f t="shared" si="4"/>
        <v>0</v>
      </c>
      <c r="I27" s="526">
        <f t="shared" si="4"/>
        <v>0</v>
      </c>
    </row>
    <row r="28" spans="2:9" ht="12" hidden="1" customHeight="1" outlineLevel="1">
      <c r="B28" s="12" t="s">
        <v>27</v>
      </c>
      <c r="C28" s="157"/>
      <c r="D28" s="157"/>
      <c r="E28" s="157"/>
      <c r="F28" s="157"/>
      <c r="G28" s="157"/>
      <c r="H28" s="157"/>
      <c r="I28" s="526"/>
    </row>
    <row r="29" spans="2:9" ht="3" customHeight="1" collapsed="1">
      <c r="B29" s="12"/>
      <c r="C29" s="157"/>
      <c r="D29" s="157"/>
      <c r="E29" s="157"/>
      <c r="F29" s="157"/>
      <c r="G29" s="157"/>
      <c r="H29" s="157"/>
      <c r="I29" s="526"/>
    </row>
    <row r="30" spans="2:9" ht="11.25" customHeight="1">
      <c r="B30" s="17" t="s">
        <v>56</v>
      </c>
      <c r="C30" s="157">
        <v>4598.8673200000003</v>
      </c>
      <c r="D30" s="157"/>
      <c r="E30" s="157">
        <f>C30</f>
        <v>4598.8673200000003</v>
      </c>
      <c r="F30" s="157"/>
      <c r="G30" s="157"/>
      <c r="H30" s="157"/>
      <c r="I30" s="526"/>
    </row>
    <row r="31" spans="2:9" ht="11.25" customHeight="1">
      <c r="B31" s="17" t="s">
        <v>66</v>
      </c>
      <c r="C31" s="157">
        <v>220.32026000000002</v>
      </c>
      <c r="D31" s="157"/>
      <c r="E31" s="157"/>
      <c r="F31" s="157"/>
      <c r="G31" s="157"/>
      <c r="H31" s="157">
        <f>C31</f>
        <v>220.32026000000002</v>
      </c>
      <c r="I31" s="526"/>
    </row>
    <row r="32" spans="2:9" ht="11.25" customHeight="1">
      <c r="B32" s="17" t="s">
        <v>57</v>
      </c>
      <c r="C32" s="157">
        <v>1207.8783500000002</v>
      </c>
      <c r="D32" s="157"/>
      <c r="E32" s="157"/>
      <c r="F32" s="157">
        <f>C32</f>
        <v>1207.8783500000002</v>
      </c>
      <c r="G32" s="157"/>
      <c r="H32" s="157"/>
      <c r="I32" s="526"/>
    </row>
    <row r="33" spans="2:9" ht="12" customHeight="1">
      <c r="B33" s="18"/>
      <c r="C33" s="160">
        <f>SUM(C27,C30:C32)</f>
        <v>13928.915980000002</v>
      </c>
      <c r="D33" s="160">
        <f t="shared" ref="D33:I33" si="5">SUM(D27,D30:D32)</f>
        <v>0</v>
      </c>
      <c r="E33" s="160">
        <f t="shared" si="5"/>
        <v>12500.71737</v>
      </c>
      <c r="F33" s="160">
        <f t="shared" si="5"/>
        <v>1207.8783500000002</v>
      </c>
      <c r="G33" s="160">
        <f t="shared" si="5"/>
        <v>0</v>
      </c>
      <c r="H33" s="160">
        <f t="shared" si="5"/>
        <v>220.32026000000002</v>
      </c>
      <c r="I33" s="161">
        <f t="shared" si="5"/>
        <v>0</v>
      </c>
    </row>
    <row r="34" spans="2:9" ht="3" customHeight="1">
      <c r="B34" s="36"/>
      <c r="C34" s="157"/>
      <c r="D34" s="157"/>
      <c r="E34" s="157"/>
      <c r="F34" s="157"/>
      <c r="G34" s="157"/>
      <c r="H34" s="157"/>
      <c r="I34" s="526"/>
    </row>
    <row r="35" spans="2:9" ht="11.25" customHeight="1">
      <c r="B35" s="17" t="s">
        <v>63</v>
      </c>
      <c r="C35" s="157">
        <v>1172.8622</v>
      </c>
      <c r="D35" s="157"/>
      <c r="E35" s="157"/>
      <c r="F35" s="157"/>
      <c r="G35" s="157">
        <f>C35-H35</f>
        <v>1172.8622</v>
      </c>
      <c r="H35" s="157"/>
      <c r="I35" s="526"/>
    </row>
    <row r="36" spans="2:9" ht="11.25" customHeight="1">
      <c r="B36" s="11" t="s">
        <v>28</v>
      </c>
      <c r="C36" s="157">
        <v>47.893740000000001</v>
      </c>
      <c r="D36" s="157"/>
      <c r="E36" s="157"/>
      <c r="F36" s="157">
        <f>C36</f>
        <v>47.893740000000001</v>
      </c>
      <c r="G36" s="157"/>
      <c r="H36" s="157"/>
      <c r="I36" s="526"/>
    </row>
    <row r="37" spans="2:9" ht="12" customHeight="1">
      <c r="B37" s="37"/>
      <c r="C37" s="551">
        <f>SUM(C20,C33,C35,C36)</f>
        <v>20859.330239999999</v>
      </c>
      <c r="D37" s="551">
        <f t="shared" ref="D37:I37" si="6">SUM(D20,D33,D35,D36)</f>
        <v>5709.6583200000005</v>
      </c>
      <c r="E37" s="551">
        <f t="shared" si="6"/>
        <v>12500.71737</v>
      </c>
      <c r="F37" s="551">
        <f t="shared" si="6"/>
        <v>1255.7720900000002</v>
      </c>
      <c r="G37" s="551">
        <f t="shared" si="6"/>
        <v>1172.8622</v>
      </c>
      <c r="H37" s="551">
        <f t="shared" si="6"/>
        <v>220.32026000000002</v>
      </c>
      <c r="I37" s="552">
        <f t="shared" si="6"/>
        <v>0</v>
      </c>
    </row>
    <row r="38" spans="2:9" ht="12" hidden="1" customHeight="1" outlineLevel="1">
      <c r="B38" s="8" t="s">
        <v>82</v>
      </c>
      <c r="C38" s="157"/>
      <c r="D38" s="157"/>
      <c r="E38" s="157"/>
      <c r="F38" s="157"/>
      <c r="G38" s="157"/>
      <c r="H38" s="157"/>
      <c r="I38" s="526"/>
    </row>
    <row r="39" spans="2:9" ht="11.25" customHeight="1" collapsed="1">
      <c r="B39" s="11" t="s">
        <v>89</v>
      </c>
      <c r="C39" s="157"/>
      <c r="D39" s="157"/>
      <c r="E39" s="157"/>
      <c r="F39" s="157"/>
      <c r="G39" s="157"/>
      <c r="H39" s="157"/>
      <c r="I39" s="526"/>
    </row>
    <row r="40" spans="2:9" ht="11.25" customHeight="1">
      <c r="B40" s="17" t="s">
        <v>78</v>
      </c>
      <c r="C40" s="157">
        <v>-201.48</v>
      </c>
      <c r="D40" s="157"/>
      <c r="E40" s="157"/>
      <c r="F40" s="157"/>
      <c r="G40" s="157"/>
      <c r="H40" s="157">
        <f>C40</f>
        <v>-201.48</v>
      </c>
      <c r="I40" s="526"/>
    </row>
    <row r="41" spans="2:9" ht="11.25" customHeight="1">
      <c r="B41" s="17" t="s">
        <v>37</v>
      </c>
      <c r="C41" s="157">
        <f>'NA-Other items'!G14</f>
        <v>-1200.4480000000001</v>
      </c>
      <c r="D41" s="157"/>
      <c r="E41" s="157"/>
      <c r="F41" s="157">
        <f>'NA-Other items'!G16</f>
        <v>-1077.4480000000001</v>
      </c>
      <c r="G41" s="157"/>
      <c r="H41" s="157">
        <f>'NA-Other items'!G17</f>
        <v>-123</v>
      </c>
      <c r="I41" s="526"/>
    </row>
    <row r="42" spans="2:9" ht="12" customHeight="1">
      <c r="B42" s="18"/>
      <c r="C42" s="160">
        <f>'NA 2012'!C40+C41</f>
        <v>-1401.9280000000001</v>
      </c>
      <c r="D42" s="160">
        <f>'NA 2012'!D40+D41</f>
        <v>0</v>
      </c>
      <c r="E42" s="160">
        <f>'NA 2012'!E40+E41</f>
        <v>0</v>
      </c>
      <c r="F42" s="160">
        <f>'NA 2012'!F40+F41</f>
        <v>-1077.4480000000001</v>
      </c>
      <c r="G42" s="160">
        <f>'NA 2012'!G40+G41</f>
        <v>0</v>
      </c>
      <c r="H42" s="160">
        <f>'NA 2012'!H40+H41</f>
        <v>-324.48</v>
      </c>
      <c r="I42" s="161">
        <f>'NA 2012'!I40+I41</f>
        <v>0</v>
      </c>
    </row>
    <row r="43" spans="2:9" ht="11.25" customHeight="1">
      <c r="B43" s="11" t="s">
        <v>90</v>
      </c>
      <c r="C43" s="157"/>
      <c r="D43" s="157"/>
      <c r="E43" s="157"/>
      <c r="F43" s="157"/>
      <c r="G43" s="157"/>
      <c r="H43" s="157"/>
      <c r="I43" s="526"/>
    </row>
    <row r="44" spans="2:9" ht="11.25" customHeight="1">
      <c r="B44" s="17" t="s">
        <v>64</v>
      </c>
      <c r="C44" s="157">
        <v>-3004.4907799999996</v>
      </c>
      <c r="D44" s="157"/>
      <c r="E44" s="157"/>
      <c r="F44" s="157"/>
      <c r="G44" s="157">
        <f>C44</f>
        <v>-3004.4907799999996</v>
      </c>
      <c r="H44" s="157"/>
      <c r="I44" s="526"/>
    </row>
    <row r="45" spans="2:9" ht="11.25" customHeight="1">
      <c r="B45" s="17" t="s">
        <v>59</v>
      </c>
      <c r="C45" s="157">
        <v>-1717.3723600000001</v>
      </c>
      <c r="D45" s="157"/>
      <c r="E45" s="157">
        <f>C45</f>
        <v>-1717.3723600000001</v>
      </c>
      <c r="F45" s="157"/>
      <c r="G45" s="157"/>
      <c r="H45" s="157"/>
      <c r="I45" s="526"/>
    </row>
    <row r="46" spans="2:9" ht="11.25" customHeight="1">
      <c r="B46" s="17" t="s">
        <v>58</v>
      </c>
      <c r="C46" s="157">
        <v>-4752.3873899999999</v>
      </c>
      <c r="D46" s="157"/>
      <c r="E46" s="157">
        <f>C46</f>
        <v>-4752.3873899999999</v>
      </c>
      <c r="F46" s="157"/>
      <c r="G46" s="157"/>
      <c r="H46" s="157"/>
      <c r="I46" s="526"/>
    </row>
    <row r="47" spans="2:9" ht="11.25" customHeight="1">
      <c r="B47" s="17" t="s">
        <v>61</v>
      </c>
      <c r="C47" s="157">
        <v>-114.81125</v>
      </c>
      <c r="D47" s="157"/>
      <c r="E47" s="157"/>
      <c r="F47" s="157">
        <f>C47</f>
        <v>-114.81125</v>
      </c>
      <c r="G47" s="157"/>
      <c r="H47" s="157"/>
      <c r="I47" s="526"/>
    </row>
    <row r="48" spans="2:9" ht="11.25" customHeight="1">
      <c r="B48" s="17" t="s">
        <v>65</v>
      </c>
      <c r="C48" s="157">
        <v>-12.92502</v>
      </c>
      <c r="D48" s="157"/>
      <c r="E48" s="157"/>
      <c r="F48" s="157"/>
      <c r="G48" s="157"/>
      <c r="H48" s="157">
        <f>C48</f>
        <v>-12.92502</v>
      </c>
      <c r="I48" s="526"/>
    </row>
    <row r="49" spans="2:9" ht="12" customHeight="1">
      <c r="B49" s="18"/>
      <c r="C49" s="160">
        <f t="shared" ref="C49:I49" si="7">SUM(C44:C48)</f>
        <v>-9601.9868000000006</v>
      </c>
      <c r="D49" s="160">
        <f t="shared" si="7"/>
        <v>0</v>
      </c>
      <c r="E49" s="160">
        <f t="shared" si="7"/>
        <v>-6469.7597500000002</v>
      </c>
      <c r="F49" s="160">
        <f t="shared" si="7"/>
        <v>-114.81125</v>
      </c>
      <c r="G49" s="160">
        <f t="shared" si="7"/>
        <v>-3004.4907799999996</v>
      </c>
      <c r="H49" s="160">
        <f t="shared" si="7"/>
        <v>-12.92502</v>
      </c>
      <c r="I49" s="161">
        <f t="shared" si="7"/>
        <v>0</v>
      </c>
    </row>
    <row r="50" spans="2:9" ht="11.25" customHeight="1">
      <c r="B50" s="11" t="s">
        <v>91</v>
      </c>
      <c r="C50" s="157">
        <v>-886.774</v>
      </c>
      <c r="D50" s="157"/>
      <c r="E50" s="157"/>
      <c r="F50" s="157"/>
      <c r="G50" s="157"/>
      <c r="H50" s="157"/>
      <c r="I50" s="526">
        <f>C50</f>
        <v>-886.774</v>
      </c>
    </row>
    <row r="51" spans="2:9" ht="12" customHeight="1">
      <c r="B51" s="37"/>
      <c r="C51" s="551">
        <f>SUM(C42,C49,C50)</f>
        <v>-11890.6888</v>
      </c>
      <c r="D51" s="551">
        <f t="shared" ref="D51:I51" si="8">SUM(D42,D49,D50)</f>
        <v>0</v>
      </c>
      <c r="E51" s="551">
        <f t="shared" si="8"/>
        <v>-6469.7597500000002</v>
      </c>
      <c r="F51" s="551">
        <f t="shared" si="8"/>
        <v>-1192.2592500000001</v>
      </c>
      <c r="G51" s="551">
        <f t="shared" si="8"/>
        <v>-3004.4907799999996</v>
      </c>
      <c r="H51" s="551">
        <f t="shared" si="8"/>
        <v>-337.40502000000004</v>
      </c>
      <c r="I51" s="552">
        <f t="shared" si="8"/>
        <v>-886.774</v>
      </c>
    </row>
    <row r="52" spans="2:9" ht="12.75" customHeight="1" thickBot="1">
      <c r="B52" s="35" t="s">
        <v>92</v>
      </c>
      <c r="C52" s="553">
        <f>C37+C51</f>
        <v>8968.6414399999994</v>
      </c>
      <c r="D52" s="553">
        <f t="shared" ref="D52:I52" si="9">D37+D51</f>
        <v>5709.6583200000005</v>
      </c>
      <c r="E52" s="553">
        <f t="shared" si="9"/>
        <v>6030.9576200000001</v>
      </c>
      <c r="F52" s="553">
        <f t="shared" si="9"/>
        <v>63.512840000000097</v>
      </c>
      <c r="G52" s="553">
        <f t="shared" si="9"/>
        <v>-1831.6285799999996</v>
      </c>
      <c r="H52" s="553">
        <f t="shared" si="9"/>
        <v>-117.08476000000002</v>
      </c>
      <c r="I52" s="554">
        <f t="shared" si="9"/>
        <v>-886.774</v>
      </c>
    </row>
    <row r="53" spans="2:9" ht="15">
      <c r="B53" s="656" t="s">
        <v>187</v>
      </c>
      <c r="C53" s="657">
        <f>C52/C37</f>
        <v>0.4299582650454265</v>
      </c>
      <c r="D53" s="658"/>
      <c r="E53" s="658"/>
      <c r="F53" s="658"/>
      <c r="G53" s="658"/>
      <c r="H53" s="658"/>
      <c r="I53" s="658"/>
    </row>
    <row r="54" spans="2:9">
      <c r="C54" s="607"/>
      <c r="D54" s="607"/>
      <c r="E54" s="607"/>
      <c r="F54" s="607"/>
      <c r="G54" s="607"/>
      <c r="H54" s="607"/>
      <c r="I54" s="607"/>
    </row>
  </sheetData>
  <customSheetViews>
    <customSheetView guid="{5409D0F0-F11A-42D8-A3F2-0C8F2218C9AA}" showGridLines="0">
      <pane xSplit="1" ySplit="3" topLeftCell="B27" activePane="bottomRight" state="frozen"/>
      <selection pane="bottomRight" activeCell="H37" activeCellId="1" sqref="H72 H37"/>
      <pageMargins left="0.7" right="0.7" top="0.75" bottom="0.75" header="0.3" footer="0.3"/>
      <pageSetup paperSize="9" scale="66" orientation="portrait" r:id="rId1"/>
    </customSheetView>
  </customSheetViews>
  <pageMargins left="0.59055118110236227" right="0.59055118110236227" top="0.78740157480314965" bottom="0.78740157480314965" header="0.19685039370078741" footer="0.19685039370078741"/>
  <pageSetup paperSize="9" orientation="landscape" r:id="rId2"/>
  <headerFooter>
    <oddHeader>&amp;C&amp;"-,Fett"&amp;A</oddHeader>
    <oddFooter>&amp;L&amp;8&amp;Z&amp;F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2:I54"/>
  <sheetViews>
    <sheetView topLeftCell="B1" zoomScaleNormal="100" zoomScaleSheetLayoutView="115" workbookViewId="0">
      <selection activeCell="E25" sqref="E25"/>
    </sheetView>
  </sheetViews>
  <sheetFormatPr defaultColWidth="9" defaultRowHeight="14.25" outlineLevelRow="1"/>
  <cols>
    <col min="1" max="1" width="9" style="210"/>
    <col min="2" max="2" width="27.375" style="210" customWidth="1"/>
    <col min="3" max="3" width="10.375" style="210" customWidth="1"/>
    <col min="4" max="4" width="8.625" style="210" customWidth="1"/>
    <col min="5" max="5" width="8" style="210" customWidth="1"/>
    <col min="6" max="6" width="8.5" style="210" customWidth="1"/>
    <col min="7" max="7" width="7.625" style="210" customWidth="1"/>
    <col min="8" max="8" width="5.875" style="210" customWidth="1"/>
    <col min="9" max="9" width="6.875" style="210" customWidth="1"/>
    <col min="10" max="16384" width="9" style="210"/>
  </cols>
  <sheetData>
    <row r="2" spans="2:9" ht="19.5" customHeight="1">
      <c r="B2" s="1" t="s">
        <v>98</v>
      </c>
      <c r="C2" s="2"/>
      <c r="D2" s="2"/>
      <c r="E2" s="2"/>
      <c r="F2" s="2"/>
      <c r="G2" s="2"/>
      <c r="H2" s="2"/>
      <c r="I2" s="3"/>
    </row>
    <row r="3" spans="2:9" ht="36" customHeight="1">
      <c r="B3" s="313" t="s">
        <v>364</v>
      </c>
      <c r="C3" s="5" t="s">
        <v>71</v>
      </c>
      <c r="D3" s="6" t="s">
        <v>2</v>
      </c>
      <c r="E3" s="6" t="s">
        <v>3</v>
      </c>
      <c r="F3" s="6" t="s">
        <v>4</v>
      </c>
      <c r="G3" s="6" t="s">
        <v>5</v>
      </c>
      <c r="H3" s="6" t="s">
        <v>6</v>
      </c>
      <c r="I3" s="7" t="s">
        <v>7</v>
      </c>
    </row>
    <row r="4" spans="2:9" ht="12" customHeight="1">
      <c r="B4" s="8" t="s">
        <v>8</v>
      </c>
      <c r="C4" s="101"/>
      <c r="D4" s="101"/>
      <c r="E4" s="101"/>
      <c r="F4" s="101"/>
      <c r="G4" s="101"/>
      <c r="H4" s="101"/>
      <c r="I4" s="111"/>
    </row>
    <row r="5" spans="2:9" ht="12" customHeight="1">
      <c r="B5" s="11" t="s">
        <v>9</v>
      </c>
      <c r="C5" s="101"/>
      <c r="D5" s="101"/>
      <c r="E5" s="101"/>
      <c r="F5" s="101"/>
      <c r="G5" s="101"/>
      <c r="H5" s="101"/>
      <c r="I5" s="111"/>
    </row>
    <row r="6" spans="2:9" ht="12" hidden="1" customHeight="1" outlineLevel="1">
      <c r="B6" s="12" t="s">
        <v>10</v>
      </c>
      <c r="C6" s="101"/>
      <c r="D6" s="101"/>
      <c r="E6" s="101"/>
      <c r="F6" s="101"/>
      <c r="G6" s="101"/>
      <c r="H6" s="101"/>
      <c r="I6" s="111"/>
    </row>
    <row r="7" spans="2:9" ht="24" hidden="1" customHeight="1" outlineLevel="1">
      <c r="B7" s="13" t="s">
        <v>11</v>
      </c>
      <c r="C7" s="93">
        <v>326.53517999999997</v>
      </c>
      <c r="D7" s="93">
        <f>C7</f>
        <v>326.53517999999997</v>
      </c>
      <c r="E7" s="93"/>
      <c r="F7" s="93"/>
      <c r="G7" s="93"/>
      <c r="H7" s="93"/>
      <c r="I7" s="94"/>
    </row>
    <row r="8" spans="2:9" ht="12" hidden="1" customHeight="1" outlineLevel="1">
      <c r="B8" s="17" t="s">
        <v>12</v>
      </c>
      <c r="C8" s="93">
        <v>5.5010000000000003</v>
      </c>
      <c r="D8" s="93">
        <f>C8</f>
        <v>5.5010000000000003</v>
      </c>
      <c r="E8" s="93"/>
      <c r="F8" s="93"/>
      <c r="G8" s="93"/>
      <c r="H8" s="93"/>
      <c r="I8" s="94"/>
    </row>
    <row r="9" spans="2:9" ht="12" customHeight="1" collapsed="1">
      <c r="B9" s="36" t="s">
        <v>39</v>
      </c>
      <c r="C9" s="316">
        <f t="shared" ref="C9:I9" si="0">SUM(C7:C8)</f>
        <v>332.03617999999994</v>
      </c>
      <c r="D9" s="316">
        <f t="shared" si="0"/>
        <v>332.03617999999994</v>
      </c>
      <c r="E9" s="316">
        <f t="shared" si="0"/>
        <v>0</v>
      </c>
      <c r="F9" s="316">
        <f t="shared" si="0"/>
        <v>0</v>
      </c>
      <c r="G9" s="316">
        <f t="shared" si="0"/>
        <v>0</v>
      </c>
      <c r="H9" s="316">
        <f t="shared" si="0"/>
        <v>0</v>
      </c>
      <c r="I9" s="317">
        <f t="shared" si="0"/>
        <v>0</v>
      </c>
    </row>
    <row r="10" spans="2:9" ht="12" hidden="1" customHeight="1" outlineLevel="1">
      <c r="B10" s="12" t="s">
        <v>13</v>
      </c>
      <c r="C10" s="316"/>
      <c r="D10" s="316"/>
      <c r="E10" s="316"/>
      <c r="F10" s="316"/>
      <c r="G10" s="316"/>
      <c r="H10" s="316"/>
      <c r="I10" s="317"/>
    </row>
    <row r="11" spans="2:9" ht="12" hidden="1" customHeight="1" outlineLevel="1">
      <c r="B11" s="17" t="s">
        <v>14</v>
      </c>
      <c r="C11" s="316">
        <v>2389.2119500000003</v>
      </c>
      <c r="D11" s="316">
        <f>C11</f>
        <v>2389.2119500000003</v>
      </c>
      <c r="E11" s="316"/>
      <c r="F11" s="316"/>
      <c r="G11" s="316"/>
      <c r="H11" s="316"/>
      <c r="I11" s="317"/>
    </row>
    <row r="12" spans="2:9" ht="12" hidden="1" customHeight="1" outlineLevel="1">
      <c r="B12" s="17" t="s">
        <v>15</v>
      </c>
      <c r="C12" s="316">
        <v>1919.6510000000001</v>
      </c>
      <c r="D12" s="316">
        <f>C12</f>
        <v>1919.6510000000001</v>
      </c>
      <c r="E12" s="316"/>
      <c r="F12" s="316"/>
      <c r="G12" s="316"/>
      <c r="H12" s="316"/>
      <c r="I12" s="317"/>
    </row>
    <row r="13" spans="2:9" ht="12" hidden="1" customHeight="1" outlineLevel="1">
      <c r="B13" s="17" t="s">
        <v>16</v>
      </c>
      <c r="C13" s="316">
        <v>663.13</v>
      </c>
      <c r="D13" s="316">
        <f>C13</f>
        <v>663.13</v>
      </c>
      <c r="E13" s="316"/>
      <c r="F13" s="316"/>
      <c r="G13" s="316"/>
      <c r="H13" s="316"/>
      <c r="I13" s="317"/>
    </row>
    <row r="14" spans="2:9" ht="12" hidden="1" customHeight="1" outlineLevel="1">
      <c r="B14" s="17" t="s">
        <v>17</v>
      </c>
      <c r="C14" s="316">
        <v>258.55198999999999</v>
      </c>
      <c r="D14" s="316">
        <f>C14</f>
        <v>258.55198999999999</v>
      </c>
      <c r="E14" s="316"/>
      <c r="F14" s="316"/>
      <c r="G14" s="316"/>
      <c r="H14" s="316"/>
      <c r="I14" s="317"/>
    </row>
    <row r="15" spans="2:9" ht="12" customHeight="1" collapsed="1">
      <c r="B15" s="36" t="s">
        <v>42</v>
      </c>
      <c r="C15" s="316">
        <f t="shared" ref="C15:I15" si="1">SUM(C11:C14)</f>
        <v>5230.5449400000007</v>
      </c>
      <c r="D15" s="316">
        <f t="shared" si="1"/>
        <v>5230.5449400000007</v>
      </c>
      <c r="E15" s="316">
        <f t="shared" si="1"/>
        <v>0</v>
      </c>
      <c r="F15" s="316">
        <f t="shared" si="1"/>
        <v>0</v>
      </c>
      <c r="G15" s="316">
        <f t="shared" si="1"/>
        <v>0</v>
      </c>
      <c r="H15" s="316">
        <f t="shared" si="1"/>
        <v>0</v>
      </c>
      <c r="I15" s="317">
        <f t="shared" si="1"/>
        <v>0</v>
      </c>
    </row>
    <row r="16" spans="2:9" ht="12" hidden="1" customHeight="1" outlineLevel="1">
      <c r="B16" s="12" t="s">
        <v>18</v>
      </c>
      <c r="C16" s="316"/>
      <c r="D16" s="316"/>
      <c r="E16" s="316"/>
      <c r="F16" s="316"/>
      <c r="G16" s="316"/>
      <c r="H16" s="316"/>
      <c r="I16" s="317"/>
    </row>
    <row r="17" spans="2:9" ht="12" hidden="1" customHeight="1" outlineLevel="1">
      <c r="B17" s="17" t="s">
        <v>19</v>
      </c>
      <c r="C17" s="316">
        <v>45.000999999999998</v>
      </c>
      <c r="D17" s="316">
        <f>C17</f>
        <v>45.000999999999998</v>
      </c>
      <c r="E17" s="316"/>
      <c r="F17" s="316"/>
      <c r="G17" s="316"/>
      <c r="H17" s="316"/>
      <c r="I17" s="317"/>
    </row>
    <row r="18" spans="2:9" ht="12" hidden="1" customHeight="1" outlineLevel="1">
      <c r="B18" s="17" t="s">
        <v>20</v>
      </c>
      <c r="C18" s="316">
        <v>0</v>
      </c>
      <c r="D18" s="316">
        <f>C18</f>
        <v>0</v>
      </c>
      <c r="E18" s="316"/>
      <c r="F18" s="316"/>
      <c r="G18" s="316"/>
      <c r="H18" s="316"/>
      <c r="I18" s="317"/>
    </row>
    <row r="19" spans="2:9" ht="12" customHeight="1" collapsed="1">
      <c r="B19" s="36" t="s">
        <v>47</v>
      </c>
      <c r="C19" s="316">
        <f>SUM(C17:C18)</f>
        <v>45.000999999999998</v>
      </c>
      <c r="D19" s="316">
        <f t="shared" ref="D19:I19" si="2">SUM(D17:D18)</f>
        <v>45.000999999999998</v>
      </c>
      <c r="E19" s="316">
        <f t="shared" si="2"/>
        <v>0</v>
      </c>
      <c r="F19" s="316">
        <f t="shared" si="2"/>
        <v>0</v>
      </c>
      <c r="G19" s="316">
        <f t="shared" si="2"/>
        <v>0</v>
      </c>
      <c r="H19" s="316">
        <f t="shared" si="2"/>
        <v>0</v>
      </c>
      <c r="I19" s="317">
        <f t="shared" si="2"/>
        <v>0</v>
      </c>
    </row>
    <row r="20" spans="2:9" ht="12" customHeight="1">
      <c r="B20" s="18"/>
      <c r="C20" s="320">
        <f>SUM(C19,C15,C9)</f>
        <v>5607.5821200000009</v>
      </c>
      <c r="D20" s="320">
        <f t="shared" ref="D20:I20" si="3">SUM(D19,D15,D9)</f>
        <v>5607.5821200000009</v>
      </c>
      <c r="E20" s="320">
        <f t="shared" si="3"/>
        <v>0</v>
      </c>
      <c r="F20" s="320">
        <f t="shared" si="3"/>
        <v>0</v>
      </c>
      <c r="G20" s="320">
        <f t="shared" si="3"/>
        <v>0</v>
      </c>
      <c r="H20" s="320">
        <f t="shared" si="3"/>
        <v>0</v>
      </c>
      <c r="I20" s="321">
        <f t="shared" si="3"/>
        <v>0</v>
      </c>
    </row>
    <row r="21" spans="2:9" ht="12" customHeight="1">
      <c r="B21" s="11" t="s">
        <v>21</v>
      </c>
      <c r="C21" s="316"/>
      <c r="D21" s="316"/>
      <c r="E21" s="316"/>
      <c r="F21" s="316"/>
      <c r="G21" s="316"/>
      <c r="H21" s="316"/>
      <c r="I21" s="317"/>
    </row>
    <row r="22" spans="2:9" ht="12" hidden="1" customHeight="1" outlineLevel="1">
      <c r="B22" s="12" t="s">
        <v>22</v>
      </c>
      <c r="C22" s="316"/>
      <c r="D22" s="316"/>
      <c r="E22" s="316"/>
      <c r="F22" s="316"/>
      <c r="G22" s="316"/>
      <c r="H22" s="316"/>
      <c r="I22" s="317"/>
    </row>
    <row r="23" spans="2:9" ht="12" hidden="1" customHeight="1" outlineLevel="1" collapsed="1">
      <c r="B23" s="17" t="s">
        <v>23</v>
      </c>
      <c r="C23" s="316">
        <v>2857.4310599999999</v>
      </c>
      <c r="D23" s="316"/>
      <c r="E23" s="316">
        <f>C23</f>
        <v>2857.4310599999999</v>
      </c>
      <c r="F23" s="316"/>
      <c r="G23" s="316"/>
      <c r="H23" s="316"/>
      <c r="I23" s="317"/>
    </row>
    <row r="24" spans="2:9" ht="12" hidden="1" customHeight="1" outlineLevel="1">
      <c r="B24" s="17" t="s">
        <v>24</v>
      </c>
      <c r="C24" s="316">
        <v>5502.5658200000007</v>
      </c>
      <c r="D24" s="316"/>
      <c r="E24" s="316">
        <f>C24</f>
        <v>5502.5658200000007</v>
      </c>
      <c r="F24" s="316"/>
      <c r="G24" s="316"/>
      <c r="H24" s="316"/>
      <c r="I24" s="317"/>
    </row>
    <row r="25" spans="2:9" ht="12" hidden="1" customHeight="1" outlineLevel="1">
      <c r="B25" s="17" t="s">
        <v>25</v>
      </c>
      <c r="C25" s="316">
        <v>242.6919</v>
      </c>
      <c r="D25" s="316"/>
      <c r="E25" s="316">
        <f>C25</f>
        <v>242.6919</v>
      </c>
      <c r="F25" s="316"/>
      <c r="G25" s="316"/>
      <c r="H25" s="316"/>
      <c r="I25" s="317"/>
    </row>
    <row r="26" spans="2:9" ht="12" hidden="1" customHeight="1" outlineLevel="1">
      <c r="B26" s="17" t="s">
        <v>26</v>
      </c>
      <c r="C26" s="316">
        <v>707.46681999999998</v>
      </c>
      <c r="D26" s="316"/>
      <c r="E26" s="316">
        <f>C26</f>
        <v>707.46681999999998</v>
      </c>
      <c r="F26" s="316"/>
      <c r="G26" s="316"/>
      <c r="H26" s="316"/>
      <c r="I26" s="317"/>
    </row>
    <row r="27" spans="2:9" ht="12" customHeight="1" collapsed="1">
      <c r="B27" s="36" t="s">
        <v>51</v>
      </c>
      <c r="C27" s="316">
        <f>SUM(C23:C26)</f>
        <v>9310.1556</v>
      </c>
      <c r="D27" s="316">
        <f t="shared" ref="D27:I27" si="4">SUM(D23:D26)</f>
        <v>0</v>
      </c>
      <c r="E27" s="316">
        <f t="shared" si="4"/>
        <v>9310.1556</v>
      </c>
      <c r="F27" s="316">
        <f t="shared" si="4"/>
        <v>0</v>
      </c>
      <c r="G27" s="316">
        <f t="shared" si="4"/>
        <v>0</v>
      </c>
      <c r="H27" s="316">
        <f t="shared" si="4"/>
        <v>0</v>
      </c>
      <c r="I27" s="317">
        <f t="shared" si="4"/>
        <v>0</v>
      </c>
    </row>
    <row r="28" spans="2:9" ht="12" hidden="1" customHeight="1" outlineLevel="1">
      <c r="B28" s="12" t="s">
        <v>27</v>
      </c>
      <c r="C28" s="316"/>
      <c r="D28" s="316"/>
      <c r="E28" s="316"/>
      <c r="F28" s="316"/>
      <c r="G28" s="316"/>
      <c r="H28" s="316"/>
      <c r="I28" s="317"/>
    </row>
    <row r="29" spans="2:9" ht="6" customHeight="1" collapsed="1">
      <c r="B29" s="12"/>
      <c r="C29" s="316"/>
      <c r="D29" s="316"/>
      <c r="E29" s="316"/>
      <c r="F29" s="316"/>
      <c r="G29" s="316"/>
      <c r="H29" s="316"/>
      <c r="I29" s="317"/>
    </row>
    <row r="30" spans="2:9" ht="12" customHeight="1">
      <c r="B30" s="17" t="s">
        <v>56</v>
      </c>
      <c r="C30" s="316">
        <v>4050.20883</v>
      </c>
      <c r="D30" s="316"/>
      <c r="E30" s="316">
        <f>C30</f>
        <v>4050.20883</v>
      </c>
      <c r="F30" s="316"/>
      <c r="G30" s="316"/>
      <c r="H30" s="316"/>
      <c r="I30" s="317"/>
    </row>
    <row r="31" spans="2:9" ht="12" customHeight="1">
      <c r="B31" s="17" t="s">
        <v>66</v>
      </c>
      <c r="C31" s="316">
        <v>231.02020999999999</v>
      </c>
      <c r="D31" s="316"/>
      <c r="E31" s="316"/>
      <c r="F31" s="316"/>
      <c r="G31" s="316"/>
      <c r="H31" s="316">
        <f>C31</f>
        <v>231.02020999999999</v>
      </c>
      <c r="I31" s="317"/>
    </row>
    <row r="32" spans="2:9" ht="12" customHeight="1">
      <c r="B32" s="17" t="s">
        <v>57</v>
      </c>
      <c r="C32" s="316">
        <v>1336.28963</v>
      </c>
      <c r="D32" s="316"/>
      <c r="E32" s="316"/>
      <c r="F32" s="316">
        <f>C32</f>
        <v>1336.28963</v>
      </c>
      <c r="G32" s="316"/>
      <c r="H32" s="316"/>
      <c r="I32" s="317"/>
    </row>
    <row r="33" spans="2:9" ht="12" customHeight="1">
      <c r="B33" s="18"/>
      <c r="C33" s="320">
        <f>SUM(C27,C30:C32)</f>
        <v>14927.67427</v>
      </c>
      <c r="D33" s="320">
        <f t="shared" ref="D33:I33" si="5">SUM(D27,D30:D32)</f>
        <v>0</v>
      </c>
      <c r="E33" s="320">
        <f t="shared" si="5"/>
        <v>13360.36443</v>
      </c>
      <c r="F33" s="320">
        <f t="shared" si="5"/>
        <v>1336.28963</v>
      </c>
      <c r="G33" s="320">
        <f t="shared" si="5"/>
        <v>0</v>
      </c>
      <c r="H33" s="320">
        <f t="shared" si="5"/>
        <v>231.02020999999999</v>
      </c>
      <c r="I33" s="321">
        <f t="shared" si="5"/>
        <v>0</v>
      </c>
    </row>
    <row r="34" spans="2:9" ht="6" customHeight="1">
      <c r="B34" s="36"/>
      <c r="C34" s="316"/>
      <c r="D34" s="316"/>
      <c r="E34" s="316"/>
      <c r="F34" s="316"/>
      <c r="G34" s="316"/>
      <c r="H34" s="316"/>
      <c r="I34" s="317"/>
    </row>
    <row r="35" spans="2:9" ht="12" customHeight="1">
      <c r="B35" s="17" t="s">
        <v>63</v>
      </c>
      <c r="C35" s="316">
        <v>1824.4306299999998</v>
      </c>
      <c r="D35" s="316"/>
      <c r="E35" s="316"/>
      <c r="F35" s="316"/>
      <c r="G35" s="316">
        <f>C35-H35</f>
        <v>1824.4306299999998</v>
      </c>
      <c r="H35" s="316"/>
      <c r="I35" s="317"/>
    </row>
    <row r="36" spans="2:9" ht="12" customHeight="1">
      <c r="B36" s="11" t="s">
        <v>28</v>
      </c>
      <c r="C36" s="316">
        <v>32.992839999999994</v>
      </c>
      <c r="D36" s="316"/>
      <c r="E36" s="316"/>
      <c r="F36" s="316">
        <f>C36</f>
        <v>32.992839999999994</v>
      </c>
      <c r="G36" s="316"/>
      <c r="H36" s="316"/>
      <c r="I36" s="317"/>
    </row>
    <row r="37" spans="2:9" ht="12" customHeight="1">
      <c r="B37" s="37"/>
      <c r="C37" s="409">
        <f>SUM(C20,C33,C35,C36)</f>
        <v>22392.67986</v>
      </c>
      <c r="D37" s="409">
        <f t="shared" ref="D37:I37" si="6">SUM(D20,D33,D35,D36)</f>
        <v>5607.5821200000009</v>
      </c>
      <c r="E37" s="409">
        <f t="shared" si="6"/>
        <v>13360.36443</v>
      </c>
      <c r="F37" s="409">
        <f t="shared" si="6"/>
        <v>1369.2824699999999</v>
      </c>
      <c r="G37" s="409">
        <f t="shared" si="6"/>
        <v>1824.4306299999998</v>
      </c>
      <c r="H37" s="409">
        <f t="shared" si="6"/>
        <v>231.02020999999999</v>
      </c>
      <c r="I37" s="411">
        <f t="shared" si="6"/>
        <v>0</v>
      </c>
    </row>
    <row r="38" spans="2:9" ht="12" customHeight="1">
      <c r="B38" s="8" t="s">
        <v>82</v>
      </c>
      <c r="C38" s="316"/>
      <c r="D38" s="316"/>
      <c r="E38" s="316"/>
      <c r="F38" s="316"/>
      <c r="G38" s="316"/>
      <c r="H38" s="316"/>
      <c r="I38" s="317"/>
    </row>
    <row r="39" spans="2:9" ht="12" customHeight="1">
      <c r="B39" s="11" t="s">
        <v>89</v>
      </c>
      <c r="C39" s="316"/>
      <c r="D39" s="316"/>
      <c r="E39" s="316"/>
      <c r="F39" s="316"/>
      <c r="G39" s="316"/>
      <c r="H39" s="316"/>
      <c r="I39" s="317"/>
    </row>
    <row r="40" spans="2:9" ht="12" customHeight="1">
      <c r="B40" s="17" t="s">
        <v>78</v>
      </c>
      <c r="C40" s="316">
        <v>-234.10900000000001</v>
      </c>
      <c r="D40" s="316"/>
      <c r="E40" s="316"/>
      <c r="F40" s="316"/>
      <c r="G40" s="316"/>
      <c r="H40" s="316">
        <f>C40</f>
        <v>-234.10900000000001</v>
      </c>
      <c r="I40" s="317"/>
    </row>
    <row r="41" spans="2:9" ht="12" customHeight="1">
      <c r="B41" s="17" t="s">
        <v>37</v>
      </c>
      <c r="C41" s="316">
        <f>'NA-Other items'!F14</f>
        <v>-1335.248</v>
      </c>
      <c r="D41" s="316"/>
      <c r="E41" s="316"/>
      <c r="F41" s="316">
        <f>'NA-Other items'!F16</f>
        <v>-1306.248</v>
      </c>
      <c r="G41" s="316"/>
      <c r="H41" s="316">
        <f>'NA-Other items'!F17</f>
        <v>-29</v>
      </c>
      <c r="I41" s="317"/>
    </row>
    <row r="42" spans="2:9" ht="12" customHeight="1">
      <c r="B42" s="18"/>
      <c r="C42" s="320">
        <f>'NA 2011'!C40+C41</f>
        <v>-1569.357</v>
      </c>
      <c r="D42" s="320">
        <f>'NA 2011'!D40+D41</f>
        <v>0</v>
      </c>
      <c r="E42" s="320">
        <f>'NA 2011'!E40+E41</f>
        <v>0</v>
      </c>
      <c r="F42" s="320">
        <f>'NA 2011'!F40+F41</f>
        <v>-1306.248</v>
      </c>
      <c r="G42" s="320">
        <f>'NA 2011'!G40+G41</f>
        <v>0</v>
      </c>
      <c r="H42" s="320">
        <f>'NA 2011'!H40+H41</f>
        <v>-263.10900000000004</v>
      </c>
      <c r="I42" s="321">
        <f>'NA 2011'!I40+I41</f>
        <v>0</v>
      </c>
    </row>
    <row r="43" spans="2:9" ht="12" customHeight="1">
      <c r="B43" s="11" t="s">
        <v>90</v>
      </c>
      <c r="C43" s="316"/>
      <c r="D43" s="316"/>
      <c r="E43" s="316"/>
      <c r="F43" s="316"/>
      <c r="G43" s="316"/>
      <c r="H43" s="316"/>
      <c r="I43" s="317"/>
    </row>
    <row r="44" spans="2:9" ht="12" customHeight="1">
      <c r="B44" s="17" t="s">
        <v>64</v>
      </c>
      <c r="C44" s="316">
        <v>-360</v>
      </c>
      <c r="D44" s="316"/>
      <c r="E44" s="316"/>
      <c r="F44" s="316"/>
      <c r="G44" s="316">
        <f>C44</f>
        <v>-360</v>
      </c>
      <c r="H44" s="316"/>
      <c r="I44" s="317"/>
    </row>
    <row r="45" spans="2:9" ht="12" customHeight="1">
      <c r="B45" s="17" t="s">
        <v>59</v>
      </c>
      <c r="C45" s="316">
        <v>-3663.0758599999999</v>
      </c>
      <c r="D45" s="316"/>
      <c r="E45" s="316">
        <f>C45</f>
        <v>-3663.0758599999999</v>
      </c>
      <c r="F45" s="316"/>
      <c r="G45" s="316"/>
      <c r="H45" s="316"/>
      <c r="I45" s="317"/>
    </row>
    <row r="46" spans="2:9" ht="12" customHeight="1">
      <c r="B46" s="17" t="s">
        <v>58</v>
      </c>
      <c r="C46" s="316">
        <v>-6830.5913499999997</v>
      </c>
      <c r="D46" s="316"/>
      <c r="E46" s="316">
        <f>C46</f>
        <v>-6830.5913499999997</v>
      </c>
      <c r="F46" s="316"/>
      <c r="G46" s="316"/>
      <c r="H46" s="316"/>
      <c r="I46" s="317"/>
    </row>
    <row r="47" spans="2:9" ht="12" customHeight="1">
      <c r="B47" s="17" t="s">
        <v>61</v>
      </c>
      <c r="C47" s="316">
        <v>-161.54692</v>
      </c>
      <c r="D47" s="316"/>
      <c r="E47" s="316"/>
      <c r="F47" s="316">
        <f>C47</f>
        <v>-161.54692</v>
      </c>
      <c r="G47" s="316"/>
      <c r="H47" s="316"/>
      <c r="I47" s="317"/>
    </row>
    <row r="48" spans="2:9" ht="12" customHeight="1">
      <c r="B48" s="17" t="s">
        <v>65</v>
      </c>
      <c r="C48" s="316">
        <v>-45.306260000000002</v>
      </c>
      <c r="D48" s="316"/>
      <c r="E48" s="316"/>
      <c r="F48" s="316"/>
      <c r="G48" s="316"/>
      <c r="H48" s="316">
        <f>C48</f>
        <v>-45.306260000000002</v>
      </c>
      <c r="I48" s="317"/>
    </row>
    <row r="49" spans="2:9" ht="12" customHeight="1">
      <c r="B49" s="18"/>
      <c r="C49" s="320">
        <f>SUM(C44:C48)</f>
        <v>-11060.52039</v>
      </c>
      <c r="D49" s="320">
        <f t="shared" ref="D49:I49" si="7">SUM(D44:D48)</f>
        <v>0</v>
      </c>
      <c r="E49" s="320">
        <f t="shared" si="7"/>
        <v>-10493.66721</v>
      </c>
      <c r="F49" s="320">
        <f t="shared" si="7"/>
        <v>-161.54692</v>
      </c>
      <c r="G49" s="320">
        <f t="shared" si="7"/>
        <v>-360</v>
      </c>
      <c r="H49" s="320">
        <f t="shared" si="7"/>
        <v>-45.306260000000002</v>
      </c>
      <c r="I49" s="321">
        <f t="shared" si="7"/>
        <v>0</v>
      </c>
    </row>
    <row r="50" spans="2:9" ht="12" customHeight="1">
      <c r="B50" s="11" t="s">
        <v>91</v>
      </c>
      <c r="C50" s="316">
        <v>-880.36068</v>
      </c>
      <c r="D50" s="316"/>
      <c r="E50" s="316"/>
      <c r="F50" s="316"/>
      <c r="G50" s="316"/>
      <c r="H50" s="316"/>
      <c r="I50" s="317">
        <f>C50</f>
        <v>-880.36068</v>
      </c>
    </row>
    <row r="51" spans="2:9" ht="12" customHeight="1">
      <c r="B51" s="37"/>
      <c r="C51" s="409">
        <f>SUM(C42,C49,C50)</f>
        <v>-13510.238069999999</v>
      </c>
      <c r="D51" s="409">
        <f t="shared" ref="D51:I51" si="8">SUM(D42,D49,D50)</f>
        <v>0</v>
      </c>
      <c r="E51" s="409">
        <f t="shared" si="8"/>
        <v>-10493.66721</v>
      </c>
      <c r="F51" s="409">
        <f t="shared" si="8"/>
        <v>-1467.79492</v>
      </c>
      <c r="G51" s="409">
        <f t="shared" si="8"/>
        <v>-360</v>
      </c>
      <c r="H51" s="409">
        <f t="shared" si="8"/>
        <v>-308.41526000000005</v>
      </c>
      <c r="I51" s="411">
        <f t="shared" si="8"/>
        <v>-880.36068</v>
      </c>
    </row>
    <row r="52" spans="2:9" ht="15" thickBot="1">
      <c r="B52" s="35" t="s">
        <v>92</v>
      </c>
      <c r="C52" s="410">
        <f t="shared" ref="C52:I52" si="9">C37+C51</f>
        <v>8882.4417900000008</v>
      </c>
      <c r="D52" s="410">
        <f t="shared" si="9"/>
        <v>5607.5821200000009</v>
      </c>
      <c r="E52" s="410">
        <f t="shared" si="9"/>
        <v>2866.69722</v>
      </c>
      <c r="F52" s="410">
        <f t="shared" si="9"/>
        <v>-98.512450000000172</v>
      </c>
      <c r="G52" s="410">
        <f t="shared" si="9"/>
        <v>1464.4306299999998</v>
      </c>
      <c r="H52" s="410">
        <f t="shared" si="9"/>
        <v>-77.395050000000055</v>
      </c>
      <c r="I52" s="412">
        <f t="shared" si="9"/>
        <v>-880.36068</v>
      </c>
    </row>
    <row r="53" spans="2:9" ht="15">
      <c r="B53" s="656" t="s">
        <v>187</v>
      </c>
      <c r="C53" s="657">
        <f>C52/C37</f>
        <v>0.39666720756664275</v>
      </c>
      <c r="D53" s="658"/>
      <c r="E53" s="658"/>
      <c r="F53" s="658"/>
      <c r="G53" s="658"/>
      <c r="H53" s="658"/>
      <c r="I53" s="658"/>
    </row>
    <row r="54" spans="2:9">
      <c r="C54" s="607"/>
      <c r="D54" s="607"/>
      <c r="E54" s="607"/>
      <c r="F54" s="607"/>
      <c r="G54" s="607"/>
      <c r="H54" s="607"/>
      <c r="I54" s="607"/>
    </row>
  </sheetData>
  <customSheetViews>
    <customSheetView guid="{5409D0F0-F11A-42D8-A3F2-0C8F2218C9AA}" showGridLines="0">
      <pane xSplit="1" ySplit="3" topLeftCell="B34" activePane="bottomRight" state="frozen"/>
      <selection pane="bottomRight" activeCell="H38" sqref="H38"/>
      <pageMargins left="0.7" right="0.7" top="0.75" bottom="0.75" header="0.3" footer="0.3"/>
      <pageSetup paperSize="9" scale="66" orientation="portrait" r:id="rId1"/>
    </customSheetView>
  </customSheetViews>
  <pageMargins left="0.59055118110236227" right="0.59055118110236227" top="0.78740157480314965" bottom="0.78740157480314965" header="0.19685039370078741" footer="0.19685039370078741"/>
  <pageSetup paperSize="9" orientation="landscape" r:id="rId2"/>
  <headerFooter>
    <oddHeader>&amp;C&amp;"-,Fett"&amp;A</oddHeader>
    <oddFooter>&amp;L&amp;8&amp;Z&amp;F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2:I54"/>
  <sheetViews>
    <sheetView zoomScaleNormal="100" zoomScaleSheetLayoutView="100" workbookViewId="0">
      <selection activeCell="E25" sqref="E25"/>
    </sheetView>
  </sheetViews>
  <sheetFormatPr defaultColWidth="9" defaultRowHeight="14.25" outlineLevelRow="1"/>
  <cols>
    <col min="1" max="1" width="9" style="210"/>
    <col min="2" max="2" width="27.375" style="210" customWidth="1"/>
    <col min="3" max="3" width="13.25" style="210" customWidth="1"/>
    <col min="4" max="4" width="8.625" style="210" customWidth="1"/>
    <col min="5" max="5" width="8.375" style="210" customWidth="1"/>
    <col min="6" max="6" width="8.5" style="210" customWidth="1"/>
    <col min="7" max="7" width="7.625" style="210" customWidth="1"/>
    <col min="8" max="8" width="5.75" style="210" customWidth="1"/>
    <col min="9" max="9" width="6.875" style="210" customWidth="1"/>
    <col min="10" max="16384" width="9" style="210"/>
  </cols>
  <sheetData>
    <row r="2" spans="2:9" ht="19.5" customHeight="1">
      <c r="B2" s="1" t="s">
        <v>96</v>
      </c>
      <c r="C2" s="2"/>
      <c r="D2" s="2"/>
      <c r="E2" s="2"/>
      <c r="F2" s="2"/>
      <c r="G2" s="2"/>
      <c r="H2" s="2"/>
      <c r="I2" s="3"/>
    </row>
    <row r="3" spans="2:9" ht="36" customHeight="1">
      <c r="B3" s="4" t="s">
        <v>0</v>
      </c>
      <c r="C3" s="5" t="s">
        <v>70</v>
      </c>
      <c r="D3" s="6" t="s">
        <v>2</v>
      </c>
      <c r="E3" s="6" t="s">
        <v>3</v>
      </c>
      <c r="F3" s="6" t="s">
        <v>4</v>
      </c>
      <c r="G3" s="6" t="s">
        <v>5</v>
      </c>
      <c r="H3" s="6" t="s">
        <v>6</v>
      </c>
      <c r="I3" s="7" t="s">
        <v>7</v>
      </c>
    </row>
    <row r="4" spans="2:9" ht="12" customHeight="1">
      <c r="B4" s="8" t="s">
        <v>8</v>
      </c>
      <c r="C4" s="101"/>
      <c r="D4" s="101"/>
      <c r="E4" s="101"/>
      <c r="F4" s="101"/>
      <c r="G4" s="101"/>
      <c r="H4" s="101"/>
      <c r="I4" s="111"/>
    </row>
    <row r="5" spans="2:9" ht="12" customHeight="1">
      <c r="B5" s="11" t="s">
        <v>9</v>
      </c>
      <c r="C5" s="101"/>
      <c r="D5" s="101"/>
      <c r="E5" s="101"/>
      <c r="F5" s="101"/>
      <c r="G5" s="101"/>
      <c r="H5" s="101"/>
      <c r="I5" s="111"/>
    </row>
    <row r="6" spans="2:9" ht="12" customHeight="1" outlineLevel="1">
      <c r="B6" s="12" t="s">
        <v>10</v>
      </c>
      <c r="C6" s="101"/>
      <c r="D6" s="101"/>
      <c r="E6" s="101"/>
      <c r="F6" s="101"/>
      <c r="G6" s="101"/>
      <c r="H6" s="101"/>
      <c r="I6" s="111"/>
    </row>
    <row r="7" spans="2:9" ht="24" customHeight="1" outlineLevel="1">
      <c r="B7" s="13" t="s">
        <v>11</v>
      </c>
      <c r="C7" s="93">
        <v>230.44200000000001</v>
      </c>
      <c r="D7" s="93">
        <f>C7</f>
        <v>230.44200000000001</v>
      </c>
      <c r="E7" s="93"/>
      <c r="F7" s="93"/>
      <c r="G7" s="93"/>
      <c r="H7" s="93"/>
      <c r="I7" s="94"/>
    </row>
    <row r="8" spans="2:9" ht="12" customHeight="1" outlineLevel="1">
      <c r="B8" s="17" t="s">
        <v>12</v>
      </c>
      <c r="C8" s="93">
        <v>8.3670000000000009</v>
      </c>
      <c r="D8" s="93">
        <f>C8</f>
        <v>8.3670000000000009</v>
      </c>
      <c r="E8" s="93"/>
      <c r="F8" s="93"/>
      <c r="G8" s="93"/>
      <c r="H8" s="93"/>
      <c r="I8" s="94"/>
    </row>
    <row r="9" spans="2:9" ht="12" customHeight="1">
      <c r="B9" s="36" t="s">
        <v>39</v>
      </c>
      <c r="C9" s="316">
        <f t="shared" ref="C9:I9" si="0">SUM(C7:C8)</f>
        <v>238.809</v>
      </c>
      <c r="D9" s="316">
        <f t="shared" si="0"/>
        <v>238.809</v>
      </c>
      <c r="E9" s="316">
        <f t="shared" si="0"/>
        <v>0</v>
      </c>
      <c r="F9" s="316">
        <f t="shared" si="0"/>
        <v>0</v>
      </c>
      <c r="G9" s="316">
        <f t="shared" si="0"/>
        <v>0</v>
      </c>
      <c r="H9" s="316">
        <f t="shared" si="0"/>
        <v>0</v>
      </c>
      <c r="I9" s="317">
        <f t="shared" si="0"/>
        <v>0</v>
      </c>
    </row>
    <row r="10" spans="2:9" ht="12" customHeight="1" outlineLevel="1">
      <c r="B10" s="12" t="s">
        <v>13</v>
      </c>
      <c r="C10" s="316"/>
      <c r="D10" s="316"/>
      <c r="E10" s="316"/>
      <c r="F10" s="316"/>
      <c r="G10" s="316"/>
      <c r="H10" s="316"/>
      <c r="I10" s="317"/>
    </row>
    <row r="11" spans="2:9" ht="12" customHeight="1" outlineLevel="1">
      <c r="B11" s="17" t="s">
        <v>14</v>
      </c>
      <c r="C11" s="316">
        <v>802.91700000000003</v>
      </c>
      <c r="D11" s="316">
        <f>C11</f>
        <v>802.91700000000003</v>
      </c>
      <c r="E11" s="316"/>
      <c r="F11" s="316"/>
      <c r="G11" s="316"/>
      <c r="H11" s="316"/>
      <c r="I11" s="317"/>
    </row>
    <row r="12" spans="2:9" ht="12" customHeight="1" outlineLevel="1">
      <c r="B12" s="17" t="s">
        <v>15</v>
      </c>
      <c r="C12" s="316">
        <v>510.19299999999998</v>
      </c>
      <c r="D12" s="316">
        <f>C12</f>
        <v>510.19299999999998</v>
      </c>
      <c r="E12" s="316"/>
      <c r="F12" s="316"/>
      <c r="G12" s="316"/>
      <c r="H12" s="316"/>
      <c r="I12" s="317"/>
    </row>
    <row r="13" spans="2:9" ht="12" customHeight="1" outlineLevel="1">
      <c r="B13" s="17" t="s">
        <v>16</v>
      </c>
      <c r="C13" s="316">
        <v>592.71900000000005</v>
      </c>
      <c r="D13" s="316">
        <f>C13</f>
        <v>592.71900000000005</v>
      </c>
      <c r="E13" s="316"/>
      <c r="F13" s="316"/>
      <c r="G13" s="316"/>
      <c r="H13" s="316"/>
      <c r="I13" s="317"/>
    </row>
    <row r="14" spans="2:9" ht="12" customHeight="1" outlineLevel="1">
      <c r="B14" s="17" t="s">
        <v>17</v>
      </c>
      <c r="C14" s="316">
        <v>89.003590000000003</v>
      </c>
      <c r="D14" s="316">
        <f>C14</f>
        <v>89.003590000000003</v>
      </c>
      <c r="E14" s="316"/>
      <c r="F14" s="316"/>
      <c r="G14" s="316"/>
      <c r="H14" s="316"/>
      <c r="I14" s="317"/>
    </row>
    <row r="15" spans="2:9" ht="12" customHeight="1">
      <c r="B15" s="36" t="s">
        <v>42</v>
      </c>
      <c r="C15" s="316">
        <f t="shared" ref="C15:I15" si="1">SUM(C11:C14)</f>
        <v>1994.8325900000002</v>
      </c>
      <c r="D15" s="316">
        <f t="shared" si="1"/>
        <v>1994.8325900000002</v>
      </c>
      <c r="E15" s="316">
        <f t="shared" si="1"/>
        <v>0</v>
      </c>
      <c r="F15" s="316">
        <f t="shared" si="1"/>
        <v>0</v>
      </c>
      <c r="G15" s="316">
        <f t="shared" si="1"/>
        <v>0</v>
      </c>
      <c r="H15" s="316">
        <f t="shared" si="1"/>
        <v>0</v>
      </c>
      <c r="I15" s="317">
        <f t="shared" si="1"/>
        <v>0</v>
      </c>
    </row>
    <row r="16" spans="2:9" ht="12" customHeight="1" outlineLevel="1">
      <c r="B16" s="12" t="s">
        <v>18</v>
      </c>
      <c r="C16" s="316"/>
      <c r="D16" s="316"/>
      <c r="E16" s="316"/>
      <c r="F16" s="316"/>
      <c r="G16" s="316"/>
      <c r="H16" s="316"/>
      <c r="I16" s="317"/>
    </row>
    <row r="17" spans="2:9" ht="12" customHeight="1" outlineLevel="1">
      <c r="B17" s="17" t="s">
        <v>19</v>
      </c>
      <c r="C17" s="316">
        <v>65.001000000000005</v>
      </c>
      <c r="D17" s="316">
        <f>C17</f>
        <v>65.001000000000005</v>
      </c>
      <c r="E17" s="316"/>
      <c r="F17" s="316"/>
      <c r="G17" s="316"/>
      <c r="H17" s="316"/>
      <c r="I17" s="317"/>
    </row>
    <row r="18" spans="2:9" ht="12" customHeight="1" outlineLevel="1">
      <c r="B18" s="17" t="s">
        <v>20</v>
      </c>
      <c r="C18" s="316">
        <v>0</v>
      </c>
      <c r="D18" s="316">
        <f>C18</f>
        <v>0</v>
      </c>
      <c r="E18" s="316"/>
      <c r="F18" s="316"/>
      <c r="G18" s="316"/>
      <c r="H18" s="316"/>
      <c r="I18" s="317"/>
    </row>
    <row r="19" spans="2:9" ht="12" customHeight="1">
      <c r="B19" s="36" t="s">
        <v>47</v>
      </c>
      <c r="C19" s="316">
        <f>SUM(C17:C18)</f>
        <v>65.001000000000005</v>
      </c>
      <c r="D19" s="316">
        <f t="shared" ref="D19:I19" si="2">SUM(D17:D18)</f>
        <v>65.001000000000005</v>
      </c>
      <c r="E19" s="316">
        <f t="shared" si="2"/>
        <v>0</v>
      </c>
      <c r="F19" s="316">
        <f t="shared" si="2"/>
        <v>0</v>
      </c>
      <c r="G19" s="316">
        <f t="shared" si="2"/>
        <v>0</v>
      </c>
      <c r="H19" s="316">
        <f t="shared" si="2"/>
        <v>0</v>
      </c>
      <c r="I19" s="317">
        <f t="shared" si="2"/>
        <v>0</v>
      </c>
    </row>
    <row r="20" spans="2:9" ht="12" customHeight="1">
      <c r="B20" s="18"/>
      <c r="C20" s="320">
        <f>SUM(C19,C15,C9)</f>
        <v>2298.6425900000004</v>
      </c>
      <c r="D20" s="320">
        <f t="shared" ref="D20:I20" si="3">SUM(D19,D15,D9)</f>
        <v>2298.6425900000004</v>
      </c>
      <c r="E20" s="320">
        <f t="shared" si="3"/>
        <v>0</v>
      </c>
      <c r="F20" s="320">
        <f t="shared" si="3"/>
        <v>0</v>
      </c>
      <c r="G20" s="320">
        <f t="shared" si="3"/>
        <v>0</v>
      </c>
      <c r="H20" s="320">
        <f t="shared" si="3"/>
        <v>0</v>
      </c>
      <c r="I20" s="321">
        <f t="shared" si="3"/>
        <v>0</v>
      </c>
    </row>
    <row r="21" spans="2:9" ht="12" customHeight="1">
      <c r="B21" s="11" t="s">
        <v>21</v>
      </c>
      <c r="C21" s="316"/>
      <c r="D21" s="316"/>
      <c r="E21" s="316"/>
      <c r="F21" s="316"/>
      <c r="G21" s="316"/>
      <c r="H21" s="316"/>
      <c r="I21" s="317"/>
    </row>
    <row r="22" spans="2:9" ht="12" customHeight="1" outlineLevel="1">
      <c r="B22" s="12" t="s">
        <v>22</v>
      </c>
      <c r="C22" s="316"/>
      <c r="D22" s="316"/>
      <c r="E22" s="316"/>
      <c r="F22" s="316"/>
      <c r="G22" s="316"/>
      <c r="H22" s="316"/>
      <c r="I22" s="317"/>
    </row>
    <row r="23" spans="2:9" ht="12" customHeight="1" outlineLevel="1" collapsed="1">
      <c r="B23" s="17" t="s">
        <v>23</v>
      </c>
      <c r="C23" s="316">
        <v>1568.5787</v>
      </c>
      <c r="D23" s="316"/>
      <c r="E23" s="316">
        <f>C23</f>
        <v>1568.5787</v>
      </c>
      <c r="F23" s="316"/>
      <c r="G23" s="316"/>
      <c r="H23" s="316"/>
      <c r="I23" s="317"/>
    </row>
    <row r="24" spans="2:9" ht="12" customHeight="1" outlineLevel="1">
      <c r="B24" s="17" t="s">
        <v>24</v>
      </c>
      <c r="C24" s="316">
        <v>5545.0653200000006</v>
      </c>
      <c r="D24" s="316"/>
      <c r="E24" s="316">
        <f>C24</f>
        <v>5545.0653200000006</v>
      </c>
      <c r="F24" s="316"/>
      <c r="G24" s="316"/>
      <c r="H24" s="316"/>
      <c r="I24" s="317"/>
    </row>
    <row r="25" spans="2:9" ht="12" customHeight="1" outlineLevel="1">
      <c r="B25" s="17" t="s">
        <v>25</v>
      </c>
      <c r="C25" s="316">
        <v>1334.9928799999998</v>
      </c>
      <c r="D25" s="316"/>
      <c r="E25" s="316">
        <f>C25</f>
        <v>1334.9928799999998</v>
      </c>
      <c r="F25" s="316"/>
      <c r="G25" s="316"/>
      <c r="H25" s="316"/>
      <c r="I25" s="317"/>
    </row>
    <row r="26" spans="2:9" ht="12" customHeight="1" outlineLevel="1">
      <c r="B26" s="17" t="s">
        <v>26</v>
      </c>
      <c r="C26" s="316">
        <v>184.55032999999997</v>
      </c>
      <c r="D26" s="316"/>
      <c r="E26" s="316">
        <f>C26</f>
        <v>184.55032999999997</v>
      </c>
      <c r="F26" s="316"/>
      <c r="G26" s="316"/>
      <c r="H26" s="316"/>
      <c r="I26" s="317"/>
    </row>
    <row r="27" spans="2:9" ht="12" customHeight="1">
      <c r="B27" s="36" t="s">
        <v>51</v>
      </c>
      <c r="C27" s="316">
        <f>SUM(C23:C26)</f>
        <v>8633.1872300000014</v>
      </c>
      <c r="D27" s="316">
        <f t="shared" ref="D27:I27" si="4">SUM(D23:D26)</f>
        <v>0</v>
      </c>
      <c r="E27" s="316">
        <f t="shared" si="4"/>
        <v>8633.1872300000014</v>
      </c>
      <c r="F27" s="316">
        <f t="shared" si="4"/>
        <v>0</v>
      </c>
      <c r="G27" s="316">
        <f t="shared" si="4"/>
        <v>0</v>
      </c>
      <c r="H27" s="316">
        <f t="shared" si="4"/>
        <v>0</v>
      </c>
      <c r="I27" s="317">
        <f t="shared" si="4"/>
        <v>0</v>
      </c>
    </row>
    <row r="28" spans="2:9" ht="12" customHeight="1" outlineLevel="1">
      <c r="B28" s="12" t="s">
        <v>27</v>
      </c>
      <c r="C28" s="316"/>
      <c r="D28" s="316"/>
      <c r="E28" s="316"/>
      <c r="F28" s="316"/>
      <c r="G28" s="316"/>
      <c r="H28" s="316"/>
      <c r="I28" s="317"/>
    </row>
    <row r="29" spans="2:9" ht="6" customHeight="1">
      <c r="B29" s="12"/>
      <c r="C29" s="316"/>
      <c r="D29" s="316"/>
      <c r="E29" s="316"/>
      <c r="F29" s="316"/>
      <c r="G29" s="316"/>
      <c r="H29" s="316"/>
      <c r="I29" s="317"/>
    </row>
    <row r="30" spans="2:9" ht="12" customHeight="1">
      <c r="B30" s="17" t="s">
        <v>56</v>
      </c>
      <c r="C30" s="316">
        <v>4704.3806699999996</v>
      </c>
      <c r="D30" s="316"/>
      <c r="E30" s="316">
        <f>C30</f>
        <v>4704.3806699999996</v>
      </c>
      <c r="F30" s="316"/>
      <c r="G30" s="316"/>
      <c r="H30" s="316"/>
      <c r="I30" s="317"/>
    </row>
    <row r="31" spans="2:9" ht="12" customHeight="1">
      <c r="B31" s="17" t="s">
        <v>66</v>
      </c>
      <c r="C31" s="316">
        <v>427.58436</v>
      </c>
      <c r="D31" s="316"/>
      <c r="E31" s="316"/>
      <c r="F31" s="316"/>
      <c r="G31" s="316"/>
      <c r="H31" s="316">
        <f>C31</f>
        <v>427.58436</v>
      </c>
      <c r="I31" s="317"/>
    </row>
    <row r="32" spans="2:9" ht="12" customHeight="1">
      <c r="B32" s="17" t="s">
        <v>57</v>
      </c>
      <c r="C32" s="316">
        <v>149.14217000000002</v>
      </c>
      <c r="D32" s="316"/>
      <c r="E32" s="316"/>
      <c r="F32" s="316">
        <f>C32</f>
        <v>149.14217000000002</v>
      </c>
      <c r="G32" s="316"/>
      <c r="H32" s="316"/>
      <c r="I32" s="317"/>
    </row>
    <row r="33" spans="2:9" ht="12" customHeight="1">
      <c r="B33" s="18"/>
      <c r="C33" s="320">
        <f>SUM(C27,C30:C32)</f>
        <v>13914.294430000002</v>
      </c>
      <c r="D33" s="320">
        <f t="shared" ref="D33:I33" si="5">SUM(D27,D30:D32)</f>
        <v>0</v>
      </c>
      <c r="E33" s="320">
        <f t="shared" si="5"/>
        <v>13337.567900000002</v>
      </c>
      <c r="F33" s="320">
        <f t="shared" si="5"/>
        <v>149.14217000000002</v>
      </c>
      <c r="G33" s="320">
        <f t="shared" si="5"/>
        <v>0</v>
      </c>
      <c r="H33" s="320">
        <f t="shared" si="5"/>
        <v>427.58436</v>
      </c>
      <c r="I33" s="321">
        <f t="shared" si="5"/>
        <v>0</v>
      </c>
    </row>
    <row r="34" spans="2:9" ht="6" customHeight="1">
      <c r="B34" s="36"/>
      <c r="C34" s="316"/>
      <c r="D34" s="316"/>
      <c r="E34" s="316"/>
      <c r="F34" s="316"/>
      <c r="G34" s="316"/>
      <c r="H34" s="316"/>
      <c r="I34" s="317"/>
    </row>
    <row r="35" spans="2:9" ht="12" customHeight="1">
      <c r="B35" s="17" t="s">
        <v>63</v>
      </c>
      <c r="C35" s="316">
        <v>3411.5475799999999</v>
      </c>
      <c r="D35" s="316"/>
      <c r="E35" s="316"/>
      <c r="F35" s="316"/>
      <c r="G35" s="316">
        <f>C35-H35</f>
        <v>3411.5475799999999</v>
      </c>
      <c r="H35" s="316"/>
      <c r="I35" s="317"/>
    </row>
    <row r="36" spans="2:9" ht="12" customHeight="1">
      <c r="B36" s="11" t="s">
        <v>28</v>
      </c>
      <c r="C36" s="316">
        <v>59.866999999999997</v>
      </c>
      <c r="D36" s="316"/>
      <c r="E36" s="316"/>
      <c r="F36" s="316">
        <f>C36</f>
        <v>59.866999999999997</v>
      </c>
      <c r="G36" s="316"/>
      <c r="H36" s="316"/>
      <c r="I36" s="317"/>
    </row>
    <row r="37" spans="2:9" ht="12" customHeight="1">
      <c r="B37" s="37"/>
      <c r="C37" s="409">
        <f>SUM(C20,C33,C35,C36)</f>
        <v>19684.351599999998</v>
      </c>
      <c r="D37" s="409">
        <f t="shared" ref="D37:I37" si="6">SUM(D20,D33,D35,D36)</f>
        <v>2298.6425900000004</v>
      </c>
      <c r="E37" s="409">
        <f t="shared" si="6"/>
        <v>13337.567900000002</v>
      </c>
      <c r="F37" s="409">
        <f t="shared" si="6"/>
        <v>209.00917000000001</v>
      </c>
      <c r="G37" s="409">
        <f t="shared" si="6"/>
        <v>3411.5475799999999</v>
      </c>
      <c r="H37" s="409">
        <f t="shared" si="6"/>
        <v>427.58436</v>
      </c>
      <c r="I37" s="411">
        <f t="shared" si="6"/>
        <v>0</v>
      </c>
    </row>
    <row r="38" spans="2:9" ht="12" customHeight="1">
      <c r="B38" s="8" t="s">
        <v>82</v>
      </c>
      <c r="C38" s="316"/>
      <c r="D38" s="316"/>
      <c r="E38" s="316"/>
      <c r="F38" s="316"/>
      <c r="G38" s="316"/>
      <c r="H38" s="316"/>
      <c r="I38" s="317"/>
    </row>
    <row r="39" spans="2:9" ht="12" customHeight="1">
      <c r="B39" s="11" t="s">
        <v>89</v>
      </c>
      <c r="C39" s="316"/>
      <c r="D39" s="316"/>
      <c r="E39" s="316"/>
      <c r="F39" s="316"/>
      <c r="G39" s="316"/>
      <c r="H39" s="316"/>
      <c r="I39" s="317"/>
    </row>
    <row r="40" spans="2:9" ht="12" customHeight="1">
      <c r="B40" s="17" t="s">
        <v>78</v>
      </c>
      <c r="C40" s="316">
        <v>-94.766999999999996</v>
      </c>
      <c r="D40" s="316"/>
      <c r="E40" s="316"/>
      <c r="F40" s="316"/>
      <c r="G40" s="316"/>
      <c r="H40" s="316">
        <f>C40</f>
        <v>-94.766999999999996</v>
      </c>
      <c r="I40" s="317"/>
    </row>
    <row r="41" spans="2:9" ht="12" customHeight="1" collapsed="1">
      <c r="B41" s="17" t="s">
        <v>37</v>
      </c>
      <c r="C41" s="316">
        <f>'NA-Other items'!E14</f>
        <v>-964.69200000000001</v>
      </c>
      <c r="D41" s="316"/>
      <c r="E41" s="316"/>
      <c r="F41" s="316">
        <f>'NA-Other items'!E16</f>
        <v>-964.69200000000001</v>
      </c>
      <c r="G41" s="316"/>
      <c r="H41" s="316">
        <f>'NA-Other items'!E17</f>
        <v>0</v>
      </c>
      <c r="I41" s="317"/>
    </row>
    <row r="42" spans="2:9" ht="12" customHeight="1">
      <c r="B42" s="18"/>
      <c r="C42" s="320">
        <f t="shared" ref="C42:I42" si="7">C40+C41</f>
        <v>-1059.4590000000001</v>
      </c>
      <c r="D42" s="320">
        <f t="shared" si="7"/>
        <v>0</v>
      </c>
      <c r="E42" s="320">
        <f t="shared" si="7"/>
        <v>0</v>
      </c>
      <c r="F42" s="320">
        <f t="shared" si="7"/>
        <v>-964.69200000000001</v>
      </c>
      <c r="G42" s="320">
        <f t="shared" si="7"/>
        <v>0</v>
      </c>
      <c r="H42" s="320">
        <f t="shared" si="7"/>
        <v>-94.766999999999996</v>
      </c>
      <c r="I42" s="321">
        <f t="shared" si="7"/>
        <v>0</v>
      </c>
    </row>
    <row r="43" spans="2:9" ht="12" customHeight="1">
      <c r="B43" s="11" t="s">
        <v>90</v>
      </c>
      <c r="C43" s="316"/>
      <c r="D43" s="316"/>
      <c r="E43" s="316"/>
      <c r="F43" s="316"/>
      <c r="G43" s="316"/>
      <c r="H43" s="316"/>
      <c r="I43" s="317"/>
    </row>
    <row r="44" spans="2:9" ht="12" customHeight="1">
      <c r="B44" s="17" t="s">
        <v>64</v>
      </c>
      <c r="C44" s="316">
        <v>-480</v>
      </c>
      <c r="D44" s="316"/>
      <c r="E44" s="316"/>
      <c r="F44" s="316"/>
      <c r="G44" s="316">
        <f>C44</f>
        <v>-480</v>
      </c>
      <c r="H44" s="316"/>
      <c r="I44" s="317"/>
    </row>
    <row r="45" spans="2:9" ht="12" customHeight="1">
      <c r="B45" s="17" t="s">
        <v>59</v>
      </c>
      <c r="C45" s="316">
        <v>-5327.9982900000005</v>
      </c>
      <c r="D45" s="316"/>
      <c r="E45" s="316">
        <f>C45</f>
        <v>-5327.9982900000005</v>
      </c>
      <c r="F45" s="316"/>
      <c r="G45" s="316"/>
      <c r="H45" s="316"/>
      <c r="I45" s="317"/>
    </row>
    <row r="46" spans="2:9" ht="12" customHeight="1">
      <c r="B46" s="17" t="s">
        <v>58</v>
      </c>
      <c r="C46" s="316">
        <v>-6049.9983099999999</v>
      </c>
      <c r="D46" s="316"/>
      <c r="E46" s="316">
        <f>C46</f>
        <v>-6049.9983099999999</v>
      </c>
      <c r="F46" s="316"/>
      <c r="G46" s="316"/>
      <c r="H46" s="316"/>
      <c r="I46" s="317"/>
    </row>
    <row r="47" spans="2:9" ht="12" customHeight="1">
      <c r="B47" s="17" t="s">
        <v>61</v>
      </c>
      <c r="C47" s="316">
        <v>-140.25047000000001</v>
      </c>
      <c r="D47" s="316"/>
      <c r="E47" s="316"/>
      <c r="F47" s="316">
        <f>C47</f>
        <v>-140.25047000000001</v>
      </c>
      <c r="G47" s="316"/>
      <c r="H47" s="316"/>
      <c r="I47" s="317"/>
    </row>
    <row r="48" spans="2:9" ht="12" customHeight="1">
      <c r="B48" s="17" t="s">
        <v>65</v>
      </c>
      <c r="C48" s="316">
        <v>0</v>
      </c>
      <c r="D48" s="316"/>
      <c r="E48" s="316"/>
      <c r="F48" s="316"/>
      <c r="G48" s="316"/>
      <c r="H48" s="316">
        <f>C48</f>
        <v>0</v>
      </c>
      <c r="I48" s="317"/>
    </row>
    <row r="49" spans="2:9" ht="12" customHeight="1">
      <c r="B49" s="18"/>
      <c r="C49" s="320">
        <f>SUM(C44:C48)</f>
        <v>-11998.247070000001</v>
      </c>
      <c r="D49" s="320">
        <f t="shared" ref="D49:I49" si="8">SUM(D44:D48)</f>
        <v>0</v>
      </c>
      <c r="E49" s="320">
        <f t="shared" si="8"/>
        <v>-11377.9966</v>
      </c>
      <c r="F49" s="320">
        <f t="shared" si="8"/>
        <v>-140.25047000000001</v>
      </c>
      <c r="G49" s="320">
        <f t="shared" si="8"/>
        <v>-480</v>
      </c>
      <c r="H49" s="320">
        <f t="shared" si="8"/>
        <v>0</v>
      </c>
      <c r="I49" s="321">
        <f t="shared" si="8"/>
        <v>0</v>
      </c>
    </row>
    <row r="50" spans="2:9" ht="12" customHeight="1">
      <c r="B50" s="11" t="s">
        <v>91</v>
      </c>
      <c r="C50" s="316">
        <v>-79.914000000000001</v>
      </c>
      <c r="D50" s="316"/>
      <c r="E50" s="316"/>
      <c r="F50" s="316"/>
      <c r="G50" s="316"/>
      <c r="H50" s="316"/>
      <c r="I50" s="317">
        <f>C50</f>
        <v>-79.914000000000001</v>
      </c>
    </row>
    <row r="51" spans="2:9" ht="12" customHeight="1">
      <c r="B51" s="37"/>
      <c r="C51" s="409">
        <f>SUM(C42,C49,C50)</f>
        <v>-13137.620070000003</v>
      </c>
      <c r="D51" s="409">
        <f t="shared" ref="D51:I51" si="9">SUM(D42,D49,D50)</f>
        <v>0</v>
      </c>
      <c r="E51" s="409">
        <f t="shared" si="9"/>
        <v>-11377.9966</v>
      </c>
      <c r="F51" s="409">
        <f t="shared" si="9"/>
        <v>-1104.94247</v>
      </c>
      <c r="G51" s="409">
        <f t="shared" si="9"/>
        <v>-480</v>
      </c>
      <c r="H51" s="409">
        <f t="shared" si="9"/>
        <v>-94.766999999999996</v>
      </c>
      <c r="I51" s="411">
        <f t="shared" si="9"/>
        <v>-79.914000000000001</v>
      </c>
    </row>
    <row r="52" spans="2:9" ht="15" thickBot="1">
      <c r="B52" s="35" t="s">
        <v>92</v>
      </c>
      <c r="C52" s="410">
        <f t="shared" ref="C52:I52" si="10">C37+C51</f>
        <v>6546.7315299999955</v>
      </c>
      <c r="D52" s="410">
        <f t="shared" si="10"/>
        <v>2298.6425900000004</v>
      </c>
      <c r="E52" s="410">
        <f t="shared" si="10"/>
        <v>1959.5713000000014</v>
      </c>
      <c r="F52" s="410">
        <f t="shared" si="10"/>
        <v>-895.93329999999992</v>
      </c>
      <c r="G52" s="410">
        <f t="shared" si="10"/>
        <v>2931.5475799999999</v>
      </c>
      <c r="H52" s="410">
        <f t="shared" si="10"/>
        <v>332.81736000000001</v>
      </c>
      <c r="I52" s="412">
        <f t="shared" si="10"/>
        <v>-79.914000000000001</v>
      </c>
    </row>
    <row r="53" spans="2:9" ht="15">
      <c r="B53" s="656" t="s">
        <v>187</v>
      </c>
      <c r="C53" s="657">
        <f>C52/C37</f>
        <v>0.33258558183851972</v>
      </c>
      <c r="D53" s="658"/>
      <c r="E53" s="658"/>
      <c r="F53" s="658"/>
      <c r="G53" s="658"/>
      <c r="H53" s="658"/>
      <c r="I53" s="658"/>
    </row>
    <row r="54" spans="2:9">
      <c r="C54" s="607"/>
      <c r="D54" s="607"/>
      <c r="E54" s="607"/>
      <c r="F54" s="607"/>
      <c r="G54" s="607"/>
      <c r="H54" s="607"/>
      <c r="I54" s="607"/>
    </row>
  </sheetData>
  <customSheetViews>
    <customSheetView guid="{5409D0F0-F11A-42D8-A3F2-0C8F2218C9AA}" showGridLines="0">
      <pane xSplit="1" ySplit="3" topLeftCell="B55" activePane="bottomRight" state="frozen"/>
      <selection pane="bottomRight" activeCell="I71" sqref="I71"/>
      <pageMargins left="0.7" right="0.7" top="0.75" bottom="0.75" header="0.3" footer="0.3"/>
      <pageSetup paperSize="9" scale="66" orientation="portrait" r:id="rId1"/>
    </customSheetView>
  </customSheetViews>
  <pageMargins left="0.59055118110236227" right="0.59055118110236227" top="0.78740157480314965" bottom="0.78740157480314965" header="0.19685039370078741" footer="0.19685039370078741"/>
  <pageSetup paperSize="9" scale="77" orientation="landscape" r:id="rId2"/>
  <headerFooter>
    <oddHeader>&amp;C&amp;"-,Fett"&amp;A</oddHeader>
    <oddFooter>&amp;L&amp;8&amp;Z&amp;F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1:I54"/>
  <sheetViews>
    <sheetView topLeftCell="A39" zoomScaleNormal="100" zoomScaleSheetLayoutView="100" workbookViewId="0">
      <selection activeCell="E25" sqref="E25"/>
    </sheetView>
  </sheetViews>
  <sheetFormatPr defaultColWidth="9" defaultRowHeight="14.25" outlineLevelRow="1"/>
  <cols>
    <col min="1" max="1" width="9" style="210"/>
    <col min="2" max="2" width="27.375" style="210" customWidth="1"/>
    <col min="3" max="3" width="13.25" style="210" customWidth="1"/>
    <col min="4" max="4" width="8.625" style="210" customWidth="1"/>
    <col min="5" max="5" width="7.75" style="210" customWidth="1"/>
    <col min="6" max="6" width="8.5" style="210" customWidth="1"/>
    <col min="7" max="7" width="7.625" style="210" customWidth="1"/>
    <col min="8" max="8" width="5.75" style="210" customWidth="1"/>
    <col min="9" max="9" width="6.875" style="210" customWidth="1"/>
    <col min="10" max="16384" width="9" style="210"/>
  </cols>
  <sheetData>
    <row r="1" spans="2:9" ht="18.75" customHeight="1"/>
    <row r="2" spans="2:9" ht="19.5" customHeight="1">
      <c r="B2" s="1" t="s">
        <v>97</v>
      </c>
      <c r="C2" s="2"/>
      <c r="D2" s="2"/>
      <c r="E2" s="2"/>
      <c r="F2" s="2"/>
      <c r="G2" s="2"/>
      <c r="H2" s="2"/>
      <c r="I2" s="3"/>
    </row>
    <row r="3" spans="2:9" ht="36" customHeight="1">
      <c r="B3" s="4" t="s">
        <v>0</v>
      </c>
      <c r="C3" s="5" t="s">
        <v>69</v>
      </c>
      <c r="D3" s="6" t="s">
        <v>2</v>
      </c>
      <c r="E3" s="6" t="s">
        <v>3</v>
      </c>
      <c r="F3" s="6" t="s">
        <v>4</v>
      </c>
      <c r="G3" s="6" t="s">
        <v>5</v>
      </c>
      <c r="H3" s="6" t="s">
        <v>6</v>
      </c>
      <c r="I3" s="7" t="s">
        <v>7</v>
      </c>
    </row>
    <row r="4" spans="2:9" ht="12" customHeight="1">
      <c r="B4" s="8" t="s">
        <v>8</v>
      </c>
      <c r="C4" s="101"/>
      <c r="D4" s="101"/>
      <c r="E4" s="101"/>
      <c r="F4" s="101"/>
      <c r="G4" s="101"/>
      <c r="H4" s="101"/>
      <c r="I4" s="111"/>
    </row>
    <row r="5" spans="2:9" ht="12" customHeight="1">
      <c r="B5" s="11" t="s">
        <v>9</v>
      </c>
      <c r="C5" s="101"/>
      <c r="D5" s="101"/>
      <c r="E5" s="101"/>
      <c r="F5" s="101"/>
      <c r="G5" s="101"/>
      <c r="H5" s="101"/>
      <c r="I5" s="111"/>
    </row>
    <row r="6" spans="2:9" ht="12" hidden="1" customHeight="1" outlineLevel="1">
      <c r="B6" s="12" t="s">
        <v>10</v>
      </c>
      <c r="C6" s="101"/>
      <c r="D6" s="101"/>
      <c r="E6" s="101"/>
      <c r="F6" s="101"/>
      <c r="G6" s="101"/>
      <c r="H6" s="101"/>
      <c r="I6" s="111"/>
    </row>
    <row r="7" spans="2:9" ht="24" hidden="1" customHeight="1" outlineLevel="1">
      <c r="B7" s="13" t="s">
        <v>11</v>
      </c>
      <c r="C7" s="93">
        <v>0</v>
      </c>
      <c r="D7" s="93">
        <f>C7</f>
        <v>0</v>
      </c>
      <c r="E7" s="93"/>
      <c r="F7" s="93"/>
      <c r="G7" s="93"/>
      <c r="H7" s="93"/>
      <c r="I7" s="94"/>
    </row>
    <row r="8" spans="2:9" ht="12" hidden="1" customHeight="1" outlineLevel="1">
      <c r="B8" s="17" t="s">
        <v>12</v>
      </c>
      <c r="C8" s="93">
        <v>15.186999999999999</v>
      </c>
      <c r="D8" s="93">
        <f>C8</f>
        <v>15.186999999999999</v>
      </c>
      <c r="E8" s="93"/>
      <c r="F8" s="93"/>
      <c r="G8" s="93"/>
      <c r="H8" s="93"/>
      <c r="I8" s="94"/>
    </row>
    <row r="9" spans="2:9" ht="12" customHeight="1" collapsed="1">
      <c r="B9" s="36" t="s">
        <v>39</v>
      </c>
      <c r="C9" s="316">
        <f t="shared" ref="C9:I9" si="0">SUM(C7:C8)</f>
        <v>15.186999999999999</v>
      </c>
      <c r="D9" s="316">
        <f t="shared" si="0"/>
        <v>15.186999999999999</v>
      </c>
      <c r="E9" s="316">
        <f t="shared" si="0"/>
        <v>0</v>
      </c>
      <c r="F9" s="316">
        <f t="shared" si="0"/>
        <v>0</v>
      </c>
      <c r="G9" s="316">
        <f t="shared" si="0"/>
        <v>0</v>
      </c>
      <c r="H9" s="316">
        <f t="shared" si="0"/>
        <v>0</v>
      </c>
      <c r="I9" s="317">
        <f t="shared" si="0"/>
        <v>0</v>
      </c>
    </row>
    <row r="10" spans="2:9" ht="12" hidden="1" customHeight="1" outlineLevel="1">
      <c r="B10" s="12" t="s">
        <v>13</v>
      </c>
      <c r="C10" s="316"/>
      <c r="D10" s="316"/>
      <c r="E10" s="316"/>
      <c r="F10" s="316"/>
      <c r="G10" s="316"/>
      <c r="H10" s="316"/>
      <c r="I10" s="317"/>
    </row>
    <row r="11" spans="2:9" ht="12" hidden="1" customHeight="1" outlineLevel="1">
      <c r="B11" s="17" t="s">
        <v>14</v>
      </c>
      <c r="C11" s="316">
        <v>945.67102</v>
      </c>
      <c r="D11" s="316">
        <f>C11</f>
        <v>945.67102</v>
      </c>
      <c r="E11" s="316"/>
      <c r="F11" s="316"/>
      <c r="G11" s="316"/>
      <c r="H11" s="316"/>
      <c r="I11" s="317"/>
    </row>
    <row r="12" spans="2:9" ht="12" hidden="1" customHeight="1" outlineLevel="1">
      <c r="B12" s="17" t="s">
        <v>15</v>
      </c>
      <c r="C12" s="316">
        <v>466.30500000000001</v>
      </c>
      <c r="D12" s="316">
        <f>C12</f>
        <v>466.30500000000001</v>
      </c>
      <c r="E12" s="316"/>
      <c r="F12" s="316"/>
      <c r="G12" s="316"/>
      <c r="H12" s="316"/>
      <c r="I12" s="317"/>
    </row>
    <row r="13" spans="2:9" ht="12" hidden="1" customHeight="1" outlineLevel="1">
      <c r="B13" s="17" t="s">
        <v>16</v>
      </c>
      <c r="C13" s="316">
        <v>489.55500000000001</v>
      </c>
      <c r="D13" s="316">
        <f>C13</f>
        <v>489.55500000000001</v>
      </c>
      <c r="E13" s="316"/>
      <c r="F13" s="316"/>
      <c r="G13" s="316"/>
      <c r="H13" s="316"/>
      <c r="I13" s="317"/>
    </row>
    <row r="14" spans="2:9" ht="12" hidden="1" customHeight="1" outlineLevel="1">
      <c r="B14" s="17" t="s">
        <v>17</v>
      </c>
      <c r="C14" s="316">
        <v>0</v>
      </c>
      <c r="D14" s="316">
        <f>C14</f>
        <v>0</v>
      </c>
      <c r="E14" s="316"/>
      <c r="F14" s="316"/>
      <c r="G14" s="316"/>
      <c r="H14" s="316"/>
      <c r="I14" s="317"/>
    </row>
    <row r="15" spans="2:9" ht="12" customHeight="1" collapsed="1">
      <c r="B15" s="36" t="s">
        <v>42</v>
      </c>
      <c r="C15" s="316">
        <f t="shared" ref="C15:I15" si="1">SUM(C11:C14)</f>
        <v>1901.5310200000001</v>
      </c>
      <c r="D15" s="316">
        <f t="shared" si="1"/>
        <v>1901.5310200000001</v>
      </c>
      <c r="E15" s="316">
        <f t="shared" si="1"/>
        <v>0</v>
      </c>
      <c r="F15" s="316">
        <f t="shared" si="1"/>
        <v>0</v>
      </c>
      <c r="G15" s="316">
        <f t="shared" si="1"/>
        <v>0</v>
      </c>
      <c r="H15" s="316">
        <f t="shared" si="1"/>
        <v>0</v>
      </c>
      <c r="I15" s="317">
        <f t="shared" si="1"/>
        <v>0</v>
      </c>
    </row>
    <row r="16" spans="2:9" ht="12" hidden="1" customHeight="1" outlineLevel="1">
      <c r="B16" s="12" t="s">
        <v>18</v>
      </c>
      <c r="C16" s="316"/>
      <c r="D16" s="316"/>
      <c r="E16" s="316"/>
      <c r="F16" s="316"/>
      <c r="G16" s="316"/>
      <c r="H16" s="316"/>
      <c r="I16" s="317"/>
    </row>
    <row r="17" spans="2:9" ht="12" hidden="1" customHeight="1" outlineLevel="1">
      <c r="B17" s="17" t="s">
        <v>19</v>
      </c>
      <c r="C17" s="316">
        <v>25</v>
      </c>
      <c r="D17" s="316">
        <f>C17</f>
        <v>25</v>
      </c>
      <c r="E17" s="316"/>
      <c r="F17" s="316"/>
      <c r="G17" s="316"/>
      <c r="H17" s="316"/>
      <c r="I17" s="317"/>
    </row>
    <row r="18" spans="2:9" ht="12" hidden="1" customHeight="1" outlineLevel="1">
      <c r="B18" s="17" t="s">
        <v>20</v>
      </c>
      <c r="C18" s="316">
        <v>40.000999999999998</v>
      </c>
      <c r="D18" s="316">
        <f>C18</f>
        <v>40.000999999999998</v>
      </c>
      <c r="E18" s="316"/>
      <c r="F18" s="316"/>
      <c r="G18" s="316"/>
      <c r="H18" s="316"/>
      <c r="I18" s="317"/>
    </row>
    <row r="19" spans="2:9" ht="12" customHeight="1" collapsed="1">
      <c r="B19" s="36" t="s">
        <v>47</v>
      </c>
      <c r="C19" s="316">
        <v>65.001000000000005</v>
      </c>
      <c r="D19" s="316">
        <f t="shared" ref="D19:I19" si="2">SUM(D17:D18)</f>
        <v>65.001000000000005</v>
      </c>
      <c r="E19" s="316">
        <f t="shared" si="2"/>
        <v>0</v>
      </c>
      <c r="F19" s="316">
        <f t="shared" si="2"/>
        <v>0</v>
      </c>
      <c r="G19" s="316">
        <f t="shared" si="2"/>
        <v>0</v>
      </c>
      <c r="H19" s="316">
        <f t="shared" si="2"/>
        <v>0</v>
      </c>
      <c r="I19" s="317">
        <f t="shared" si="2"/>
        <v>0</v>
      </c>
    </row>
    <row r="20" spans="2:9" ht="12" customHeight="1">
      <c r="B20" s="18"/>
      <c r="C20" s="320">
        <f>SUM(C19,C15,C9)</f>
        <v>1981.71902</v>
      </c>
      <c r="D20" s="320">
        <f t="shared" ref="D20:I20" si="3">SUM(D19,D15,D9)</f>
        <v>1981.71902</v>
      </c>
      <c r="E20" s="320">
        <f t="shared" si="3"/>
        <v>0</v>
      </c>
      <c r="F20" s="320">
        <f t="shared" si="3"/>
        <v>0</v>
      </c>
      <c r="G20" s="320">
        <f t="shared" si="3"/>
        <v>0</v>
      </c>
      <c r="H20" s="320">
        <f t="shared" si="3"/>
        <v>0</v>
      </c>
      <c r="I20" s="321">
        <f t="shared" si="3"/>
        <v>0</v>
      </c>
    </row>
    <row r="21" spans="2:9" ht="12" customHeight="1">
      <c r="B21" s="11" t="s">
        <v>21</v>
      </c>
      <c r="C21" s="316"/>
      <c r="D21" s="316"/>
      <c r="E21" s="316"/>
      <c r="F21" s="316"/>
      <c r="G21" s="316"/>
      <c r="H21" s="316"/>
      <c r="I21" s="317"/>
    </row>
    <row r="22" spans="2:9" ht="12" hidden="1" customHeight="1" outlineLevel="1">
      <c r="B22" s="12" t="s">
        <v>22</v>
      </c>
      <c r="C22" s="316"/>
      <c r="D22" s="316"/>
      <c r="E22" s="316"/>
      <c r="F22" s="316"/>
      <c r="G22" s="316"/>
      <c r="H22" s="316"/>
      <c r="I22" s="317"/>
    </row>
    <row r="23" spans="2:9" ht="12" hidden="1" customHeight="1" outlineLevel="1" collapsed="1">
      <c r="B23" s="17" t="s">
        <v>23</v>
      </c>
      <c r="C23" s="316">
        <v>1521.6756799999998</v>
      </c>
      <c r="D23" s="316"/>
      <c r="E23" s="316">
        <f>C23</f>
        <v>1521.6756799999998</v>
      </c>
      <c r="F23" s="316"/>
      <c r="G23" s="316"/>
      <c r="H23" s="316"/>
      <c r="I23" s="317"/>
    </row>
    <row r="24" spans="2:9" ht="12" hidden="1" customHeight="1" outlineLevel="1">
      <c r="B24" s="17" t="s">
        <v>24</v>
      </c>
      <c r="C24" s="316">
        <v>4482.6321100000005</v>
      </c>
      <c r="D24" s="316"/>
      <c r="E24" s="316">
        <f>C24</f>
        <v>4482.6321100000005</v>
      </c>
      <c r="F24" s="316"/>
      <c r="G24" s="316"/>
      <c r="H24" s="316"/>
      <c r="I24" s="317"/>
    </row>
    <row r="25" spans="2:9" ht="12" hidden="1" customHeight="1" outlineLevel="1">
      <c r="B25" s="17" t="s">
        <v>25</v>
      </c>
      <c r="C25" s="316">
        <v>1000.54875</v>
      </c>
      <c r="D25" s="316"/>
      <c r="E25" s="316">
        <f>C25</f>
        <v>1000.54875</v>
      </c>
      <c r="F25" s="316"/>
      <c r="G25" s="316"/>
      <c r="H25" s="316"/>
      <c r="I25" s="317"/>
    </row>
    <row r="26" spans="2:9" ht="12" hidden="1" customHeight="1" outlineLevel="1">
      <c r="B26" s="17" t="s">
        <v>26</v>
      </c>
      <c r="C26" s="316">
        <v>260.86220000000003</v>
      </c>
      <c r="D26" s="316"/>
      <c r="E26" s="316">
        <f>C26</f>
        <v>260.86220000000003</v>
      </c>
      <c r="F26" s="316"/>
      <c r="G26" s="316"/>
      <c r="H26" s="316"/>
      <c r="I26" s="317"/>
    </row>
    <row r="27" spans="2:9" ht="12" customHeight="1" collapsed="1">
      <c r="B27" s="36" t="s">
        <v>51</v>
      </c>
      <c r="C27" s="316">
        <f>SUM(C23:C26)</f>
        <v>7265.7187400000003</v>
      </c>
      <c r="D27" s="316">
        <f t="shared" ref="D27:I27" si="4">SUM(D23:D26)</f>
        <v>0</v>
      </c>
      <c r="E27" s="316">
        <f t="shared" si="4"/>
        <v>7265.7187400000003</v>
      </c>
      <c r="F27" s="316">
        <f t="shared" si="4"/>
        <v>0</v>
      </c>
      <c r="G27" s="316">
        <f t="shared" si="4"/>
        <v>0</v>
      </c>
      <c r="H27" s="316">
        <f t="shared" si="4"/>
        <v>0</v>
      </c>
      <c r="I27" s="317">
        <f t="shared" si="4"/>
        <v>0</v>
      </c>
    </row>
    <row r="28" spans="2:9" ht="12" hidden="1" customHeight="1" outlineLevel="1">
      <c r="B28" s="12" t="s">
        <v>27</v>
      </c>
      <c r="C28" s="316"/>
      <c r="D28" s="316"/>
      <c r="E28" s="316"/>
      <c r="F28" s="316"/>
      <c r="G28" s="316"/>
      <c r="H28" s="316"/>
      <c r="I28" s="317"/>
    </row>
    <row r="29" spans="2:9" ht="6" hidden="1" customHeight="1" outlineLevel="1">
      <c r="B29" s="12"/>
      <c r="C29" s="316"/>
      <c r="D29" s="316"/>
      <c r="E29" s="316"/>
      <c r="F29" s="316"/>
      <c r="G29" s="316"/>
      <c r="H29" s="316"/>
      <c r="I29" s="317"/>
    </row>
    <row r="30" spans="2:9" ht="12" customHeight="1" collapsed="1">
      <c r="B30" s="17" t="s">
        <v>56</v>
      </c>
      <c r="C30" s="316">
        <v>1880.6738700000001</v>
      </c>
      <c r="D30" s="316"/>
      <c r="E30" s="316">
        <f>C30</f>
        <v>1880.6738700000001</v>
      </c>
      <c r="F30" s="316"/>
      <c r="G30" s="316"/>
      <c r="H30" s="316"/>
      <c r="I30" s="317"/>
    </row>
    <row r="31" spans="2:9" ht="12" customHeight="1">
      <c r="B31" s="17" t="s">
        <v>66</v>
      </c>
      <c r="C31" s="316">
        <v>516.75288999999998</v>
      </c>
      <c r="D31" s="316"/>
      <c r="E31" s="316"/>
      <c r="F31" s="316"/>
      <c r="G31" s="316"/>
      <c r="H31" s="316">
        <f>C31</f>
        <v>516.75288999999998</v>
      </c>
      <c r="I31" s="317"/>
    </row>
    <row r="32" spans="2:9" ht="12" customHeight="1">
      <c r="B32" s="17" t="s">
        <v>57</v>
      </c>
      <c r="C32" s="316">
        <v>328.74766</v>
      </c>
      <c r="D32" s="316"/>
      <c r="E32" s="316"/>
      <c r="F32" s="316">
        <f>C32</f>
        <v>328.74766</v>
      </c>
      <c r="G32" s="316"/>
      <c r="H32" s="316"/>
      <c r="I32" s="317"/>
    </row>
    <row r="33" spans="2:9" ht="12" customHeight="1">
      <c r="B33" s="18"/>
      <c r="C33" s="320">
        <f>SUM(C27,C30:C32)</f>
        <v>9991.8931599999996</v>
      </c>
      <c r="D33" s="320">
        <f t="shared" ref="D33:I33" si="5">SUM(D27,D30:D32)</f>
        <v>0</v>
      </c>
      <c r="E33" s="320">
        <f t="shared" si="5"/>
        <v>9146.3926100000008</v>
      </c>
      <c r="F33" s="320">
        <f t="shared" si="5"/>
        <v>328.74766</v>
      </c>
      <c r="G33" s="320">
        <f t="shared" si="5"/>
        <v>0</v>
      </c>
      <c r="H33" s="320">
        <f t="shared" si="5"/>
        <v>516.75288999999998</v>
      </c>
      <c r="I33" s="321">
        <f t="shared" si="5"/>
        <v>0</v>
      </c>
    </row>
    <row r="34" spans="2:9" ht="6" customHeight="1">
      <c r="B34" s="36"/>
      <c r="C34" s="316"/>
      <c r="D34" s="316"/>
      <c r="E34" s="316"/>
      <c r="F34" s="316"/>
      <c r="G34" s="316"/>
      <c r="H34" s="316"/>
      <c r="I34" s="317"/>
    </row>
    <row r="35" spans="2:9" ht="12" customHeight="1">
      <c r="B35" s="17" t="s">
        <v>63</v>
      </c>
      <c r="C35" s="316">
        <v>3600.4271899999999</v>
      </c>
      <c r="D35" s="316"/>
      <c r="E35" s="316"/>
      <c r="F35" s="316"/>
      <c r="G35" s="316">
        <f>C35-H35</f>
        <v>3600.4271899999999</v>
      </c>
      <c r="H35" s="316"/>
      <c r="I35" s="317"/>
    </row>
    <row r="36" spans="2:9" ht="12" customHeight="1">
      <c r="B36" s="11" t="s">
        <v>28</v>
      </c>
      <c r="C36" s="316">
        <v>103.85811</v>
      </c>
      <c r="D36" s="316"/>
      <c r="E36" s="316"/>
      <c r="F36" s="316">
        <f>C36</f>
        <v>103.85811</v>
      </c>
      <c r="G36" s="316"/>
      <c r="H36" s="316"/>
      <c r="I36" s="317"/>
    </row>
    <row r="37" spans="2:9" ht="12" customHeight="1">
      <c r="B37" s="37"/>
      <c r="C37" s="409">
        <f>SUM(C20,C33,C35,C36)</f>
        <v>15677.89748</v>
      </c>
      <c r="D37" s="409">
        <f t="shared" ref="D37:I37" si="6">SUM(D20,D33,D35,D36)</f>
        <v>1981.71902</v>
      </c>
      <c r="E37" s="409">
        <f t="shared" si="6"/>
        <v>9146.3926100000008</v>
      </c>
      <c r="F37" s="409">
        <f t="shared" si="6"/>
        <v>432.60577000000001</v>
      </c>
      <c r="G37" s="409">
        <f t="shared" si="6"/>
        <v>3600.4271899999999</v>
      </c>
      <c r="H37" s="409">
        <f t="shared" si="6"/>
        <v>516.75288999999998</v>
      </c>
      <c r="I37" s="411">
        <f t="shared" si="6"/>
        <v>0</v>
      </c>
    </row>
    <row r="38" spans="2:9" ht="12" customHeight="1">
      <c r="B38" s="8" t="s">
        <v>82</v>
      </c>
      <c r="C38" s="316"/>
      <c r="D38" s="316"/>
      <c r="E38" s="316"/>
      <c r="F38" s="316"/>
      <c r="G38" s="316"/>
      <c r="H38" s="316"/>
      <c r="I38" s="317"/>
    </row>
    <row r="39" spans="2:9" ht="12" customHeight="1">
      <c r="B39" s="11" t="s">
        <v>89</v>
      </c>
      <c r="C39" s="316"/>
      <c r="D39" s="316"/>
      <c r="E39" s="316"/>
      <c r="F39" s="316"/>
      <c r="G39" s="316"/>
      <c r="H39" s="316"/>
      <c r="I39" s="317"/>
    </row>
    <row r="40" spans="2:9" ht="12" customHeight="1">
      <c r="B40" s="17" t="s">
        <v>78</v>
      </c>
      <c r="C40" s="316">
        <v>-184.83624</v>
      </c>
      <c r="D40" s="316"/>
      <c r="E40" s="316"/>
      <c r="F40" s="316"/>
      <c r="G40" s="316"/>
      <c r="H40" s="316">
        <f>C40</f>
        <v>-184.83624</v>
      </c>
      <c r="I40" s="317"/>
    </row>
    <row r="41" spans="2:9" ht="12" customHeight="1" collapsed="1">
      <c r="B41" s="17" t="s">
        <v>37</v>
      </c>
      <c r="C41" s="316">
        <f>'NA-Other items'!D14</f>
        <v>-1351.5603100000001</v>
      </c>
      <c r="D41" s="316"/>
      <c r="E41" s="316"/>
      <c r="F41" s="316">
        <f>'NA-Other items'!D16</f>
        <v>-1248.5603100000001</v>
      </c>
      <c r="G41" s="316"/>
      <c r="H41" s="316">
        <f>'NA-Other items'!D17</f>
        <v>-103</v>
      </c>
      <c r="I41" s="317"/>
    </row>
    <row r="42" spans="2:9" ht="12" customHeight="1">
      <c r="B42" s="18"/>
      <c r="C42" s="320">
        <f t="shared" ref="C42:I42" si="7">C40+C41</f>
        <v>-1536.3965500000002</v>
      </c>
      <c r="D42" s="320">
        <f t="shared" si="7"/>
        <v>0</v>
      </c>
      <c r="E42" s="320">
        <f t="shared" si="7"/>
        <v>0</v>
      </c>
      <c r="F42" s="320">
        <f t="shared" si="7"/>
        <v>-1248.5603100000001</v>
      </c>
      <c r="G42" s="320">
        <f t="shared" si="7"/>
        <v>0</v>
      </c>
      <c r="H42" s="320">
        <f t="shared" si="7"/>
        <v>-287.83623999999998</v>
      </c>
      <c r="I42" s="321">
        <f t="shared" si="7"/>
        <v>0</v>
      </c>
    </row>
    <row r="43" spans="2:9" ht="12" customHeight="1">
      <c r="B43" s="11" t="s">
        <v>90</v>
      </c>
      <c r="C43" s="316"/>
      <c r="D43" s="316"/>
      <c r="E43" s="316"/>
      <c r="F43" s="316"/>
      <c r="G43" s="316"/>
      <c r="H43" s="316"/>
      <c r="I43" s="317"/>
    </row>
    <row r="44" spans="2:9" ht="12" customHeight="1">
      <c r="B44" s="17" t="s">
        <v>64</v>
      </c>
      <c r="C44" s="316">
        <v>-600</v>
      </c>
      <c r="D44" s="316"/>
      <c r="E44" s="316"/>
      <c r="F44" s="316"/>
      <c r="G44" s="316">
        <f>C44</f>
        <v>-600</v>
      </c>
      <c r="H44" s="316"/>
      <c r="I44" s="317"/>
    </row>
    <row r="45" spans="2:9" ht="12" customHeight="1">
      <c r="B45" s="17" t="s">
        <v>59</v>
      </c>
      <c r="C45" s="316">
        <v>-3217.0042100000001</v>
      </c>
      <c r="D45" s="316"/>
      <c r="E45" s="316">
        <f>C45</f>
        <v>-3217.0042100000001</v>
      </c>
      <c r="F45" s="316"/>
      <c r="G45" s="316"/>
      <c r="H45" s="316"/>
      <c r="I45" s="317"/>
    </row>
    <row r="46" spans="2:9" ht="12" customHeight="1">
      <c r="B46" s="17" t="s">
        <v>58</v>
      </c>
      <c r="C46" s="316">
        <v>-3824.9607700000001</v>
      </c>
      <c r="D46" s="316"/>
      <c r="E46" s="316">
        <f>C46</f>
        <v>-3824.9607700000001</v>
      </c>
      <c r="F46" s="316"/>
      <c r="G46" s="316"/>
      <c r="H46" s="316"/>
      <c r="I46" s="317"/>
    </row>
    <row r="47" spans="2:9" ht="12" customHeight="1">
      <c r="B47" s="17" t="s">
        <v>61</v>
      </c>
      <c r="C47" s="316">
        <v>-388.86523999999997</v>
      </c>
      <c r="D47" s="316"/>
      <c r="E47" s="316"/>
      <c r="F47" s="316">
        <f>C47</f>
        <v>-388.86523999999997</v>
      </c>
      <c r="G47" s="316"/>
      <c r="H47" s="316"/>
      <c r="I47" s="317"/>
    </row>
    <row r="48" spans="2:9" ht="12" customHeight="1">
      <c r="B48" s="17" t="s">
        <v>65</v>
      </c>
      <c r="C48" s="316">
        <v>0</v>
      </c>
      <c r="D48" s="316"/>
      <c r="E48" s="316"/>
      <c r="F48" s="316"/>
      <c r="G48" s="316"/>
      <c r="H48" s="316">
        <f>C48</f>
        <v>0</v>
      </c>
      <c r="I48" s="317"/>
    </row>
    <row r="49" spans="2:9" ht="12" customHeight="1">
      <c r="B49" s="18"/>
      <c r="C49" s="320">
        <f>SUM(C44:C48)</f>
        <v>-8030.8302200000007</v>
      </c>
      <c r="D49" s="320">
        <f t="shared" ref="D49:I49" si="8">SUM(D44:D48)</f>
        <v>0</v>
      </c>
      <c r="E49" s="320">
        <f t="shared" si="8"/>
        <v>-7041.9649800000007</v>
      </c>
      <c r="F49" s="320">
        <f t="shared" si="8"/>
        <v>-388.86523999999997</v>
      </c>
      <c r="G49" s="320">
        <f t="shared" si="8"/>
        <v>-600</v>
      </c>
      <c r="H49" s="320">
        <f t="shared" si="8"/>
        <v>0</v>
      </c>
      <c r="I49" s="321">
        <f t="shared" si="8"/>
        <v>0</v>
      </c>
    </row>
    <row r="50" spans="2:9" ht="12" customHeight="1">
      <c r="B50" s="11" t="s">
        <v>91</v>
      </c>
      <c r="C50" s="316">
        <v>0</v>
      </c>
      <c r="D50" s="316"/>
      <c r="E50" s="316"/>
      <c r="F50" s="316"/>
      <c r="G50" s="316"/>
      <c r="H50" s="316"/>
      <c r="I50" s="317">
        <f>C50</f>
        <v>0</v>
      </c>
    </row>
    <row r="51" spans="2:9" ht="12" customHeight="1">
      <c r="B51" s="37"/>
      <c r="C51" s="409">
        <f>SUM(C42,C49,C50)</f>
        <v>-9567.2267700000011</v>
      </c>
      <c r="D51" s="409">
        <f t="shared" ref="D51:I51" si="9">SUM(D42,D49,D50)</f>
        <v>0</v>
      </c>
      <c r="E51" s="409">
        <f t="shared" si="9"/>
        <v>-7041.9649800000007</v>
      </c>
      <c r="F51" s="409">
        <f t="shared" si="9"/>
        <v>-1637.4255499999999</v>
      </c>
      <c r="G51" s="409">
        <f t="shared" si="9"/>
        <v>-600</v>
      </c>
      <c r="H51" s="409">
        <f t="shared" si="9"/>
        <v>-287.83623999999998</v>
      </c>
      <c r="I51" s="411">
        <f t="shared" si="9"/>
        <v>0</v>
      </c>
    </row>
    <row r="52" spans="2:9" ht="15" thickBot="1">
      <c r="B52" s="35" t="s">
        <v>92</v>
      </c>
      <c r="C52" s="410">
        <f t="shared" ref="C52:I52" si="10">C37+C51</f>
        <v>6110.6707099999985</v>
      </c>
      <c r="D52" s="410">
        <f t="shared" si="10"/>
        <v>1981.71902</v>
      </c>
      <c r="E52" s="410">
        <f t="shared" si="10"/>
        <v>2104.4276300000001</v>
      </c>
      <c r="F52" s="410">
        <f t="shared" si="10"/>
        <v>-1204.8197799999998</v>
      </c>
      <c r="G52" s="410">
        <f t="shared" si="10"/>
        <v>3000.4271899999999</v>
      </c>
      <c r="H52" s="410">
        <f t="shared" si="10"/>
        <v>228.91665</v>
      </c>
      <c r="I52" s="412">
        <f t="shared" si="10"/>
        <v>0</v>
      </c>
    </row>
    <row r="53" spans="2:9" ht="15">
      <c r="B53" s="659" t="s">
        <v>187</v>
      </c>
      <c r="C53" s="657">
        <f>C52/C37</f>
        <v>0.38976340531600406</v>
      </c>
      <c r="D53" s="658"/>
      <c r="E53" s="658"/>
      <c r="F53" s="658"/>
      <c r="G53" s="658"/>
      <c r="H53" s="658"/>
      <c r="I53" s="658"/>
    </row>
    <row r="54" spans="2:9">
      <c r="C54" s="607"/>
    </row>
  </sheetData>
  <customSheetViews>
    <customSheetView guid="{5409D0F0-F11A-42D8-A3F2-0C8F2218C9AA}" showGridLines="0">
      <pane xSplit="1" ySplit="3" topLeftCell="B16" activePane="bottomRight" state="frozen"/>
      <selection pane="bottomRight" activeCell="B23" sqref="B23"/>
      <pageMargins left="0.7" right="0.7" top="0.75" bottom="0.75" header="0.3" footer="0.3"/>
      <pageSetup paperSize="9" scale="66" orientation="portrait" r:id="rId1"/>
    </customSheetView>
  </customSheetViews>
  <pageMargins left="0.59055118110236227" right="0.59055118110236227" top="0.78740157480314965" bottom="0.78740157480314965" header="0.19685039370078741" footer="0.19685039370078741"/>
  <pageSetup paperSize="9" orientation="landscape" r:id="rId2"/>
  <headerFooter>
    <oddHeader>&amp;C&amp;"-,Fett"&amp;A</oddHeader>
    <oddFooter>&amp;L&amp;8&amp;Z&amp;F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F17" sqref="F17"/>
    </sheetView>
  </sheetViews>
  <sheetFormatPr defaultColWidth="11.375" defaultRowHeight="14.25"/>
  <cols>
    <col min="1" max="16384" width="11.375" style="1058"/>
  </cols>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M59"/>
  <sheetViews>
    <sheetView zoomScaleNormal="100" zoomScaleSheetLayoutView="100" workbookViewId="0">
      <selection activeCell="E25" sqref="E25"/>
    </sheetView>
  </sheetViews>
  <sheetFormatPr defaultColWidth="9" defaultRowHeight="14.25" outlineLevelRow="1" outlineLevelCol="1"/>
  <cols>
    <col min="1" max="1" width="9" style="210"/>
    <col min="2" max="2" width="28" style="210" customWidth="1"/>
    <col min="3" max="3" width="7.875" style="616" customWidth="1" outlineLevel="1"/>
    <col min="4" max="4" width="7.875" style="616" customWidth="1"/>
    <col min="5" max="6" width="7.875" style="210" customWidth="1"/>
    <col min="7" max="16384" width="9" style="210"/>
  </cols>
  <sheetData>
    <row r="1" spans="1:6" ht="20.25" customHeight="1"/>
    <row r="2" spans="1:6" ht="19.5" customHeight="1">
      <c r="B2" s="1" t="s">
        <v>99</v>
      </c>
      <c r="C2" s="21"/>
      <c r="D2" s="21"/>
      <c r="E2" s="2"/>
      <c r="F2" s="22"/>
    </row>
    <row r="3" spans="1:6" ht="12" customHeight="1">
      <c r="B3" s="314"/>
      <c r="C3" s="79">
        <v>2009</v>
      </c>
      <c r="D3" s="79">
        <v>2010</v>
      </c>
      <c r="E3" s="79">
        <v>2011</v>
      </c>
      <c r="F3" s="80">
        <v>2012</v>
      </c>
    </row>
    <row r="4" spans="1:6" ht="12" customHeight="1">
      <c r="B4" s="315" t="s">
        <v>364</v>
      </c>
      <c r="C4" s="1283" t="s">
        <v>422</v>
      </c>
      <c r="D4" s="1283"/>
      <c r="E4" s="1283"/>
      <c r="F4" s="1284"/>
    </row>
    <row r="5" spans="1:6" ht="12" customHeight="1">
      <c r="B5" s="8" t="s">
        <v>85</v>
      </c>
      <c r="C5" s="23"/>
      <c r="D5" s="23"/>
      <c r="E5" s="9"/>
      <c r="F5" s="10"/>
    </row>
    <row r="6" spans="1:6" ht="12" customHeight="1" outlineLevel="1">
      <c r="B6" s="12" t="s">
        <v>39</v>
      </c>
      <c r="C6" s="23"/>
      <c r="D6" s="23"/>
      <c r="E6" s="9"/>
      <c r="F6" s="10"/>
    </row>
    <row r="7" spans="1:6" ht="12" customHeight="1" outlineLevel="1">
      <c r="B7" s="13" t="s">
        <v>40</v>
      </c>
      <c r="C7" s="14">
        <f>'NA 2009'!D7</f>
        <v>0</v>
      </c>
      <c r="D7" s="14">
        <f>'NA 2010'!D7</f>
        <v>230.44200000000001</v>
      </c>
      <c r="E7" s="14">
        <f>'NA 2011'!D7</f>
        <v>326.53517999999997</v>
      </c>
      <c r="F7" s="15">
        <f>'NA 2012'!D7</f>
        <v>338.64565999999996</v>
      </c>
    </row>
    <row r="8" spans="1:6" ht="12" customHeight="1" outlineLevel="1">
      <c r="B8" s="17" t="s">
        <v>41</v>
      </c>
      <c r="C8" s="14">
        <f>'NA 2009'!D8</f>
        <v>15.186999999999999</v>
      </c>
      <c r="D8" s="14">
        <f>'NA 2010'!D8</f>
        <v>8.3670000000000009</v>
      </c>
      <c r="E8" s="14">
        <f>'NA 2011'!D8</f>
        <v>5.5010000000000003</v>
      </c>
      <c r="F8" s="15">
        <f>'NA 2012'!D8</f>
        <v>230.06100000000001</v>
      </c>
    </row>
    <row r="9" spans="1:6" ht="12" customHeight="1">
      <c r="B9" s="41" t="s">
        <v>39</v>
      </c>
      <c r="C9" s="316">
        <f>SUM(C7:C8)</f>
        <v>15.186999999999999</v>
      </c>
      <c r="D9" s="316">
        <f>SUM(D7:D8)</f>
        <v>238.809</v>
      </c>
      <c r="E9" s="316">
        <f>SUM(E7:E8)</f>
        <v>332.03617999999994</v>
      </c>
      <c r="F9" s="317">
        <f>SUM(F7:F8)</f>
        <v>568.70665999999994</v>
      </c>
    </row>
    <row r="10" spans="1:6" ht="12" hidden="1" customHeight="1" outlineLevel="1">
      <c r="B10" s="12" t="s">
        <v>42</v>
      </c>
      <c r="C10" s="316"/>
      <c r="D10" s="316"/>
      <c r="E10" s="316"/>
      <c r="F10" s="317"/>
    </row>
    <row r="11" spans="1:6" ht="12" hidden="1" customHeight="1" outlineLevel="1">
      <c r="A11" s="613"/>
      <c r="B11" s="17" t="s">
        <v>43</v>
      </c>
      <c r="C11" s="316">
        <f>'NA 2009'!D11</f>
        <v>945.67102</v>
      </c>
      <c r="D11" s="316">
        <f>'NA 2010'!D11</f>
        <v>802.91700000000003</v>
      </c>
      <c r="E11" s="316">
        <f>'NA 2011'!D11</f>
        <v>2389.2119500000003</v>
      </c>
      <c r="F11" s="317">
        <f>'NA 2012'!D11</f>
        <v>2485.17895</v>
      </c>
    </row>
    <row r="12" spans="1:6" ht="12" hidden="1" customHeight="1" outlineLevel="1">
      <c r="B12" s="17" t="s">
        <v>44</v>
      </c>
      <c r="C12" s="316">
        <f>'NA 2009'!D12</f>
        <v>466.30500000000001</v>
      </c>
      <c r="D12" s="316">
        <f>'NA 2010'!D12</f>
        <v>510.19299999999998</v>
      </c>
      <c r="E12" s="316">
        <f>'NA 2011'!D12</f>
        <v>1919.6510000000001</v>
      </c>
      <c r="F12" s="317">
        <f>'NA 2012'!D12</f>
        <v>1911.1210000000001</v>
      </c>
    </row>
    <row r="13" spans="1:6" ht="12" hidden="1" customHeight="1" outlineLevel="1">
      <c r="B13" s="17" t="s">
        <v>45</v>
      </c>
      <c r="C13" s="316">
        <f>'NA 2009'!D13</f>
        <v>489.55500000000001</v>
      </c>
      <c r="D13" s="316">
        <f>'NA 2010'!D13</f>
        <v>592.71900000000005</v>
      </c>
      <c r="E13" s="316">
        <f>'NA 2011'!D13</f>
        <v>663.13</v>
      </c>
      <c r="F13" s="317">
        <f>'NA 2012'!D13</f>
        <v>654.80899999999997</v>
      </c>
    </row>
    <row r="14" spans="1:6" ht="12" hidden="1" customHeight="1" outlineLevel="1">
      <c r="B14" s="17" t="s">
        <v>46</v>
      </c>
      <c r="C14" s="316">
        <f>'NA 2009'!D14</f>
        <v>0</v>
      </c>
      <c r="D14" s="316">
        <f>'NA 2010'!D14</f>
        <v>89.003590000000003</v>
      </c>
      <c r="E14" s="316">
        <f>'NA 2011'!D14</f>
        <v>258.55198999999999</v>
      </c>
      <c r="F14" s="317">
        <f>'NA 2012'!D14</f>
        <v>44.841709999999999</v>
      </c>
    </row>
    <row r="15" spans="1:6" ht="12" customHeight="1" collapsed="1">
      <c r="B15" s="41" t="s">
        <v>42</v>
      </c>
      <c r="C15" s="316">
        <f>SUM(C11:C14)</f>
        <v>1901.5310200000001</v>
      </c>
      <c r="D15" s="316">
        <f>SUM(D11:D14)</f>
        <v>1994.8325900000002</v>
      </c>
      <c r="E15" s="316">
        <f>SUM(E11:E14)</f>
        <v>5230.5449400000007</v>
      </c>
      <c r="F15" s="317">
        <f>SUM(F11:F14)</f>
        <v>5095.9506600000004</v>
      </c>
    </row>
    <row r="16" spans="1:6" ht="12" hidden="1" customHeight="1" outlineLevel="1">
      <c r="B16" s="12" t="s">
        <v>47</v>
      </c>
      <c r="C16" s="316"/>
      <c r="D16" s="316"/>
      <c r="E16" s="316"/>
      <c r="F16" s="317"/>
    </row>
    <row r="17" spans="1:6" ht="12" hidden="1" customHeight="1" outlineLevel="1">
      <c r="A17" s="613"/>
      <c r="B17" s="17" t="s">
        <v>48</v>
      </c>
      <c r="C17" s="316">
        <f>'NA 2009'!D17</f>
        <v>25</v>
      </c>
      <c r="D17" s="316">
        <f>'NA 2010'!D17</f>
        <v>65.001000000000005</v>
      </c>
      <c r="E17" s="316">
        <f>'NA 2011'!D17</f>
        <v>45.000999999999998</v>
      </c>
      <c r="F17" s="317">
        <f>'NA 2012'!D17</f>
        <v>45.000999999999998</v>
      </c>
    </row>
    <row r="18" spans="1:6" ht="12" hidden="1" customHeight="1" outlineLevel="1">
      <c r="B18" s="17" t="s">
        <v>49</v>
      </c>
      <c r="C18" s="316">
        <f>'NA 2009'!D18</f>
        <v>40.000999999999998</v>
      </c>
      <c r="D18" s="316">
        <f>'NA 2010'!D18</f>
        <v>0</v>
      </c>
      <c r="E18" s="316">
        <f>'NA 2011'!D18</f>
        <v>0</v>
      </c>
      <c r="F18" s="317">
        <f>'NA 2012'!D18</f>
        <v>0</v>
      </c>
    </row>
    <row r="19" spans="1:6" ht="12" customHeight="1" collapsed="1">
      <c r="B19" s="42" t="s">
        <v>47</v>
      </c>
      <c r="C19" s="318">
        <f>SUM(C17:C18)</f>
        <v>65.001000000000005</v>
      </c>
      <c r="D19" s="318">
        <f>SUM(D17:D18)</f>
        <v>65.001000000000005</v>
      </c>
      <c r="E19" s="318">
        <f>SUM(E17:E18)</f>
        <v>45.000999999999998</v>
      </c>
      <c r="F19" s="319">
        <f>SUM(F17:F18)</f>
        <v>45.000999999999998</v>
      </c>
    </row>
    <row r="20" spans="1:6" ht="12" customHeight="1">
      <c r="B20" s="18"/>
      <c r="C20" s="320">
        <f>SUM(C9,C15,C19)</f>
        <v>1981.71902</v>
      </c>
      <c r="D20" s="320">
        <f>SUM(D9,D15,D19)</f>
        <v>2298.6425900000004</v>
      </c>
      <c r="E20" s="320">
        <f>SUM(E9,E15,E19)</f>
        <v>5607.5821200000009</v>
      </c>
      <c r="F20" s="321">
        <f>SUM(F9,F15,F19)</f>
        <v>5709.6583200000005</v>
      </c>
    </row>
    <row r="21" spans="1:6" ht="12" customHeight="1">
      <c r="B21" s="8" t="s">
        <v>50</v>
      </c>
      <c r="C21" s="316"/>
      <c r="D21" s="316"/>
      <c r="E21" s="316"/>
      <c r="F21" s="317"/>
    </row>
    <row r="22" spans="1:6" ht="12" hidden="1" customHeight="1" outlineLevel="1">
      <c r="B22" s="11" t="s">
        <v>51</v>
      </c>
      <c r="C22" s="316"/>
      <c r="D22" s="316"/>
      <c r="E22" s="316"/>
      <c r="F22" s="317"/>
    </row>
    <row r="23" spans="1:6" ht="12" hidden="1" customHeight="1" outlineLevel="1">
      <c r="A23" s="613"/>
      <c r="B23" s="17" t="s">
        <v>52</v>
      </c>
      <c r="C23" s="316">
        <f>'NA 2009'!E23</f>
        <v>1521.6756799999998</v>
      </c>
      <c r="D23" s="316">
        <f>'NA 2010'!E23</f>
        <v>1568.5787</v>
      </c>
      <c r="E23" s="316">
        <f>'NA 2011'!E23</f>
        <v>2857.4310599999999</v>
      </c>
      <c r="F23" s="317">
        <f>'NA 2012'!E23</f>
        <v>2582.3930399999999</v>
      </c>
    </row>
    <row r="24" spans="1:6" ht="12" hidden="1" customHeight="1" outlineLevel="1">
      <c r="B24" s="17" t="s">
        <v>53</v>
      </c>
      <c r="C24" s="316">
        <f>'NA 2009'!E24</f>
        <v>4482.6321100000005</v>
      </c>
      <c r="D24" s="316">
        <f>'NA 2010'!E24</f>
        <v>5545.0653200000006</v>
      </c>
      <c r="E24" s="316">
        <f>'NA 2011'!E24</f>
        <v>5502.5658200000007</v>
      </c>
      <c r="F24" s="317">
        <f>'NA 2012'!E24</f>
        <v>4396.1670800000002</v>
      </c>
    </row>
    <row r="25" spans="1:6" ht="12" hidden="1" customHeight="1" outlineLevel="1">
      <c r="B25" s="17" t="s">
        <v>54</v>
      </c>
      <c r="C25" s="316">
        <f>'NA 2009'!E25</f>
        <v>1000.54875</v>
      </c>
      <c r="D25" s="316">
        <f>'NA 2010'!E25</f>
        <v>1334.9928799999998</v>
      </c>
      <c r="E25" s="316">
        <f>'NA 2011'!E25</f>
        <v>242.6919</v>
      </c>
      <c r="F25" s="317">
        <f>'NA 2012'!E25</f>
        <v>881.45812999999998</v>
      </c>
    </row>
    <row r="26" spans="1:6" ht="12" hidden="1" customHeight="1" outlineLevel="1">
      <c r="B26" s="17" t="s">
        <v>55</v>
      </c>
      <c r="C26" s="316">
        <f>'NA 2009'!E26</f>
        <v>260.86220000000003</v>
      </c>
      <c r="D26" s="316">
        <f>'NA 2010'!E26</f>
        <v>184.55032999999997</v>
      </c>
      <c r="E26" s="316">
        <f>'NA 2011'!E26</f>
        <v>707.46681999999998</v>
      </c>
      <c r="F26" s="317">
        <f>'NA 2012'!E26</f>
        <v>41.831800000000001</v>
      </c>
    </row>
    <row r="27" spans="1:6" ht="12" customHeight="1" collapsed="1">
      <c r="B27" s="17" t="s">
        <v>51</v>
      </c>
      <c r="C27" s="316">
        <f>SUM(C23:C26)</f>
        <v>7265.7187400000003</v>
      </c>
      <c r="D27" s="316">
        <f>SUM(D23:D26)</f>
        <v>8633.1872300000014</v>
      </c>
      <c r="E27" s="316">
        <f>SUM(E23:E26)</f>
        <v>9310.1556</v>
      </c>
      <c r="F27" s="317">
        <f>SUM(F23:F26)</f>
        <v>7901.85005</v>
      </c>
    </row>
    <row r="28" spans="1:6" ht="12" customHeight="1">
      <c r="A28" s="613"/>
      <c r="B28" s="17" t="s">
        <v>56</v>
      </c>
      <c r="C28" s="316">
        <f>'NA 2009'!E30</f>
        <v>1880.6738700000001</v>
      </c>
      <c r="D28" s="316">
        <f>'NA 2010'!E30</f>
        <v>4704.3806699999996</v>
      </c>
      <c r="E28" s="316">
        <f>'NA 2011'!E30</f>
        <v>4050.20883</v>
      </c>
      <c r="F28" s="317">
        <f>'NA 2012'!E30</f>
        <v>4598.8673200000003</v>
      </c>
    </row>
    <row r="29" spans="1:6" ht="12" customHeight="1">
      <c r="A29" s="613"/>
      <c r="B29" s="17" t="s">
        <v>59</v>
      </c>
      <c r="C29" s="316">
        <f>('NA 2009'!E45)</f>
        <v>-3217.0042100000001</v>
      </c>
      <c r="D29" s="316">
        <f>('NA 2010'!E45)</f>
        <v>-5327.9982900000005</v>
      </c>
      <c r="E29" s="316">
        <f>('NA 2011'!E45)</f>
        <v>-3663.0758599999999</v>
      </c>
      <c r="F29" s="317">
        <f>('NA 2012'!E45)</f>
        <v>-1717.3723600000001</v>
      </c>
    </row>
    <row r="30" spans="1:6" ht="12" customHeight="1">
      <c r="A30" s="613"/>
      <c r="B30" s="17" t="s">
        <v>58</v>
      </c>
      <c r="C30" s="316">
        <f>('NA 2009'!E46)</f>
        <v>-3824.9607700000001</v>
      </c>
      <c r="D30" s="316">
        <f>('NA 2010'!E46)</f>
        <v>-6049.9983099999999</v>
      </c>
      <c r="E30" s="316">
        <f>('NA 2011'!E46)</f>
        <v>-6830.5913499999997</v>
      </c>
      <c r="F30" s="317">
        <f>('NA 2012'!E46)</f>
        <v>-4752.3873899999999</v>
      </c>
    </row>
    <row r="31" spans="1:6" ht="12" customHeight="1">
      <c r="A31" s="613"/>
      <c r="B31" s="43" t="s">
        <v>3</v>
      </c>
      <c r="C31" s="322">
        <f>SUM(C27:C30)</f>
        <v>2104.4276300000006</v>
      </c>
      <c r="D31" s="322">
        <f>SUM(D27:D30)</f>
        <v>1959.5713000000014</v>
      </c>
      <c r="E31" s="322">
        <f>SUM(E27:E30)</f>
        <v>2866.6972200000009</v>
      </c>
      <c r="F31" s="323">
        <f>SUM(F27:F30)</f>
        <v>6030.957620000001</v>
      </c>
    </row>
    <row r="32" spans="1:6" ht="6" customHeight="1">
      <c r="A32" s="613"/>
      <c r="B32" s="36"/>
      <c r="C32" s="316"/>
      <c r="D32" s="316"/>
      <c r="E32" s="316"/>
      <c r="F32" s="317"/>
    </row>
    <row r="33" spans="1:13" s="616" customFormat="1" ht="12" customHeight="1">
      <c r="A33" s="210"/>
      <c r="B33" s="17" t="s">
        <v>57</v>
      </c>
      <c r="C33" s="316">
        <f>'NA 2009'!F32</f>
        <v>328.74766</v>
      </c>
      <c r="D33" s="316">
        <f>'NA 2010'!F32</f>
        <v>149.14217000000002</v>
      </c>
      <c r="E33" s="316">
        <f>'NA 2011'!F32</f>
        <v>1336.28963</v>
      </c>
      <c r="F33" s="317">
        <f>'NA 2012'!F32</f>
        <v>1207.8783500000002</v>
      </c>
      <c r="G33" s="210"/>
      <c r="H33" s="210"/>
      <c r="I33" s="210"/>
      <c r="J33" s="210"/>
      <c r="K33" s="210"/>
      <c r="L33" s="210"/>
      <c r="M33" s="210"/>
    </row>
    <row r="34" spans="1:13" ht="12" customHeight="1">
      <c r="A34" s="613"/>
      <c r="B34" s="17" t="s">
        <v>60</v>
      </c>
      <c r="C34" s="316">
        <f>'NA 2009'!F36</f>
        <v>103.85811</v>
      </c>
      <c r="D34" s="316">
        <f>'NA 2010'!F36</f>
        <v>59.866999999999997</v>
      </c>
      <c r="E34" s="316">
        <f>'NA 2011'!F36</f>
        <v>32.992839999999994</v>
      </c>
      <c r="F34" s="317">
        <f>'NA 2012'!F36</f>
        <v>47.893740000000001</v>
      </c>
    </row>
    <row r="35" spans="1:13" ht="12" customHeight="1" outlineLevel="1">
      <c r="A35" s="613"/>
      <c r="B35" s="11" t="s">
        <v>37</v>
      </c>
      <c r="C35" s="316"/>
      <c r="D35" s="316"/>
      <c r="E35" s="316"/>
      <c r="F35" s="317"/>
    </row>
    <row r="36" spans="1:13" ht="12" customHeight="1">
      <c r="A36" s="613"/>
      <c r="B36" s="17" t="s">
        <v>37</v>
      </c>
      <c r="C36" s="316">
        <f>'NA 2009'!$F$41</f>
        <v>-1248.5603100000001</v>
      </c>
      <c r="D36" s="316">
        <f>'NA 2010'!$F$41</f>
        <v>-964.69200000000001</v>
      </c>
      <c r="E36" s="316">
        <f>'NA 2011'!$F$41</f>
        <v>-1306.248</v>
      </c>
      <c r="F36" s="317">
        <f>'NA 2012'!$F$41</f>
        <v>-1077.4480000000001</v>
      </c>
    </row>
    <row r="37" spans="1:13" ht="12" customHeight="1">
      <c r="A37" s="613"/>
      <c r="B37" s="17" t="s">
        <v>61</v>
      </c>
      <c r="C37" s="316">
        <f>('NA 2009'!F47)</f>
        <v>-388.86523999999997</v>
      </c>
      <c r="D37" s="316">
        <f>('NA 2010'!F47)</f>
        <v>-140.25047000000001</v>
      </c>
      <c r="E37" s="316">
        <f>('NA 2011'!F47)</f>
        <v>-161.54692</v>
      </c>
      <c r="F37" s="317">
        <f>('NA 2012'!F47)</f>
        <v>-114.81125</v>
      </c>
    </row>
    <row r="38" spans="1:13" s="616" customFormat="1" ht="12" customHeight="1">
      <c r="A38" s="210"/>
      <c r="B38" s="18" t="s">
        <v>4</v>
      </c>
      <c r="C38" s="320">
        <f>SUM(C31,C33,C34,C36,C37)</f>
        <v>899.60785000000067</v>
      </c>
      <c r="D38" s="320">
        <f>SUM(D31,D33,D34,D36,D37)</f>
        <v>1063.6380000000017</v>
      </c>
      <c r="E38" s="320">
        <f>SUM(E31,E33,E34,E36,E37)</f>
        <v>2768.1847700000008</v>
      </c>
      <c r="F38" s="321">
        <f>SUM(F31,F33,F34,F36,F37)</f>
        <v>6094.4704600000014</v>
      </c>
      <c r="G38" s="210"/>
      <c r="H38" s="210"/>
      <c r="I38" s="210"/>
      <c r="J38" s="210"/>
      <c r="K38" s="210"/>
      <c r="L38" s="210"/>
      <c r="M38" s="210"/>
    </row>
    <row r="39" spans="1:13" s="616" customFormat="1" ht="12" customHeight="1">
      <c r="A39" s="210"/>
      <c r="B39" s="8" t="s">
        <v>62</v>
      </c>
      <c r="C39" s="316"/>
      <c r="D39" s="316"/>
      <c r="E39" s="316"/>
      <c r="F39" s="317"/>
      <c r="G39" s="210"/>
      <c r="H39" s="210"/>
      <c r="I39" s="210"/>
      <c r="J39" s="210"/>
      <c r="K39" s="210"/>
      <c r="L39" s="210"/>
      <c r="M39" s="210"/>
    </row>
    <row r="40" spans="1:13" s="616" customFormat="1" ht="12" customHeight="1">
      <c r="A40" s="210"/>
      <c r="B40" s="17" t="s">
        <v>63</v>
      </c>
      <c r="C40" s="316">
        <f>'NA 2009'!G35</f>
        <v>3600.4271899999999</v>
      </c>
      <c r="D40" s="316">
        <f>'NA 2010'!G35</f>
        <v>3411.5475799999999</v>
      </c>
      <c r="E40" s="316">
        <f>'NA 2011'!G35</f>
        <v>1824.4306299999998</v>
      </c>
      <c r="F40" s="317">
        <f>'NA 2012'!G35</f>
        <v>1172.8622</v>
      </c>
      <c r="G40" s="210"/>
      <c r="H40" s="210"/>
      <c r="I40" s="210"/>
      <c r="J40" s="210"/>
      <c r="K40" s="210"/>
      <c r="L40" s="210"/>
      <c r="M40" s="210"/>
    </row>
    <row r="41" spans="1:13" s="616" customFormat="1" ht="12" customHeight="1">
      <c r="A41" s="210"/>
      <c r="B41" s="17" t="s">
        <v>64</v>
      </c>
      <c r="C41" s="316">
        <f>('NA 2009'!G44)</f>
        <v>-600</v>
      </c>
      <c r="D41" s="316">
        <f>('NA 2010'!G44)</f>
        <v>-480</v>
      </c>
      <c r="E41" s="316">
        <f>('NA 2011'!G44)</f>
        <v>-360</v>
      </c>
      <c r="F41" s="317">
        <f>('NA 2012'!G44)</f>
        <v>-3004.4907799999996</v>
      </c>
      <c r="G41" s="210"/>
      <c r="H41" s="210"/>
      <c r="I41" s="210"/>
      <c r="J41" s="210"/>
      <c r="K41" s="210"/>
      <c r="L41" s="210"/>
      <c r="M41" s="210"/>
    </row>
    <row r="42" spans="1:13" s="616" customFormat="1" ht="12" customHeight="1">
      <c r="A42" s="210"/>
      <c r="B42" s="43" t="s">
        <v>5</v>
      </c>
      <c r="C42" s="322">
        <f>SUM(C40:C41)</f>
        <v>3000.4271899999999</v>
      </c>
      <c r="D42" s="322">
        <f>SUM(D40:D41)</f>
        <v>2931.5475799999999</v>
      </c>
      <c r="E42" s="322">
        <f>SUM(E40:E41)</f>
        <v>1464.4306299999998</v>
      </c>
      <c r="F42" s="323">
        <f>SUM(F40:F41)</f>
        <v>-1831.6285799999996</v>
      </c>
      <c r="G42" s="210"/>
      <c r="H42" s="210"/>
      <c r="I42" s="210"/>
      <c r="J42" s="210"/>
      <c r="K42" s="210"/>
      <c r="L42" s="210"/>
      <c r="M42" s="210"/>
    </row>
    <row r="43" spans="1:13" s="616" customFormat="1" ht="6" customHeight="1">
      <c r="A43" s="210"/>
      <c r="B43" s="8"/>
      <c r="C43" s="316"/>
      <c r="D43" s="316"/>
      <c r="E43" s="316"/>
      <c r="F43" s="317"/>
      <c r="G43" s="210"/>
      <c r="H43" s="210"/>
      <c r="I43" s="210"/>
      <c r="J43" s="210"/>
      <c r="K43" s="210"/>
      <c r="L43" s="210"/>
      <c r="M43" s="210"/>
    </row>
    <row r="44" spans="1:13" s="616" customFormat="1" ht="12" customHeight="1" outlineLevel="1">
      <c r="A44" s="210"/>
      <c r="B44" s="17" t="s">
        <v>66</v>
      </c>
      <c r="C44" s="316">
        <f>'NA 2009'!H31</f>
        <v>516.75288999999998</v>
      </c>
      <c r="D44" s="316">
        <f>'NA 2010'!H31</f>
        <v>427.58436</v>
      </c>
      <c r="E44" s="316">
        <f>'NA 2011'!H31</f>
        <v>231.02020999999999</v>
      </c>
      <c r="F44" s="317">
        <f>'NA 2012'!H31</f>
        <v>220.32026000000002</v>
      </c>
      <c r="G44" s="210"/>
      <c r="H44" s="210"/>
      <c r="I44" s="210"/>
      <c r="J44" s="210"/>
      <c r="K44" s="210"/>
      <c r="L44" s="210"/>
      <c r="M44" s="210"/>
    </row>
    <row r="45" spans="1:13" s="616" customFormat="1" ht="12" customHeight="1">
      <c r="A45" s="210"/>
      <c r="B45" s="17" t="s">
        <v>142</v>
      </c>
      <c r="C45" s="316">
        <f>('NA 2009'!H40)</f>
        <v>-184.83624</v>
      </c>
      <c r="D45" s="316">
        <f>('NA 2010'!H40)</f>
        <v>-94.766999999999996</v>
      </c>
      <c r="E45" s="316">
        <f>('NA 2011'!H40)</f>
        <v>-234.10900000000001</v>
      </c>
      <c r="F45" s="317">
        <f>('NA 2012'!H40)</f>
        <v>-201.48</v>
      </c>
      <c r="G45" s="210"/>
      <c r="H45" s="210"/>
      <c r="I45" s="210"/>
      <c r="J45" s="210"/>
      <c r="K45" s="210"/>
      <c r="L45" s="210"/>
      <c r="M45" s="210"/>
    </row>
    <row r="46" spans="1:13" s="616" customFormat="1" ht="12" customHeight="1">
      <c r="A46" s="210"/>
      <c r="B46" s="17" t="s">
        <v>37</v>
      </c>
      <c r="C46" s="316">
        <f>'NA 2009'!$H$41</f>
        <v>-103</v>
      </c>
      <c r="D46" s="316">
        <f>'NA 2010'!$H$41</f>
        <v>0</v>
      </c>
      <c r="E46" s="316">
        <f>'NA 2011'!$H$41</f>
        <v>-29</v>
      </c>
      <c r="F46" s="317">
        <f>'NA 2012'!$H$41</f>
        <v>-123</v>
      </c>
      <c r="G46" s="210"/>
      <c r="H46" s="210"/>
      <c r="I46" s="210"/>
      <c r="J46" s="210"/>
      <c r="K46" s="210"/>
      <c r="L46" s="210"/>
      <c r="M46" s="210"/>
    </row>
    <row r="47" spans="1:13" s="616" customFormat="1" ht="12" customHeight="1" outlineLevel="1">
      <c r="A47" s="210"/>
      <c r="B47" s="17" t="s">
        <v>65</v>
      </c>
      <c r="C47" s="316">
        <f>('NA 2009'!H48)</f>
        <v>0</v>
      </c>
      <c r="D47" s="316">
        <f>('NA 2010'!H48)</f>
        <v>0</v>
      </c>
      <c r="E47" s="316">
        <f>('NA 2011'!H48)</f>
        <v>-45.306260000000002</v>
      </c>
      <c r="F47" s="317">
        <f>('NA 2012'!H48)</f>
        <v>-12.92502</v>
      </c>
      <c r="G47" s="210"/>
      <c r="H47" s="210"/>
      <c r="I47" s="210"/>
      <c r="J47" s="210"/>
      <c r="K47" s="210"/>
      <c r="L47" s="210"/>
      <c r="M47" s="210"/>
    </row>
    <row r="48" spans="1:13" s="616" customFormat="1" ht="12" customHeight="1">
      <c r="A48" s="210"/>
      <c r="B48" s="17" t="s">
        <v>143</v>
      </c>
      <c r="C48" s="316"/>
      <c r="D48" s="316">
        <f>D44+D47</f>
        <v>427.58436</v>
      </c>
      <c r="E48" s="316">
        <f>E44+E47</f>
        <v>185.71394999999998</v>
      </c>
      <c r="F48" s="317">
        <f>F44+F47</f>
        <v>207.39524000000003</v>
      </c>
      <c r="G48" s="210"/>
      <c r="H48" s="210"/>
      <c r="I48" s="210"/>
      <c r="J48" s="210"/>
      <c r="K48" s="210"/>
      <c r="L48" s="210"/>
      <c r="M48" s="210"/>
    </row>
    <row r="49" spans="1:13" s="616" customFormat="1" ht="12" customHeight="1">
      <c r="A49" s="210"/>
      <c r="B49" s="18" t="s">
        <v>100</v>
      </c>
      <c r="C49" s="320">
        <f>SUM(C42,C44,C45,C46,C47)</f>
        <v>3229.34384</v>
      </c>
      <c r="D49" s="320">
        <f>SUM(D42,D44,D45,D46,D47)</f>
        <v>3264.3649399999999</v>
      </c>
      <c r="E49" s="320">
        <f>SUM(E42,E44,E45,E46,E47)</f>
        <v>1387.0355799999998</v>
      </c>
      <c r="F49" s="321">
        <f>SUM(F42,F44,F45,F46,F47)</f>
        <v>-1948.7133399999996</v>
      </c>
      <c r="G49" s="210"/>
      <c r="H49" s="210"/>
      <c r="I49" s="210"/>
      <c r="J49" s="210"/>
      <c r="K49" s="210"/>
      <c r="L49" s="210"/>
      <c r="M49" s="210"/>
    </row>
    <row r="50" spans="1:13" s="616" customFormat="1" ht="12" customHeight="1">
      <c r="A50" s="210"/>
      <c r="B50" s="8" t="s">
        <v>86</v>
      </c>
      <c r="C50" s="316"/>
      <c r="D50" s="316"/>
      <c r="E50" s="316"/>
      <c r="F50" s="317"/>
      <c r="G50" s="210"/>
      <c r="H50" s="210"/>
      <c r="I50" s="210"/>
      <c r="J50" s="210"/>
      <c r="K50" s="210"/>
      <c r="L50" s="210"/>
      <c r="M50" s="210"/>
    </row>
    <row r="51" spans="1:13" ht="12" customHeight="1">
      <c r="B51" s="17" t="s">
        <v>67</v>
      </c>
      <c r="C51" s="316">
        <f>('NA 2009'!I50)</f>
        <v>0</v>
      </c>
      <c r="D51" s="316">
        <f>('NA 2010'!I50)</f>
        <v>-79.914000000000001</v>
      </c>
      <c r="E51" s="316">
        <f>('NA 2011'!I50)</f>
        <v>-880.36068</v>
      </c>
      <c r="F51" s="317">
        <f>('NA 2012'!I50)</f>
        <v>-886.774</v>
      </c>
    </row>
    <row r="52" spans="1:13" ht="12" customHeight="1" thickBot="1">
      <c r="B52" s="32" t="s">
        <v>92</v>
      </c>
      <c r="C52" s="324">
        <f>SUM(C20,C38,C49,C51)</f>
        <v>6110.6707100000003</v>
      </c>
      <c r="D52" s="324">
        <f>SUM(D20,D38,D49,D51)</f>
        <v>6546.7315300000018</v>
      </c>
      <c r="E52" s="324">
        <f>SUM(E20,E38,E49,E51)</f>
        <v>8882.4417900000026</v>
      </c>
      <c r="F52" s="325">
        <f>SUM(F20,F38,F49,F51)</f>
        <v>8968.6414400000031</v>
      </c>
    </row>
    <row r="53" spans="1:13">
      <c r="C53" s="607"/>
      <c r="D53" s="607"/>
      <c r="E53" s="607"/>
      <c r="F53" s="607"/>
    </row>
    <row r="54" spans="1:13" ht="12" customHeight="1">
      <c r="B54" s="326" t="s">
        <v>38</v>
      </c>
      <c r="C54" s="97"/>
      <c r="D54" s="97"/>
      <c r="E54" s="97"/>
      <c r="F54" s="98"/>
    </row>
    <row r="55" spans="1:13" ht="12" customHeight="1">
      <c r="B55" s="29" t="s">
        <v>101</v>
      </c>
      <c r="C55" s="112">
        <f>C52-'NA 2009'!$C$52</f>
        <v>0</v>
      </c>
      <c r="D55" s="112">
        <f>D52-'NA 2010'!$C$52</f>
        <v>0</v>
      </c>
      <c r="E55" s="112">
        <f>E52-'NA 2011'!$C$52</f>
        <v>0</v>
      </c>
      <c r="F55" s="113">
        <f>F52-'NA 2012'!$C$52</f>
        <v>0</v>
      </c>
    </row>
    <row r="56" spans="1:13">
      <c r="B56" s="29" t="s">
        <v>102</v>
      </c>
      <c r="C56" s="112">
        <f>C31-'NA 2009'!$E$52</f>
        <v>0</v>
      </c>
      <c r="D56" s="112">
        <f>D31-'NA 2010'!$E$52</f>
        <v>0</v>
      </c>
      <c r="E56" s="112">
        <f>E31-'NA 2011'!$E$52</f>
        <v>0</v>
      </c>
      <c r="F56" s="113">
        <f>F31-'NA 2012'!$E$52</f>
        <v>0</v>
      </c>
    </row>
    <row r="57" spans="1:13">
      <c r="B57" s="29" t="s">
        <v>103</v>
      </c>
      <c r="C57" s="112">
        <f>C38-'NA 2009'!$E$52-'NA 2009'!$F$52</f>
        <v>0</v>
      </c>
      <c r="D57" s="112">
        <f>D38-'NA 2010'!$E$52-'NA 2010'!$F$52</f>
        <v>0</v>
      </c>
      <c r="E57" s="280">
        <f>E38-'NA 2011'!$E$52-'NA 2011'!$F$52</f>
        <v>9.0949470177292824E-13</v>
      </c>
      <c r="F57" s="281">
        <f>F38-'NA 2012'!$E$52-'NA 2012'!$F$52</f>
        <v>1.1368683772161603E-12</v>
      </c>
    </row>
    <row r="58" spans="1:13">
      <c r="B58" s="29" t="s">
        <v>104</v>
      </c>
      <c r="C58" s="112">
        <f>C42-'NA 2009'!$G$52</f>
        <v>0</v>
      </c>
      <c r="D58" s="112">
        <f>D42-'NA 2010'!$G$52</f>
        <v>0</v>
      </c>
      <c r="E58" s="112">
        <f>E42-'NA 2011'!$G$52</f>
        <v>0</v>
      </c>
      <c r="F58" s="113">
        <f>F42-'NA 2012'!$G$52</f>
        <v>0</v>
      </c>
    </row>
    <row r="59" spans="1:13">
      <c r="B59" s="30" t="s">
        <v>105</v>
      </c>
      <c r="C59" s="99">
        <f>C49-'NA 2009'!$G$52-'NA 2009'!$H$52</f>
        <v>0</v>
      </c>
      <c r="D59" s="99">
        <f>D49-'NA 2010'!$G$52-'NA 2010'!$H$52</f>
        <v>0</v>
      </c>
      <c r="E59" s="99">
        <f>E49-'NA 2011'!$G$52-'NA 2011'!$H$52</f>
        <v>0</v>
      </c>
      <c r="F59" s="100">
        <f>F49-'NA 2012'!$G$52-'NA 2012'!$H$52</f>
        <v>0</v>
      </c>
    </row>
  </sheetData>
  <mergeCells count="1">
    <mergeCell ref="C4:F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Q92"/>
  <sheetViews>
    <sheetView workbookViewId="0">
      <selection activeCell="E25" sqref="E25"/>
    </sheetView>
  </sheetViews>
  <sheetFormatPr defaultColWidth="9" defaultRowHeight="14.25" outlineLevelRow="1" outlineLevelCol="1"/>
  <cols>
    <col min="1" max="1" width="9" style="210"/>
    <col min="2" max="2" width="29.25" style="210" customWidth="1"/>
    <col min="3" max="3" width="8" style="616" customWidth="1" outlineLevel="1"/>
    <col min="4" max="4" width="8.625" style="616" customWidth="1"/>
    <col min="5" max="6" width="8.625" style="210" customWidth="1"/>
    <col min="7" max="16384" width="9" style="210"/>
  </cols>
  <sheetData>
    <row r="1" spans="1:10" ht="58.5" customHeight="1"/>
    <row r="2" spans="1:10" ht="19.5" customHeight="1">
      <c r="B2" s="1" t="s">
        <v>224</v>
      </c>
      <c r="C2" s="21"/>
      <c r="D2" s="21"/>
      <c r="E2" s="2"/>
      <c r="F2" s="22"/>
    </row>
    <row r="3" spans="1:10" ht="12" customHeight="1">
      <c r="B3" s="327" t="s">
        <v>364</v>
      </c>
      <c r="C3" s="91">
        <v>40178</v>
      </c>
      <c r="D3" s="91">
        <v>40543</v>
      </c>
      <c r="E3" s="91">
        <v>40908</v>
      </c>
      <c r="F3" s="92">
        <v>41274</v>
      </c>
    </row>
    <row r="4" spans="1:10" ht="12" customHeight="1">
      <c r="B4" s="8" t="s">
        <v>8</v>
      </c>
      <c r="C4" s="101"/>
      <c r="D4" s="101"/>
      <c r="E4" s="101"/>
      <c r="F4" s="102"/>
      <c r="G4" s="607"/>
      <c r="H4" s="607"/>
      <c r="I4" s="607"/>
      <c r="J4" s="607"/>
    </row>
    <row r="5" spans="1:10" ht="12" customHeight="1">
      <c r="B5" s="11" t="s">
        <v>9</v>
      </c>
      <c r="C5" s="101"/>
      <c r="D5" s="101"/>
      <c r="E5" s="101"/>
      <c r="F5" s="102"/>
      <c r="G5" s="607"/>
      <c r="H5" s="607"/>
      <c r="I5" s="607"/>
      <c r="J5" s="607"/>
    </row>
    <row r="6" spans="1:10" ht="12" hidden="1" customHeight="1" outlineLevel="1">
      <c r="A6" s="613"/>
      <c r="B6" s="12" t="s">
        <v>10</v>
      </c>
      <c r="C6" s="101"/>
      <c r="D6" s="101"/>
      <c r="E6" s="101"/>
      <c r="F6" s="102"/>
      <c r="G6" s="607"/>
      <c r="H6" s="607"/>
      <c r="I6" s="607"/>
      <c r="J6" s="607"/>
    </row>
    <row r="7" spans="1:10" ht="12" hidden="1" customHeight="1" outlineLevel="1">
      <c r="B7" s="13" t="s">
        <v>225</v>
      </c>
      <c r="C7" s="93">
        <v>0</v>
      </c>
      <c r="D7" s="93">
        <v>230.44200000000001</v>
      </c>
      <c r="E7" s="93">
        <v>326.53517999999997</v>
      </c>
      <c r="F7" s="103">
        <v>338.64565999999996</v>
      </c>
      <c r="G7" s="607"/>
      <c r="H7" s="607"/>
      <c r="I7" s="607"/>
      <c r="J7" s="607"/>
    </row>
    <row r="8" spans="1:10" ht="12" hidden="1" customHeight="1" outlineLevel="1">
      <c r="B8" s="55" t="s">
        <v>226</v>
      </c>
      <c r="C8" s="104">
        <v>15.186999999999999</v>
      </c>
      <c r="D8" s="104">
        <v>8.3670000000000009</v>
      </c>
      <c r="E8" s="104">
        <v>5.5010000000000003</v>
      </c>
      <c r="F8" s="105">
        <v>230.06100000000001</v>
      </c>
      <c r="G8" s="607"/>
      <c r="H8" s="607"/>
      <c r="I8" s="607"/>
      <c r="J8" s="607"/>
    </row>
    <row r="9" spans="1:10" ht="12" customHeight="1" collapsed="1">
      <c r="B9" s="41" t="str">
        <f>B6</f>
        <v>I Intangible assets</v>
      </c>
      <c r="C9" s="316">
        <f>SUM(C7:C8)</f>
        <v>15.186999999999999</v>
      </c>
      <c r="D9" s="316">
        <f>SUM(D7:D8)</f>
        <v>238.809</v>
      </c>
      <c r="E9" s="316">
        <f>SUM(E7:E8)</f>
        <v>332.03617999999994</v>
      </c>
      <c r="F9" s="328">
        <f>SUM(F7:F8)</f>
        <v>568.70665999999994</v>
      </c>
      <c r="G9" s="607"/>
      <c r="H9" s="607"/>
      <c r="I9" s="607"/>
      <c r="J9" s="607"/>
    </row>
    <row r="10" spans="1:10" ht="12" hidden="1" customHeight="1" outlineLevel="1">
      <c r="A10" s="664"/>
      <c r="B10" s="12" t="s">
        <v>13</v>
      </c>
      <c r="C10" s="316"/>
      <c r="D10" s="316"/>
      <c r="E10" s="316"/>
      <c r="F10" s="328"/>
      <c r="G10" s="607"/>
      <c r="H10" s="607"/>
      <c r="I10" s="607"/>
      <c r="J10" s="607"/>
    </row>
    <row r="11" spans="1:10" ht="12" hidden="1" customHeight="1" outlineLevel="1">
      <c r="A11" s="613"/>
      <c r="B11" s="17" t="s">
        <v>14</v>
      </c>
      <c r="C11" s="316">
        <v>945.67102</v>
      </c>
      <c r="D11" s="316">
        <v>802.91700000000003</v>
      </c>
      <c r="E11" s="316">
        <v>2389.2119500000003</v>
      </c>
      <c r="F11" s="328">
        <v>2485.17895</v>
      </c>
      <c r="G11" s="607"/>
      <c r="H11" s="607"/>
      <c r="I11" s="607"/>
      <c r="J11" s="607"/>
    </row>
    <row r="12" spans="1:10" ht="12" hidden="1" customHeight="1" outlineLevel="1">
      <c r="B12" s="17" t="s">
        <v>15</v>
      </c>
      <c r="C12" s="316">
        <v>466.30500000000001</v>
      </c>
      <c r="D12" s="316">
        <v>510.19299999999998</v>
      </c>
      <c r="E12" s="316">
        <v>1919.6510000000001</v>
      </c>
      <c r="F12" s="328">
        <v>1911.1210000000001</v>
      </c>
      <c r="G12" s="607"/>
      <c r="H12" s="607"/>
      <c r="I12" s="607"/>
      <c r="J12" s="607"/>
    </row>
    <row r="13" spans="1:10" ht="12" hidden="1" customHeight="1" outlineLevel="1">
      <c r="B13" s="17" t="s">
        <v>227</v>
      </c>
      <c r="C13" s="316">
        <v>489.55500000000001</v>
      </c>
      <c r="D13" s="316">
        <v>592.71900000000005</v>
      </c>
      <c r="E13" s="316">
        <v>663.13</v>
      </c>
      <c r="F13" s="328">
        <v>654.80899999999997</v>
      </c>
      <c r="G13" s="607"/>
      <c r="H13" s="607"/>
      <c r="I13" s="607"/>
      <c r="J13" s="607"/>
    </row>
    <row r="14" spans="1:10" ht="12" hidden="1" customHeight="1" outlineLevel="1">
      <c r="B14" s="55" t="s">
        <v>228</v>
      </c>
      <c r="C14" s="329">
        <v>0</v>
      </c>
      <c r="D14" s="329">
        <v>89.003590000000003</v>
      </c>
      <c r="E14" s="329">
        <v>258.55198999999999</v>
      </c>
      <c r="F14" s="330">
        <v>44.841709999999999</v>
      </c>
      <c r="G14" s="607"/>
      <c r="H14" s="607"/>
      <c r="I14" s="607"/>
      <c r="J14" s="607"/>
    </row>
    <row r="15" spans="1:10" ht="12" customHeight="1" collapsed="1">
      <c r="B15" s="41" t="str">
        <f>B10</f>
        <v>II Tangible assets</v>
      </c>
      <c r="C15" s="316">
        <f>SUM(C11:C14)</f>
        <v>1901.5310200000001</v>
      </c>
      <c r="D15" s="316">
        <f>SUM(D11:D14)</f>
        <v>1994.8325900000002</v>
      </c>
      <c r="E15" s="316">
        <f>SUM(E11:E14)</f>
        <v>5230.5449400000007</v>
      </c>
      <c r="F15" s="328">
        <f>SUM(F11:F14)</f>
        <v>5095.9506600000004</v>
      </c>
      <c r="G15" s="607"/>
      <c r="H15" s="607"/>
      <c r="I15" s="607"/>
      <c r="J15" s="607"/>
    </row>
    <row r="16" spans="1:10" ht="12" hidden="1" customHeight="1" outlineLevel="1">
      <c r="A16" s="664"/>
      <c r="B16" s="12" t="s">
        <v>18</v>
      </c>
      <c r="C16" s="316"/>
      <c r="D16" s="316"/>
      <c r="E16" s="316"/>
      <c r="F16" s="328"/>
      <c r="G16" s="607"/>
      <c r="H16" s="607"/>
      <c r="I16" s="607"/>
      <c r="J16" s="607"/>
    </row>
    <row r="17" spans="1:10" ht="12" hidden="1" customHeight="1" outlineLevel="1">
      <c r="A17" s="613"/>
      <c r="B17" s="17" t="s">
        <v>19</v>
      </c>
      <c r="C17" s="316">
        <v>25</v>
      </c>
      <c r="D17" s="316">
        <v>65.001000000000005</v>
      </c>
      <c r="E17" s="316">
        <v>45.000999999999998</v>
      </c>
      <c r="F17" s="328">
        <v>45.000999999999998</v>
      </c>
      <c r="G17" s="607"/>
      <c r="H17" s="607"/>
      <c r="I17" s="607"/>
      <c r="J17" s="607"/>
    </row>
    <row r="18" spans="1:10" ht="12" hidden="1" customHeight="1" outlineLevel="1">
      <c r="B18" s="55" t="s">
        <v>20</v>
      </c>
      <c r="C18" s="329">
        <v>40.000999999999998</v>
      </c>
      <c r="D18" s="329">
        <v>0</v>
      </c>
      <c r="E18" s="329"/>
      <c r="F18" s="330"/>
      <c r="G18" s="607"/>
      <c r="H18" s="607"/>
      <c r="I18" s="607"/>
      <c r="J18" s="607"/>
    </row>
    <row r="19" spans="1:10" ht="12" customHeight="1" collapsed="1">
      <c r="B19" s="42" t="str">
        <f>B16</f>
        <v>III Financial assets</v>
      </c>
      <c r="C19" s="318">
        <f>SUM(C17:C18)</f>
        <v>65.001000000000005</v>
      </c>
      <c r="D19" s="318">
        <f>SUM(D17:D18)</f>
        <v>65.001000000000005</v>
      </c>
      <c r="E19" s="318">
        <f>SUM(E17:E18)</f>
        <v>45.000999999999998</v>
      </c>
      <c r="F19" s="319">
        <f>SUM(F17:F18)</f>
        <v>45.000999999999998</v>
      </c>
      <c r="G19" s="607"/>
      <c r="H19" s="607"/>
      <c r="I19" s="607"/>
      <c r="J19" s="607"/>
    </row>
    <row r="20" spans="1:10" ht="12" customHeight="1">
      <c r="B20" s="18"/>
      <c r="C20" s="322">
        <f>SUM(C19,C15,C9)</f>
        <v>1981.71902</v>
      </c>
      <c r="D20" s="322">
        <f>SUM(D19,D15,D9)</f>
        <v>2298.6425900000004</v>
      </c>
      <c r="E20" s="322">
        <f>SUM(E19,E15,E9)</f>
        <v>5607.5821200000009</v>
      </c>
      <c r="F20" s="323">
        <f>SUM(F19,F15,F9)</f>
        <v>5709.6583200000005</v>
      </c>
      <c r="G20" s="607"/>
      <c r="H20" s="607"/>
      <c r="I20" s="607"/>
      <c r="J20" s="607"/>
    </row>
    <row r="21" spans="1:10" ht="12" customHeight="1">
      <c r="B21" s="11" t="s">
        <v>21</v>
      </c>
      <c r="C21" s="316"/>
      <c r="D21" s="316"/>
      <c r="E21" s="316"/>
      <c r="F21" s="328"/>
      <c r="G21" s="607"/>
      <c r="H21" s="607"/>
      <c r="I21" s="607"/>
      <c r="J21" s="607"/>
    </row>
    <row r="22" spans="1:10" ht="12" hidden="1" customHeight="1" outlineLevel="1">
      <c r="A22" s="664"/>
      <c r="B22" s="12" t="s">
        <v>22</v>
      </c>
      <c r="C22" s="316"/>
      <c r="D22" s="316"/>
      <c r="E22" s="316"/>
      <c r="F22" s="328"/>
      <c r="G22" s="607"/>
      <c r="H22" s="607"/>
      <c r="I22" s="607"/>
      <c r="J22" s="607"/>
    </row>
    <row r="23" spans="1:10" ht="12" hidden="1" customHeight="1" outlineLevel="1">
      <c r="A23" s="613"/>
      <c r="B23" s="17" t="s">
        <v>23</v>
      </c>
      <c r="C23" s="316">
        <v>1521.6756799999998</v>
      </c>
      <c r="D23" s="316">
        <v>1568.5787</v>
      </c>
      <c r="E23" s="316">
        <v>2857.4310599999999</v>
      </c>
      <c r="F23" s="328">
        <v>2582.3930399999999</v>
      </c>
      <c r="G23" s="607"/>
      <c r="H23" s="607"/>
      <c r="I23" s="607"/>
      <c r="J23" s="607"/>
    </row>
    <row r="24" spans="1:10" ht="12" hidden="1" customHeight="1" outlineLevel="1">
      <c r="B24" s="17" t="s">
        <v>24</v>
      </c>
      <c r="C24" s="316">
        <v>4482.6321100000005</v>
      </c>
      <c r="D24" s="316">
        <v>5545.0653200000006</v>
      </c>
      <c r="E24" s="316">
        <v>5502.5658200000007</v>
      </c>
      <c r="F24" s="328">
        <v>4396.1670800000002</v>
      </c>
      <c r="G24" s="607"/>
      <c r="H24" s="607"/>
      <c r="I24" s="607"/>
      <c r="J24" s="607"/>
    </row>
    <row r="25" spans="1:10" ht="12" hidden="1" customHeight="1" outlineLevel="1">
      <c r="B25" s="17" t="s">
        <v>25</v>
      </c>
      <c r="C25" s="316">
        <v>1000.54875</v>
      </c>
      <c r="D25" s="316">
        <v>1334.9928799999998</v>
      </c>
      <c r="E25" s="316">
        <v>242.6919</v>
      </c>
      <c r="F25" s="328">
        <v>881.45812999999998</v>
      </c>
      <c r="G25" s="607"/>
      <c r="H25" s="607"/>
      <c r="I25" s="607"/>
      <c r="J25" s="607"/>
    </row>
    <row r="26" spans="1:10" ht="12" hidden="1" customHeight="1" outlineLevel="1">
      <c r="B26" s="55" t="s">
        <v>26</v>
      </c>
      <c r="C26" s="329">
        <v>260.86220000000003</v>
      </c>
      <c r="D26" s="329">
        <v>184.55032999999997</v>
      </c>
      <c r="E26" s="329">
        <v>707.46681999999998</v>
      </c>
      <c r="F26" s="330">
        <v>41.831800000000001</v>
      </c>
      <c r="G26" s="607"/>
      <c r="H26" s="607"/>
      <c r="I26" s="607"/>
      <c r="J26" s="607"/>
    </row>
    <row r="27" spans="1:10" ht="12" customHeight="1" collapsed="1">
      <c r="B27" s="41" t="str">
        <f>B22</f>
        <v>I Inventories</v>
      </c>
      <c r="C27" s="316">
        <f>SUM(C23:C26)</f>
        <v>7265.7187400000003</v>
      </c>
      <c r="D27" s="316">
        <f>SUM(D23:D26)</f>
        <v>8633.1872300000014</v>
      </c>
      <c r="E27" s="316">
        <f>SUM(E23:E26)</f>
        <v>9310.1556</v>
      </c>
      <c r="F27" s="328">
        <f>SUM(F23:F26)</f>
        <v>7901.85005</v>
      </c>
      <c r="G27" s="607"/>
      <c r="H27" s="607"/>
      <c r="I27" s="607"/>
      <c r="J27" s="607"/>
    </row>
    <row r="28" spans="1:10" ht="12" customHeight="1">
      <c r="A28" s="664"/>
      <c r="B28" s="12" t="s">
        <v>27</v>
      </c>
      <c r="C28" s="316"/>
      <c r="D28" s="316"/>
      <c r="E28" s="316"/>
      <c r="F28" s="328"/>
      <c r="G28" s="607"/>
      <c r="H28" s="607"/>
      <c r="I28" s="607"/>
      <c r="J28" s="607"/>
    </row>
    <row r="29" spans="1:10" ht="12" customHeight="1">
      <c r="A29" s="613"/>
      <c r="B29" s="17" t="s">
        <v>229</v>
      </c>
      <c r="C29" s="316">
        <v>1880.6738700000001</v>
      </c>
      <c r="D29" s="316">
        <v>4704.3806699999996</v>
      </c>
      <c r="E29" s="316">
        <v>4050.20883</v>
      </c>
      <c r="F29" s="328">
        <v>4598.8673200000003</v>
      </c>
      <c r="G29" s="607"/>
      <c r="H29" s="607"/>
      <c r="I29" s="607"/>
      <c r="J29" s="607"/>
    </row>
    <row r="30" spans="1:10" ht="12" customHeight="1">
      <c r="B30" s="17" t="s">
        <v>230</v>
      </c>
      <c r="C30" s="316">
        <v>516.75288999999998</v>
      </c>
      <c r="D30" s="316">
        <v>427.58436</v>
      </c>
      <c r="E30" s="316">
        <v>231.02020999999999</v>
      </c>
      <c r="F30" s="328">
        <v>220.32026000000002</v>
      </c>
      <c r="G30" s="607"/>
      <c r="H30" s="607"/>
      <c r="I30" s="607"/>
      <c r="J30" s="607"/>
    </row>
    <row r="31" spans="1:10" ht="12" customHeight="1">
      <c r="B31" s="17" t="s">
        <v>231</v>
      </c>
      <c r="C31" s="316">
        <v>328.74766</v>
      </c>
      <c r="D31" s="316">
        <v>149.14217000000002</v>
      </c>
      <c r="E31" s="316">
        <v>1336.28963</v>
      </c>
      <c r="F31" s="328">
        <v>1207.8783500000002</v>
      </c>
      <c r="G31" s="607"/>
      <c r="H31" s="607"/>
      <c r="I31" s="607"/>
      <c r="J31" s="607"/>
    </row>
    <row r="32" spans="1:10" ht="12" customHeight="1">
      <c r="B32" s="18"/>
      <c r="C32" s="322">
        <f>SUM(C29:C31)</f>
        <v>2726.1744200000003</v>
      </c>
      <c r="D32" s="322">
        <f>SUM(D29:D31)</f>
        <v>5281.1071999999995</v>
      </c>
      <c r="E32" s="322">
        <f>SUM(E29:E31)</f>
        <v>5617.5186700000004</v>
      </c>
      <c r="F32" s="323">
        <f>SUM(F29:F31)</f>
        <v>6027.0659300000007</v>
      </c>
      <c r="G32" s="607"/>
      <c r="H32" s="607"/>
      <c r="I32" s="607"/>
      <c r="J32" s="607"/>
    </row>
    <row r="33" spans="2:10" ht="12" customHeight="1">
      <c r="B33" s="17" t="s">
        <v>232</v>
      </c>
      <c r="C33" s="316">
        <v>76.284750000000003</v>
      </c>
      <c r="D33" s="316">
        <v>0</v>
      </c>
      <c r="E33" s="316">
        <v>0</v>
      </c>
      <c r="F33" s="328">
        <v>0</v>
      </c>
      <c r="G33" s="607"/>
      <c r="H33" s="607"/>
      <c r="I33" s="607"/>
      <c r="J33" s="607"/>
    </row>
    <row r="34" spans="2:10" ht="12" customHeight="1">
      <c r="B34" s="17" t="s">
        <v>233</v>
      </c>
      <c r="C34" s="316">
        <v>3600.4271899999999</v>
      </c>
      <c r="D34" s="316">
        <v>3411.5475799999999</v>
      </c>
      <c r="E34" s="316">
        <v>1824.4306299999998</v>
      </c>
      <c r="F34" s="328">
        <v>1172.8622</v>
      </c>
      <c r="G34" s="607"/>
      <c r="H34" s="607"/>
      <c r="I34" s="607"/>
      <c r="J34" s="607"/>
    </row>
    <row r="35" spans="2:10" ht="12" customHeight="1">
      <c r="B35" s="18"/>
      <c r="C35" s="322">
        <f>SUM(C34,C33,C32,C27)</f>
        <v>13668.605100000001</v>
      </c>
      <c r="D35" s="322">
        <f>SUM(D34,D33,D32,D27)</f>
        <v>17325.84201</v>
      </c>
      <c r="E35" s="322">
        <f>SUM(E34,E33,E32,E27)</f>
        <v>16752.104899999998</v>
      </c>
      <c r="F35" s="323">
        <f>SUM(F34,F33,F32,F27)</f>
        <v>15101.778180000001</v>
      </c>
      <c r="G35" s="607"/>
      <c r="H35" s="607"/>
      <c r="I35" s="607"/>
      <c r="J35" s="607"/>
    </row>
    <row r="36" spans="2:10" ht="12" customHeight="1">
      <c r="B36" s="11" t="s">
        <v>28</v>
      </c>
      <c r="C36" s="316">
        <v>103.85811</v>
      </c>
      <c r="D36" s="316">
        <v>59.866999999999997</v>
      </c>
      <c r="E36" s="316">
        <v>32.992839999999994</v>
      </c>
      <c r="F36" s="328">
        <v>47.893740000000001</v>
      </c>
      <c r="G36" s="607"/>
      <c r="H36" s="607"/>
      <c r="I36" s="607"/>
      <c r="J36" s="607"/>
    </row>
    <row r="37" spans="2:10" ht="12" customHeight="1" thickBot="1">
      <c r="B37" s="84"/>
      <c r="C37" s="324">
        <f>SUM(C35:C36,C20)</f>
        <v>15754.18223</v>
      </c>
      <c r="D37" s="324">
        <f>SUM(D35:D36,D20)</f>
        <v>19684.351599999998</v>
      </c>
      <c r="E37" s="324">
        <f>SUM(E35:E36,E20)</f>
        <v>22392.679859999997</v>
      </c>
      <c r="F37" s="325">
        <f>SUM(F35:F36,F20)</f>
        <v>20859.330240000003</v>
      </c>
      <c r="G37" s="607"/>
      <c r="H37" s="607"/>
      <c r="I37" s="607"/>
      <c r="J37" s="607"/>
    </row>
    <row r="38" spans="2:10" ht="12" customHeight="1">
      <c r="B38" s="85"/>
      <c r="C38" s="316"/>
      <c r="D38" s="316"/>
      <c r="E38" s="316"/>
      <c r="F38" s="328"/>
      <c r="G38" s="607"/>
      <c r="H38" s="607"/>
      <c r="I38" s="607"/>
      <c r="J38" s="607"/>
    </row>
    <row r="39" spans="2:10" ht="12" customHeight="1">
      <c r="B39" s="8" t="s">
        <v>234</v>
      </c>
      <c r="C39" s="316"/>
      <c r="D39" s="316"/>
      <c r="E39" s="316"/>
      <c r="F39" s="328"/>
      <c r="G39" s="607"/>
      <c r="H39" s="607"/>
      <c r="I39" s="607"/>
      <c r="J39" s="607"/>
    </row>
    <row r="40" spans="2:10" ht="12" hidden="1" customHeight="1" outlineLevel="1">
      <c r="B40" s="11" t="s">
        <v>235</v>
      </c>
      <c r="C40" s="316"/>
      <c r="D40" s="316"/>
      <c r="E40" s="316"/>
      <c r="F40" s="328"/>
      <c r="G40" s="607"/>
      <c r="H40" s="607"/>
      <c r="I40" s="607"/>
      <c r="J40" s="607"/>
    </row>
    <row r="41" spans="2:10" ht="12" hidden="1" customHeight="1" outlineLevel="1">
      <c r="B41" s="17" t="s">
        <v>236</v>
      </c>
      <c r="C41" s="316">
        <v>1141.5999999999999</v>
      </c>
      <c r="D41" s="316">
        <v>1141.5999999999999</v>
      </c>
      <c r="E41" s="316">
        <v>1141.5999999999999</v>
      </c>
      <c r="F41" s="328">
        <v>1141.5999999999999</v>
      </c>
      <c r="G41" s="607"/>
      <c r="H41" s="607"/>
      <c r="I41" s="607"/>
      <c r="J41" s="607"/>
    </row>
    <row r="42" spans="2:10" ht="12" hidden="1" customHeight="1" outlineLevel="1">
      <c r="B42" s="86" t="s">
        <v>237</v>
      </c>
      <c r="C42" s="316">
        <v>0</v>
      </c>
      <c r="D42" s="316">
        <v>-29.3</v>
      </c>
      <c r="E42" s="316">
        <v>-29.3</v>
      </c>
      <c r="F42" s="328">
        <v>-29.3</v>
      </c>
      <c r="G42" s="607"/>
      <c r="H42" s="607"/>
      <c r="I42" s="607"/>
      <c r="J42" s="607"/>
    </row>
    <row r="43" spans="2:10" ht="12" hidden="1" customHeight="1" outlineLevel="1">
      <c r="B43" s="87" t="s">
        <v>238</v>
      </c>
      <c r="C43" s="322">
        <f>SUM(C41:C42)</f>
        <v>1141.5999999999999</v>
      </c>
      <c r="D43" s="322">
        <f>SUM(D41:D42)</f>
        <v>1112.3</v>
      </c>
      <c r="E43" s="322">
        <f>SUM(E41:E42)</f>
        <v>1112.3</v>
      </c>
      <c r="F43" s="323">
        <f>SUM(F41:F42)</f>
        <v>1112.3</v>
      </c>
      <c r="G43" s="607"/>
      <c r="H43" s="607"/>
      <c r="I43" s="607"/>
      <c r="J43" s="607"/>
    </row>
    <row r="44" spans="2:10" ht="12" hidden="1" customHeight="1" outlineLevel="1">
      <c r="B44" s="17" t="s">
        <v>239</v>
      </c>
      <c r="C44" s="316">
        <v>47.100209999999997</v>
      </c>
      <c r="D44" s="316">
        <v>47.100209999999997</v>
      </c>
      <c r="E44" s="316">
        <v>47.100209999999997</v>
      </c>
      <c r="F44" s="328">
        <v>47.100209999999997</v>
      </c>
      <c r="G44" s="607"/>
      <c r="H44" s="607"/>
      <c r="I44" s="607"/>
      <c r="J44" s="607"/>
    </row>
    <row r="45" spans="2:10" ht="12" hidden="1" customHeight="1" outlineLevel="1">
      <c r="B45" s="17" t="s">
        <v>240</v>
      </c>
      <c r="C45" s="316">
        <v>76.284750000000003</v>
      </c>
      <c r="D45" s="316">
        <v>29.3</v>
      </c>
      <c r="E45" s="316">
        <v>29.3</v>
      </c>
      <c r="F45" s="328">
        <v>29.3</v>
      </c>
      <c r="G45" s="607"/>
      <c r="H45" s="607"/>
      <c r="I45" s="607"/>
      <c r="J45" s="607"/>
    </row>
    <row r="46" spans="2:10" ht="12" hidden="1" customHeight="1" outlineLevel="1">
      <c r="B46" s="17" t="s">
        <v>241</v>
      </c>
      <c r="C46" s="316">
        <v>4701.9799899999998</v>
      </c>
      <c r="D46" s="316">
        <v>4921.9705000000004</v>
      </c>
      <c r="E46" s="316">
        <v>5358.0313200000001</v>
      </c>
      <c r="F46" s="328">
        <v>7693.7415799999999</v>
      </c>
      <c r="G46" s="607"/>
      <c r="H46" s="607"/>
      <c r="I46" s="607"/>
      <c r="J46" s="607"/>
    </row>
    <row r="47" spans="2:10" ht="12" hidden="1" customHeight="1" outlineLevel="1">
      <c r="B47" s="55" t="s">
        <v>242</v>
      </c>
      <c r="C47" s="329">
        <v>219.99051</v>
      </c>
      <c r="D47" s="329">
        <v>436.06082000000004</v>
      </c>
      <c r="E47" s="329">
        <v>2335.7102599999998</v>
      </c>
      <c r="F47" s="330">
        <v>86.199669999999998</v>
      </c>
      <c r="G47" s="607"/>
      <c r="H47" s="607"/>
      <c r="I47" s="607"/>
      <c r="J47" s="607"/>
    </row>
    <row r="48" spans="2:10" ht="12" customHeight="1" collapsed="1">
      <c r="B48" s="41" t="str">
        <f>B40</f>
        <v>A. Shareholders equity</v>
      </c>
      <c r="C48" s="316">
        <f>SUM(C43:C47)</f>
        <v>6186.9554599999992</v>
      </c>
      <c r="D48" s="316">
        <f>SUM(D43:D47)</f>
        <v>6546.73153</v>
      </c>
      <c r="E48" s="316">
        <f>SUM(E43:E47)</f>
        <v>8882.4417900000008</v>
      </c>
      <c r="F48" s="328">
        <f>SUM(F43:F47)</f>
        <v>8968.6414600000007</v>
      </c>
      <c r="G48" s="607"/>
      <c r="H48" s="607"/>
      <c r="I48" s="607"/>
      <c r="J48" s="607"/>
    </row>
    <row r="49" spans="2:10" ht="12" customHeight="1">
      <c r="B49" s="11" t="s">
        <v>252</v>
      </c>
      <c r="C49" s="316"/>
      <c r="D49" s="316"/>
      <c r="E49" s="316"/>
      <c r="F49" s="328"/>
      <c r="G49" s="607"/>
      <c r="H49" s="607"/>
      <c r="I49" s="607"/>
      <c r="J49" s="607"/>
    </row>
    <row r="50" spans="2:10" ht="12" customHeight="1">
      <c r="B50" s="17" t="s">
        <v>253</v>
      </c>
      <c r="C50" s="316">
        <v>184.83624</v>
      </c>
      <c r="D50" s="316">
        <v>94.766999999999996</v>
      </c>
      <c r="E50" s="316">
        <v>234.10900000000001</v>
      </c>
      <c r="F50" s="328">
        <v>201.48</v>
      </c>
      <c r="G50" s="607"/>
      <c r="H50" s="607"/>
      <c r="I50" s="607"/>
      <c r="J50" s="607"/>
    </row>
    <row r="51" spans="2:10" ht="12" customHeight="1">
      <c r="B51" s="55" t="s">
        <v>254</v>
      </c>
      <c r="C51" s="329">
        <v>1351.5603100000001</v>
      </c>
      <c r="D51" s="329">
        <v>964.69200000000001</v>
      </c>
      <c r="E51" s="329">
        <v>1335.248</v>
      </c>
      <c r="F51" s="330">
        <v>1200.4480000000001</v>
      </c>
      <c r="G51" s="607"/>
      <c r="H51" s="607"/>
      <c r="I51" s="607"/>
      <c r="J51" s="607"/>
    </row>
    <row r="52" spans="2:10" ht="12" customHeight="1">
      <c r="B52" s="41"/>
      <c r="C52" s="316">
        <f>SUM(C50:C51)</f>
        <v>1536.3965500000002</v>
      </c>
      <c r="D52" s="316">
        <f>SUM(D50:D51)</f>
        <v>1059.4590000000001</v>
      </c>
      <c r="E52" s="316">
        <f>SUM(E50:E51)</f>
        <v>1569.357</v>
      </c>
      <c r="F52" s="328">
        <f>SUM(F50:F51)</f>
        <v>1401.9280000000001</v>
      </c>
      <c r="G52" s="607"/>
      <c r="H52" s="607"/>
      <c r="I52" s="607"/>
      <c r="J52" s="607"/>
    </row>
    <row r="53" spans="2:10" ht="12" customHeight="1">
      <c r="B53" s="11" t="s">
        <v>243</v>
      </c>
      <c r="C53" s="316"/>
      <c r="D53" s="316"/>
      <c r="E53" s="316"/>
      <c r="F53" s="328"/>
      <c r="G53" s="607"/>
      <c r="H53" s="607"/>
      <c r="I53" s="607"/>
      <c r="J53" s="607"/>
    </row>
    <row r="54" spans="2:10" ht="12" customHeight="1">
      <c r="B54" s="17" t="s">
        <v>244</v>
      </c>
      <c r="C54" s="316">
        <v>600</v>
      </c>
      <c r="D54" s="316">
        <v>480</v>
      </c>
      <c r="E54" s="316">
        <v>360</v>
      </c>
      <c r="F54" s="328">
        <v>3004.4907799999996</v>
      </c>
      <c r="G54" s="607"/>
      <c r="H54" s="607"/>
      <c r="I54" s="607"/>
      <c r="J54" s="607"/>
    </row>
    <row r="55" spans="2:10" ht="12" customHeight="1">
      <c r="B55" s="17" t="s">
        <v>245</v>
      </c>
      <c r="C55" s="316">
        <v>3217.0042100000001</v>
      </c>
      <c r="D55" s="316">
        <v>5327.9982900000005</v>
      </c>
      <c r="E55" s="316">
        <v>3663.0758599999999</v>
      </c>
      <c r="F55" s="328">
        <v>1717.3723600000001</v>
      </c>
      <c r="G55" s="607"/>
      <c r="H55" s="607"/>
      <c r="I55" s="607"/>
      <c r="J55" s="607"/>
    </row>
    <row r="56" spans="2:10" ht="12" customHeight="1">
      <c r="B56" s="17" t="s">
        <v>246</v>
      </c>
      <c r="C56" s="316">
        <v>3824.9607700000001</v>
      </c>
      <c r="D56" s="316">
        <v>6049.9983099999999</v>
      </c>
      <c r="E56" s="316">
        <v>6830.5913499999997</v>
      </c>
      <c r="F56" s="328">
        <v>4752.3873899999999</v>
      </c>
      <c r="G56" s="607"/>
      <c r="H56" s="607"/>
      <c r="I56" s="607"/>
      <c r="J56" s="607"/>
    </row>
    <row r="57" spans="2:10" ht="12" customHeight="1">
      <c r="B57" s="17" t="s">
        <v>247</v>
      </c>
      <c r="C57" s="316">
        <v>388.86523999999997</v>
      </c>
      <c r="D57" s="316">
        <v>140.25047000000001</v>
      </c>
      <c r="E57" s="316">
        <v>161.54692</v>
      </c>
      <c r="F57" s="328">
        <v>114.81125</v>
      </c>
      <c r="G57" s="607"/>
      <c r="H57" s="607"/>
      <c r="I57" s="607"/>
      <c r="J57" s="607"/>
    </row>
    <row r="58" spans="2:10" ht="12" customHeight="1">
      <c r="B58" s="55" t="s">
        <v>248</v>
      </c>
      <c r="C58" s="329"/>
      <c r="D58" s="329"/>
      <c r="E58" s="329">
        <v>45.306260000000002</v>
      </c>
      <c r="F58" s="330">
        <v>12.92502</v>
      </c>
      <c r="G58" s="607"/>
      <c r="H58" s="607"/>
      <c r="I58" s="607"/>
      <c r="J58" s="607"/>
    </row>
    <row r="59" spans="2:10" ht="12" customHeight="1">
      <c r="B59" s="41"/>
      <c r="C59" s="316">
        <f>SUM(C54:C58)</f>
        <v>8030.8302200000007</v>
      </c>
      <c r="D59" s="316">
        <f>SUM(D54:D58)</f>
        <v>11998.247070000001</v>
      </c>
      <c r="E59" s="316">
        <f>SUM(E54:E58)</f>
        <v>11060.52039</v>
      </c>
      <c r="F59" s="328">
        <f>SUM(F54:F58)</f>
        <v>9601.9868000000006</v>
      </c>
      <c r="G59" s="607"/>
      <c r="H59" s="607"/>
      <c r="I59" s="607"/>
      <c r="J59" s="607"/>
    </row>
    <row r="60" spans="2:10" ht="3.75" customHeight="1">
      <c r="B60" s="85"/>
      <c r="C60" s="316"/>
      <c r="D60" s="316"/>
      <c r="E60" s="316"/>
      <c r="F60" s="328"/>
      <c r="G60" s="607"/>
      <c r="H60" s="607"/>
      <c r="I60" s="607"/>
      <c r="J60" s="607"/>
    </row>
    <row r="61" spans="2:10" ht="12" customHeight="1">
      <c r="B61" s="11" t="s">
        <v>249</v>
      </c>
      <c r="C61" s="316"/>
      <c r="D61" s="316">
        <v>79.914000000000001</v>
      </c>
      <c r="E61" s="316">
        <v>880.36068</v>
      </c>
      <c r="F61" s="328">
        <v>886.774</v>
      </c>
      <c r="G61" s="607"/>
      <c r="H61" s="607"/>
      <c r="I61" s="607"/>
      <c r="J61" s="607"/>
    </row>
    <row r="62" spans="2:10" ht="12" customHeight="1" thickBot="1">
      <c r="B62" s="84"/>
      <c r="C62" s="324">
        <f>SUM(C59:C61,C52,C48)</f>
        <v>15754.18223</v>
      </c>
      <c r="D62" s="324">
        <f>SUM(D59:D61,D52,D48)</f>
        <v>19684.351600000002</v>
      </c>
      <c r="E62" s="324">
        <f>SUM(E59:E61,E52,E48)</f>
        <v>22392.67986</v>
      </c>
      <c r="F62" s="325">
        <f>SUM(F59:F61,F52,F48)</f>
        <v>20859.330260000002</v>
      </c>
      <c r="G62" s="607"/>
      <c r="H62" s="607"/>
      <c r="I62" s="607"/>
      <c r="J62" s="607"/>
    </row>
    <row r="63" spans="2:10" ht="12" customHeight="1">
      <c r="B63" s="88"/>
      <c r="C63" s="106"/>
      <c r="D63" s="106"/>
      <c r="E63" s="106"/>
      <c r="F63" s="106"/>
      <c r="G63" s="607"/>
      <c r="H63" s="607"/>
      <c r="I63" s="607"/>
      <c r="J63" s="607"/>
    </row>
    <row r="64" spans="2:10" ht="12" customHeight="1">
      <c r="B64" s="88"/>
      <c r="C64" s="106"/>
      <c r="D64" s="106"/>
      <c r="E64" s="106"/>
      <c r="F64" s="106"/>
      <c r="G64" s="607"/>
      <c r="H64" s="607"/>
      <c r="I64" s="607"/>
      <c r="J64" s="607"/>
    </row>
    <row r="65" spans="1:17" ht="12" customHeight="1">
      <c r="B65" s="310" t="s">
        <v>250</v>
      </c>
      <c r="C65" s="311"/>
      <c r="D65" s="311"/>
      <c r="E65" s="311"/>
      <c r="F65" s="312"/>
      <c r="G65" s="607"/>
      <c r="H65" s="607"/>
      <c r="I65" s="607"/>
      <c r="J65" s="607"/>
    </row>
    <row r="66" spans="1:17" ht="12" customHeight="1">
      <c r="B66" s="403" t="s">
        <v>79</v>
      </c>
      <c r="C66" s="404">
        <v>15754.18223</v>
      </c>
      <c r="D66" s="404">
        <v>19684.351600000002</v>
      </c>
      <c r="E66" s="404">
        <v>22392.67986</v>
      </c>
      <c r="F66" s="405">
        <v>20859.330260000002</v>
      </c>
      <c r="G66" s="607"/>
      <c r="H66" s="607"/>
      <c r="I66" s="607"/>
      <c r="J66" s="607"/>
    </row>
    <row r="67" spans="1:17" ht="12" customHeight="1">
      <c r="B67" s="406" t="s">
        <v>251</v>
      </c>
      <c r="C67" s="407">
        <f>C66-C62</f>
        <v>0</v>
      </c>
      <c r="D67" s="407">
        <f>D66-D62</f>
        <v>0</v>
      </c>
      <c r="E67" s="407">
        <f>E66-E62</f>
        <v>0</v>
      </c>
      <c r="F67" s="408">
        <f>F66-F62</f>
        <v>0</v>
      </c>
      <c r="G67" s="607"/>
      <c r="H67" s="607"/>
      <c r="I67" s="607"/>
      <c r="J67" s="607"/>
    </row>
    <row r="68" spans="1:17" ht="12" customHeight="1">
      <c r="B68" s="660"/>
      <c r="C68" s="661"/>
      <c r="D68" s="661"/>
      <c r="E68" s="661"/>
      <c r="F68" s="661"/>
      <c r="G68" s="607"/>
      <c r="H68" s="607"/>
      <c r="I68" s="607"/>
      <c r="J68" s="607"/>
    </row>
    <row r="69" spans="1:17" ht="20.25" customHeight="1">
      <c r="C69" s="607"/>
      <c r="D69" s="607"/>
      <c r="E69" s="607"/>
      <c r="F69" s="607"/>
      <c r="G69" s="607"/>
      <c r="H69" s="607"/>
      <c r="I69" s="607"/>
      <c r="J69" s="607"/>
    </row>
    <row r="70" spans="1:17">
      <c r="B70" s="662"/>
      <c r="C70" s="607"/>
      <c r="D70" s="607"/>
      <c r="E70" s="607"/>
      <c r="F70" s="607"/>
      <c r="G70" s="607"/>
      <c r="H70" s="607"/>
      <c r="I70" s="607"/>
      <c r="J70" s="607"/>
    </row>
    <row r="71" spans="1:17">
      <c r="B71" s="662"/>
      <c r="C71" s="607"/>
      <c r="D71" s="607"/>
      <c r="E71" s="607"/>
      <c r="F71" s="607"/>
      <c r="G71" s="607"/>
      <c r="H71" s="607"/>
      <c r="I71" s="607"/>
      <c r="J71" s="607"/>
    </row>
    <row r="72" spans="1:17">
      <c r="B72" s="662"/>
      <c r="C72" s="607"/>
      <c r="D72" s="607"/>
      <c r="E72" s="607"/>
      <c r="F72" s="607"/>
      <c r="G72" s="607"/>
      <c r="H72" s="607"/>
      <c r="I72" s="607"/>
      <c r="J72" s="607"/>
    </row>
    <row r="73" spans="1:17">
      <c r="B73" s="247"/>
      <c r="C73" s="607"/>
      <c r="D73" s="607"/>
      <c r="E73" s="607"/>
      <c r="F73" s="607"/>
      <c r="G73" s="607"/>
      <c r="H73" s="607"/>
      <c r="I73" s="607"/>
      <c r="J73" s="607"/>
    </row>
    <row r="74" spans="1:17" s="616" customFormat="1">
      <c r="A74" s="210"/>
      <c r="B74" s="247"/>
      <c r="C74" s="607"/>
      <c r="D74" s="607"/>
      <c r="E74" s="607"/>
      <c r="F74" s="607"/>
      <c r="G74" s="607"/>
      <c r="H74" s="607"/>
      <c r="I74" s="607"/>
      <c r="J74" s="607"/>
      <c r="K74" s="210"/>
      <c r="L74" s="210"/>
      <c r="M74" s="210"/>
      <c r="N74" s="210"/>
      <c r="O74" s="210"/>
      <c r="P74" s="210"/>
      <c r="Q74" s="210"/>
    </row>
    <row r="75" spans="1:17" s="616" customFormat="1">
      <c r="A75" s="210"/>
      <c r="B75" s="662"/>
      <c r="C75" s="607"/>
      <c r="D75" s="607"/>
      <c r="E75" s="607"/>
      <c r="F75" s="607"/>
      <c r="G75" s="607"/>
      <c r="H75" s="607"/>
      <c r="I75" s="607"/>
      <c r="J75" s="607"/>
      <c r="K75" s="210"/>
      <c r="L75" s="210"/>
      <c r="M75" s="210"/>
      <c r="N75" s="210"/>
      <c r="O75" s="210"/>
      <c r="P75" s="210"/>
      <c r="Q75" s="210"/>
    </row>
    <row r="76" spans="1:17" s="616" customFormat="1">
      <c r="A76" s="210"/>
      <c r="B76" s="247"/>
      <c r="C76" s="607"/>
      <c r="D76" s="607"/>
      <c r="E76" s="607"/>
      <c r="F76" s="607"/>
      <c r="G76" s="607"/>
      <c r="H76" s="607"/>
      <c r="I76" s="607"/>
      <c r="J76" s="607"/>
      <c r="K76" s="210"/>
      <c r="L76" s="210"/>
      <c r="M76" s="210"/>
      <c r="N76" s="210"/>
      <c r="O76" s="210"/>
      <c r="P76" s="210"/>
      <c r="Q76" s="210"/>
    </row>
    <row r="77" spans="1:17" s="616" customFormat="1">
      <c r="A77" s="210"/>
      <c r="B77" s="247"/>
      <c r="C77" s="607"/>
      <c r="D77" s="607"/>
      <c r="E77" s="607"/>
      <c r="F77" s="607"/>
      <c r="G77" s="607"/>
      <c r="H77" s="607"/>
      <c r="I77" s="607"/>
      <c r="J77" s="607"/>
      <c r="K77" s="210"/>
      <c r="L77" s="210"/>
      <c r="M77" s="210"/>
      <c r="N77" s="210"/>
      <c r="O77" s="210"/>
      <c r="P77" s="210"/>
      <c r="Q77" s="210"/>
    </row>
    <row r="78" spans="1:17" s="616" customFormat="1">
      <c r="A78" s="210"/>
      <c r="B78" s="662"/>
      <c r="C78" s="607"/>
      <c r="D78" s="607"/>
      <c r="E78" s="607"/>
      <c r="F78" s="607"/>
      <c r="G78" s="607"/>
      <c r="H78" s="607"/>
      <c r="I78" s="607"/>
      <c r="J78" s="607"/>
      <c r="K78" s="210"/>
      <c r="L78" s="210"/>
      <c r="M78" s="210"/>
      <c r="N78" s="210"/>
      <c r="O78" s="210"/>
      <c r="P78" s="210"/>
      <c r="Q78" s="210"/>
    </row>
    <row r="79" spans="1:17" s="616" customFormat="1">
      <c r="A79" s="210"/>
      <c r="B79" s="247"/>
      <c r="C79" s="607"/>
      <c r="D79" s="607"/>
      <c r="E79" s="607"/>
      <c r="F79" s="607"/>
      <c r="G79" s="607"/>
      <c r="H79" s="607"/>
      <c r="I79" s="607"/>
      <c r="J79" s="607"/>
      <c r="K79" s="210"/>
      <c r="L79" s="210"/>
      <c r="M79" s="210"/>
      <c r="N79" s="210"/>
      <c r="O79" s="210"/>
      <c r="P79" s="210"/>
      <c r="Q79" s="210"/>
    </row>
    <row r="80" spans="1:17" s="616" customFormat="1">
      <c r="A80" s="210"/>
      <c r="B80" s="247"/>
      <c r="C80" s="607"/>
      <c r="D80" s="607"/>
      <c r="E80" s="607"/>
      <c r="F80" s="607"/>
      <c r="G80" s="607"/>
      <c r="H80" s="607"/>
      <c r="I80" s="607"/>
      <c r="J80" s="607"/>
      <c r="K80" s="210"/>
      <c r="L80" s="210"/>
      <c r="M80" s="210"/>
      <c r="N80" s="210"/>
      <c r="O80" s="210"/>
      <c r="P80" s="210"/>
      <c r="Q80" s="210"/>
    </row>
    <row r="81" spans="1:17" s="616" customFormat="1">
      <c r="A81" s="210"/>
      <c r="B81" s="662"/>
      <c r="C81" s="607"/>
      <c r="D81" s="607"/>
      <c r="E81" s="607"/>
      <c r="F81" s="607"/>
      <c r="G81" s="607"/>
      <c r="H81" s="607"/>
      <c r="I81" s="607"/>
      <c r="J81" s="607"/>
      <c r="K81" s="210"/>
      <c r="L81" s="210"/>
      <c r="M81" s="210"/>
      <c r="N81" s="210"/>
      <c r="O81" s="210"/>
      <c r="P81" s="210"/>
      <c r="Q81" s="210"/>
    </row>
    <row r="82" spans="1:17" s="616" customFormat="1">
      <c r="A82" s="210"/>
      <c r="B82" s="247"/>
      <c r="C82" s="607"/>
      <c r="D82" s="607"/>
      <c r="E82" s="607"/>
      <c r="F82" s="607"/>
      <c r="G82" s="607"/>
      <c r="H82" s="607"/>
      <c r="I82" s="607"/>
      <c r="J82" s="607"/>
      <c r="K82" s="210"/>
      <c r="L82" s="210"/>
      <c r="M82" s="210"/>
      <c r="N82" s="210"/>
      <c r="O82" s="210"/>
      <c r="P82" s="210"/>
      <c r="Q82" s="210"/>
    </row>
    <row r="83" spans="1:17" s="616" customFormat="1">
      <c r="A83" s="210"/>
      <c r="B83" s="247"/>
      <c r="C83" s="607"/>
      <c r="D83" s="607"/>
      <c r="E83" s="607"/>
      <c r="F83" s="607"/>
      <c r="G83" s="607"/>
      <c r="H83" s="607"/>
      <c r="I83" s="607"/>
      <c r="J83" s="607"/>
      <c r="K83" s="210"/>
      <c r="L83" s="210"/>
      <c r="M83" s="210"/>
      <c r="N83" s="210"/>
      <c r="O83" s="210"/>
      <c r="P83" s="210"/>
      <c r="Q83" s="210"/>
    </row>
    <row r="84" spans="1:17" s="616" customFormat="1">
      <c r="A84" s="210"/>
      <c r="B84" s="662"/>
      <c r="C84" s="607"/>
      <c r="D84" s="607"/>
      <c r="E84" s="607"/>
      <c r="F84" s="607"/>
      <c r="G84" s="607"/>
      <c r="H84" s="607"/>
      <c r="I84" s="607"/>
      <c r="J84" s="607"/>
      <c r="K84" s="210"/>
      <c r="L84" s="210"/>
      <c r="M84" s="210"/>
      <c r="N84" s="210"/>
      <c r="O84" s="210"/>
      <c r="P84" s="210"/>
      <c r="Q84" s="210"/>
    </row>
    <row r="85" spans="1:17" s="616" customFormat="1">
      <c r="A85" s="210"/>
      <c r="B85" s="247"/>
      <c r="C85" s="607"/>
      <c r="D85" s="607"/>
      <c r="E85" s="607"/>
      <c r="F85" s="607"/>
      <c r="G85" s="607"/>
      <c r="H85" s="607"/>
      <c r="I85" s="607"/>
      <c r="J85" s="607"/>
      <c r="K85" s="210"/>
      <c r="L85" s="210"/>
      <c r="M85" s="210"/>
      <c r="N85" s="210"/>
      <c r="O85" s="210"/>
      <c r="P85" s="210"/>
      <c r="Q85" s="210"/>
    </row>
    <row r="86" spans="1:17" s="616" customFormat="1">
      <c r="A86" s="210"/>
      <c r="B86" s="247"/>
      <c r="C86" s="607"/>
      <c r="D86" s="607"/>
      <c r="E86" s="607"/>
      <c r="F86" s="607"/>
      <c r="G86" s="607"/>
      <c r="H86" s="607"/>
      <c r="I86" s="607"/>
      <c r="J86" s="607"/>
      <c r="K86" s="210"/>
      <c r="L86" s="210"/>
      <c r="M86" s="210"/>
      <c r="N86" s="210"/>
      <c r="O86" s="210"/>
      <c r="P86" s="210"/>
      <c r="Q86" s="210"/>
    </row>
    <row r="87" spans="1:17" s="616" customFormat="1">
      <c r="A87" s="210"/>
      <c r="B87" s="662"/>
      <c r="C87" s="607"/>
      <c r="D87" s="607"/>
      <c r="E87" s="607"/>
      <c r="F87" s="607"/>
      <c r="G87" s="607"/>
      <c r="H87" s="607"/>
      <c r="I87" s="607"/>
      <c r="J87" s="607"/>
      <c r="K87" s="210"/>
      <c r="L87" s="210"/>
      <c r="M87" s="210"/>
      <c r="N87" s="210"/>
      <c r="O87" s="210"/>
      <c r="P87" s="210"/>
      <c r="Q87" s="210"/>
    </row>
    <row r="88" spans="1:17" s="616" customFormat="1">
      <c r="A88" s="210"/>
      <c r="B88" s="663"/>
      <c r="C88" s="607"/>
      <c r="D88" s="607"/>
      <c r="E88" s="607"/>
      <c r="F88" s="607"/>
      <c r="G88" s="607"/>
      <c r="H88" s="607"/>
      <c r="I88" s="607"/>
      <c r="J88" s="607"/>
      <c r="K88" s="210"/>
      <c r="L88" s="210"/>
      <c r="M88" s="210"/>
      <c r="N88" s="210"/>
      <c r="O88" s="210"/>
      <c r="P88" s="210"/>
      <c r="Q88" s="210"/>
    </row>
    <row r="89" spans="1:17" s="616" customFormat="1">
      <c r="A89" s="210"/>
      <c r="B89" s="662"/>
      <c r="C89" s="607"/>
      <c r="D89" s="607"/>
      <c r="E89" s="607"/>
      <c r="F89" s="607"/>
      <c r="G89" s="607"/>
      <c r="H89" s="607"/>
      <c r="I89" s="607"/>
      <c r="J89" s="607"/>
      <c r="K89" s="210"/>
      <c r="L89" s="210"/>
      <c r="M89" s="210"/>
      <c r="N89" s="210"/>
      <c r="O89" s="210"/>
      <c r="P89" s="210"/>
      <c r="Q89" s="210"/>
    </row>
    <row r="90" spans="1:17" s="616" customFormat="1">
      <c r="A90" s="210"/>
      <c r="B90" s="663"/>
      <c r="C90" s="607"/>
      <c r="D90" s="607"/>
      <c r="E90" s="607"/>
      <c r="F90" s="607"/>
      <c r="G90" s="607"/>
      <c r="H90" s="607"/>
      <c r="I90" s="607"/>
      <c r="J90" s="607"/>
      <c r="K90" s="210"/>
      <c r="L90" s="210"/>
      <c r="M90" s="210"/>
      <c r="N90" s="210"/>
      <c r="O90" s="210"/>
      <c r="P90" s="210"/>
      <c r="Q90" s="210"/>
    </row>
    <row r="91" spans="1:17" s="616" customFormat="1">
      <c r="A91" s="210"/>
      <c r="B91" s="662"/>
      <c r="C91" s="607"/>
      <c r="D91" s="607"/>
      <c r="E91" s="607"/>
      <c r="F91" s="607"/>
      <c r="G91" s="607"/>
      <c r="H91" s="607"/>
      <c r="I91" s="607"/>
      <c r="J91" s="607"/>
      <c r="K91" s="210"/>
      <c r="L91" s="210"/>
      <c r="M91" s="210"/>
      <c r="N91" s="210"/>
      <c r="O91" s="210"/>
      <c r="P91" s="210"/>
      <c r="Q91" s="210"/>
    </row>
    <row r="92" spans="1:17" s="616" customFormat="1">
      <c r="A92" s="210"/>
      <c r="B92" s="663"/>
      <c r="C92" s="607"/>
      <c r="D92" s="607"/>
      <c r="E92" s="607"/>
      <c r="F92" s="607"/>
      <c r="G92" s="607"/>
      <c r="H92" s="607"/>
      <c r="I92" s="607"/>
      <c r="J92" s="607"/>
      <c r="K92" s="210"/>
      <c r="L92" s="210"/>
      <c r="M92" s="210"/>
      <c r="N92" s="210"/>
      <c r="O92" s="210"/>
      <c r="P92" s="210"/>
      <c r="Q92" s="210"/>
    </row>
  </sheetData>
  <pageMargins left="0.78740157480314965" right="0.78740157480314965" top="0.78740157480314965" bottom="0.78740157480314965" header="0.19685039370078741" footer="0.19685039370078741"/>
  <pageSetup paperSize="9" orientation="portrait" r:id="rId1"/>
  <headerFooter>
    <oddHeader>&amp;C&amp;A</oddHeader>
    <oddFooter>&amp;L&amp;8&amp;Z&amp;F</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E25" sqref="E25"/>
    </sheetView>
  </sheetViews>
  <sheetFormatPr defaultColWidth="11.375" defaultRowHeight="14.25"/>
  <cols>
    <col min="1" max="16384" width="11.375" style="718"/>
  </cols>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2:D30"/>
  <sheetViews>
    <sheetView zoomScaleNormal="100" zoomScaleSheetLayoutView="75" workbookViewId="0">
      <selection activeCell="E25" sqref="E25"/>
    </sheetView>
  </sheetViews>
  <sheetFormatPr defaultColWidth="11.375" defaultRowHeight="12.75"/>
  <cols>
    <col min="1" max="1" width="16.375" style="665" customWidth="1"/>
    <col min="2" max="4" width="6.625" style="665" customWidth="1"/>
    <col min="5" max="16384" width="11.375" style="665"/>
  </cols>
  <sheetData>
    <row r="2" spans="1:4" ht="19.5" customHeight="1">
      <c r="A2" s="1329" t="s">
        <v>323</v>
      </c>
      <c r="B2" s="1330"/>
      <c r="C2" s="1330"/>
      <c r="D2" s="1330"/>
    </row>
    <row r="3" spans="1:4" ht="12.75" customHeight="1">
      <c r="A3" s="395"/>
      <c r="B3" s="396">
        <v>2010</v>
      </c>
      <c r="C3" s="396">
        <v>2011</v>
      </c>
      <c r="D3" s="397">
        <v>2012</v>
      </c>
    </row>
    <row r="4" spans="1:4" ht="12.75" customHeight="1">
      <c r="A4" s="395" t="s">
        <v>324</v>
      </c>
      <c r="B4" s="1331" t="s">
        <v>422</v>
      </c>
      <c r="C4" s="1331"/>
      <c r="D4" s="1332"/>
    </row>
    <row r="5" spans="1:4" ht="12.75" customHeight="1">
      <c r="A5" s="365" t="s">
        <v>325</v>
      </c>
      <c r="B5" s="563">
        <v>98.7</v>
      </c>
      <c r="C5" s="564">
        <v>105.3</v>
      </c>
      <c r="D5" s="565">
        <v>110.7</v>
      </c>
    </row>
    <row r="6" spans="1:4" ht="12.75" customHeight="1">
      <c r="A6" s="366" t="s">
        <v>326</v>
      </c>
      <c r="B6" s="566">
        <v>1.4</v>
      </c>
      <c r="C6" s="567">
        <v>0.3</v>
      </c>
      <c r="D6" s="568">
        <v>-0.7</v>
      </c>
    </row>
    <row r="7" spans="1:4" ht="12.75" customHeight="1">
      <c r="A7" s="366" t="s">
        <v>327</v>
      </c>
      <c r="B7" s="566">
        <v>0.1</v>
      </c>
      <c r="C7" s="567">
        <v>5.5</v>
      </c>
      <c r="D7" s="569">
        <v>0.2</v>
      </c>
    </row>
    <row r="8" spans="1:4" ht="12.75" customHeight="1">
      <c r="A8" s="370" t="s">
        <v>328</v>
      </c>
      <c r="B8" s="570">
        <f>B19</f>
        <v>23.8</v>
      </c>
      <c r="C8" s="570">
        <f>C19</f>
        <v>18.8</v>
      </c>
      <c r="D8" s="571">
        <f>D19</f>
        <v>19.8</v>
      </c>
    </row>
    <row r="9" spans="1:4" ht="12.75" customHeight="1">
      <c r="A9" s="366" t="s">
        <v>274</v>
      </c>
      <c r="B9" s="566">
        <v>-1.8</v>
      </c>
      <c r="C9" s="567">
        <v>-1.2</v>
      </c>
      <c r="D9" s="568">
        <v>-3.2</v>
      </c>
    </row>
    <row r="10" spans="1:4" ht="12.75" customHeight="1">
      <c r="A10" s="366" t="s">
        <v>286</v>
      </c>
      <c r="B10" s="566">
        <v>-16.5</v>
      </c>
      <c r="C10" s="567">
        <v>-18</v>
      </c>
      <c r="D10" s="568">
        <v>-18.8</v>
      </c>
    </row>
    <row r="11" spans="1:4" ht="12.75" customHeight="1">
      <c r="A11" s="366" t="s">
        <v>329</v>
      </c>
      <c r="B11" s="566">
        <v>-0.4</v>
      </c>
      <c r="C11" s="566" t="s">
        <v>330</v>
      </c>
      <c r="D11" s="569" t="s">
        <v>330</v>
      </c>
    </row>
    <row r="12" spans="1:4" ht="12.75" customHeight="1" thickBot="1">
      <c r="A12" s="371" t="s">
        <v>331</v>
      </c>
      <c r="B12" s="572">
        <f>SUM(B5:B11)</f>
        <v>105.3</v>
      </c>
      <c r="C12" s="572">
        <f>SUM(C5:C11)</f>
        <v>110.70000000000002</v>
      </c>
      <c r="D12" s="573">
        <f>SUM(D5:D11)</f>
        <v>108</v>
      </c>
    </row>
    <row r="13" spans="1:4" ht="1.5" customHeight="1">
      <c r="A13" s="372"/>
      <c r="B13" s="567"/>
      <c r="C13" s="567"/>
      <c r="D13" s="568"/>
    </row>
    <row r="14" spans="1:4" ht="12.75" customHeight="1">
      <c r="A14" s="445" t="s">
        <v>273</v>
      </c>
      <c r="B14" s="567"/>
      <c r="C14" s="567"/>
      <c r="D14" s="568"/>
    </row>
    <row r="15" spans="1:4" ht="12.75" customHeight="1">
      <c r="A15" s="366" t="s">
        <v>43</v>
      </c>
      <c r="B15" s="567">
        <v>2</v>
      </c>
      <c r="C15" s="567">
        <v>0.1</v>
      </c>
      <c r="D15" s="568">
        <v>3.7</v>
      </c>
    </row>
    <row r="16" spans="1:4" ht="12.75" customHeight="1">
      <c r="A16" s="366" t="s">
        <v>332</v>
      </c>
      <c r="B16" s="567">
        <v>6.4</v>
      </c>
      <c r="C16" s="567">
        <v>3.6</v>
      </c>
      <c r="D16" s="568">
        <v>3.7</v>
      </c>
    </row>
    <row r="17" spans="1:4" ht="12.75" customHeight="1">
      <c r="A17" s="366" t="s">
        <v>333</v>
      </c>
      <c r="B17" s="567">
        <v>10.4</v>
      </c>
      <c r="C17" s="567">
        <v>13.8</v>
      </c>
      <c r="D17" s="568">
        <v>11.4</v>
      </c>
    </row>
    <row r="18" spans="1:4" ht="12.75" customHeight="1">
      <c r="A18" s="366" t="s">
        <v>334</v>
      </c>
      <c r="B18" s="567">
        <v>5</v>
      </c>
      <c r="C18" s="567">
        <v>1.3</v>
      </c>
      <c r="D18" s="568">
        <v>1</v>
      </c>
    </row>
    <row r="19" spans="1:4" ht="12.75" customHeight="1" thickBot="1">
      <c r="A19" s="371" t="s">
        <v>269</v>
      </c>
      <c r="B19" s="572">
        <f>SUM(B15:B18)</f>
        <v>23.8</v>
      </c>
      <c r="C19" s="572">
        <f>SUM(C15:C18)</f>
        <v>18.8</v>
      </c>
      <c r="D19" s="573">
        <f>SUM(D15:D18)</f>
        <v>19.8</v>
      </c>
    </row>
    <row r="20" spans="1:4">
      <c r="B20" s="630"/>
      <c r="C20" s="630"/>
      <c r="D20" s="630"/>
    </row>
    <row r="21" spans="1:4">
      <c r="B21" s="630"/>
      <c r="C21" s="630"/>
      <c r="D21" s="630"/>
    </row>
    <row r="22" spans="1:4">
      <c r="A22" s="630"/>
      <c r="B22" s="630"/>
      <c r="C22" s="630"/>
      <c r="D22" s="630"/>
    </row>
    <row r="23" spans="1:4">
      <c r="A23" s="630"/>
      <c r="B23" s="630"/>
      <c r="C23" s="630"/>
      <c r="D23" s="630"/>
    </row>
    <row r="24" spans="1:4" ht="19.5" customHeight="1">
      <c r="A24" s="1329" t="s">
        <v>335</v>
      </c>
      <c r="B24" s="1330"/>
      <c r="C24" s="1330"/>
      <c r="D24" s="1330"/>
    </row>
    <row r="25" spans="1:4">
      <c r="A25" s="398"/>
      <c r="B25" s="399">
        <v>2010</v>
      </c>
      <c r="C25" s="399">
        <v>2011</v>
      </c>
      <c r="D25" s="400">
        <v>2012</v>
      </c>
    </row>
    <row r="26" spans="1:4">
      <c r="A26" s="401" t="s">
        <v>324</v>
      </c>
      <c r="B26" s="1331" t="s">
        <v>422</v>
      </c>
      <c r="C26" s="1331"/>
      <c r="D26" s="1332"/>
    </row>
    <row r="27" spans="1:4" ht="12.75" customHeight="1">
      <c r="A27" s="366" t="s">
        <v>163</v>
      </c>
      <c r="B27" s="367">
        <f>B8</f>
        <v>23.8</v>
      </c>
      <c r="C27" s="368">
        <f>C8</f>
        <v>18.8</v>
      </c>
      <c r="D27" s="369">
        <f>D8</f>
        <v>19.8</v>
      </c>
    </row>
    <row r="28" spans="1:4" ht="12.75" customHeight="1">
      <c r="A28" s="366" t="s">
        <v>286</v>
      </c>
      <c r="B28" s="367">
        <f>B10</f>
        <v>-16.5</v>
      </c>
      <c r="C28" s="368">
        <f>C10</f>
        <v>-18</v>
      </c>
      <c r="D28" s="369">
        <f>D10</f>
        <v>-18.8</v>
      </c>
    </row>
    <row r="29" spans="1:4" ht="12.75" customHeight="1">
      <c r="A29" s="366" t="s">
        <v>531</v>
      </c>
      <c r="B29" s="373">
        <f>B27/-B28</f>
        <v>1.4424242424242424</v>
      </c>
      <c r="C29" s="374">
        <f>C27/-C28</f>
        <v>1.0444444444444445</v>
      </c>
      <c r="D29" s="375">
        <f>D27/-D28</f>
        <v>1.053191489361702</v>
      </c>
    </row>
    <row r="30" spans="1:4" ht="12.75" customHeight="1">
      <c r="A30" s="376" t="s">
        <v>336</v>
      </c>
      <c r="B30" s="377">
        <v>-5</v>
      </c>
      <c r="C30" s="378">
        <v>-4</v>
      </c>
      <c r="D30" s="379">
        <v>-7</v>
      </c>
    </row>
  </sheetData>
  <mergeCells count="4">
    <mergeCell ref="A2:D2"/>
    <mergeCell ref="A24:D24"/>
    <mergeCell ref="B4:D4"/>
    <mergeCell ref="B26:D26"/>
  </mergeCells>
  <pageMargins left="0.74803149606299213" right="0.74803149606299213" top="0.98425196850393704" bottom="0.98425196850393704" header="0.51181102362204722" footer="0.51181102362204722"/>
  <pageSetup paperSize="9" scale="72" orientation="landscape" r:id="rId1"/>
  <headerFooter alignWithMargins="0">
    <oddHeader>&amp;L&amp;"KPMG Logo,Normal"kpmg&amp;R&amp;"Univers 45 Light,Normal"Utopia Excel Toolbox
V4.0, July 2004</oddHeader>
    <oddFooter>&amp;L&amp;"Univers 45 Light,Normal"&amp;A&amp;C&amp;"Univers 45 Light,Normal"page &amp;P&amp;R&amp;"Univers 45 Light,Normal"&amp;D</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zoomScaleNormal="100" workbookViewId="0">
      <selection activeCell="E25" sqref="E25"/>
    </sheetView>
  </sheetViews>
  <sheetFormatPr defaultColWidth="9" defaultRowHeight="14.25"/>
  <cols>
    <col min="1" max="1" width="9" style="210"/>
    <col min="2" max="2" width="31.25" style="210" customWidth="1"/>
    <col min="3" max="5" width="6.625" style="210" customWidth="1"/>
    <col min="6" max="6" width="8.5" style="210" customWidth="1"/>
    <col min="7" max="7" width="8.625" style="210" customWidth="1"/>
    <col min="8" max="8" width="7.875" style="210" customWidth="1"/>
    <col min="9" max="9" width="20.5" style="210" customWidth="1"/>
    <col min="10" max="13" width="7.625" style="210" customWidth="1"/>
    <col min="14" max="16384" width="9" style="210"/>
  </cols>
  <sheetData>
    <row r="1" spans="2:5" ht="19.5" customHeight="1">
      <c r="C1" s="474"/>
      <c r="E1" s="474"/>
    </row>
    <row r="2" spans="2:5" ht="19.5" customHeight="1">
      <c r="B2" s="26" t="s">
        <v>337</v>
      </c>
      <c r="C2" s="2"/>
      <c r="D2" s="2"/>
      <c r="E2" s="22"/>
    </row>
    <row r="3" spans="2:5" ht="12" customHeight="1">
      <c r="B3" s="61"/>
      <c r="C3" s="79">
        <v>2010</v>
      </c>
      <c r="D3" s="79">
        <v>2011</v>
      </c>
      <c r="E3" s="80">
        <v>2012</v>
      </c>
    </row>
    <row r="4" spans="2:5" ht="12" customHeight="1">
      <c r="B4" s="315" t="s">
        <v>364</v>
      </c>
      <c r="C4" s="1283" t="s">
        <v>422</v>
      </c>
      <c r="D4" s="1283"/>
      <c r="E4" s="1284"/>
    </row>
    <row r="5" spans="2:5" ht="12" customHeight="1">
      <c r="B5" s="31" t="s">
        <v>39</v>
      </c>
      <c r="C5" s="63"/>
      <c r="D5" s="63"/>
      <c r="E5" s="64"/>
    </row>
    <row r="6" spans="2:5" ht="11.25" customHeight="1">
      <c r="B6" s="85" t="s">
        <v>338</v>
      </c>
      <c r="C6" s="157">
        <v>230</v>
      </c>
      <c r="D6" s="157">
        <v>114</v>
      </c>
      <c r="E6" s="158">
        <v>66</v>
      </c>
    </row>
    <row r="7" spans="2:5" ht="11.25" customHeight="1">
      <c r="B7" s="85" t="s">
        <v>339</v>
      </c>
      <c r="C7" s="157">
        <f>C8-C6</f>
        <v>4.3614500000000191</v>
      </c>
      <c r="D7" s="157">
        <f>D8-D6</f>
        <v>-0.33405999999999381</v>
      </c>
      <c r="E7" s="158">
        <f>E8-E6</f>
        <v>232.45407999999998</v>
      </c>
    </row>
    <row r="8" spans="2:5" ht="11.25" customHeight="1">
      <c r="B8" s="43"/>
      <c r="C8" s="527">
        <v>234.36145000000002</v>
      </c>
      <c r="D8" s="527">
        <v>113.66594000000001</v>
      </c>
      <c r="E8" s="528">
        <v>298.45407999999998</v>
      </c>
    </row>
    <row r="9" spans="2:5" ht="12" customHeight="1">
      <c r="B9" s="31" t="s">
        <v>42</v>
      </c>
      <c r="C9" s="223"/>
      <c r="D9" s="223"/>
      <c r="E9" s="574"/>
    </row>
    <row r="10" spans="2:5" ht="11.25" customHeight="1">
      <c r="B10" s="85" t="s">
        <v>343</v>
      </c>
      <c r="C10" s="157">
        <v>0</v>
      </c>
      <c r="D10" s="157">
        <v>2293</v>
      </c>
      <c r="E10" s="575">
        <v>0</v>
      </c>
    </row>
    <row r="11" spans="2:5" ht="11.25" customHeight="1">
      <c r="B11" s="85" t="s">
        <v>344</v>
      </c>
      <c r="C11" s="157">
        <v>0</v>
      </c>
      <c r="D11" s="157">
        <v>1446</v>
      </c>
      <c r="E11" s="158">
        <v>189</v>
      </c>
    </row>
    <row r="12" spans="2:5" ht="11.25" customHeight="1">
      <c r="B12" s="85" t="s">
        <v>340</v>
      </c>
      <c r="C12" s="157">
        <v>397.68696</v>
      </c>
      <c r="D12" s="157">
        <v>630.18749000000025</v>
      </c>
      <c r="E12" s="158">
        <v>394.02609000000007</v>
      </c>
    </row>
    <row r="13" spans="2:5" ht="11.25" customHeight="1">
      <c r="B13" s="43"/>
      <c r="C13" s="527">
        <f>C10+C11+C12</f>
        <v>397.68696</v>
      </c>
      <c r="D13" s="527">
        <f>D10+D11+D12</f>
        <v>4369.1874900000003</v>
      </c>
      <c r="E13" s="528">
        <f>E10+E11+E12</f>
        <v>583.02609000000007</v>
      </c>
    </row>
    <row r="14" spans="2:5" ht="12" customHeight="1" thickBot="1">
      <c r="B14" s="44"/>
      <c r="C14" s="534">
        <f>C8+C13</f>
        <v>632.04840999999999</v>
      </c>
      <c r="D14" s="534">
        <f>D8+D13</f>
        <v>4482.8534300000001</v>
      </c>
      <c r="E14" s="535">
        <f>E8+E13</f>
        <v>881.48017000000004</v>
      </c>
    </row>
    <row r="15" spans="2:5" ht="12" customHeight="1">
      <c r="B15" s="349" t="s">
        <v>538</v>
      </c>
      <c r="C15" s="576"/>
      <c r="D15" s="576"/>
      <c r="E15" s="577"/>
    </row>
    <row r="16" spans="2:5" ht="11.25" customHeight="1">
      <c r="B16" s="85" t="s">
        <v>338</v>
      </c>
      <c r="C16" s="223">
        <f>C6</f>
        <v>230</v>
      </c>
      <c r="D16" s="223">
        <f>D6</f>
        <v>114</v>
      </c>
      <c r="E16" s="574">
        <f>E6</f>
        <v>66</v>
      </c>
    </row>
    <row r="17" spans="2:13" ht="11.25" customHeight="1">
      <c r="B17" s="85" t="s">
        <v>341</v>
      </c>
      <c r="C17" s="578">
        <v>0</v>
      </c>
      <c r="D17" s="223">
        <f>D10+D11</f>
        <v>3739</v>
      </c>
      <c r="E17" s="574">
        <f>E10+E11</f>
        <v>189</v>
      </c>
    </row>
    <row r="18" spans="2:13" ht="11.25" customHeight="1">
      <c r="B18" s="85" t="s">
        <v>346</v>
      </c>
      <c r="C18" s="223">
        <f>C7+C12</f>
        <v>402.04840999999999</v>
      </c>
      <c r="D18" s="223">
        <f>D7+D12</f>
        <v>629.85343000000023</v>
      </c>
      <c r="E18" s="574">
        <f>E7+E12</f>
        <v>626.48017000000004</v>
      </c>
    </row>
    <row r="19" spans="2:13" ht="11.25" customHeight="1">
      <c r="B19" s="226" t="s">
        <v>347</v>
      </c>
      <c r="C19" s="227">
        <f>C18/-C20</f>
        <v>1.0653200222874151</v>
      </c>
      <c r="D19" s="227">
        <f>D18/-D20</f>
        <v>1.6088617055705885</v>
      </c>
      <c r="E19" s="228">
        <f>E18/-E20</f>
        <v>1.1529729571157046</v>
      </c>
    </row>
    <row r="20" spans="2:13" ht="11.25" customHeight="1">
      <c r="B20" s="224" t="s">
        <v>286</v>
      </c>
      <c r="C20" s="219">
        <v>-377.39684</v>
      </c>
      <c r="D20" s="219">
        <v>-391.49009999999998</v>
      </c>
      <c r="E20" s="220">
        <v>-543.36068</v>
      </c>
      <c r="G20" s="474"/>
      <c r="H20" s="474"/>
      <c r="I20" s="474"/>
    </row>
    <row r="21" spans="2:13" ht="12" customHeight="1" thickBot="1">
      <c r="B21" s="225" t="s">
        <v>342</v>
      </c>
      <c r="C21" s="579">
        <v>-84</v>
      </c>
      <c r="D21" s="579">
        <v>-112</v>
      </c>
      <c r="E21" s="580">
        <v>-131</v>
      </c>
      <c r="G21" s="474"/>
      <c r="H21" s="474"/>
      <c r="I21" s="474"/>
    </row>
    <row r="29" spans="2:13" ht="19.5" customHeight="1">
      <c r="I29" s="684" t="s">
        <v>530</v>
      </c>
      <c r="J29" s="685"/>
      <c r="K29" s="685"/>
      <c r="L29" s="685"/>
      <c r="M29" s="686"/>
    </row>
    <row r="30" spans="2:13" ht="12" customHeight="1">
      <c r="I30" s="687"/>
      <c r="J30" s="667" t="s">
        <v>269</v>
      </c>
      <c r="K30" s="1333" t="s">
        <v>345</v>
      </c>
      <c r="L30" s="1333"/>
      <c r="M30" s="1334"/>
    </row>
    <row r="31" spans="2:13" ht="12" customHeight="1">
      <c r="I31" s="666"/>
      <c r="J31" s="667" t="s">
        <v>407</v>
      </c>
      <c r="K31" s="1335" t="s">
        <v>411</v>
      </c>
      <c r="L31" s="1336"/>
      <c r="M31" s="668" t="s">
        <v>412</v>
      </c>
    </row>
    <row r="32" spans="2:13" ht="12" customHeight="1">
      <c r="I32" s="669" t="s">
        <v>410</v>
      </c>
      <c r="J32" s="670">
        <v>30107</v>
      </c>
      <c r="K32" s="671" t="s">
        <v>124</v>
      </c>
      <c r="L32" s="672"/>
      <c r="M32" s="673" t="s">
        <v>124</v>
      </c>
    </row>
    <row r="33" spans="9:13" ht="12" customHeight="1">
      <c r="I33" s="674" t="s">
        <v>408</v>
      </c>
      <c r="J33" s="675">
        <v>12072</v>
      </c>
      <c r="K33" s="676">
        <v>12072</v>
      </c>
      <c r="L33" s="677">
        <f>K33/J33</f>
        <v>1</v>
      </c>
      <c r="M33" s="678">
        <v>0</v>
      </c>
    </row>
    <row r="34" spans="9:13" ht="12" customHeight="1" thickBot="1">
      <c r="I34" s="679" t="s">
        <v>409</v>
      </c>
      <c r="J34" s="680">
        <v>2549</v>
      </c>
      <c r="K34" s="681">
        <f>J34-M34</f>
        <v>1899</v>
      </c>
      <c r="L34" s="682">
        <f>K34/J34</f>
        <v>0.74499803844644963</v>
      </c>
      <c r="M34" s="683">
        <v>650</v>
      </c>
    </row>
  </sheetData>
  <mergeCells count="3">
    <mergeCell ref="K30:M30"/>
    <mergeCell ref="C4:E4"/>
    <mergeCell ref="K31:L31"/>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U63"/>
  <sheetViews>
    <sheetView zoomScaleNormal="100" workbookViewId="0">
      <selection activeCell="E25" sqref="E25"/>
    </sheetView>
  </sheetViews>
  <sheetFormatPr defaultColWidth="9" defaultRowHeight="14.25" outlineLevelRow="1" outlineLevelCol="1"/>
  <cols>
    <col min="1" max="1" width="26.375" style="210" customWidth="1"/>
    <col min="2" max="2" width="6.625" style="210" customWidth="1" outlineLevel="1"/>
    <col min="3" max="5" width="6.625" style="210" customWidth="1"/>
    <col min="6" max="6" width="6.625" style="210" customWidth="1" outlineLevel="1"/>
    <col min="7" max="9" width="6.625" style="210" customWidth="1"/>
    <col min="10" max="10" width="6.625" style="210" customWidth="1" outlineLevel="1"/>
    <col min="11" max="13" width="6.625" style="210" customWidth="1"/>
    <col min="14" max="14" width="6.625" style="210" customWidth="1" outlineLevel="1"/>
    <col min="15" max="17" width="6.625" style="210" customWidth="1"/>
    <col min="18" max="18" width="8.5" style="210" customWidth="1"/>
    <col min="19" max="16384" width="9" style="210"/>
  </cols>
  <sheetData>
    <row r="1" spans="1:151" ht="18" customHeight="1"/>
    <row r="2" spans="1:151" s="16" customFormat="1" ht="19.5" hidden="1" customHeight="1" outlineLevel="1">
      <c r="A2" s="165" t="s">
        <v>271</v>
      </c>
      <c r="B2" s="165"/>
      <c r="C2" s="166"/>
      <c r="D2" s="166"/>
      <c r="E2" s="166"/>
      <c r="F2" s="167"/>
      <c r="G2" s="1345"/>
      <c r="H2" s="1346"/>
      <c r="I2" s="1346"/>
      <c r="J2" s="1346"/>
      <c r="K2" s="1346"/>
      <c r="L2" s="1346"/>
      <c r="M2" s="1345"/>
      <c r="N2" s="1346"/>
      <c r="O2" s="1346"/>
      <c r="P2" s="1346"/>
      <c r="Q2" s="1346"/>
      <c r="R2" s="1347"/>
      <c r="S2" s="210"/>
      <c r="T2" s="210"/>
      <c r="U2" s="210"/>
      <c r="V2" s="210"/>
      <c r="W2" s="210"/>
      <c r="X2" s="210"/>
      <c r="Y2" s="210"/>
      <c r="Z2" s="210"/>
      <c r="AA2" s="210"/>
      <c r="AB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c r="DT2" s="210"/>
      <c r="DU2" s="210"/>
      <c r="DV2" s="210"/>
      <c r="DW2" s="210"/>
      <c r="DX2" s="210"/>
      <c r="DY2" s="210"/>
      <c r="DZ2" s="210"/>
      <c r="EA2" s="210"/>
      <c r="EB2" s="210"/>
      <c r="EC2" s="210"/>
      <c r="ED2" s="210"/>
      <c r="EE2" s="210"/>
      <c r="EF2" s="210"/>
      <c r="EG2" s="210"/>
      <c r="EH2" s="210"/>
      <c r="EI2" s="210"/>
      <c r="EJ2" s="210"/>
      <c r="EK2" s="210"/>
      <c r="EL2" s="210"/>
      <c r="EM2" s="210"/>
      <c r="EN2" s="210"/>
      <c r="EO2" s="210"/>
      <c r="EP2" s="210"/>
      <c r="EQ2" s="210"/>
      <c r="ER2" s="210"/>
      <c r="ES2" s="210"/>
      <c r="ET2" s="210"/>
      <c r="EU2" s="210"/>
    </row>
    <row r="3" spans="1:151" s="16" customFormat="1" ht="12" hidden="1" customHeight="1" outlineLevel="1">
      <c r="A3" s="61"/>
      <c r="B3" s="1348" t="s">
        <v>285</v>
      </c>
      <c r="C3" s="1349"/>
      <c r="D3" s="1349"/>
      <c r="E3" s="1349"/>
      <c r="F3" s="1349"/>
      <c r="G3" s="1349"/>
      <c r="H3" s="1349"/>
      <c r="I3" s="1349"/>
      <c r="J3" s="1349"/>
      <c r="K3" s="1349"/>
      <c r="L3" s="1349"/>
      <c r="M3" s="1349"/>
      <c r="N3" s="1349"/>
      <c r="O3" s="1349"/>
      <c r="P3" s="1349"/>
      <c r="Q3" s="1349"/>
      <c r="R3" s="135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210"/>
      <c r="AU3" s="210"/>
      <c r="AV3" s="210"/>
      <c r="AW3" s="210"/>
      <c r="AX3" s="210"/>
      <c r="AY3" s="210"/>
      <c r="AZ3" s="210"/>
      <c r="BA3" s="210"/>
      <c r="BB3" s="210"/>
      <c r="BC3" s="210"/>
      <c r="BD3" s="210"/>
      <c r="BE3" s="210"/>
      <c r="BF3" s="210"/>
      <c r="BG3" s="210"/>
      <c r="BH3" s="210"/>
      <c r="BI3" s="210"/>
      <c r="BJ3" s="210"/>
      <c r="BK3" s="210"/>
      <c r="BL3" s="210"/>
      <c r="BM3" s="210"/>
      <c r="BN3" s="210"/>
      <c r="BO3" s="210"/>
      <c r="BP3" s="210"/>
      <c r="BQ3" s="210"/>
      <c r="BR3" s="210"/>
      <c r="BS3" s="210"/>
      <c r="BT3" s="210"/>
      <c r="BU3" s="210"/>
      <c r="BV3" s="210"/>
      <c r="BW3" s="210"/>
      <c r="BX3" s="210"/>
      <c r="BY3" s="210"/>
      <c r="BZ3" s="210"/>
      <c r="CA3" s="210"/>
      <c r="CB3" s="210"/>
      <c r="CC3" s="210"/>
      <c r="CD3" s="210"/>
      <c r="CE3" s="210"/>
      <c r="CF3" s="210"/>
      <c r="CG3" s="210"/>
      <c r="CH3" s="210"/>
      <c r="CI3" s="210"/>
      <c r="CJ3" s="210"/>
      <c r="CK3" s="210"/>
      <c r="CL3" s="210"/>
      <c r="CM3" s="210"/>
      <c r="CN3" s="210"/>
      <c r="CO3" s="210"/>
      <c r="CP3" s="210"/>
      <c r="CQ3" s="210"/>
      <c r="CR3" s="210"/>
      <c r="CS3" s="210"/>
      <c r="CT3" s="210"/>
      <c r="CU3" s="210"/>
      <c r="CV3" s="210"/>
      <c r="CW3" s="210"/>
      <c r="CX3" s="210"/>
      <c r="CY3" s="210"/>
      <c r="CZ3" s="210"/>
      <c r="DA3" s="210"/>
      <c r="DB3" s="210"/>
      <c r="DC3" s="210"/>
      <c r="DD3" s="210"/>
      <c r="DE3" s="210"/>
      <c r="DF3" s="210"/>
      <c r="DG3" s="210"/>
      <c r="DH3" s="210"/>
      <c r="DI3" s="210"/>
      <c r="DJ3" s="210"/>
      <c r="DK3" s="210"/>
      <c r="DL3" s="210"/>
      <c r="DM3" s="210"/>
      <c r="DN3" s="210"/>
      <c r="DO3" s="210"/>
      <c r="DP3" s="210"/>
      <c r="DQ3" s="210"/>
      <c r="DR3" s="210"/>
      <c r="DS3" s="210"/>
      <c r="DT3" s="210"/>
      <c r="DU3" s="210"/>
      <c r="DV3" s="210"/>
      <c r="DW3" s="210"/>
      <c r="DX3" s="210"/>
      <c r="DY3" s="210"/>
      <c r="DZ3" s="210"/>
      <c r="EA3" s="210"/>
      <c r="EB3" s="210"/>
      <c r="EC3" s="210"/>
      <c r="ED3" s="210"/>
      <c r="EE3" s="210"/>
      <c r="EF3" s="210"/>
      <c r="EG3" s="210"/>
      <c r="EH3" s="210"/>
      <c r="EI3" s="210"/>
      <c r="EJ3" s="210"/>
      <c r="EK3" s="210"/>
      <c r="EL3" s="210"/>
      <c r="EM3" s="210"/>
      <c r="EN3" s="210"/>
      <c r="EO3" s="210"/>
      <c r="EP3" s="210"/>
      <c r="EQ3" s="210"/>
      <c r="ER3" s="210"/>
      <c r="ES3" s="210"/>
      <c r="ET3" s="210"/>
      <c r="EU3" s="210"/>
    </row>
    <row r="4" spans="1:151" s="16" customFormat="1" ht="22.5" hidden="1" outlineLevel="1">
      <c r="A4" s="4" t="s">
        <v>0</v>
      </c>
      <c r="B4" s="307">
        <v>40179</v>
      </c>
      <c r="C4" s="221" t="s">
        <v>273</v>
      </c>
      <c r="D4" s="221" t="s">
        <v>274</v>
      </c>
      <c r="E4" s="221" t="s">
        <v>279</v>
      </c>
      <c r="F4" s="308">
        <v>40543</v>
      </c>
      <c r="G4" s="307">
        <v>40544</v>
      </c>
      <c r="H4" s="221" t="s">
        <v>273</v>
      </c>
      <c r="I4" s="221" t="s">
        <v>274</v>
      </c>
      <c r="J4" s="221" t="s">
        <v>279</v>
      </c>
      <c r="K4" s="221" t="s">
        <v>275</v>
      </c>
      <c r="L4" s="308">
        <v>40908</v>
      </c>
      <c r="M4" s="307">
        <v>40909</v>
      </c>
      <c r="N4" s="221" t="s">
        <v>273</v>
      </c>
      <c r="O4" s="221" t="s">
        <v>274</v>
      </c>
      <c r="P4" s="221" t="s">
        <v>279</v>
      </c>
      <c r="Q4" s="221" t="s">
        <v>275</v>
      </c>
      <c r="R4" s="688">
        <v>41274</v>
      </c>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210"/>
      <c r="AU4" s="210"/>
      <c r="AV4" s="210"/>
      <c r="AW4" s="210"/>
      <c r="AX4" s="210"/>
      <c r="AY4" s="210"/>
      <c r="AZ4" s="210"/>
      <c r="BA4" s="210"/>
      <c r="BB4" s="210"/>
      <c r="BC4" s="210"/>
      <c r="BD4" s="210"/>
      <c r="BE4" s="210"/>
      <c r="BF4" s="210"/>
      <c r="BG4" s="210"/>
      <c r="BH4" s="210"/>
      <c r="BI4" s="210"/>
      <c r="BJ4" s="210"/>
      <c r="BK4" s="210"/>
      <c r="BL4" s="210"/>
      <c r="BM4" s="210"/>
      <c r="BN4" s="210"/>
      <c r="BO4" s="210"/>
      <c r="BP4" s="210"/>
      <c r="BQ4" s="210"/>
      <c r="BR4" s="210"/>
      <c r="BS4" s="210"/>
      <c r="BT4" s="210"/>
      <c r="BU4" s="210"/>
      <c r="BV4" s="210"/>
      <c r="BW4" s="210"/>
      <c r="BX4" s="210"/>
      <c r="BY4" s="210"/>
      <c r="BZ4" s="210"/>
      <c r="CA4" s="210"/>
      <c r="CB4" s="210"/>
      <c r="CC4" s="210"/>
      <c r="CD4" s="210"/>
      <c r="CE4" s="210"/>
      <c r="CF4" s="210"/>
      <c r="CG4" s="210"/>
      <c r="CH4" s="210"/>
      <c r="CI4" s="210"/>
      <c r="CJ4" s="210"/>
      <c r="CK4" s="210"/>
      <c r="CL4" s="210"/>
      <c r="CM4" s="210"/>
      <c r="CN4" s="210"/>
      <c r="CO4" s="210"/>
      <c r="CP4" s="210"/>
      <c r="CQ4" s="210"/>
      <c r="CR4" s="210"/>
      <c r="CS4" s="210"/>
      <c r="CT4" s="210"/>
      <c r="CU4" s="210"/>
      <c r="CV4" s="210"/>
      <c r="CW4" s="210"/>
      <c r="CX4" s="210"/>
      <c r="CY4" s="210"/>
      <c r="CZ4" s="210"/>
      <c r="DA4" s="210"/>
      <c r="DB4" s="210"/>
      <c r="DC4" s="210"/>
      <c r="DD4" s="210"/>
      <c r="DE4" s="210"/>
      <c r="DF4" s="210"/>
      <c r="DG4" s="210"/>
      <c r="DH4" s="210"/>
      <c r="DI4" s="210"/>
      <c r="DJ4" s="210"/>
      <c r="DK4" s="210"/>
      <c r="DL4" s="210"/>
      <c r="DM4" s="210"/>
      <c r="DN4" s="210"/>
      <c r="DO4" s="210"/>
      <c r="DP4" s="210"/>
      <c r="DQ4" s="210"/>
      <c r="DR4" s="210"/>
      <c r="DS4" s="210"/>
      <c r="DT4" s="210"/>
      <c r="DU4" s="210"/>
      <c r="DV4" s="210"/>
      <c r="DW4" s="210"/>
      <c r="DX4" s="210"/>
      <c r="DY4" s="210"/>
      <c r="DZ4" s="210"/>
      <c r="EA4" s="210"/>
      <c r="EB4" s="210"/>
      <c r="EC4" s="210"/>
      <c r="ED4" s="210"/>
      <c r="EE4" s="210"/>
      <c r="EF4" s="210"/>
      <c r="EG4" s="210"/>
      <c r="EH4" s="210"/>
      <c r="EI4" s="210"/>
      <c r="EJ4" s="210"/>
      <c r="EK4" s="210"/>
      <c r="EL4" s="210"/>
      <c r="EM4" s="210"/>
      <c r="EN4" s="210"/>
      <c r="EO4" s="210"/>
      <c r="EP4" s="210"/>
      <c r="EQ4" s="210"/>
      <c r="ER4" s="210"/>
      <c r="ES4" s="210"/>
      <c r="ET4" s="210"/>
      <c r="EU4" s="210"/>
    </row>
    <row r="5" spans="1:151" s="16" customFormat="1" ht="12" hidden="1" customHeight="1" outlineLevel="1">
      <c r="A5" s="8" t="s">
        <v>276</v>
      </c>
      <c r="B5" s="155"/>
      <c r="C5" s="63"/>
      <c r="D5" s="63"/>
      <c r="E5" s="63"/>
      <c r="F5" s="64"/>
      <c r="G5" s="63"/>
      <c r="H5" s="63"/>
      <c r="I5" s="63"/>
      <c r="J5" s="63"/>
      <c r="K5" s="63"/>
      <c r="L5" s="64"/>
      <c r="M5" s="63"/>
      <c r="N5" s="63"/>
      <c r="O5" s="63"/>
      <c r="P5" s="63"/>
      <c r="Q5" s="63"/>
      <c r="R5" s="689"/>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0"/>
      <c r="CS5" s="210"/>
      <c r="CT5" s="210"/>
      <c r="CU5" s="210"/>
      <c r="CV5" s="210"/>
      <c r="CW5" s="210"/>
      <c r="CX5" s="210"/>
      <c r="CY5" s="210"/>
      <c r="CZ5" s="210"/>
      <c r="DA5" s="210"/>
      <c r="DB5" s="210"/>
      <c r="DC5" s="210"/>
      <c r="DD5" s="210"/>
      <c r="DE5" s="210"/>
      <c r="DF5" s="210"/>
      <c r="DG5" s="210"/>
      <c r="DH5" s="210"/>
      <c r="DI5" s="210"/>
      <c r="DJ5" s="210"/>
      <c r="DK5" s="210"/>
      <c r="DL5" s="210"/>
      <c r="DM5" s="210"/>
      <c r="DN5" s="210"/>
      <c r="DO5" s="210"/>
      <c r="DP5" s="210"/>
      <c r="DQ5" s="210"/>
      <c r="DR5" s="210"/>
      <c r="DS5" s="210"/>
      <c r="DT5" s="210"/>
      <c r="DU5" s="210"/>
      <c r="DV5" s="210"/>
      <c r="DW5" s="210"/>
      <c r="DX5" s="210"/>
      <c r="DY5" s="210"/>
      <c r="DZ5" s="210"/>
      <c r="EA5" s="210"/>
      <c r="EB5" s="210"/>
      <c r="EC5" s="210"/>
      <c r="ED5" s="210"/>
      <c r="EE5" s="210"/>
      <c r="EF5" s="210"/>
      <c r="EG5" s="210"/>
      <c r="EH5" s="210"/>
      <c r="EI5" s="210"/>
      <c r="EJ5" s="210"/>
      <c r="EK5" s="210"/>
      <c r="EL5" s="210"/>
      <c r="EM5" s="210"/>
      <c r="EN5" s="210"/>
      <c r="EO5" s="210"/>
      <c r="EP5" s="210"/>
      <c r="EQ5" s="210"/>
      <c r="ER5" s="210"/>
      <c r="ES5" s="210"/>
      <c r="ET5" s="210"/>
      <c r="EU5" s="210"/>
    </row>
    <row r="6" spans="1:151" s="16" customFormat="1" ht="12" hidden="1" customHeight="1" outlineLevel="1">
      <c r="A6" s="13" t="s">
        <v>281</v>
      </c>
      <c r="B6" s="156">
        <f t="shared" ref="B6:E7" si="0">B20-B34</f>
        <v>0</v>
      </c>
      <c r="C6" s="157">
        <f t="shared" si="0"/>
        <v>230.44200000000001</v>
      </c>
      <c r="D6" s="157">
        <f t="shared" si="0"/>
        <v>0</v>
      </c>
      <c r="E6" s="157">
        <f t="shared" si="0"/>
        <v>0</v>
      </c>
      <c r="F6" s="157">
        <f>SUM(B6:E6)</f>
        <v>230.44200000000001</v>
      </c>
      <c r="G6" s="168">
        <f t="shared" ref="G6:K7" si="1">G20-G34</f>
        <v>230.44200000000001</v>
      </c>
      <c r="H6" s="157">
        <f t="shared" si="1"/>
        <v>96.093180000000004</v>
      </c>
      <c r="I6" s="157">
        <f t="shared" si="1"/>
        <v>0</v>
      </c>
      <c r="J6" s="157">
        <f t="shared" si="1"/>
        <v>0</v>
      </c>
      <c r="K6" s="157">
        <f t="shared" si="1"/>
        <v>0</v>
      </c>
      <c r="L6" s="158">
        <f>SUM(G6:K6)</f>
        <v>326.53518000000003</v>
      </c>
      <c r="M6" s="157">
        <f t="shared" ref="M6:Q7" si="2">M20-M34</f>
        <v>326.53517999999997</v>
      </c>
      <c r="N6" s="157">
        <f t="shared" si="2"/>
        <v>12.110479999999995</v>
      </c>
      <c r="O6" s="157">
        <f t="shared" si="2"/>
        <v>0</v>
      </c>
      <c r="P6" s="157">
        <f t="shared" si="2"/>
        <v>0</v>
      </c>
      <c r="Q6" s="157">
        <f t="shared" si="2"/>
        <v>0</v>
      </c>
      <c r="R6" s="288">
        <f>SUM(M6:Q6)</f>
        <v>338.64565999999996</v>
      </c>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c r="BG6" s="210"/>
      <c r="BH6" s="210"/>
      <c r="BI6" s="210"/>
      <c r="BJ6" s="210"/>
      <c r="BK6" s="210"/>
      <c r="BL6" s="210"/>
      <c r="BM6" s="210"/>
      <c r="BN6" s="210"/>
      <c r="BO6" s="210"/>
      <c r="BP6" s="210"/>
      <c r="BQ6" s="210"/>
      <c r="BR6" s="210"/>
      <c r="BS6" s="210"/>
      <c r="BT6" s="210"/>
      <c r="BU6" s="210"/>
      <c r="BV6" s="210"/>
      <c r="BW6" s="210"/>
      <c r="BX6" s="210"/>
      <c r="BY6" s="210"/>
      <c r="BZ6" s="210"/>
      <c r="CA6" s="210"/>
      <c r="CB6" s="210"/>
      <c r="CC6" s="210"/>
      <c r="CD6" s="210"/>
      <c r="CE6" s="210"/>
      <c r="CF6" s="210"/>
      <c r="CG6" s="210"/>
      <c r="CH6" s="210"/>
      <c r="CI6" s="210"/>
      <c r="CJ6" s="210"/>
      <c r="CK6" s="210"/>
      <c r="CL6" s="210"/>
      <c r="CM6" s="210"/>
      <c r="CN6" s="210"/>
      <c r="CO6" s="210"/>
      <c r="CP6" s="210"/>
      <c r="CQ6" s="210"/>
      <c r="CR6" s="210"/>
      <c r="CS6" s="210"/>
      <c r="CT6" s="210"/>
      <c r="CU6" s="210"/>
      <c r="CV6" s="210"/>
      <c r="CW6" s="210"/>
      <c r="CX6" s="210"/>
      <c r="CY6" s="210"/>
      <c r="CZ6" s="210"/>
      <c r="DA6" s="210"/>
      <c r="DB6" s="210"/>
      <c r="DC6" s="210"/>
      <c r="DD6" s="210"/>
      <c r="DE6" s="210"/>
      <c r="DF6" s="210"/>
      <c r="DG6" s="210"/>
      <c r="DH6" s="210"/>
      <c r="DI6" s="210"/>
      <c r="DJ6" s="210"/>
      <c r="DK6" s="210"/>
      <c r="DL6" s="210"/>
      <c r="DM6" s="210"/>
      <c r="DN6" s="210"/>
      <c r="DO6" s="210"/>
      <c r="DP6" s="210"/>
      <c r="DQ6" s="210"/>
      <c r="DR6" s="210"/>
      <c r="DS6" s="210"/>
      <c r="DT6" s="210"/>
      <c r="DU6" s="210"/>
      <c r="DV6" s="210"/>
      <c r="DW6" s="210"/>
      <c r="DX6" s="210"/>
      <c r="DY6" s="210"/>
      <c r="DZ6" s="210"/>
      <c r="EA6" s="210"/>
      <c r="EB6" s="210"/>
      <c r="EC6" s="210"/>
      <c r="ED6" s="210"/>
      <c r="EE6" s="210"/>
      <c r="EF6" s="210"/>
      <c r="EG6" s="210"/>
      <c r="EH6" s="210"/>
      <c r="EI6" s="210"/>
      <c r="EJ6" s="210"/>
      <c r="EK6" s="210"/>
      <c r="EL6" s="210"/>
      <c r="EM6" s="210"/>
      <c r="EN6" s="210"/>
      <c r="EO6" s="210"/>
      <c r="EP6" s="210"/>
      <c r="EQ6" s="210"/>
      <c r="ER6" s="210"/>
      <c r="ES6" s="210"/>
      <c r="ET6" s="210"/>
      <c r="EU6" s="210"/>
    </row>
    <row r="7" spans="1:151" s="16" customFormat="1" ht="12" hidden="1" customHeight="1" outlineLevel="1">
      <c r="A7" s="13" t="s">
        <v>284</v>
      </c>
      <c r="B7" s="156">
        <f t="shared" si="0"/>
        <v>15.187000000000012</v>
      </c>
      <c r="C7" s="157">
        <f t="shared" si="0"/>
        <v>-6.8200000000000021</v>
      </c>
      <c r="D7" s="157">
        <f t="shared" si="0"/>
        <v>0</v>
      </c>
      <c r="E7" s="157">
        <f t="shared" si="0"/>
        <v>0</v>
      </c>
      <c r="F7" s="157">
        <f>SUM(B7:E7)</f>
        <v>8.3670000000000098</v>
      </c>
      <c r="G7" s="168">
        <f t="shared" si="1"/>
        <v>8.3670000000000186</v>
      </c>
      <c r="H7" s="157">
        <f t="shared" si="1"/>
        <v>-3.53</v>
      </c>
      <c r="I7" s="157">
        <f t="shared" si="1"/>
        <v>0</v>
      </c>
      <c r="J7" s="157">
        <f t="shared" si="1"/>
        <v>0</v>
      </c>
      <c r="K7" s="157">
        <f t="shared" si="1"/>
        <v>0</v>
      </c>
      <c r="L7" s="158">
        <f>SUM(G7:K7)</f>
        <v>4.8370000000000193</v>
      </c>
      <c r="M7" s="157">
        <f t="shared" si="2"/>
        <v>4.8370000000000175</v>
      </c>
      <c r="N7" s="157">
        <f t="shared" si="2"/>
        <v>224.56</v>
      </c>
      <c r="O7" s="157">
        <f t="shared" si="2"/>
        <v>0</v>
      </c>
      <c r="P7" s="157">
        <f t="shared" si="2"/>
        <v>0</v>
      </c>
      <c r="Q7" s="157">
        <f t="shared" si="2"/>
        <v>0</v>
      </c>
      <c r="R7" s="288">
        <f>SUM(M7:Q7)</f>
        <v>229.39700000000002</v>
      </c>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c r="BR7" s="210"/>
      <c r="BS7" s="210"/>
      <c r="BT7" s="210"/>
      <c r="BU7" s="210"/>
      <c r="BV7" s="210"/>
      <c r="BW7" s="210"/>
      <c r="BX7" s="210"/>
      <c r="BY7" s="210"/>
      <c r="BZ7" s="210"/>
      <c r="CA7" s="210"/>
      <c r="CB7" s="210"/>
      <c r="CC7" s="210"/>
      <c r="CD7" s="210"/>
      <c r="CE7" s="210"/>
      <c r="CF7" s="210"/>
      <c r="CG7" s="210"/>
      <c r="CH7" s="210"/>
      <c r="CI7" s="210"/>
      <c r="CJ7" s="210"/>
      <c r="CK7" s="210"/>
      <c r="CL7" s="210"/>
      <c r="CM7" s="210"/>
      <c r="CN7" s="210"/>
      <c r="CO7" s="210"/>
      <c r="CP7" s="210"/>
      <c r="CQ7" s="210"/>
      <c r="CR7" s="210"/>
      <c r="CS7" s="210"/>
      <c r="CT7" s="210"/>
      <c r="CU7" s="210"/>
      <c r="CV7" s="210"/>
      <c r="CW7" s="210"/>
      <c r="CX7" s="210"/>
      <c r="CY7" s="210"/>
      <c r="CZ7" s="210"/>
      <c r="DA7" s="210"/>
      <c r="DB7" s="210"/>
      <c r="DC7" s="210"/>
      <c r="DD7" s="210"/>
      <c r="DE7" s="210"/>
      <c r="DF7" s="210"/>
      <c r="DG7" s="210"/>
      <c r="DH7" s="210"/>
      <c r="DI7" s="210"/>
      <c r="DJ7" s="210"/>
      <c r="DK7" s="210"/>
      <c r="DL7" s="210"/>
      <c r="DM7" s="210"/>
      <c r="DN7" s="210"/>
      <c r="DO7" s="210"/>
      <c r="DP7" s="210"/>
      <c r="DQ7" s="210"/>
      <c r="DR7" s="210"/>
      <c r="DS7" s="210"/>
      <c r="DT7" s="210"/>
      <c r="DU7" s="210"/>
      <c r="DV7" s="210"/>
      <c r="DW7" s="210"/>
      <c r="DX7" s="210"/>
      <c r="DY7" s="210"/>
      <c r="DZ7" s="210"/>
      <c r="EA7" s="210"/>
      <c r="EB7" s="210"/>
      <c r="EC7" s="210"/>
      <c r="ED7" s="210"/>
      <c r="EE7" s="210"/>
      <c r="EF7" s="210"/>
      <c r="EG7" s="210"/>
      <c r="EH7" s="210"/>
      <c r="EI7" s="210"/>
      <c r="EJ7" s="210"/>
      <c r="EK7" s="210"/>
      <c r="EL7" s="210"/>
      <c r="EM7" s="210"/>
      <c r="EN7" s="210"/>
      <c r="EO7" s="210"/>
      <c r="EP7" s="210"/>
      <c r="EQ7" s="210"/>
      <c r="ER7" s="210"/>
      <c r="ES7" s="210"/>
      <c r="ET7" s="210"/>
      <c r="EU7" s="210"/>
    </row>
    <row r="8" spans="1:151" s="16" customFormat="1" ht="12" hidden="1" customHeight="1" outlineLevel="1">
      <c r="A8" s="56"/>
      <c r="B8" s="159">
        <f>SUM(B6:B7)</f>
        <v>15.187000000000012</v>
      </c>
      <c r="C8" s="160">
        <f t="shared" ref="C8:R8" si="3">SUM(C6:C7)</f>
        <v>223.62200000000001</v>
      </c>
      <c r="D8" s="160">
        <f t="shared" si="3"/>
        <v>0</v>
      </c>
      <c r="E8" s="160"/>
      <c r="F8" s="169">
        <f>SUM(F6:F7)</f>
        <v>238.80900000000003</v>
      </c>
      <c r="G8" s="160">
        <f>SUM(G6:G7)</f>
        <v>238.80900000000003</v>
      </c>
      <c r="H8" s="160">
        <f>SUM(H6:H7)</f>
        <v>92.563180000000003</v>
      </c>
      <c r="I8" s="160">
        <f t="shared" si="3"/>
        <v>0</v>
      </c>
      <c r="J8" s="160"/>
      <c r="K8" s="160">
        <f t="shared" si="3"/>
        <v>0</v>
      </c>
      <c r="L8" s="161">
        <f t="shared" si="3"/>
        <v>331.37218000000007</v>
      </c>
      <c r="M8" s="160">
        <f t="shared" si="3"/>
        <v>331.37217999999996</v>
      </c>
      <c r="N8" s="160">
        <f t="shared" si="3"/>
        <v>236.67048</v>
      </c>
      <c r="O8" s="160">
        <f t="shared" si="3"/>
        <v>0</v>
      </c>
      <c r="P8" s="160"/>
      <c r="Q8" s="160">
        <f t="shared" si="3"/>
        <v>0</v>
      </c>
      <c r="R8" s="351">
        <f t="shared" si="3"/>
        <v>568.04265999999996</v>
      </c>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0"/>
      <c r="CE8" s="210"/>
      <c r="CF8" s="210"/>
      <c r="CG8" s="210"/>
      <c r="CH8" s="210"/>
      <c r="CI8" s="210"/>
      <c r="CJ8" s="210"/>
      <c r="CK8" s="210"/>
      <c r="CL8" s="210"/>
      <c r="CM8" s="210"/>
      <c r="CN8" s="210"/>
      <c r="CO8" s="210"/>
      <c r="CP8" s="210"/>
      <c r="CQ8" s="210"/>
      <c r="CR8" s="210"/>
      <c r="CS8" s="210"/>
      <c r="CT8" s="210"/>
      <c r="CU8" s="210"/>
      <c r="CV8" s="210"/>
      <c r="CW8" s="210"/>
      <c r="CX8" s="210"/>
      <c r="CY8" s="210"/>
      <c r="CZ8" s="210"/>
      <c r="DA8" s="210"/>
      <c r="DB8" s="210"/>
      <c r="DC8" s="210"/>
      <c r="DD8" s="210"/>
      <c r="DE8" s="210"/>
      <c r="DF8" s="210"/>
      <c r="DG8" s="210"/>
      <c r="DH8" s="210"/>
      <c r="DI8" s="210"/>
      <c r="DJ8" s="210"/>
      <c r="DK8" s="210"/>
      <c r="DL8" s="210"/>
      <c r="DM8" s="210"/>
      <c r="DN8" s="210"/>
      <c r="DO8" s="210"/>
      <c r="DP8" s="210"/>
      <c r="DQ8" s="210"/>
      <c r="DR8" s="210"/>
      <c r="DS8" s="210"/>
      <c r="DT8" s="210"/>
      <c r="DU8" s="210"/>
      <c r="DV8" s="210"/>
      <c r="DW8" s="210"/>
      <c r="DX8" s="210"/>
      <c r="DY8" s="210"/>
      <c r="DZ8" s="210"/>
      <c r="EA8" s="210"/>
      <c r="EB8" s="210"/>
      <c r="EC8" s="210"/>
      <c r="ED8" s="210"/>
      <c r="EE8" s="210"/>
      <c r="EF8" s="210"/>
      <c r="EG8" s="210"/>
      <c r="EH8" s="210"/>
      <c r="EI8" s="210"/>
      <c r="EJ8" s="210"/>
      <c r="EK8" s="210"/>
      <c r="EL8" s="210"/>
      <c r="EM8" s="210"/>
      <c r="EN8" s="210"/>
      <c r="EO8" s="210"/>
      <c r="EP8" s="210"/>
      <c r="EQ8" s="210"/>
      <c r="ER8" s="210"/>
      <c r="ES8" s="210"/>
      <c r="ET8" s="210"/>
      <c r="EU8" s="210"/>
    </row>
    <row r="9" spans="1:151" s="16" customFormat="1" ht="12" hidden="1" customHeight="1" outlineLevel="1">
      <c r="A9" s="8" t="s">
        <v>277</v>
      </c>
      <c r="B9" s="156">
        <f t="shared" ref="B9:E13" si="4">B23-B37</f>
        <v>0</v>
      </c>
      <c r="C9" s="157">
        <f t="shared" si="4"/>
        <v>0</v>
      </c>
      <c r="D9" s="157">
        <f t="shared" si="4"/>
        <v>0</v>
      </c>
      <c r="E9" s="157">
        <f t="shared" si="4"/>
        <v>0</v>
      </c>
      <c r="F9" s="172"/>
      <c r="G9" s="16">
        <f t="shared" ref="G9:K13" si="5">G23-G37</f>
        <v>0</v>
      </c>
      <c r="H9" s="157">
        <f t="shared" si="5"/>
        <v>0</v>
      </c>
      <c r="I9" s="157">
        <f t="shared" si="5"/>
        <v>0</v>
      </c>
      <c r="J9" s="157">
        <f t="shared" si="5"/>
        <v>0</v>
      </c>
      <c r="K9" s="157">
        <f t="shared" si="5"/>
        <v>0</v>
      </c>
      <c r="L9" s="158"/>
      <c r="M9" s="157">
        <f t="shared" ref="M9:Q13" si="6">M23-M37</f>
        <v>0</v>
      </c>
      <c r="N9" s="157">
        <f t="shared" si="6"/>
        <v>0</v>
      </c>
      <c r="O9" s="157">
        <f t="shared" si="6"/>
        <v>0</v>
      </c>
      <c r="P9" s="157">
        <f t="shared" si="6"/>
        <v>0</v>
      </c>
      <c r="Q9" s="157">
        <f t="shared" si="6"/>
        <v>0</v>
      </c>
      <c r="R9" s="288"/>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0"/>
      <c r="BV9" s="210"/>
      <c r="BW9" s="210"/>
      <c r="BX9" s="210"/>
      <c r="BY9" s="210"/>
      <c r="BZ9" s="210"/>
      <c r="CA9" s="210"/>
      <c r="CB9" s="210"/>
      <c r="CC9" s="210"/>
      <c r="CD9" s="210"/>
      <c r="CE9" s="210"/>
      <c r="CF9" s="210"/>
      <c r="CG9" s="210"/>
      <c r="CH9" s="210"/>
      <c r="CI9" s="210"/>
      <c r="CJ9" s="210"/>
      <c r="CK9" s="210"/>
      <c r="CL9" s="210"/>
      <c r="CM9" s="210"/>
      <c r="CN9" s="210"/>
      <c r="CO9" s="210"/>
      <c r="CP9" s="210"/>
      <c r="CQ9" s="210"/>
      <c r="CR9" s="210"/>
      <c r="CS9" s="210"/>
      <c r="CT9" s="210"/>
      <c r="CU9" s="210"/>
      <c r="CV9" s="210"/>
      <c r="CW9" s="210"/>
      <c r="CX9" s="210"/>
      <c r="CY9" s="210"/>
      <c r="CZ9" s="210"/>
      <c r="DA9" s="210"/>
      <c r="DB9" s="210"/>
      <c r="DC9" s="210"/>
      <c r="DD9" s="210"/>
      <c r="DE9" s="210"/>
      <c r="DF9" s="210"/>
      <c r="DG9" s="210"/>
      <c r="DH9" s="210"/>
      <c r="DI9" s="210"/>
      <c r="DJ9" s="210"/>
      <c r="DK9" s="210"/>
      <c r="DL9" s="210"/>
      <c r="DM9" s="210"/>
      <c r="DN9" s="210"/>
      <c r="DO9" s="210"/>
      <c r="DP9" s="210"/>
      <c r="DQ9" s="210"/>
      <c r="DR9" s="210"/>
      <c r="DS9" s="210"/>
      <c r="DT9" s="210"/>
      <c r="DU9" s="210"/>
      <c r="DV9" s="210"/>
      <c r="DW9" s="210"/>
      <c r="DX9" s="210"/>
      <c r="DY9" s="210"/>
      <c r="DZ9" s="210"/>
      <c r="EA9" s="210"/>
      <c r="EB9" s="210"/>
      <c r="EC9" s="210"/>
      <c r="ED9" s="210"/>
      <c r="EE9" s="210"/>
      <c r="EF9" s="210"/>
      <c r="EG9" s="210"/>
      <c r="EH9" s="210"/>
      <c r="EI9" s="210"/>
      <c r="EJ9" s="210"/>
      <c r="EK9" s="210"/>
      <c r="EL9" s="210"/>
      <c r="EM9" s="210"/>
      <c r="EN9" s="210"/>
      <c r="EO9" s="210"/>
      <c r="EP9" s="210"/>
      <c r="EQ9" s="210"/>
      <c r="ER9" s="210"/>
      <c r="ES9" s="210"/>
      <c r="ET9" s="210"/>
      <c r="EU9" s="210"/>
    </row>
    <row r="10" spans="1:151" s="16" customFormat="1" ht="12" hidden="1" customHeight="1" outlineLevel="1">
      <c r="A10" s="17" t="s">
        <v>14</v>
      </c>
      <c r="B10" s="156">
        <f t="shared" si="4"/>
        <v>945.67101999999977</v>
      </c>
      <c r="C10" s="157">
        <f t="shared" si="4"/>
        <v>-142.75402</v>
      </c>
      <c r="D10" s="157">
        <f t="shared" si="4"/>
        <v>0</v>
      </c>
      <c r="E10" s="157">
        <f t="shared" si="4"/>
        <v>0</v>
      </c>
      <c r="F10" s="157">
        <f>SUM(B10:E10)</f>
        <v>802.9169999999998</v>
      </c>
      <c r="G10" s="168">
        <f t="shared" si="5"/>
        <v>802.91699999999992</v>
      </c>
      <c r="H10" s="157">
        <f t="shared" si="5"/>
        <v>2292.1968500000003</v>
      </c>
      <c r="I10" s="157">
        <f t="shared" si="5"/>
        <v>-677.42289999999957</v>
      </c>
      <c r="J10" s="157">
        <f t="shared" si="5"/>
        <v>0</v>
      </c>
      <c r="K10" s="157">
        <f t="shared" si="5"/>
        <v>-28.478999999999999</v>
      </c>
      <c r="L10" s="158">
        <f>SUM(G10:K10)</f>
        <v>2389.2119500000008</v>
      </c>
      <c r="M10" s="157">
        <f t="shared" si="6"/>
        <v>2389.2119500000008</v>
      </c>
      <c r="N10" s="157">
        <f t="shared" si="6"/>
        <v>95.966999999999985</v>
      </c>
      <c r="O10" s="157">
        <f t="shared" si="6"/>
        <v>0</v>
      </c>
      <c r="P10" s="157">
        <f t="shared" si="6"/>
        <v>0</v>
      </c>
      <c r="Q10" s="157">
        <f t="shared" si="6"/>
        <v>0</v>
      </c>
      <c r="R10" s="288">
        <f>SUM(M10:Q10)</f>
        <v>2485.1789500000009</v>
      </c>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10"/>
      <c r="BV10" s="210"/>
      <c r="BW10" s="210"/>
      <c r="BX10" s="210"/>
      <c r="BY10" s="210"/>
      <c r="BZ10" s="210"/>
      <c r="CA10" s="210"/>
      <c r="CB10" s="210"/>
      <c r="CC10" s="210"/>
      <c r="CD10" s="210"/>
      <c r="CE10" s="210"/>
      <c r="CF10" s="210"/>
      <c r="CG10" s="210"/>
      <c r="CH10" s="210"/>
      <c r="CI10" s="210"/>
      <c r="CJ10" s="210"/>
      <c r="CK10" s="210"/>
      <c r="CL10" s="210"/>
      <c r="CM10" s="210"/>
      <c r="CN10" s="210"/>
      <c r="CO10" s="210"/>
      <c r="CP10" s="210"/>
      <c r="CQ10" s="210"/>
      <c r="CR10" s="210"/>
      <c r="CS10" s="210"/>
      <c r="CT10" s="210"/>
      <c r="CU10" s="210"/>
      <c r="CV10" s="210"/>
      <c r="CW10" s="210"/>
      <c r="CX10" s="210"/>
      <c r="CY10" s="210"/>
      <c r="CZ10" s="210"/>
      <c r="DA10" s="210"/>
      <c r="DB10" s="210"/>
      <c r="DC10" s="210"/>
      <c r="DD10" s="210"/>
      <c r="DE10" s="210"/>
      <c r="DF10" s="210"/>
      <c r="DG10" s="210"/>
      <c r="DH10" s="210"/>
      <c r="DI10" s="210"/>
      <c r="DJ10" s="210"/>
      <c r="DK10" s="210"/>
      <c r="DL10" s="210"/>
      <c r="DM10" s="210"/>
      <c r="DN10" s="210"/>
      <c r="DO10" s="210"/>
      <c r="DP10" s="210"/>
      <c r="DQ10" s="210"/>
      <c r="DR10" s="210"/>
      <c r="DS10" s="210"/>
      <c r="DT10" s="210"/>
      <c r="DU10" s="210"/>
      <c r="DV10" s="210"/>
      <c r="DW10" s="210"/>
      <c r="DX10" s="210"/>
      <c r="DY10" s="210"/>
      <c r="DZ10" s="210"/>
      <c r="EA10" s="210"/>
      <c r="EB10" s="210"/>
      <c r="EC10" s="210"/>
      <c r="ED10" s="210"/>
      <c r="EE10" s="210"/>
      <c r="EF10" s="210"/>
      <c r="EG10" s="210"/>
      <c r="EH10" s="210"/>
      <c r="EI10" s="210"/>
      <c r="EJ10" s="210"/>
      <c r="EK10" s="210"/>
      <c r="EL10" s="210"/>
      <c r="EM10" s="210"/>
      <c r="EN10" s="210"/>
      <c r="EO10" s="210"/>
      <c r="EP10" s="210"/>
      <c r="EQ10" s="210"/>
      <c r="ER10" s="210"/>
      <c r="ES10" s="210"/>
      <c r="ET10" s="210"/>
      <c r="EU10" s="210"/>
    </row>
    <row r="11" spans="1:151" s="16" customFormat="1" ht="12" hidden="1" customHeight="1" outlineLevel="1">
      <c r="A11" s="17" t="s">
        <v>15</v>
      </c>
      <c r="B11" s="156">
        <f t="shared" si="4"/>
        <v>466.30499999999995</v>
      </c>
      <c r="C11" s="157">
        <f t="shared" si="4"/>
        <v>-18.384</v>
      </c>
      <c r="D11" s="157">
        <f t="shared" si="4"/>
        <v>0</v>
      </c>
      <c r="E11" s="157">
        <f t="shared" si="4"/>
        <v>62.271999999999998</v>
      </c>
      <c r="F11" s="157">
        <f>SUM(B11:E11)</f>
        <v>510.19299999999993</v>
      </c>
      <c r="G11" s="168">
        <f t="shared" si="5"/>
        <v>510.19299999999987</v>
      </c>
      <c r="H11" s="157">
        <f t="shared" si="5"/>
        <v>1393.46135</v>
      </c>
      <c r="I11" s="157">
        <f t="shared" si="5"/>
        <v>-17.355769999999996</v>
      </c>
      <c r="J11" s="157">
        <f t="shared" si="5"/>
        <v>6.2272000000000001E-2</v>
      </c>
      <c r="K11" s="157">
        <f t="shared" si="5"/>
        <v>33.352420000000002</v>
      </c>
      <c r="L11" s="158">
        <f>SUM(G11:K11)</f>
        <v>1919.7132719999997</v>
      </c>
      <c r="M11" s="157">
        <f t="shared" si="6"/>
        <v>1919.713272</v>
      </c>
      <c r="N11" s="157">
        <f t="shared" si="6"/>
        <v>-45.114629999999977</v>
      </c>
      <c r="O11" s="157">
        <f t="shared" si="6"/>
        <v>-30.637000000000057</v>
      </c>
      <c r="P11" s="157">
        <f t="shared" si="6"/>
        <v>6.2272000000000001E-2</v>
      </c>
      <c r="Q11" s="157">
        <f t="shared" si="6"/>
        <v>67.221630000000005</v>
      </c>
      <c r="R11" s="288">
        <f>SUM(M11:Q11)</f>
        <v>1911.2455439999997</v>
      </c>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c r="BR11" s="210"/>
      <c r="BS11" s="210"/>
      <c r="BT11" s="210"/>
      <c r="BU11" s="210"/>
      <c r="BV11" s="210"/>
      <c r="BW11" s="210"/>
      <c r="BX11" s="210"/>
      <c r="BY11" s="210"/>
      <c r="BZ11" s="210"/>
      <c r="CA11" s="210"/>
      <c r="CB11" s="210"/>
      <c r="CC11" s="210"/>
      <c r="CD11" s="210"/>
      <c r="CE11" s="210"/>
      <c r="CF11" s="210"/>
      <c r="CG11" s="210"/>
      <c r="CH11" s="210"/>
      <c r="CI11" s="210"/>
      <c r="CJ11" s="210"/>
      <c r="CK11" s="210"/>
      <c r="CL11" s="210"/>
      <c r="CM11" s="210"/>
      <c r="CN11" s="210"/>
      <c r="CO11" s="210"/>
      <c r="CP11" s="210"/>
      <c r="CQ11" s="210"/>
      <c r="CR11" s="210"/>
      <c r="CS11" s="210"/>
      <c r="CT11" s="210"/>
      <c r="CU11" s="210"/>
      <c r="CV11" s="210"/>
      <c r="CW11" s="210"/>
      <c r="CX11" s="210"/>
      <c r="CY11" s="210"/>
      <c r="CZ11" s="210"/>
      <c r="DA11" s="210"/>
      <c r="DB11" s="210"/>
      <c r="DC11" s="210"/>
      <c r="DD11" s="210"/>
      <c r="DE11" s="210"/>
      <c r="DF11" s="210"/>
      <c r="DG11" s="210"/>
      <c r="DH11" s="210"/>
      <c r="DI11" s="210"/>
      <c r="DJ11" s="210"/>
      <c r="DK11" s="210"/>
      <c r="DL11" s="210"/>
      <c r="DM11" s="210"/>
      <c r="DN11" s="210"/>
      <c r="DO11" s="210"/>
      <c r="DP11" s="210"/>
      <c r="DQ11" s="210"/>
      <c r="DR11" s="210"/>
      <c r="DS11" s="210"/>
      <c r="DT11" s="210"/>
      <c r="DU11" s="210"/>
      <c r="DV11" s="210"/>
      <c r="DW11" s="210"/>
      <c r="DX11" s="210"/>
      <c r="DY11" s="210"/>
      <c r="DZ11" s="210"/>
      <c r="EA11" s="210"/>
      <c r="EB11" s="210"/>
      <c r="EC11" s="210"/>
      <c r="ED11" s="210"/>
      <c r="EE11" s="210"/>
      <c r="EF11" s="210"/>
      <c r="EG11" s="210"/>
      <c r="EH11" s="210"/>
      <c r="EI11" s="210"/>
      <c r="EJ11" s="210"/>
      <c r="EK11" s="210"/>
      <c r="EL11" s="210"/>
      <c r="EM11" s="210"/>
      <c r="EN11" s="210"/>
      <c r="EO11" s="210"/>
      <c r="EP11" s="210"/>
      <c r="EQ11" s="210"/>
      <c r="ER11" s="210"/>
      <c r="ES11" s="210"/>
      <c r="ET11" s="210"/>
      <c r="EU11" s="210"/>
    </row>
    <row r="12" spans="1:151" s="16" customFormat="1" ht="12" hidden="1" customHeight="1" outlineLevel="1">
      <c r="A12" s="13" t="s">
        <v>282</v>
      </c>
      <c r="B12" s="156">
        <f t="shared" si="4"/>
        <v>489.55500000000006</v>
      </c>
      <c r="C12" s="157">
        <f t="shared" si="4"/>
        <v>103.16399999999999</v>
      </c>
      <c r="D12" s="157">
        <f t="shared" si="4"/>
        <v>0</v>
      </c>
      <c r="E12" s="157">
        <f t="shared" si="4"/>
        <v>0</v>
      </c>
      <c r="F12" s="157">
        <f>SUM(B12:E12)</f>
        <v>592.71900000000005</v>
      </c>
      <c r="G12" s="168">
        <f t="shared" si="5"/>
        <v>592.71900000000005</v>
      </c>
      <c r="H12" s="157">
        <f t="shared" si="5"/>
        <v>138.72012999999998</v>
      </c>
      <c r="I12" s="157">
        <f t="shared" si="5"/>
        <v>-68.309149999999988</v>
      </c>
      <c r="J12" s="157">
        <f t="shared" si="5"/>
        <v>0</v>
      </c>
      <c r="K12" s="157">
        <f t="shared" si="5"/>
        <v>0</v>
      </c>
      <c r="L12" s="158">
        <f>SUM(G12:K12)</f>
        <v>663.12997999999993</v>
      </c>
      <c r="M12" s="157">
        <f t="shared" si="6"/>
        <v>663.12998000000016</v>
      </c>
      <c r="N12" s="157">
        <f t="shared" si="6"/>
        <v>-7.3340000000000032</v>
      </c>
      <c r="O12" s="157">
        <f t="shared" si="6"/>
        <v>-0.98699999999999921</v>
      </c>
      <c r="P12" s="157">
        <f t="shared" si="6"/>
        <v>0</v>
      </c>
      <c r="Q12" s="157">
        <f t="shared" si="6"/>
        <v>0</v>
      </c>
      <c r="R12" s="288">
        <f>SUM(M12:Q12)</f>
        <v>654.80898000000013</v>
      </c>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0"/>
      <c r="CE12" s="210"/>
      <c r="CF12" s="210"/>
      <c r="CG12" s="210"/>
      <c r="CH12" s="210"/>
      <c r="CI12" s="210"/>
      <c r="CJ12" s="210"/>
      <c r="CK12" s="210"/>
      <c r="CL12" s="210"/>
      <c r="CM12" s="210"/>
      <c r="CN12" s="210"/>
      <c r="CO12" s="210"/>
      <c r="CP12" s="210"/>
      <c r="CQ12" s="210"/>
      <c r="CR12" s="210"/>
      <c r="CS12" s="210"/>
      <c r="CT12" s="210"/>
      <c r="CU12" s="210"/>
      <c r="CV12" s="210"/>
      <c r="CW12" s="210"/>
      <c r="CX12" s="210"/>
      <c r="CY12" s="210"/>
      <c r="CZ12" s="210"/>
      <c r="DA12" s="210"/>
      <c r="DB12" s="210"/>
      <c r="DC12" s="210"/>
      <c r="DD12" s="210"/>
      <c r="DE12" s="210"/>
      <c r="DF12" s="210"/>
      <c r="DG12" s="210"/>
      <c r="DH12" s="210"/>
      <c r="DI12" s="210"/>
      <c r="DJ12" s="210"/>
      <c r="DK12" s="210"/>
      <c r="DL12" s="210"/>
      <c r="DM12" s="210"/>
      <c r="DN12" s="210"/>
      <c r="DO12" s="210"/>
      <c r="DP12" s="210"/>
      <c r="DQ12" s="210"/>
      <c r="DR12" s="210"/>
      <c r="DS12" s="210"/>
      <c r="DT12" s="210"/>
      <c r="DU12" s="210"/>
      <c r="DV12" s="210"/>
      <c r="DW12" s="210"/>
      <c r="DX12" s="210"/>
      <c r="DY12" s="210"/>
      <c r="DZ12" s="210"/>
      <c r="EA12" s="210"/>
      <c r="EB12" s="210"/>
      <c r="EC12" s="210"/>
      <c r="ED12" s="210"/>
      <c r="EE12" s="210"/>
      <c r="EF12" s="210"/>
      <c r="EG12" s="210"/>
      <c r="EH12" s="210"/>
      <c r="EI12" s="210"/>
      <c r="EJ12" s="210"/>
      <c r="EK12" s="210"/>
      <c r="EL12" s="210"/>
      <c r="EM12" s="210"/>
      <c r="EN12" s="210"/>
      <c r="EO12" s="210"/>
      <c r="EP12" s="210"/>
      <c r="EQ12" s="210"/>
      <c r="ER12" s="210"/>
      <c r="ES12" s="210"/>
      <c r="ET12" s="210"/>
      <c r="EU12" s="210"/>
    </row>
    <row r="13" spans="1:151" s="16" customFormat="1" ht="12" hidden="1" customHeight="1" outlineLevel="1">
      <c r="A13" s="13" t="s">
        <v>283</v>
      </c>
      <c r="B13" s="156">
        <f t="shared" si="4"/>
        <v>0</v>
      </c>
      <c r="C13" s="157">
        <f t="shared" si="4"/>
        <v>89.003590000000003</v>
      </c>
      <c r="D13" s="157">
        <f t="shared" si="4"/>
        <v>0</v>
      </c>
      <c r="E13" s="157">
        <f t="shared" si="4"/>
        <v>0</v>
      </c>
      <c r="F13" s="157">
        <f>SUM(B13:E13)</f>
        <v>89.003590000000003</v>
      </c>
      <c r="G13" s="168">
        <f t="shared" si="5"/>
        <v>89.003590000000003</v>
      </c>
      <c r="H13" s="157">
        <f t="shared" si="5"/>
        <v>174.42182</v>
      </c>
      <c r="I13" s="157">
        <f t="shared" si="5"/>
        <v>0</v>
      </c>
      <c r="J13" s="157">
        <f t="shared" si="5"/>
        <v>0</v>
      </c>
      <c r="K13" s="157">
        <f t="shared" si="5"/>
        <v>-4.8734200000000003</v>
      </c>
      <c r="L13" s="158">
        <f>SUM(G13:K13)</f>
        <v>258.55198999999999</v>
      </c>
      <c r="M13" s="157">
        <f t="shared" si="6"/>
        <v>258.55198999999999</v>
      </c>
      <c r="N13" s="157">
        <f t="shared" si="6"/>
        <v>57.930639999999997</v>
      </c>
      <c r="O13" s="157">
        <f t="shared" si="6"/>
        <v>-204.41929000000002</v>
      </c>
      <c r="P13" s="157">
        <f t="shared" si="6"/>
        <v>0</v>
      </c>
      <c r="Q13" s="157">
        <f t="shared" si="6"/>
        <v>-67.221630000000005</v>
      </c>
      <c r="R13" s="288">
        <f>SUM(M13:Q13)</f>
        <v>44.841709999999949</v>
      </c>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c r="CD13" s="210"/>
      <c r="CE13" s="210"/>
      <c r="CF13" s="210"/>
      <c r="CG13" s="210"/>
      <c r="CH13" s="210"/>
      <c r="CI13" s="210"/>
      <c r="CJ13" s="210"/>
      <c r="CK13" s="210"/>
      <c r="CL13" s="210"/>
      <c r="CM13" s="210"/>
      <c r="CN13" s="210"/>
      <c r="CO13" s="210"/>
      <c r="CP13" s="210"/>
      <c r="CQ13" s="210"/>
      <c r="CR13" s="210"/>
      <c r="CS13" s="210"/>
      <c r="CT13" s="210"/>
      <c r="CU13" s="210"/>
      <c r="CV13" s="210"/>
      <c r="CW13" s="210"/>
      <c r="CX13" s="210"/>
      <c r="CY13" s="210"/>
      <c r="CZ13" s="210"/>
      <c r="DA13" s="210"/>
      <c r="DB13" s="210"/>
      <c r="DC13" s="210"/>
      <c r="DD13" s="210"/>
      <c r="DE13" s="210"/>
      <c r="DF13" s="210"/>
      <c r="DG13" s="210"/>
      <c r="DH13" s="210"/>
      <c r="DI13" s="210"/>
      <c r="DJ13" s="210"/>
      <c r="DK13" s="210"/>
      <c r="DL13" s="210"/>
      <c r="DM13" s="210"/>
      <c r="DN13" s="210"/>
      <c r="DO13" s="210"/>
      <c r="DP13" s="210"/>
      <c r="DQ13" s="210"/>
      <c r="DR13" s="210"/>
      <c r="DS13" s="210"/>
      <c r="DT13" s="210"/>
      <c r="DU13" s="210"/>
      <c r="DV13" s="210"/>
      <c r="DW13" s="210"/>
      <c r="DX13" s="210"/>
      <c r="DY13" s="210"/>
      <c r="DZ13" s="210"/>
      <c r="EA13" s="210"/>
      <c r="EB13" s="210"/>
      <c r="EC13" s="210"/>
      <c r="ED13" s="210"/>
      <c r="EE13" s="210"/>
      <c r="EF13" s="210"/>
      <c r="EG13" s="210"/>
      <c r="EH13" s="210"/>
      <c r="EI13" s="210"/>
      <c r="EJ13" s="210"/>
      <c r="EK13" s="210"/>
      <c r="EL13" s="210"/>
      <c r="EM13" s="210"/>
      <c r="EN13" s="210"/>
      <c r="EO13" s="210"/>
      <c r="EP13" s="210"/>
      <c r="EQ13" s="210"/>
      <c r="ER13" s="210"/>
      <c r="ES13" s="210"/>
      <c r="ET13" s="210"/>
      <c r="EU13" s="210"/>
    </row>
    <row r="14" spans="1:151" s="16" customFormat="1" ht="12" hidden="1" customHeight="1" outlineLevel="1">
      <c r="A14" s="56"/>
      <c r="B14" s="159">
        <f>SUM(B10:B13)</f>
        <v>1901.5310199999997</v>
      </c>
      <c r="C14" s="160">
        <f>SUM(C10:C13)</f>
        <v>31.029570000000007</v>
      </c>
      <c r="D14" s="160">
        <f>SUM(D10:D13)</f>
        <v>0</v>
      </c>
      <c r="E14" s="160"/>
      <c r="F14" s="169">
        <f>SUM(F10:F13)</f>
        <v>1994.8325899999998</v>
      </c>
      <c r="G14" s="160">
        <f>SUM(G10:G13)</f>
        <v>1994.8325899999998</v>
      </c>
      <c r="H14" s="160">
        <f>SUM(H10:H13)</f>
        <v>3998.8001500000005</v>
      </c>
      <c r="I14" s="160">
        <f>SUM(I10:I13)</f>
        <v>-763.08781999999951</v>
      </c>
      <c r="J14" s="160"/>
      <c r="K14" s="160">
        <f>SUM(K10:K13)</f>
        <v>0</v>
      </c>
      <c r="L14" s="161">
        <f>SUM(L10:L13)</f>
        <v>5230.6071920000004</v>
      </c>
      <c r="M14" s="160">
        <f>SUM(M10:M13)</f>
        <v>5230.6071920000013</v>
      </c>
      <c r="N14" s="160">
        <f>SUM(N10:N13)</f>
        <v>101.44901</v>
      </c>
      <c r="O14" s="160">
        <f>SUM(O10:O13)</f>
        <v>-236.04329000000007</v>
      </c>
      <c r="P14" s="160"/>
      <c r="Q14" s="160">
        <f>SUM(Q10:Q13)</f>
        <v>0</v>
      </c>
      <c r="R14" s="351">
        <f>SUM(R10:R13)</f>
        <v>5096.0751840000003</v>
      </c>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c r="CD14" s="210"/>
      <c r="CE14" s="210"/>
      <c r="CF14" s="210"/>
      <c r="CG14" s="210"/>
      <c r="CH14" s="210"/>
      <c r="CI14" s="210"/>
      <c r="CJ14" s="210"/>
      <c r="CK14" s="210"/>
      <c r="CL14" s="210"/>
      <c r="CM14" s="210"/>
      <c r="CN14" s="210"/>
      <c r="CO14" s="210"/>
      <c r="CP14" s="210"/>
      <c r="CQ14" s="210"/>
      <c r="CR14" s="210"/>
      <c r="CS14" s="210"/>
      <c r="CT14" s="210"/>
      <c r="CU14" s="210"/>
      <c r="CV14" s="210"/>
      <c r="CW14" s="210"/>
      <c r="CX14" s="210"/>
      <c r="CY14" s="210"/>
      <c r="CZ14" s="210"/>
      <c r="DA14" s="210"/>
      <c r="DB14" s="210"/>
      <c r="DC14" s="210"/>
      <c r="DD14" s="210"/>
      <c r="DE14" s="210"/>
      <c r="DF14" s="210"/>
      <c r="DG14" s="210"/>
      <c r="DH14" s="210"/>
      <c r="DI14" s="210"/>
      <c r="DJ14" s="210"/>
      <c r="DK14" s="210"/>
      <c r="DL14" s="210"/>
      <c r="DM14" s="210"/>
      <c r="DN14" s="210"/>
      <c r="DO14" s="210"/>
      <c r="DP14" s="210"/>
      <c r="DQ14" s="210"/>
      <c r="DR14" s="210"/>
      <c r="DS14" s="210"/>
      <c r="DT14" s="210"/>
      <c r="DU14" s="210"/>
      <c r="DV14" s="210"/>
      <c r="DW14" s="210"/>
      <c r="DX14" s="210"/>
      <c r="DY14" s="210"/>
      <c r="DZ14" s="210"/>
      <c r="EA14" s="210"/>
      <c r="EB14" s="210"/>
      <c r="EC14" s="210"/>
      <c r="ED14" s="210"/>
      <c r="EE14" s="210"/>
      <c r="EF14" s="210"/>
      <c r="EG14" s="210"/>
      <c r="EH14" s="210"/>
      <c r="EI14" s="210"/>
      <c r="EJ14" s="210"/>
      <c r="EK14" s="210"/>
      <c r="EL14" s="210"/>
      <c r="EM14" s="210"/>
      <c r="EN14" s="210"/>
      <c r="EO14" s="210"/>
      <c r="EP14" s="210"/>
      <c r="EQ14" s="210"/>
      <c r="ER14" s="210"/>
      <c r="ES14" s="210"/>
      <c r="ET14" s="210"/>
      <c r="EU14" s="210"/>
    </row>
    <row r="15" spans="1:151" s="16" customFormat="1" ht="12" hidden="1" customHeight="1" outlineLevel="1">
      <c r="A15" s="31" t="s">
        <v>278</v>
      </c>
      <c r="B15" s="156">
        <f t="shared" ref="B15:E16" si="7">B29-B43</f>
        <v>0</v>
      </c>
      <c r="C15" s="157">
        <f t="shared" si="7"/>
        <v>0</v>
      </c>
      <c r="D15" s="157">
        <f t="shared" si="7"/>
        <v>0</v>
      </c>
      <c r="E15" s="157">
        <f t="shared" si="7"/>
        <v>0</v>
      </c>
      <c r="F15" s="172"/>
      <c r="G15" s="16">
        <f t="shared" ref="G15:K16" si="8">G29-G43</f>
        <v>0</v>
      </c>
      <c r="H15" s="157">
        <f t="shared" si="8"/>
        <v>0</v>
      </c>
      <c r="I15" s="157">
        <f t="shared" si="8"/>
        <v>0</v>
      </c>
      <c r="J15" s="157">
        <f t="shared" si="8"/>
        <v>0</v>
      </c>
      <c r="K15" s="157">
        <f t="shared" si="8"/>
        <v>0</v>
      </c>
      <c r="L15" s="158"/>
      <c r="M15" s="157">
        <f t="shared" ref="M15:Q16" si="9">M29-M43</f>
        <v>0</v>
      </c>
      <c r="N15" s="157">
        <f t="shared" si="9"/>
        <v>0</v>
      </c>
      <c r="O15" s="157">
        <f t="shared" si="9"/>
        <v>0</v>
      </c>
      <c r="P15" s="157">
        <f t="shared" si="9"/>
        <v>0</v>
      </c>
      <c r="Q15" s="157">
        <f t="shared" si="9"/>
        <v>0</v>
      </c>
      <c r="R15" s="288"/>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0"/>
      <c r="CE15" s="210"/>
      <c r="CF15" s="210"/>
      <c r="CG15" s="210"/>
      <c r="CH15" s="210"/>
      <c r="CI15" s="210"/>
      <c r="CJ15" s="210"/>
      <c r="CK15" s="210"/>
      <c r="CL15" s="210"/>
      <c r="CM15" s="210"/>
      <c r="CN15" s="210"/>
      <c r="CO15" s="210"/>
      <c r="CP15" s="210"/>
      <c r="CQ15" s="210"/>
      <c r="CR15" s="210"/>
      <c r="CS15" s="210"/>
      <c r="CT15" s="210"/>
      <c r="CU15" s="210"/>
      <c r="CV15" s="210"/>
      <c r="CW15" s="210"/>
      <c r="CX15" s="210"/>
      <c r="CY15" s="210"/>
      <c r="CZ15" s="210"/>
      <c r="DA15" s="210"/>
      <c r="DB15" s="210"/>
      <c r="DC15" s="210"/>
      <c r="DD15" s="210"/>
      <c r="DE15" s="210"/>
      <c r="DF15" s="210"/>
      <c r="DG15" s="210"/>
      <c r="DH15" s="210"/>
      <c r="DI15" s="210"/>
      <c r="DJ15" s="210"/>
      <c r="DK15" s="210"/>
      <c r="DL15" s="210"/>
      <c r="DM15" s="210"/>
      <c r="DN15" s="210"/>
      <c r="DO15" s="210"/>
      <c r="DP15" s="210"/>
      <c r="DQ15" s="210"/>
      <c r="DR15" s="210"/>
      <c r="DS15" s="210"/>
      <c r="DT15" s="210"/>
      <c r="DU15" s="210"/>
      <c r="DV15" s="210"/>
      <c r="DW15" s="210"/>
      <c r="DX15" s="210"/>
      <c r="DY15" s="210"/>
      <c r="DZ15" s="210"/>
      <c r="EA15" s="210"/>
      <c r="EB15" s="210"/>
      <c r="EC15" s="210"/>
      <c r="ED15" s="210"/>
      <c r="EE15" s="210"/>
      <c r="EF15" s="210"/>
      <c r="EG15" s="210"/>
      <c r="EH15" s="210"/>
      <c r="EI15" s="210"/>
      <c r="EJ15" s="210"/>
      <c r="EK15" s="210"/>
      <c r="EL15" s="210"/>
      <c r="EM15" s="210"/>
      <c r="EN15" s="210"/>
      <c r="EO15" s="210"/>
      <c r="EP15" s="210"/>
      <c r="EQ15" s="210"/>
      <c r="ER15" s="210"/>
      <c r="ES15" s="210"/>
      <c r="ET15" s="210"/>
      <c r="EU15" s="210"/>
    </row>
    <row r="16" spans="1:151" s="16" customFormat="1" ht="12" hidden="1" customHeight="1" outlineLevel="1">
      <c r="A16" s="17" t="s">
        <v>48</v>
      </c>
      <c r="B16" s="156">
        <f t="shared" si="7"/>
        <v>65.001000000000005</v>
      </c>
      <c r="C16" s="157">
        <f t="shared" si="7"/>
        <v>0</v>
      </c>
      <c r="D16" s="157">
        <f t="shared" si="7"/>
        <v>0</v>
      </c>
      <c r="E16" s="157">
        <f t="shared" si="7"/>
        <v>0</v>
      </c>
      <c r="F16" s="157">
        <f>SUM(B16:E16)</f>
        <v>65.001000000000005</v>
      </c>
      <c r="G16" s="168">
        <f t="shared" si="8"/>
        <v>65.001000000000005</v>
      </c>
      <c r="H16" s="157">
        <f t="shared" si="8"/>
        <v>0</v>
      </c>
      <c r="I16" s="157">
        <f t="shared" si="8"/>
        <v>-20</v>
      </c>
      <c r="J16" s="157">
        <f t="shared" si="8"/>
        <v>0</v>
      </c>
      <c r="K16" s="157">
        <f t="shared" si="8"/>
        <v>0</v>
      </c>
      <c r="L16" s="158">
        <f>SUM(G16:K16)</f>
        <v>45.001000000000005</v>
      </c>
      <c r="M16" s="157">
        <f t="shared" si="9"/>
        <v>45.001000000000005</v>
      </c>
      <c r="N16" s="157">
        <f t="shared" si="9"/>
        <v>0</v>
      </c>
      <c r="O16" s="157">
        <f t="shared" si="9"/>
        <v>0</v>
      </c>
      <c r="P16" s="157">
        <f t="shared" si="9"/>
        <v>0</v>
      </c>
      <c r="Q16" s="157">
        <f t="shared" si="9"/>
        <v>0</v>
      </c>
      <c r="R16" s="288">
        <f>SUM(M16:Q16)</f>
        <v>45.001000000000005</v>
      </c>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0"/>
      <c r="CE16" s="210"/>
      <c r="CF16" s="210"/>
      <c r="CG16" s="210"/>
      <c r="CH16" s="210"/>
      <c r="CI16" s="210"/>
      <c r="CJ16" s="210"/>
      <c r="CK16" s="210"/>
      <c r="CL16" s="210"/>
      <c r="CM16" s="210"/>
      <c r="CN16" s="210"/>
      <c r="CO16" s="210"/>
      <c r="CP16" s="210"/>
      <c r="CQ16" s="210"/>
      <c r="CR16" s="210"/>
      <c r="CS16" s="210"/>
      <c r="CT16" s="210"/>
      <c r="CU16" s="210"/>
      <c r="CV16" s="210"/>
      <c r="CW16" s="210"/>
      <c r="CX16" s="210"/>
      <c r="CY16" s="210"/>
      <c r="CZ16" s="210"/>
      <c r="DA16" s="210"/>
      <c r="DB16" s="210"/>
      <c r="DC16" s="210"/>
      <c r="DD16" s="210"/>
      <c r="DE16" s="210"/>
      <c r="DF16" s="210"/>
      <c r="DG16" s="210"/>
      <c r="DH16" s="210"/>
      <c r="DI16" s="210"/>
      <c r="DJ16" s="210"/>
      <c r="DK16" s="210"/>
      <c r="DL16" s="210"/>
      <c r="DM16" s="210"/>
      <c r="DN16" s="210"/>
      <c r="DO16" s="210"/>
      <c r="DP16" s="210"/>
      <c r="DQ16" s="210"/>
      <c r="DR16" s="210"/>
      <c r="DS16" s="210"/>
      <c r="DT16" s="210"/>
      <c r="DU16" s="210"/>
      <c r="DV16" s="210"/>
      <c r="DW16" s="210"/>
      <c r="DX16" s="210"/>
      <c r="DY16" s="210"/>
      <c r="DZ16" s="210"/>
      <c r="EA16" s="210"/>
      <c r="EB16" s="210"/>
      <c r="EC16" s="210"/>
      <c r="ED16" s="210"/>
      <c r="EE16" s="210"/>
      <c r="EF16" s="210"/>
      <c r="EG16" s="210"/>
      <c r="EH16" s="210"/>
      <c r="EI16" s="210"/>
      <c r="EJ16" s="210"/>
      <c r="EK16" s="210"/>
      <c r="EL16" s="210"/>
      <c r="EM16" s="210"/>
      <c r="EN16" s="210"/>
      <c r="EO16" s="210"/>
      <c r="EP16" s="210"/>
      <c r="EQ16" s="210"/>
      <c r="ER16" s="210"/>
      <c r="ES16" s="210"/>
      <c r="ET16" s="210"/>
      <c r="EU16" s="210"/>
    </row>
    <row r="17" spans="1:151" s="16" customFormat="1" ht="12" hidden="1" customHeight="1" outlineLevel="1" thickBot="1">
      <c r="A17" s="84"/>
      <c r="B17" s="162">
        <f t="shared" ref="B17:Q17" si="10">SUM(B16,B14,B8)</f>
        <v>1981.7190199999995</v>
      </c>
      <c r="C17" s="163">
        <f t="shared" si="10"/>
        <v>254.65157000000002</v>
      </c>
      <c r="D17" s="163">
        <f t="shared" si="10"/>
        <v>0</v>
      </c>
      <c r="E17" s="163"/>
      <c r="F17" s="163">
        <f>SUM(F16,F14,F8)</f>
        <v>2298.6425899999999</v>
      </c>
      <c r="G17" s="173">
        <f t="shared" si="10"/>
        <v>2298.6425899999999</v>
      </c>
      <c r="H17" s="163">
        <f t="shared" si="10"/>
        <v>4091.3633300000006</v>
      </c>
      <c r="I17" s="163">
        <f>SUM(I16,I14,I8)</f>
        <v>-783.08781999999951</v>
      </c>
      <c r="J17" s="163"/>
      <c r="K17" s="163">
        <f t="shared" si="10"/>
        <v>0</v>
      </c>
      <c r="L17" s="164">
        <f t="shared" si="10"/>
        <v>5606.9803720000009</v>
      </c>
      <c r="M17" s="163">
        <f t="shared" si="10"/>
        <v>5606.9803720000018</v>
      </c>
      <c r="N17" s="163">
        <f t="shared" si="10"/>
        <v>338.11948999999998</v>
      </c>
      <c r="O17" s="163">
        <f t="shared" si="10"/>
        <v>-236.04329000000007</v>
      </c>
      <c r="P17" s="163"/>
      <c r="Q17" s="163">
        <f t="shared" si="10"/>
        <v>0</v>
      </c>
      <c r="R17" s="690">
        <f>SUM(R16,R14,R8)</f>
        <v>5709.1188440000005</v>
      </c>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c r="CD17" s="210"/>
      <c r="CE17" s="210"/>
      <c r="CF17" s="210"/>
      <c r="CG17" s="210"/>
      <c r="CH17" s="210"/>
      <c r="CI17" s="210"/>
      <c r="CJ17" s="210"/>
      <c r="CK17" s="210"/>
      <c r="CL17" s="210"/>
      <c r="CM17" s="210"/>
      <c r="CN17" s="210"/>
      <c r="CO17" s="210"/>
      <c r="CP17" s="210"/>
      <c r="CQ17" s="210"/>
      <c r="CR17" s="210"/>
      <c r="CS17" s="210"/>
      <c r="CT17" s="210"/>
      <c r="CU17" s="210"/>
      <c r="CV17" s="210"/>
      <c r="CW17" s="210"/>
      <c r="CX17" s="210"/>
      <c r="CY17" s="210"/>
      <c r="CZ17" s="210"/>
      <c r="DA17" s="210"/>
      <c r="DB17" s="210"/>
      <c r="DC17" s="210"/>
      <c r="DD17" s="210"/>
      <c r="DE17" s="210"/>
      <c r="DF17" s="210"/>
      <c r="DG17" s="210"/>
      <c r="DH17" s="210"/>
      <c r="DI17" s="210"/>
      <c r="DJ17" s="210"/>
      <c r="DK17" s="210"/>
      <c r="DL17" s="210"/>
      <c r="DM17" s="210"/>
      <c r="DN17" s="210"/>
      <c r="DO17" s="210"/>
      <c r="DP17" s="210"/>
      <c r="DQ17" s="210"/>
      <c r="DR17" s="210"/>
      <c r="DS17" s="210"/>
      <c r="DT17" s="210"/>
      <c r="DU17" s="210"/>
      <c r="DV17" s="210"/>
      <c r="DW17" s="210"/>
      <c r="DX17" s="210"/>
      <c r="DY17" s="210"/>
      <c r="DZ17" s="210"/>
      <c r="EA17" s="210"/>
      <c r="EB17" s="210"/>
      <c r="EC17" s="210"/>
      <c r="ED17" s="210"/>
      <c r="EE17" s="210"/>
      <c r="EF17" s="210"/>
      <c r="EG17" s="210"/>
      <c r="EH17" s="210"/>
      <c r="EI17" s="210"/>
      <c r="EJ17" s="210"/>
      <c r="EK17" s="210"/>
      <c r="EL17" s="210"/>
      <c r="EM17" s="210"/>
      <c r="EN17" s="210"/>
      <c r="EO17" s="210"/>
      <c r="EP17" s="210"/>
      <c r="EQ17" s="210"/>
      <c r="ER17" s="210"/>
      <c r="ES17" s="210"/>
      <c r="ET17" s="210"/>
      <c r="EU17" s="210"/>
    </row>
    <row r="18" spans="1:151" s="16" customFormat="1" ht="12" hidden="1" customHeight="1" outlineLevel="1">
      <c r="A18" s="61"/>
      <c r="B18" s="1348" t="s">
        <v>272</v>
      </c>
      <c r="C18" s="1349"/>
      <c r="D18" s="1349"/>
      <c r="E18" s="1349"/>
      <c r="F18" s="1349"/>
      <c r="G18" s="1349"/>
      <c r="H18" s="1349"/>
      <c r="I18" s="1349"/>
      <c r="J18" s="1349"/>
      <c r="K18" s="1349"/>
      <c r="L18" s="1349"/>
      <c r="M18" s="1349"/>
      <c r="N18" s="1349"/>
      <c r="O18" s="1349"/>
      <c r="P18" s="1349"/>
      <c r="Q18" s="1349"/>
      <c r="R18" s="135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c r="CD18" s="210"/>
      <c r="CE18" s="210"/>
      <c r="CF18" s="210"/>
      <c r="CG18" s="210"/>
      <c r="CH18" s="210"/>
      <c r="CI18" s="210"/>
      <c r="CJ18" s="210"/>
      <c r="CK18" s="210"/>
      <c r="CL18" s="210"/>
      <c r="CM18" s="210"/>
      <c r="CN18" s="210"/>
      <c r="CO18" s="210"/>
      <c r="CP18" s="210"/>
      <c r="CQ18" s="210"/>
      <c r="CR18" s="210"/>
      <c r="CS18" s="210"/>
      <c r="CT18" s="210"/>
      <c r="CU18" s="210"/>
      <c r="CV18" s="210"/>
      <c r="CW18" s="210"/>
      <c r="CX18" s="210"/>
      <c r="CY18" s="210"/>
      <c r="CZ18" s="210"/>
      <c r="DA18" s="210"/>
      <c r="DB18" s="210"/>
      <c r="DC18" s="210"/>
      <c r="DD18" s="210"/>
      <c r="DE18" s="210"/>
      <c r="DF18" s="210"/>
      <c r="DG18" s="210"/>
      <c r="DH18" s="210"/>
      <c r="DI18" s="210"/>
      <c r="DJ18" s="210"/>
      <c r="DK18" s="210"/>
      <c r="DL18" s="210"/>
      <c r="DM18" s="210"/>
      <c r="DN18" s="210"/>
      <c r="DO18" s="210"/>
      <c r="DP18" s="210"/>
      <c r="DQ18" s="210"/>
      <c r="DR18" s="210"/>
      <c r="DS18" s="210"/>
      <c r="DT18" s="210"/>
      <c r="DU18" s="210"/>
      <c r="DV18" s="210"/>
      <c r="DW18" s="210"/>
      <c r="DX18" s="210"/>
      <c r="DY18" s="210"/>
      <c r="DZ18" s="210"/>
      <c r="EA18" s="210"/>
      <c r="EB18" s="210"/>
      <c r="EC18" s="210"/>
      <c r="ED18" s="210"/>
      <c r="EE18" s="210"/>
      <c r="EF18" s="210"/>
      <c r="EG18" s="210"/>
      <c r="EH18" s="210"/>
      <c r="EI18" s="210"/>
      <c r="EJ18" s="210"/>
      <c r="EK18" s="210"/>
      <c r="EL18" s="210"/>
      <c r="EM18" s="210"/>
      <c r="EN18" s="210"/>
      <c r="EO18" s="210"/>
      <c r="EP18" s="210"/>
      <c r="EQ18" s="210"/>
      <c r="ER18" s="210"/>
      <c r="ES18" s="210"/>
      <c r="ET18" s="210"/>
      <c r="EU18" s="210"/>
    </row>
    <row r="19" spans="1:151" s="16" customFormat="1" ht="12" hidden="1" customHeight="1" outlineLevel="1">
      <c r="A19" s="8" t="s">
        <v>276</v>
      </c>
      <c r="B19" s="155"/>
      <c r="C19" s="63"/>
      <c r="D19" s="63"/>
      <c r="E19" s="63"/>
      <c r="F19" s="157"/>
      <c r="G19" s="168"/>
      <c r="H19" s="63"/>
      <c r="I19" s="63"/>
      <c r="J19" s="63"/>
      <c r="K19" s="63"/>
      <c r="L19" s="64"/>
      <c r="M19" s="63"/>
      <c r="N19" s="63"/>
      <c r="O19" s="63"/>
      <c r="P19" s="63"/>
      <c r="Q19" s="63"/>
      <c r="R19" s="689"/>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0"/>
      <c r="CE19" s="210"/>
      <c r="CF19" s="210"/>
      <c r="CG19" s="210"/>
      <c r="CH19" s="210"/>
      <c r="CI19" s="210"/>
      <c r="CJ19" s="210"/>
      <c r="CK19" s="210"/>
      <c r="CL19" s="210"/>
      <c r="CM19" s="210"/>
      <c r="CN19" s="210"/>
      <c r="CO19" s="210"/>
      <c r="CP19" s="210"/>
      <c r="CQ19" s="210"/>
      <c r="CR19" s="210"/>
      <c r="CS19" s="210"/>
      <c r="CT19" s="210"/>
      <c r="CU19" s="210"/>
      <c r="CV19" s="210"/>
      <c r="CW19" s="210"/>
      <c r="CX19" s="210"/>
      <c r="CY19" s="210"/>
      <c r="CZ19" s="210"/>
      <c r="DA19" s="210"/>
      <c r="DB19" s="210"/>
      <c r="DC19" s="210"/>
      <c r="DD19" s="210"/>
      <c r="DE19" s="210"/>
      <c r="DF19" s="210"/>
      <c r="DG19" s="210"/>
      <c r="DH19" s="210"/>
      <c r="DI19" s="210"/>
      <c r="DJ19" s="210"/>
      <c r="DK19" s="210"/>
      <c r="DL19" s="210"/>
      <c r="DM19" s="210"/>
      <c r="DN19" s="210"/>
      <c r="DO19" s="210"/>
      <c r="DP19" s="210"/>
      <c r="DQ19" s="210"/>
      <c r="DR19" s="210"/>
      <c r="DS19" s="210"/>
      <c r="DT19" s="210"/>
      <c r="DU19" s="210"/>
      <c r="DV19" s="210"/>
      <c r="DW19" s="210"/>
      <c r="DX19" s="210"/>
      <c r="DY19" s="210"/>
      <c r="DZ19" s="210"/>
      <c r="EA19" s="210"/>
      <c r="EB19" s="210"/>
      <c r="EC19" s="210"/>
      <c r="ED19" s="210"/>
      <c r="EE19" s="210"/>
      <c r="EF19" s="210"/>
      <c r="EG19" s="210"/>
      <c r="EH19" s="210"/>
      <c r="EI19" s="210"/>
      <c r="EJ19" s="210"/>
      <c r="EK19" s="210"/>
      <c r="EL19" s="210"/>
      <c r="EM19" s="210"/>
      <c r="EN19" s="210"/>
      <c r="EO19" s="210"/>
      <c r="EP19" s="210"/>
      <c r="EQ19" s="210"/>
      <c r="ER19" s="210"/>
      <c r="ES19" s="210"/>
      <c r="ET19" s="210"/>
      <c r="EU19" s="210"/>
    </row>
    <row r="20" spans="1:151" s="16" customFormat="1" ht="12" hidden="1" customHeight="1" outlineLevel="1">
      <c r="A20" s="13" t="s">
        <v>281</v>
      </c>
      <c r="B20" s="156">
        <v>0</v>
      </c>
      <c r="C20" s="157">
        <v>230.44200000000001</v>
      </c>
      <c r="D20" s="157">
        <v>0</v>
      </c>
      <c r="E20" s="157"/>
      <c r="F20" s="157">
        <f>SUM(B20:E20)</f>
        <v>230.44200000000001</v>
      </c>
      <c r="G20" s="168">
        <f>F20</f>
        <v>230.44200000000001</v>
      </c>
      <c r="H20" s="157">
        <v>113.66594000000001</v>
      </c>
      <c r="I20" s="157">
        <v>0</v>
      </c>
      <c r="J20" s="157"/>
      <c r="K20" s="157">
        <v>0</v>
      </c>
      <c r="L20" s="158">
        <f>SUM(G20:K20)</f>
        <v>344.10793999999999</v>
      </c>
      <c r="M20" s="157">
        <f>L20</f>
        <v>344.10793999999999</v>
      </c>
      <c r="N20" s="157">
        <v>65.589479999999995</v>
      </c>
      <c r="O20" s="157">
        <v>0</v>
      </c>
      <c r="P20" s="157"/>
      <c r="Q20" s="157">
        <v>0</v>
      </c>
      <c r="R20" s="288">
        <f>SUM(M20:Q20)</f>
        <v>409.69741999999997</v>
      </c>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0"/>
      <c r="CE20" s="210"/>
      <c r="CF20" s="210"/>
      <c r="CG20" s="210"/>
      <c r="CH20" s="210"/>
      <c r="CI20" s="210"/>
      <c r="CJ20" s="210"/>
      <c r="CK20" s="210"/>
      <c r="CL20" s="210"/>
      <c r="CM20" s="210"/>
      <c r="CN20" s="210"/>
      <c r="CO20" s="210"/>
      <c r="CP20" s="210"/>
      <c r="CQ20" s="210"/>
      <c r="CR20" s="210"/>
      <c r="CS20" s="210"/>
      <c r="CT20" s="210"/>
      <c r="CU20" s="210"/>
      <c r="CV20" s="210"/>
      <c r="CW20" s="210"/>
      <c r="CX20" s="210"/>
      <c r="CY20" s="210"/>
      <c r="CZ20" s="210"/>
      <c r="DA20" s="210"/>
      <c r="DB20" s="210"/>
      <c r="DC20" s="210"/>
      <c r="DD20" s="210"/>
      <c r="DE20" s="210"/>
      <c r="DF20" s="210"/>
      <c r="DG20" s="210"/>
      <c r="DH20" s="210"/>
      <c r="DI20" s="210"/>
      <c r="DJ20" s="210"/>
      <c r="DK20" s="210"/>
      <c r="DL20" s="210"/>
      <c r="DM20" s="210"/>
      <c r="DN20" s="210"/>
      <c r="DO20" s="210"/>
      <c r="DP20" s="210"/>
      <c r="DQ20" s="210"/>
      <c r="DR20" s="210"/>
      <c r="DS20" s="210"/>
      <c r="DT20" s="210"/>
      <c r="DU20" s="210"/>
      <c r="DV20" s="210"/>
      <c r="DW20" s="210"/>
      <c r="DX20" s="210"/>
      <c r="DY20" s="210"/>
      <c r="DZ20" s="210"/>
      <c r="EA20" s="210"/>
      <c r="EB20" s="210"/>
      <c r="EC20" s="210"/>
      <c r="ED20" s="210"/>
      <c r="EE20" s="210"/>
      <c r="EF20" s="210"/>
      <c r="EG20" s="210"/>
      <c r="EH20" s="210"/>
      <c r="EI20" s="210"/>
      <c r="EJ20" s="210"/>
      <c r="EK20" s="210"/>
      <c r="EL20" s="210"/>
      <c r="EM20" s="210"/>
      <c r="EN20" s="210"/>
      <c r="EO20" s="210"/>
      <c r="EP20" s="210"/>
      <c r="EQ20" s="210"/>
      <c r="ER20" s="210"/>
      <c r="ES20" s="210"/>
      <c r="ET20" s="210"/>
      <c r="EU20" s="210"/>
    </row>
    <row r="21" spans="1:151" s="16" customFormat="1" ht="12" hidden="1" customHeight="1" outlineLevel="1">
      <c r="A21" s="13" t="s">
        <v>284</v>
      </c>
      <c r="B21" s="156">
        <v>175.90691000000001</v>
      </c>
      <c r="C21" s="157">
        <v>3.9194499999999999</v>
      </c>
      <c r="D21" s="157">
        <v>0</v>
      </c>
      <c r="E21" s="157"/>
      <c r="F21" s="157">
        <f>SUM(B21:E21)</f>
        <v>179.82636000000002</v>
      </c>
      <c r="G21" s="168">
        <f t="shared" ref="G21:G30" si="11">F21</f>
        <v>179.82636000000002</v>
      </c>
      <c r="H21" s="157">
        <v>0</v>
      </c>
      <c r="I21" s="157">
        <v>0</v>
      </c>
      <c r="J21" s="157"/>
      <c r="K21" s="157">
        <v>0</v>
      </c>
      <c r="L21" s="158">
        <f>SUM(G21:K21)</f>
        <v>179.82636000000002</v>
      </c>
      <c r="M21" s="157">
        <f t="shared" ref="M21:M30" si="12">L21</f>
        <v>179.82636000000002</v>
      </c>
      <c r="N21" s="157">
        <v>232.8646</v>
      </c>
      <c r="O21" s="157">
        <v>0</v>
      </c>
      <c r="P21" s="157"/>
      <c r="Q21" s="157">
        <v>0</v>
      </c>
      <c r="R21" s="288">
        <f>SUM(M21:Q21)</f>
        <v>412.69096000000002</v>
      </c>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c r="CD21" s="210"/>
      <c r="CE21" s="210"/>
      <c r="CF21" s="210"/>
      <c r="CG21" s="210"/>
      <c r="CH21" s="210"/>
      <c r="CI21" s="210"/>
      <c r="CJ21" s="210"/>
      <c r="CK21" s="210"/>
      <c r="CL21" s="210"/>
      <c r="CM21" s="210"/>
      <c r="CN21" s="210"/>
      <c r="CO21" s="210"/>
      <c r="CP21" s="210"/>
      <c r="CQ21" s="210"/>
      <c r="CR21" s="210"/>
      <c r="CS21" s="210"/>
      <c r="CT21" s="210"/>
      <c r="CU21" s="210"/>
      <c r="CV21" s="210"/>
      <c r="CW21" s="210"/>
      <c r="CX21" s="210"/>
      <c r="CY21" s="210"/>
      <c r="CZ21" s="210"/>
      <c r="DA21" s="210"/>
      <c r="DB21" s="210"/>
      <c r="DC21" s="210"/>
      <c r="DD21" s="210"/>
      <c r="DE21" s="210"/>
      <c r="DF21" s="210"/>
      <c r="DG21" s="210"/>
      <c r="DH21" s="210"/>
      <c r="DI21" s="210"/>
      <c r="DJ21" s="210"/>
      <c r="DK21" s="210"/>
      <c r="DL21" s="210"/>
      <c r="DM21" s="210"/>
      <c r="DN21" s="210"/>
      <c r="DO21" s="210"/>
      <c r="DP21" s="210"/>
      <c r="DQ21" s="210"/>
      <c r="DR21" s="210"/>
      <c r="DS21" s="210"/>
      <c r="DT21" s="210"/>
      <c r="DU21" s="210"/>
      <c r="DV21" s="210"/>
      <c r="DW21" s="210"/>
      <c r="DX21" s="210"/>
      <c r="DY21" s="210"/>
      <c r="DZ21" s="210"/>
      <c r="EA21" s="210"/>
      <c r="EB21" s="210"/>
      <c r="EC21" s="210"/>
      <c r="ED21" s="210"/>
      <c r="EE21" s="210"/>
      <c r="EF21" s="210"/>
      <c r="EG21" s="210"/>
      <c r="EH21" s="210"/>
      <c r="EI21" s="210"/>
      <c r="EJ21" s="210"/>
      <c r="EK21" s="210"/>
      <c r="EL21" s="210"/>
      <c r="EM21" s="210"/>
      <c r="EN21" s="210"/>
      <c r="EO21" s="210"/>
      <c r="EP21" s="210"/>
      <c r="EQ21" s="210"/>
      <c r="ER21" s="210"/>
      <c r="ES21" s="210"/>
      <c r="ET21" s="210"/>
      <c r="EU21" s="210"/>
    </row>
    <row r="22" spans="1:151" s="16" customFormat="1" ht="12" hidden="1" customHeight="1" outlineLevel="1">
      <c r="A22" s="56"/>
      <c r="B22" s="159">
        <f>SUM(B20:B21)</f>
        <v>175.90691000000001</v>
      </c>
      <c r="C22" s="160">
        <f t="shared" ref="C22:R22" si="13">SUM(C20:C21)</f>
        <v>234.36145000000002</v>
      </c>
      <c r="D22" s="160">
        <f t="shared" si="13"/>
        <v>0</v>
      </c>
      <c r="E22" s="160"/>
      <c r="F22" s="169">
        <f>SUM(F20:F21)</f>
        <v>410.26836000000003</v>
      </c>
      <c r="G22" s="160">
        <f>SUM(G20:G21)</f>
        <v>410.26836000000003</v>
      </c>
      <c r="H22" s="160">
        <f>SUM(H20:H21)</f>
        <v>113.66594000000001</v>
      </c>
      <c r="I22" s="160">
        <f t="shared" si="13"/>
        <v>0</v>
      </c>
      <c r="J22" s="160"/>
      <c r="K22" s="160">
        <f t="shared" si="13"/>
        <v>0</v>
      </c>
      <c r="L22" s="161">
        <f t="shared" si="13"/>
        <v>523.93430000000001</v>
      </c>
      <c r="M22" s="160">
        <f t="shared" si="13"/>
        <v>523.93430000000001</v>
      </c>
      <c r="N22" s="160">
        <f t="shared" si="13"/>
        <v>298.45407999999998</v>
      </c>
      <c r="O22" s="160">
        <f t="shared" si="13"/>
        <v>0</v>
      </c>
      <c r="P22" s="160"/>
      <c r="Q22" s="160">
        <f t="shared" si="13"/>
        <v>0</v>
      </c>
      <c r="R22" s="351">
        <f t="shared" si="13"/>
        <v>822.38837999999998</v>
      </c>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c r="BW22" s="210"/>
      <c r="BX22" s="210"/>
      <c r="BY22" s="210"/>
      <c r="BZ22" s="210"/>
      <c r="CA22" s="210"/>
      <c r="CB22" s="210"/>
      <c r="CC22" s="210"/>
      <c r="CD22" s="210"/>
      <c r="CE22" s="210"/>
      <c r="CF22" s="210"/>
      <c r="CG22" s="210"/>
      <c r="CH22" s="210"/>
      <c r="CI22" s="210"/>
      <c r="CJ22" s="210"/>
      <c r="CK22" s="210"/>
      <c r="CL22" s="210"/>
      <c r="CM22" s="210"/>
      <c r="CN22" s="210"/>
      <c r="CO22" s="210"/>
      <c r="CP22" s="210"/>
      <c r="CQ22" s="210"/>
      <c r="CR22" s="210"/>
      <c r="CS22" s="210"/>
      <c r="CT22" s="210"/>
      <c r="CU22" s="210"/>
      <c r="CV22" s="210"/>
      <c r="CW22" s="210"/>
      <c r="CX22" s="210"/>
      <c r="CY22" s="210"/>
      <c r="CZ22" s="210"/>
      <c r="DA22" s="210"/>
      <c r="DB22" s="210"/>
      <c r="DC22" s="210"/>
      <c r="DD22" s="210"/>
      <c r="DE22" s="210"/>
      <c r="DF22" s="210"/>
      <c r="DG22" s="210"/>
      <c r="DH22" s="210"/>
      <c r="DI22" s="210"/>
      <c r="DJ22" s="210"/>
      <c r="DK22" s="210"/>
      <c r="DL22" s="210"/>
      <c r="DM22" s="210"/>
      <c r="DN22" s="210"/>
      <c r="DO22" s="210"/>
      <c r="DP22" s="210"/>
      <c r="DQ22" s="210"/>
      <c r="DR22" s="210"/>
      <c r="DS22" s="210"/>
      <c r="DT22" s="210"/>
      <c r="DU22" s="210"/>
      <c r="DV22" s="210"/>
      <c r="DW22" s="210"/>
      <c r="DX22" s="210"/>
      <c r="DY22" s="210"/>
      <c r="DZ22" s="210"/>
      <c r="EA22" s="210"/>
      <c r="EB22" s="210"/>
      <c r="EC22" s="210"/>
      <c r="ED22" s="210"/>
      <c r="EE22" s="210"/>
      <c r="EF22" s="210"/>
      <c r="EG22" s="210"/>
      <c r="EH22" s="210"/>
      <c r="EI22" s="210"/>
      <c r="EJ22" s="210"/>
      <c r="EK22" s="210"/>
      <c r="EL22" s="210"/>
      <c r="EM22" s="210"/>
      <c r="EN22" s="210"/>
      <c r="EO22" s="210"/>
      <c r="EP22" s="210"/>
      <c r="EQ22" s="210"/>
      <c r="ER22" s="210"/>
      <c r="ES22" s="210"/>
      <c r="ET22" s="210"/>
      <c r="EU22" s="210"/>
    </row>
    <row r="23" spans="1:151" s="16" customFormat="1" ht="12" hidden="1" customHeight="1" outlineLevel="1">
      <c r="A23" s="8" t="s">
        <v>277</v>
      </c>
      <c r="B23" s="156"/>
      <c r="C23" s="157"/>
      <c r="D23" s="157"/>
      <c r="E23" s="157"/>
      <c r="F23" s="172"/>
      <c r="G23" s="16">
        <f t="shared" si="11"/>
        <v>0</v>
      </c>
      <c r="H23" s="157"/>
      <c r="I23" s="157"/>
      <c r="J23" s="157"/>
      <c r="K23" s="157"/>
      <c r="L23" s="158"/>
      <c r="M23" s="157">
        <f t="shared" si="12"/>
        <v>0</v>
      </c>
      <c r="N23" s="157"/>
      <c r="O23" s="157"/>
      <c r="P23" s="157"/>
      <c r="Q23" s="157"/>
      <c r="R23" s="288"/>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c r="BW23" s="210"/>
      <c r="BX23" s="210"/>
      <c r="BY23" s="210"/>
      <c r="BZ23" s="210"/>
      <c r="CA23" s="210"/>
      <c r="CB23" s="210"/>
      <c r="CC23" s="210"/>
      <c r="CD23" s="210"/>
      <c r="CE23" s="210"/>
      <c r="CF23" s="210"/>
      <c r="CG23" s="210"/>
      <c r="CH23" s="210"/>
      <c r="CI23" s="210"/>
      <c r="CJ23" s="210"/>
      <c r="CK23" s="210"/>
      <c r="CL23" s="210"/>
      <c r="CM23" s="210"/>
      <c r="CN23" s="210"/>
      <c r="CO23" s="210"/>
      <c r="CP23" s="210"/>
      <c r="CQ23" s="210"/>
      <c r="CR23" s="210"/>
      <c r="CS23" s="210"/>
      <c r="CT23" s="210"/>
      <c r="CU23" s="210"/>
      <c r="CV23" s="210"/>
      <c r="CW23" s="210"/>
      <c r="CX23" s="210"/>
      <c r="CY23" s="210"/>
      <c r="CZ23" s="210"/>
      <c r="DA23" s="210"/>
      <c r="DB23" s="210"/>
      <c r="DC23" s="210"/>
      <c r="DD23" s="210"/>
      <c r="DE23" s="210"/>
      <c r="DF23" s="210"/>
      <c r="DG23" s="210"/>
      <c r="DH23" s="210"/>
      <c r="DI23" s="210"/>
      <c r="DJ23" s="210"/>
      <c r="DK23" s="210"/>
      <c r="DL23" s="210"/>
      <c r="DM23" s="210"/>
      <c r="DN23" s="210"/>
      <c r="DO23" s="210"/>
      <c r="DP23" s="210"/>
      <c r="DQ23" s="210"/>
      <c r="DR23" s="210"/>
      <c r="DS23" s="210"/>
      <c r="DT23" s="210"/>
      <c r="DU23" s="210"/>
      <c r="DV23" s="210"/>
      <c r="DW23" s="210"/>
      <c r="DX23" s="210"/>
      <c r="DY23" s="210"/>
      <c r="DZ23" s="210"/>
      <c r="EA23" s="210"/>
      <c r="EB23" s="210"/>
      <c r="EC23" s="210"/>
      <c r="ED23" s="210"/>
      <c r="EE23" s="210"/>
      <c r="EF23" s="210"/>
      <c r="EG23" s="210"/>
      <c r="EH23" s="210"/>
      <c r="EI23" s="210"/>
      <c r="EJ23" s="210"/>
      <c r="EK23" s="210"/>
      <c r="EL23" s="210"/>
      <c r="EM23" s="210"/>
      <c r="EN23" s="210"/>
      <c r="EO23" s="210"/>
      <c r="EP23" s="210"/>
      <c r="EQ23" s="210"/>
      <c r="ER23" s="210"/>
      <c r="ES23" s="210"/>
      <c r="ET23" s="210"/>
      <c r="EU23" s="210"/>
    </row>
    <row r="24" spans="1:151" s="16" customFormat="1" ht="12" hidden="1" customHeight="1" outlineLevel="1">
      <c r="A24" s="17" t="s">
        <v>14</v>
      </c>
      <c r="B24" s="156">
        <v>3444.3992799999996</v>
      </c>
      <c r="C24" s="157">
        <v>0</v>
      </c>
      <c r="D24" s="157">
        <v>0</v>
      </c>
      <c r="E24" s="157"/>
      <c r="F24" s="157">
        <f>SUM(B24:E24)</f>
        <v>3444.3992799999996</v>
      </c>
      <c r="G24" s="168">
        <f t="shared" si="11"/>
        <v>3444.3992799999996</v>
      </c>
      <c r="H24" s="157">
        <v>2373.5731800000003</v>
      </c>
      <c r="I24" s="157">
        <v>-3359.3517299999999</v>
      </c>
      <c r="J24" s="157"/>
      <c r="K24" s="157">
        <v>-49.834409999999998</v>
      </c>
      <c r="L24" s="158">
        <f>SUM(G24:K24)</f>
        <v>2408.7863200000002</v>
      </c>
      <c r="M24" s="157">
        <f t="shared" si="12"/>
        <v>2408.7863200000002</v>
      </c>
      <c r="N24" s="157">
        <v>180.61851999999999</v>
      </c>
      <c r="O24" s="157">
        <v>0</v>
      </c>
      <c r="P24" s="157"/>
      <c r="Q24" s="157">
        <v>0</v>
      </c>
      <c r="R24" s="288">
        <f>SUM(M24:Q24)</f>
        <v>2589.4048400000001</v>
      </c>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c r="BW24" s="210"/>
      <c r="BX24" s="210"/>
      <c r="BY24" s="210"/>
      <c r="BZ24" s="210"/>
      <c r="CA24" s="210"/>
      <c r="CB24" s="210"/>
      <c r="CC24" s="210"/>
      <c r="CD24" s="210"/>
      <c r="CE24" s="210"/>
      <c r="CF24" s="210"/>
      <c r="CG24" s="210"/>
      <c r="CH24" s="210"/>
      <c r="CI24" s="210"/>
      <c r="CJ24" s="210"/>
      <c r="CK24" s="210"/>
      <c r="CL24" s="210"/>
      <c r="CM24" s="210"/>
      <c r="CN24" s="210"/>
      <c r="CO24" s="210"/>
      <c r="CP24" s="210"/>
      <c r="CQ24" s="210"/>
      <c r="CR24" s="210"/>
      <c r="CS24" s="210"/>
      <c r="CT24" s="210"/>
      <c r="CU24" s="210"/>
      <c r="CV24" s="210"/>
      <c r="CW24" s="210"/>
      <c r="CX24" s="210"/>
      <c r="CY24" s="210"/>
      <c r="CZ24" s="210"/>
      <c r="DA24" s="210"/>
      <c r="DB24" s="210"/>
      <c r="DC24" s="210"/>
      <c r="DD24" s="210"/>
      <c r="DE24" s="210"/>
      <c r="DF24" s="210"/>
      <c r="DG24" s="210"/>
      <c r="DH24" s="210"/>
      <c r="DI24" s="210"/>
      <c r="DJ24" s="210"/>
      <c r="DK24" s="210"/>
      <c r="DL24" s="210"/>
      <c r="DM24" s="210"/>
      <c r="DN24" s="210"/>
      <c r="DO24" s="210"/>
      <c r="DP24" s="210"/>
      <c r="DQ24" s="210"/>
      <c r="DR24" s="210"/>
      <c r="DS24" s="210"/>
      <c r="DT24" s="210"/>
      <c r="DU24" s="210"/>
      <c r="DV24" s="210"/>
      <c r="DW24" s="210"/>
      <c r="DX24" s="210"/>
      <c r="DY24" s="210"/>
      <c r="DZ24" s="210"/>
      <c r="EA24" s="210"/>
      <c r="EB24" s="210"/>
      <c r="EC24" s="210"/>
      <c r="ED24" s="210"/>
      <c r="EE24" s="210"/>
      <c r="EF24" s="210"/>
      <c r="EG24" s="210"/>
      <c r="EH24" s="210"/>
      <c r="EI24" s="210"/>
      <c r="EJ24" s="210"/>
      <c r="EK24" s="210"/>
      <c r="EL24" s="210"/>
      <c r="EM24" s="210"/>
      <c r="EN24" s="210"/>
      <c r="EO24" s="210"/>
      <c r="EP24" s="210"/>
      <c r="EQ24" s="210"/>
      <c r="ER24" s="210"/>
      <c r="ES24" s="210"/>
      <c r="ET24" s="210"/>
      <c r="EU24" s="210"/>
    </row>
    <row r="25" spans="1:151" s="16" customFormat="1" ht="12" hidden="1" customHeight="1" outlineLevel="1">
      <c r="A25" s="17" t="s">
        <v>15</v>
      </c>
      <c r="B25" s="156">
        <v>1345.17678</v>
      </c>
      <c r="C25" s="157">
        <v>68.872600000000006</v>
      </c>
      <c r="D25" s="157">
        <v>0</v>
      </c>
      <c r="E25" s="157"/>
      <c r="F25" s="157">
        <f>SUM(B25:E25)</f>
        <v>1414.0493799999999</v>
      </c>
      <c r="G25" s="168">
        <f t="shared" si="11"/>
        <v>1414.0493799999999</v>
      </c>
      <c r="H25" s="157">
        <v>1524.9135000000001</v>
      </c>
      <c r="I25" s="157">
        <v>-39.422559999999997</v>
      </c>
      <c r="J25" s="157"/>
      <c r="K25" s="157">
        <v>54.707830000000001</v>
      </c>
      <c r="L25" s="158">
        <f>SUM(G25:K25)</f>
        <v>2954.2481499999999</v>
      </c>
      <c r="M25" s="157">
        <f t="shared" si="12"/>
        <v>2954.2481499999999</v>
      </c>
      <c r="N25" s="157">
        <v>193.08720000000002</v>
      </c>
      <c r="O25" s="157">
        <v>-570.05646999999999</v>
      </c>
      <c r="P25" s="157"/>
      <c r="Q25" s="157">
        <v>67.221630000000005</v>
      </c>
      <c r="R25" s="288">
        <f>SUM(M25:Q25)</f>
        <v>2644.5005099999998</v>
      </c>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c r="CD25" s="210"/>
      <c r="CE25" s="210"/>
      <c r="CF25" s="210"/>
      <c r="CG25" s="210"/>
      <c r="CH25" s="210"/>
      <c r="CI25" s="210"/>
      <c r="CJ25" s="210"/>
      <c r="CK25" s="210"/>
      <c r="CL25" s="210"/>
      <c r="CM25" s="210"/>
      <c r="CN25" s="210"/>
      <c r="CO25" s="210"/>
      <c r="CP25" s="210"/>
      <c r="CQ25" s="210"/>
      <c r="CR25" s="210"/>
      <c r="CS25" s="210"/>
      <c r="CT25" s="210"/>
      <c r="CU25" s="210"/>
      <c r="CV25" s="210"/>
      <c r="CW25" s="210"/>
      <c r="CX25" s="210"/>
      <c r="CY25" s="210"/>
      <c r="CZ25" s="210"/>
      <c r="DA25" s="210"/>
      <c r="DB25" s="210"/>
      <c r="DC25" s="210"/>
      <c r="DD25" s="210"/>
      <c r="DE25" s="210"/>
      <c r="DF25" s="210"/>
      <c r="DG25" s="210"/>
      <c r="DH25" s="210"/>
      <c r="DI25" s="210"/>
      <c r="DJ25" s="210"/>
      <c r="DK25" s="210"/>
      <c r="DL25" s="210"/>
      <c r="DM25" s="210"/>
      <c r="DN25" s="210"/>
      <c r="DO25" s="210"/>
      <c r="DP25" s="210"/>
      <c r="DQ25" s="210"/>
      <c r="DR25" s="210"/>
      <c r="DS25" s="210"/>
      <c r="DT25" s="210"/>
      <c r="DU25" s="210"/>
      <c r="DV25" s="210"/>
      <c r="DW25" s="210"/>
      <c r="DX25" s="210"/>
      <c r="DY25" s="210"/>
      <c r="DZ25" s="210"/>
      <c r="EA25" s="210"/>
      <c r="EB25" s="210"/>
      <c r="EC25" s="210"/>
      <c r="ED25" s="210"/>
      <c r="EE25" s="210"/>
      <c r="EF25" s="210"/>
      <c r="EG25" s="210"/>
      <c r="EH25" s="210"/>
      <c r="EI25" s="210"/>
      <c r="EJ25" s="210"/>
      <c r="EK25" s="210"/>
      <c r="EL25" s="210"/>
      <c r="EM25" s="210"/>
      <c r="EN25" s="210"/>
      <c r="EO25" s="210"/>
      <c r="EP25" s="210"/>
      <c r="EQ25" s="210"/>
      <c r="ER25" s="210"/>
      <c r="ES25" s="210"/>
      <c r="ET25" s="210"/>
      <c r="EU25" s="210"/>
    </row>
    <row r="26" spans="1:151" s="16" customFormat="1" ht="12" hidden="1" customHeight="1" outlineLevel="1">
      <c r="A26" s="13" t="s">
        <v>282</v>
      </c>
      <c r="B26" s="156">
        <v>1564.8708100000001</v>
      </c>
      <c r="C26" s="157">
        <v>239.81076999999999</v>
      </c>
      <c r="D26" s="157">
        <v>0</v>
      </c>
      <c r="E26" s="157"/>
      <c r="F26" s="157">
        <f>SUM(B26:E26)</f>
        <v>1804.6815800000002</v>
      </c>
      <c r="G26" s="168">
        <f t="shared" si="11"/>
        <v>1804.6815800000002</v>
      </c>
      <c r="H26" s="157">
        <v>296.27898999999996</v>
      </c>
      <c r="I26" s="157">
        <v>-188.45220999999998</v>
      </c>
      <c r="J26" s="157"/>
      <c r="K26" s="157">
        <v>0</v>
      </c>
      <c r="L26" s="158">
        <f>SUM(G26:K26)</f>
        <v>1912.5083600000003</v>
      </c>
      <c r="M26" s="157">
        <f t="shared" si="12"/>
        <v>1912.5083600000003</v>
      </c>
      <c r="N26" s="157">
        <v>151.38973000000001</v>
      </c>
      <c r="O26" s="157">
        <v>-4.1574399999999994</v>
      </c>
      <c r="P26" s="157"/>
      <c r="Q26" s="157">
        <v>0</v>
      </c>
      <c r="R26" s="288">
        <f>SUM(M26:Q26)</f>
        <v>2059.7406500000002</v>
      </c>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c r="CD26" s="210"/>
      <c r="CE26" s="210"/>
      <c r="CF26" s="210"/>
      <c r="CG26" s="210"/>
      <c r="CH26" s="210"/>
      <c r="CI26" s="210"/>
      <c r="CJ26" s="210"/>
      <c r="CK26" s="210"/>
      <c r="CL26" s="210"/>
      <c r="CM26" s="210"/>
      <c r="CN26" s="210"/>
      <c r="CO26" s="210"/>
      <c r="CP26" s="210"/>
      <c r="CQ26" s="210"/>
      <c r="CR26" s="210"/>
      <c r="CS26" s="210"/>
      <c r="CT26" s="210"/>
      <c r="CU26" s="210"/>
      <c r="CV26" s="210"/>
      <c r="CW26" s="210"/>
      <c r="CX26" s="210"/>
      <c r="CY26" s="210"/>
      <c r="CZ26" s="210"/>
      <c r="DA26" s="210"/>
      <c r="DB26" s="210"/>
      <c r="DC26" s="210"/>
      <c r="DD26" s="210"/>
      <c r="DE26" s="210"/>
      <c r="DF26" s="210"/>
      <c r="DG26" s="210"/>
      <c r="DH26" s="210"/>
      <c r="DI26" s="210"/>
      <c r="DJ26" s="210"/>
      <c r="DK26" s="210"/>
      <c r="DL26" s="210"/>
      <c r="DM26" s="210"/>
      <c r="DN26" s="210"/>
      <c r="DO26" s="210"/>
      <c r="DP26" s="210"/>
      <c r="DQ26" s="210"/>
      <c r="DR26" s="210"/>
      <c r="DS26" s="210"/>
      <c r="DT26" s="210"/>
      <c r="DU26" s="210"/>
      <c r="DV26" s="210"/>
      <c r="DW26" s="210"/>
      <c r="DX26" s="210"/>
      <c r="DY26" s="210"/>
      <c r="DZ26" s="210"/>
      <c r="EA26" s="210"/>
      <c r="EB26" s="210"/>
      <c r="EC26" s="210"/>
      <c r="ED26" s="210"/>
      <c r="EE26" s="210"/>
      <c r="EF26" s="210"/>
      <c r="EG26" s="210"/>
      <c r="EH26" s="210"/>
      <c r="EI26" s="210"/>
      <c r="EJ26" s="210"/>
      <c r="EK26" s="210"/>
      <c r="EL26" s="210"/>
      <c r="EM26" s="210"/>
      <c r="EN26" s="210"/>
      <c r="EO26" s="210"/>
      <c r="EP26" s="210"/>
      <c r="EQ26" s="210"/>
      <c r="ER26" s="210"/>
      <c r="ES26" s="210"/>
      <c r="ET26" s="210"/>
      <c r="EU26" s="210"/>
    </row>
    <row r="27" spans="1:151" s="16" customFormat="1" ht="12" hidden="1" customHeight="1" outlineLevel="1">
      <c r="A27" s="13" t="s">
        <v>283</v>
      </c>
      <c r="B27" s="156">
        <v>0</v>
      </c>
      <c r="C27" s="157">
        <v>89.003590000000003</v>
      </c>
      <c r="D27" s="157">
        <v>0</v>
      </c>
      <c r="E27" s="157"/>
      <c r="F27" s="157">
        <f>SUM(B27:E27)</f>
        <v>89.003590000000003</v>
      </c>
      <c r="G27" s="168">
        <f t="shared" si="11"/>
        <v>89.003590000000003</v>
      </c>
      <c r="H27" s="157">
        <v>174.42182</v>
      </c>
      <c r="I27" s="157">
        <v>0</v>
      </c>
      <c r="J27" s="157"/>
      <c r="K27" s="157">
        <v>-4.8734200000000003</v>
      </c>
      <c r="L27" s="158">
        <f>SUM(G27:K27)</f>
        <v>258.55198999999999</v>
      </c>
      <c r="M27" s="157">
        <f t="shared" si="12"/>
        <v>258.55198999999999</v>
      </c>
      <c r="N27" s="157">
        <v>57.930639999999997</v>
      </c>
      <c r="O27" s="157">
        <v>-204.41929000000002</v>
      </c>
      <c r="P27" s="157"/>
      <c r="Q27" s="157">
        <v>-67.221630000000005</v>
      </c>
      <c r="R27" s="288">
        <f>SUM(M27:Q27)</f>
        <v>44.841709999999949</v>
      </c>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c r="CD27" s="210"/>
      <c r="CE27" s="210"/>
      <c r="CF27" s="210"/>
      <c r="CG27" s="210"/>
      <c r="CH27" s="210"/>
      <c r="CI27" s="210"/>
      <c r="CJ27" s="210"/>
      <c r="CK27" s="210"/>
      <c r="CL27" s="210"/>
      <c r="CM27" s="210"/>
      <c r="CN27" s="210"/>
      <c r="CO27" s="210"/>
      <c r="CP27" s="210"/>
      <c r="CQ27" s="210"/>
      <c r="CR27" s="210"/>
      <c r="CS27" s="210"/>
      <c r="CT27" s="210"/>
      <c r="CU27" s="210"/>
      <c r="CV27" s="210"/>
      <c r="CW27" s="210"/>
      <c r="CX27" s="210"/>
      <c r="CY27" s="210"/>
      <c r="CZ27" s="210"/>
      <c r="DA27" s="210"/>
      <c r="DB27" s="210"/>
      <c r="DC27" s="210"/>
      <c r="DD27" s="210"/>
      <c r="DE27" s="210"/>
      <c r="DF27" s="210"/>
      <c r="DG27" s="210"/>
      <c r="DH27" s="210"/>
      <c r="DI27" s="210"/>
      <c r="DJ27" s="210"/>
      <c r="DK27" s="210"/>
      <c r="DL27" s="210"/>
      <c r="DM27" s="210"/>
      <c r="DN27" s="210"/>
      <c r="DO27" s="210"/>
      <c r="DP27" s="210"/>
      <c r="DQ27" s="210"/>
      <c r="DR27" s="210"/>
      <c r="DS27" s="210"/>
      <c r="DT27" s="210"/>
      <c r="DU27" s="210"/>
      <c r="DV27" s="210"/>
      <c r="DW27" s="210"/>
      <c r="DX27" s="210"/>
      <c r="DY27" s="210"/>
      <c r="DZ27" s="210"/>
      <c r="EA27" s="210"/>
      <c r="EB27" s="210"/>
      <c r="EC27" s="210"/>
      <c r="ED27" s="210"/>
      <c r="EE27" s="210"/>
      <c r="EF27" s="210"/>
      <c r="EG27" s="210"/>
      <c r="EH27" s="210"/>
      <c r="EI27" s="210"/>
      <c r="EJ27" s="210"/>
      <c r="EK27" s="210"/>
      <c r="EL27" s="210"/>
      <c r="EM27" s="210"/>
      <c r="EN27" s="210"/>
      <c r="EO27" s="210"/>
      <c r="EP27" s="210"/>
      <c r="EQ27" s="210"/>
      <c r="ER27" s="210"/>
      <c r="ES27" s="210"/>
      <c r="ET27" s="210"/>
      <c r="EU27" s="210"/>
    </row>
    <row r="28" spans="1:151" s="16" customFormat="1" ht="12" hidden="1" customHeight="1" outlineLevel="1">
      <c r="A28" s="56"/>
      <c r="B28" s="159">
        <f>SUM(B24:B27)</f>
        <v>6354.4468699999998</v>
      </c>
      <c r="C28" s="160">
        <f>SUM(C24:C27)</f>
        <v>397.68696</v>
      </c>
      <c r="D28" s="160">
        <f>SUM(D24:D27)</f>
        <v>0</v>
      </c>
      <c r="E28" s="160"/>
      <c r="F28" s="169">
        <f>SUM(F24:F27)</f>
        <v>6752.1338300000007</v>
      </c>
      <c r="G28" s="160">
        <f>SUM(G24:G27)</f>
        <v>6752.1338300000007</v>
      </c>
      <c r="H28" s="160">
        <f>SUM(H24:H27)</f>
        <v>4369.1874900000003</v>
      </c>
      <c r="I28" s="160">
        <f>SUM(I24:I27)</f>
        <v>-3587.2264999999998</v>
      </c>
      <c r="J28" s="160"/>
      <c r="K28" s="160">
        <f>SUM(K24:K27)</f>
        <v>0</v>
      </c>
      <c r="L28" s="161">
        <f>SUM(L24:L27)</f>
        <v>7534.0948200000003</v>
      </c>
      <c r="M28" s="160">
        <f>SUM(M24:M27)</f>
        <v>7534.0948200000003</v>
      </c>
      <c r="N28" s="160">
        <f>SUM(N24:N27)</f>
        <v>583.02609000000007</v>
      </c>
      <c r="O28" s="160">
        <f>SUM(O24:O27)</f>
        <v>-778.63319999999999</v>
      </c>
      <c r="P28" s="160"/>
      <c r="Q28" s="160">
        <f>SUM(Q24:Q27)</f>
        <v>0</v>
      </c>
      <c r="R28" s="351">
        <f>SUM(R24:R27)</f>
        <v>7338.4877100000003</v>
      </c>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c r="CD28" s="210"/>
      <c r="CE28" s="210"/>
      <c r="CF28" s="210"/>
      <c r="CG28" s="210"/>
      <c r="CH28" s="210"/>
      <c r="CI28" s="210"/>
      <c r="CJ28" s="210"/>
      <c r="CK28" s="210"/>
      <c r="CL28" s="210"/>
      <c r="CM28" s="210"/>
      <c r="CN28" s="210"/>
      <c r="CO28" s="210"/>
      <c r="CP28" s="210"/>
      <c r="CQ28" s="210"/>
      <c r="CR28" s="210"/>
      <c r="CS28" s="210"/>
      <c r="CT28" s="210"/>
      <c r="CU28" s="210"/>
      <c r="CV28" s="210"/>
      <c r="CW28" s="210"/>
      <c r="CX28" s="210"/>
      <c r="CY28" s="210"/>
      <c r="CZ28" s="210"/>
      <c r="DA28" s="210"/>
      <c r="DB28" s="210"/>
      <c r="DC28" s="210"/>
      <c r="DD28" s="210"/>
      <c r="DE28" s="210"/>
      <c r="DF28" s="210"/>
      <c r="DG28" s="210"/>
      <c r="DH28" s="210"/>
      <c r="DI28" s="210"/>
      <c r="DJ28" s="210"/>
      <c r="DK28" s="210"/>
      <c r="DL28" s="210"/>
      <c r="DM28" s="210"/>
      <c r="DN28" s="210"/>
      <c r="DO28" s="210"/>
      <c r="DP28" s="210"/>
      <c r="DQ28" s="210"/>
      <c r="DR28" s="210"/>
      <c r="DS28" s="210"/>
      <c r="DT28" s="210"/>
      <c r="DU28" s="210"/>
      <c r="DV28" s="210"/>
      <c r="DW28" s="210"/>
      <c r="DX28" s="210"/>
      <c r="DY28" s="210"/>
      <c r="DZ28" s="210"/>
      <c r="EA28" s="210"/>
      <c r="EB28" s="210"/>
      <c r="EC28" s="210"/>
      <c r="ED28" s="210"/>
      <c r="EE28" s="210"/>
      <c r="EF28" s="210"/>
      <c r="EG28" s="210"/>
      <c r="EH28" s="210"/>
      <c r="EI28" s="210"/>
      <c r="EJ28" s="210"/>
      <c r="EK28" s="210"/>
      <c r="EL28" s="210"/>
      <c r="EM28" s="210"/>
      <c r="EN28" s="210"/>
      <c r="EO28" s="210"/>
      <c r="EP28" s="210"/>
      <c r="EQ28" s="210"/>
      <c r="ER28" s="210"/>
      <c r="ES28" s="210"/>
      <c r="ET28" s="210"/>
      <c r="EU28" s="210"/>
    </row>
    <row r="29" spans="1:151" s="16" customFormat="1" ht="12" hidden="1" customHeight="1" outlineLevel="1">
      <c r="A29" s="31" t="s">
        <v>278</v>
      </c>
      <c r="B29" s="156"/>
      <c r="C29" s="157"/>
      <c r="D29" s="157"/>
      <c r="E29" s="157"/>
      <c r="F29" s="172"/>
      <c r="G29" s="16">
        <f t="shared" si="11"/>
        <v>0</v>
      </c>
      <c r="H29" s="157"/>
      <c r="I29" s="157"/>
      <c r="J29" s="157"/>
      <c r="K29" s="157"/>
      <c r="L29" s="158"/>
      <c r="M29" s="157">
        <f t="shared" si="12"/>
        <v>0</v>
      </c>
      <c r="N29" s="157"/>
      <c r="O29" s="157"/>
      <c r="P29" s="157"/>
      <c r="Q29" s="157"/>
      <c r="R29" s="288"/>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0"/>
      <c r="CE29" s="210"/>
      <c r="CF29" s="210"/>
      <c r="CG29" s="210"/>
      <c r="CH29" s="210"/>
      <c r="CI29" s="210"/>
      <c r="CJ29" s="210"/>
      <c r="CK29" s="210"/>
      <c r="CL29" s="210"/>
      <c r="CM29" s="210"/>
      <c r="CN29" s="210"/>
      <c r="CO29" s="210"/>
      <c r="CP29" s="210"/>
      <c r="CQ29" s="210"/>
      <c r="CR29" s="210"/>
      <c r="CS29" s="210"/>
      <c r="CT29" s="210"/>
      <c r="CU29" s="210"/>
      <c r="CV29" s="210"/>
      <c r="CW29" s="210"/>
      <c r="CX29" s="210"/>
      <c r="CY29" s="210"/>
      <c r="CZ29" s="210"/>
      <c r="DA29" s="210"/>
      <c r="DB29" s="210"/>
      <c r="DC29" s="210"/>
      <c r="DD29" s="210"/>
      <c r="DE29" s="210"/>
      <c r="DF29" s="210"/>
      <c r="DG29" s="210"/>
      <c r="DH29" s="210"/>
      <c r="DI29" s="210"/>
      <c r="DJ29" s="210"/>
      <c r="DK29" s="210"/>
      <c r="DL29" s="210"/>
      <c r="DM29" s="210"/>
      <c r="DN29" s="210"/>
      <c r="DO29" s="210"/>
      <c r="DP29" s="210"/>
      <c r="DQ29" s="210"/>
      <c r="DR29" s="210"/>
      <c r="DS29" s="210"/>
      <c r="DT29" s="210"/>
      <c r="DU29" s="210"/>
      <c r="DV29" s="210"/>
      <c r="DW29" s="210"/>
      <c r="DX29" s="210"/>
      <c r="DY29" s="210"/>
      <c r="DZ29" s="210"/>
      <c r="EA29" s="210"/>
      <c r="EB29" s="210"/>
      <c r="EC29" s="210"/>
      <c r="ED29" s="210"/>
      <c r="EE29" s="210"/>
      <c r="EF29" s="210"/>
      <c r="EG29" s="210"/>
      <c r="EH29" s="210"/>
      <c r="EI29" s="210"/>
      <c r="EJ29" s="210"/>
      <c r="EK29" s="210"/>
      <c r="EL29" s="210"/>
      <c r="EM29" s="210"/>
      <c r="EN29" s="210"/>
      <c r="EO29" s="210"/>
      <c r="EP29" s="210"/>
      <c r="EQ29" s="210"/>
      <c r="ER29" s="210"/>
      <c r="ES29" s="210"/>
      <c r="ET29" s="210"/>
      <c r="EU29" s="210"/>
    </row>
    <row r="30" spans="1:151" s="16" customFormat="1" ht="12" hidden="1" customHeight="1" outlineLevel="1">
      <c r="A30" s="17" t="s">
        <v>48</v>
      </c>
      <c r="B30" s="156">
        <v>102.63800000000001</v>
      </c>
      <c r="C30" s="157">
        <v>0</v>
      </c>
      <c r="D30" s="157">
        <v>0</v>
      </c>
      <c r="E30" s="157"/>
      <c r="F30" s="157">
        <f>SUM(B30:E30)</f>
        <v>102.63800000000001</v>
      </c>
      <c r="G30" s="168">
        <f t="shared" si="11"/>
        <v>102.63800000000001</v>
      </c>
      <c r="H30" s="157">
        <v>0</v>
      </c>
      <c r="I30" s="157">
        <v>-25</v>
      </c>
      <c r="J30" s="157"/>
      <c r="K30" s="157">
        <v>0</v>
      </c>
      <c r="L30" s="158">
        <f>SUM(G30:K30)</f>
        <v>77.638000000000005</v>
      </c>
      <c r="M30" s="157">
        <f t="shared" si="12"/>
        <v>77.638000000000005</v>
      </c>
      <c r="N30" s="157">
        <v>0</v>
      </c>
      <c r="O30" s="157">
        <v>0</v>
      </c>
      <c r="P30" s="157"/>
      <c r="Q30" s="157">
        <v>0</v>
      </c>
      <c r="R30" s="288">
        <f>SUM(M30:Q30)</f>
        <v>77.638000000000005</v>
      </c>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0"/>
      <c r="CE30" s="210"/>
      <c r="CF30" s="210"/>
      <c r="CG30" s="210"/>
      <c r="CH30" s="210"/>
      <c r="CI30" s="210"/>
      <c r="CJ30" s="210"/>
      <c r="CK30" s="210"/>
      <c r="CL30" s="210"/>
      <c r="CM30" s="210"/>
      <c r="CN30" s="210"/>
      <c r="CO30" s="210"/>
      <c r="CP30" s="210"/>
      <c r="CQ30" s="210"/>
      <c r="CR30" s="210"/>
      <c r="CS30" s="210"/>
      <c r="CT30" s="210"/>
      <c r="CU30" s="210"/>
      <c r="CV30" s="210"/>
      <c r="CW30" s="210"/>
      <c r="CX30" s="210"/>
      <c r="CY30" s="210"/>
      <c r="CZ30" s="210"/>
      <c r="DA30" s="210"/>
      <c r="DB30" s="210"/>
      <c r="DC30" s="210"/>
      <c r="DD30" s="210"/>
      <c r="DE30" s="210"/>
      <c r="DF30" s="210"/>
      <c r="DG30" s="210"/>
      <c r="DH30" s="210"/>
      <c r="DI30" s="210"/>
      <c r="DJ30" s="210"/>
      <c r="DK30" s="210"/>
      <c r="DL30" s="210"/>
      <c r="DM30" s="210"/>
      <c r="DN30" s="210"/>
      <c r="DO30" s="210"/>
      <c r="DP30" s="210"/>
      <c r="DQ30" s="210"/>
      <c r="DR30" s="210"/>
      <c r="DS30" s="210"/>
      <c r="DT30" s="210"/>
      <c r="DU30" s="210"/>
      <c r="DV30" s="210"/>
      <c r="DW30" s="210"/>
      <c r="DX30" s="210"/>
      <c r="DY30" s="210"/>
      <c r="DZ30" s="210"/>
      <c r="EA30" s="210"/>
      <c r="EB30" s="210"/>
      <c r="EC30" s="210"/>
      <c r="ED30" s="210"/>
      <c r="EE30" s="210"/>
      <c r="EF30" s="210"/>
      <c r="EG30" s="210"/>
      <c r="EH30" s="210"/>
      <c r="EI30" s="210"/>
      <c r="EJ30" s="210"/>
      <c r="EK30" s="210"/>
      <c r="EL30" s="210"/>
      <c r="EM30" s="210"/>
      <c r="EN30" s="210"/>
      <c r="EO30" s="210"/>
      <c r="EP30" s="210"/>
      <c r="EQ30" s="210"/>
      <c r="ER30" s="210"/>
      <c r="ES30" s="210"/>
      <c r="ET30" s="210"/>
      <c r="EU30" s="210"/>
    </row>
    <row r="31" spans="1:151" s="16" customFormat="1" ht="12" hidden="1" customHeight="1" outlineLevel="1" thickBot="1">
      <c r="A31" s="84"/>
      <c r="B31" s="162">
        <f t="shared" ref="B31:Q31" si="14">SUM(B30,B28,B22)</f>
        <v>6632.9917799999994</v>
      </c>
      <c r="C31" s="163">
        <f t="shared" si="14"/>
        <v>632.04840999999999</v>
      </c>
      <c r="D31" s="163">
        <f t="shared" si="14"/>
        <v>0</v>
      </c>
      <c r="E31" s="163"/>
      <c r="F31" s="163">
        <f>SUM(F30,F28,F22)</f>
        <v>7265.0401900000006</v>
      </c>
      <c r="G31" s="173">
        <f t="shared" si="14"/>
        <v>7265.0401900000006</v>
      </c>
      <c r="H31" s="163">
        <f t="shared" si="14"/>
        <v>4482.8534300000001</v>
      </c>
      <c r="I31" s="163">
        <f>SUM(I30,I28,I22)</f>
        <v>-3612.2264999999998</v>
      </c>
      <c r="J31" s="163"/>
      <c r="K31" s="163">
        <f t="shared" si="14"/>
        <v>0</v>
      </c>
      <c r="L31" s="164">
        <f t="shared" si="14"/>
        <v>8135.6671200000001</v>
      </c>
      <c r="M31" s="163">
        <f t="shared" si="14"/>
        <v>8135.6671200000001</v>
      </c>
      <c r="N31" s="163">
        <f t="shared" si="14"/>
        <v>881.48017000000004</v>
      </c>
      <c r="O31" s="163">
        <f t="shared" si="14"/>
        <v>-778.63319999999999</v>
      </c>
      <c r="P31" s="163"/>
      <c r="Q31" s="163">
        <f t="shared" si="14"/>
        <v>0</v>
      </c>
      <c r="R31" s="690">
        <f>SUM(R30,R28,R22)</f>
        <v>8238.5140900000006</v>
      </c>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c r="CD31" s="210"/>
      <c r="CE31" s="210"/>
      <c r="CF31" s="210"/>
      <c r="CG31" s="210"/>
      <c r="CH31" s="210"/>
      <c r="CI31" s="210"/>
      <c r="CJ31" s="210"/>
      <c r="CK31" s="210"/>
      <c r="CL31" s="210"/>
      <c r="CM31" s="210"/>
      <c r="CN31" s="210"/>
      <c r="CO31" s="210"/>
      <c r="CP31" s="210"/>
      <c r="CQ31" s="210"/>
      <c r="CR31" s="210"/>
      <c r="CS31" s="210"/>
      <c r="CT31" s="210"/>
      <c r="CU31" s="210"/>
      <c r="CV31" s="210"/>
      <c r="CW31" s="210"/>
      <c r="CX31" s="210"/>
      <c r="CY31" s="210"/>
      <c r="CZ31" s="210"/>
      <c r="DA31" s="210"/>
      <c r="DB31" s="210"/>
      <c r="DC31" s="210"/>
      <c r="DD31" s="210"/>
      <c r="DE31" s="210"/>
      <c r="DF31" s="210"/>
      <c r="DG31" s="210"/>
      <c r="DH31" s="210"/>
      <c r="DI31" s="210"/>
      <c r="DJ31" s="210"/>
      <c r="DK31" s="210"/>
      <c r="DL31" s="210"/>
      <c r="DM31" s="210"/>
      <c r="DN31" s="210"/>
      <c r="DO31" s="210"/>
      <c r="DP31" s="210"/>
      <c r="DQ31" s="210"/>
      <c r="DR31" s="210"/>
      <c r="DS31" s="210"/>
      <c r="DT31" s="210"/>
      <c r="DU31" s="210"/>
      <c r="DV31" s="210"/>
      <c r="DW31" s="210"/>
      <c r="DX31" s="210"/>
      <c r="DY31" s="210"/>
      <c r="DZ31" s="210"/>
      <c r="EA31" s="210"/>
      <c r="EB31" s="210"/>
      <c r="EC31" s="210"/>
      <c r="ED31" s="210"/>
      <c r="EE31" s="210"/>
      <c r="EF31" s="210"/>
      <c r="EG31" s="210"/>
      <c r="EH31" s="210"/>
      <c r="EI31" s="210"/>
      <c r="EJ31" s="210"/>
      <c r="EK31" s="210"/>
      <c r="EL31" s="210"/>
      <c r="EM31" s="210"/>
      <c r="EN31" s="210"/>
      <c r="EO31" s="210"/>
      <c r="EP31" s="210"/>
      <c r="EQ31" s="210"/>
      <c r="ER31" s="210"/>
      <c r="ES31" s="210"/>
      <c r="ET31" s="210"/>
      <c r="EU31" s="210"/>
    </row>
    <row r="32" spans="1:151" s="16" customFormat="1" ht="12" hidden="1" customHeight="1" outlineLevel="1">
      <c r="A32" s="61"/>
      <c r="B32" s="1348" t="s">
        <v>286</v>
      </c>
      <c r="C32" s="1349"/>
      <c r="D32" s="1349"/>
      <c r="E32" s="1349"/>
      <c r="F32" s="1349"/>
      <c r="G32" s="1349"/>
      <c r="H32" s="1349"/>
      <c r="I32" s="1349"/>
      <c r="J32" s="1349"/>
      <c r="K32" s="1349"/>
      <c r="L32" s="1349"/>
      <c r="M32" s="1349"/>
      <c r="N32" s="1349"/>
      <c r="O32" s="1349"/>
      <c r="P32" s="1349"/>
      <c r="Q32" s="1349"/>
      <c r="R32" s="135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0"/>
      <c r="BV32" s="210"/>
      <c r="BW32" s="210"/>
      <c r="BX32" s="210"/>
      <c r="BY32" s="210"/>
      <c r="BZ32" s="210"/>
      <c r="CA32" s="210"/>
      <c r="CB32" s="210"/>
      <c r="CC32" s="210"/>
      <c r="CD32" s="210"/>
      <c r="CE32" s="210"/>
      <c r="CF32" s="210"/>
      <c r="CG32" s="210"/>
      <c r="CH32" s="210"/>
      <c r="CI32" s="210"/>
      <c r="CJ32" s="210"/>
      <c r="CK32" s="210"/>
      <c r="CL32" s="210"/>
      <c r="CM32" s="210"/>
      <c r="CN32" s="210"/>
      <c r="CO32" s="210"/>
      <c r="CP32" s="210"/>
      <c r="CQ32" s="210"/>
      <c r="CR32" s="210"/>
      <c r="CS32" s="210"/>
      <c r="CT32" s="210"/>
      <c r="CU32" s="210"/>
      <c r="CV32" s="210"/>
      <c r="CW32" s="210"/>
      <c r="CX32" s="210"/>
      <c r="CY32" s="210"/>
      <c r="CZ32" s="210"/>
      <c r="DA32" s="210"/>
      <c r="DB32" s="210"/>
      <c r="DC32" s="210"/>
      <c r="DD32" s="210"/>
      <c r="DE32" s="210"/>
      <c r="DF32" s="210"/>
      <c r="DG32" s="210"/>
      <c r="DH32" s="210"/>
      <c r="DI32" s="210"/>
      <c r="DJ32" s="210"/>
      <c r="DK32" s="210"/>
      <c r="DL32" s="210"/>
      <c r="DM32" s="210"/>
      <c r="DN32" s="210"/>
      <c r="DO32" s="210"/>
      <c r="DP32" s="210"/>
      <c r="DQ32" s="210"/>
      <c r="DR32" s="210"/>
      <c r="DS32" s="210"/>
      <c r="DT32" s="210"/>
      <c r="DU32" s="210"/>
      <c r="DV32" s="210"/>
      <c r="DW32" s="210"/>
      <c r="DX32" s="210"/>
      <c r="DY32" s="210"/>
      <c r="DZ32" s="210"/>
      <c r="EA32" s="210"/>
      <c r="EB32" s="210"/>
      <c r="EC32" s="210"/>
      <c r="ED32" s="210"/>
      <c r="EE32" s="210"/>
      <c r="EF32" s="210"/>
      <c r="EG32" s="210"/>
      <c r="EH32" s="210"/>
      <c r="EI32" s="210"/>
      <c r="EJ32" s="210"/>
      <c r="EK32" s="210"/>
      <c r="EL32" s="210"/>
      <c r="EM32" s="210"/>
      <c r="EN32" s="210"/>
      <c r="EO32" s="210"/>
      <c r="EP32" s="210"/>
      <c r="EQ32" s="210"/>
      <c r="ER32" s="210"/>
      <c r="ES32" s="210"/>
      <c r="ET32" s="210"/>
      <c r="EU32" s="210"/>
    </row>
    <row r="33" spans="1:151" s="16" customFormat="1" ht="12" hidden="1" customHeight="1" outlineLevel="1">
      <c r="A33" s="8" t="s">
        <v>276</v>
      </c>
      <c r="B33" s="168"/>
      <c r="C33" s="157"/>
      <c r="D33" s="157"/>
      <c r="E33" s="157"/>
      <c r="F33" s="157"/>
      <c r="G33" s="168"/>
      <c r="H33" s="157"/>
      <c r="I33" s="157"/>
      <c r="J33" s="157"/>
      <c r="K33" s="157"/>
      <c r="L33" s="157"/>
      <c r="M33" s="168"/>
      <c r="N33" s="157"/>
      <c r="O33" s="157"/>
      <c r="P33" s="157"/>
      <c r="Q33" s="157"/>
      <c r="R33" s="288"/>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0"/>
      <c r="BV33" s="210"/>
      <c r="BW33" s="210"/>
      <c r="BX33" s="210"/>
      <c r="BY33" s="210"/>
      <c r="BZ33" s="210"/>
      <c r="CA33" s="210"/>
      <c r="CB33" s="210"/>
      <c r="CC33" s="210"/>
      <c r="CD33" s="210"/>
      <c r="CE33" s="210"/>
      <c r="CF33" s="210"/>
      <c r="CG33" s="210"/>
      <c r="CH33" s="210"/>
      <c r="CI33" s="210"/>
      <c r="CJ33" s="210"/>
      <c r="CK33" s="210"/>
      <c r="CL33" s="210"/>
      <c r="CM33" s="210"/>
      <c r="CN33" s="210"/>
      <c r="CO33" s="210"/>
      <c r="CP33" s="210"/>
      <c r="CQ33" s="210"/>
      <c r="CR33" s="210"/>
      <c r="CS33" s="210"/>
      <c r="CT33" s="210"/>
      <c r="CU33" s="210"/>
      <c r="CV33" s="210"/>
      <c r="CW33" s="210"/>
      <c r="CX33" s="210"/>
      <c r="CY33" s="210"/>
      <c r="CZ33" s="210"/>
      <c r="DA33" s="210"/>
      <c r="DB33" s="210"/>
      <c r="DC33" s="210"/>
      <c r="DD33" s="210"/>
      <c r="DE33" s="210"/>
      <c r="DF33" s="210"/>
      <c r="DG33" s="210"/>
      <c r="DH33" s="210"/>
      <c r="DI33" s="210"/>
      <c r="DJ33" s="210"/>
      <c r="DK33" s="210"/>
      <c r="DL33" s="210"/>
      <c r="DM33" s="210"/>
      <c r="DN33" s="210"/>
      <c r="DO33" s="210"/>
      <c r="DP33" s="210"/>
      <c r="DQ33" s="210"/>
      <c r="DR33" s="210"/>
      <c r="DS33" s="210"/>
      <c r="DT33" s="210"/>
      <c r="DU33" s="210"/>
      <c r="DV33" s="210"/>
      <c r="DW33" s="210"/>
      <c r="DX33" s="210"/>
      <c r="DY33" s="210"/>
      <c r="DZ33" s="210"/>
      <c r="EA33" s="210"/>
      <c r="EB33" s="210"/>
      <c r="EC33" s="210"/>
      <c r="ED33" s="210"/>
      <c r="EE33" s="210"/>
      <c r="EF33" s="210"/>
      <c r="EG33" s="210"/>
      <c r="EH33" s="210"/>
      <c r="EI33" s="210"/>
      <c r="EJ33" s="210"/>
      <c r="EK33" s="210"/>
      <c r="EL33" s="210"/>
      <c r="EM33" s="210"/>
      <c r="EN33" s="210"/>
      <c r="EO33" s="210"/>
      <c r="EP33" s="210"/>
      <c r="EQ33" s="210"/>
      <c r="ER33" s="210"/>
      <c r="ES33" s="210"/>
      <c r="ET33" s="210"/>
      <c r="EU33" s="210"/>
    </row>
    <row r="34" spans="1:151" s="16" customFormat="1" ht="12" hidden="1" customHeight="1" outlineLevel="1">
      <c r="A34" s="13" t="s">
        <v>281</v>
      </c>
      <c r="B34" s="168">
        <v>0</v>
      </c>
      <c r="C34" s="157">
        <v>0</v>
      </c>
      <c r="D34" s="157">
        <v>0</v>
      </c>
      <c r="E34" s="157">
        <v>0</v>
      </c>
      <c r="F34" s="157">
        <f>SUM(B34:E34)</f>
        <v>0</v>
      </c>
      <c r="G34" s="168">
        <f>F34</f>
        <v>0</v>
      </c>
      <c r="H34" s="157">
        <v>17.572759999999999</v>
      </c>
      <c r="I34" s="157">
        <v>0</v>
      </c>
      <c r="J34" s="157">
        <v>0</v>
      </c>
      <c r="K34" s="157"/>
      <c r="L34" s="157">
        <f>SUM(G34:K34)</f>
        <v>17.572759999999999</v>
      </c>
      <c r="M34" s="168">
        <f>L34</f>
        <v>17.572759999999999</v>
      </c>
      <c r="N34" s="157">
        <v>53.478999999999999</v>
      </c>
      <c r="O34" s="157">
        <v>0</v>
      </c>
      <c r="P34" s="157">
        <v>0</v>
      </c>
      <c r="Q34" s="157">
        <v>0</v>
      </c>
      <c r="R34" s="288">
        <f>SUM(M34:Q34)</f>
        <v>71.051760000000002</v>
      </c>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0"/>
      <c r="BV34" s="210"/>
      <c r="BW34" s="210"/>
      <c r="BX34" s="210"/>
      <c r="BY34" s="210"/>
      <c r="BZ34" s="210"/>
      <c r="CA34" s="210"/>
      <c r="CB34" s="210"/>
      <c r="CC34" s="210"/>
      <c r="CD34" s="210"/>
      <c r="CE34" s="210"/>
      <c r="CF34" s="210"/>
      <c r="CG34" s="210"/>
      <c r="CH34" s="210"/>
      <c r="CI34" s="210"/>
      <c r="CJ34" s="210"/>
      <c r="CK34" s="210"/>
      <c r="CL34" s="210"/>
      <c r="CM34" s="210"/>
      <c r="CN34" s="210"/>
      <c r="CO34" s="210"/>
      <c r="CP34" s="210"/>
      <c r="CQ34" s="210"/>
      <c r="CR34" s="210"/>
      <c r="CS34" s="210"/>
      <c r="CT34" s="210"/>
      <c r="CU34" s="210"/>
      <c r="CV34" s="210"/>
      <c r="CW34" s="210"/>
      <c r="CX34" s="210"/>
      <c r="CY34" s="210"/>
      <c r="CZ34" s="210"/>
      <c r="DA34" s="210"/>
      <c r="DB34" s="210"/>
      <c r="DC34" s="210"/>
      <c r="DD34" s="210"/>
      <c r="DE34" s="210"/>
      <c r="DF34" s="210"/>
      <c r="DG34" s="210"/>
      <c r="DH34" s="210"/>
      <c r="DI34" s="210"/>
      <c r="DJ34" s="210"/>
      <c r="DK34" s="210"/>
      <c r="DL34" s="210"/>
      <c r="DM34" s="210"/>
      <c r="DN34" s="210"/>
      <c r="DO34" s="210"/>
      <c r="DP34" s="210"/>
      <c r="DQ34" s="210"/>
      <c r="DR34" s="210"/>
      <c r="DS34" s="210"/>
      <c r="DT34" s="210"/>
      <c r="DU34" s="210"/>
      <c r="DV34" s="210"/>
      <c r="DW34" s="210"/>
      <c r="DX34" s="210"/>
      <c r="DY34" s="210"/>
      <c r="DZ34" s="210"/>
      <c r="EA34" s="210"/>
      <c r="EB34" s="210"/>
      <c r="EC34" s="210"/>
      <c r="ED34" s="210"/>
      <c r="EE34" s="210"/>
      <c r="EF34" s="210"/>
      <c r="EG34" s="210"/>
      <c r="EH34" s="210"/>
      <c r="EI34" s="210"/>
      <c r="EJ34" s="210"/>
      <c r="EK34" s="210"/>
      <c r="EL34" s="210"/>
      <c r="EM34" s="210"/>
      <c r="EN34" s="210"/>
      <c r="EO34" s="210"/>
      <c r="EP34" s="210"/>
      <c r="EQ34" s="210"/>
      <c r="ER34" s="210"/>
      <c r="ES34" s="210"/>
      <c r="ET34" s="210"/>
      <c r="EU34" s="210"/>
    </row>
    <row r="35" spans="1:151" s="16" customFormat="1" ht="12" hidden="1" customHeight="1" outlineLevel="1">
      <c r="A35" s="13" t="s">
        <v>284</v>
      </c>
      <c r="B35" s="168">
        <v>160.71991</v>
      </c>
      <c r="C35" s="157">
        <v>10.739450000000001</v>
      </c>
      <c r="D35" s="157">
        <v>0</v>
      </c>
      <c r="E35" s="157">
        <v>0</v>
      </c>
      <c r="F35" s="157">
        <f>SUM(B35:E35)</f>
        <v>171.45936</v>
      </c>
      <c r="G35" s="168">
        <f>F35</f>
        <v>171.45936</v>
      </c>
      <c r="H35" s="157">
        <v>3.53</v>
      </c>
      <c r="I35" s="157">
        <v>0</v>
      </c>
      <c r="J35" s="157">
        <v>0</v>
      </c>
      <c r="K35" s="157"/>
      <c r="L35" s="157">
        <f>SUM(G35:K35)</f>
        <v>174.98936</v>
      </c>
      <c r="M35" s="168">
        <f>L35</f>
        <v>174.98936</v>
      </c>
      <c r="N35" s="157">
        <v>8.3046000000000006</v>
      </c>
      <c r="O35" s="157">
        <v>0</v>
      </c>
      <c r="P35" s="157">
        <v>0</v>
      </c>
      <c r="Q35" s="157">
        <v>0</v>
      </c>
      <c r="R35" s="288">
        <f>SUM(M35:Q35)</f>
        <v>183.29396</v>
      </c>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c r="CR35" s="210"/>
      <c r="CS35" s="210"/>
      <c r="CT35" s="210"/>
      <c r="CU35" s="210"/>
      <c r="CV35" s="210"/>
      <c r="CW35" s="210"/>
      <c r="CX35" s="210"/>
      <c r="CY35" s="210"/>
      <c r="CZ35" s="210"/>
      <c r="DA35" s="210"/>
      <c r="DB35" s="210"/>
      <c r="DC35" s="210"/>
      <c r="DD35" s="210"/>
      <c r="DE35" s="210"/>
      <c r="DF35" s="210"/>
      <c r="DG35" s="210"/>
      <c r="DH35" s="210"/>
      <c r="DI35" s="210"/>
      <c r="DJ35" s="210"/>
      <c r="DK35" s="210"/>
      <c r="DL35" s="210"/>
      <c r="DM35" s="210"/>
      <c r="DN35" s="210"/>
      <c r="DO35" s="210"/>
      <c r="DP35" s="210"/>
      <c r="DQ35" s="210"/>
      <c r="DR35" s="210"/>
      <c r="DS35" s="210"/>
      <c r="DT35" s="210"/>
      <c r="DU35" s="210"/>
      <c r="DV35" s="210"/>
      <c r="DW35" s="210"/>
      <c r="DX35" s="210"/>
      <c r="DY35" s="210"/>
      <c r="DZ35" s="210"/>
      <c r="EA35" s="210"/>
      <c r="EB35" s="210"/>
      <c r="EC35" s="210"/>
      <c r="ED35" s="210"/>
      <c r="EE35" s="210"/>
      <c r="EF35" s="210"/>
      <c r="EG35" s="210"/>
      <c r="EH35" s="210"/>
      <c r="EI35" s="210"/>
      <c r="EJ35" s="210"/>
      <c r="EK35" s="210"/>
      <c r="EL35" s="210"/>
      <c r="EM35" s="210"/>
      <c r="EN35" s="210"/>
      <c r="EO35" s="210"/>
      <c r="EP35" s="210"/>
      <c r="EQ35" s="210"/>
      <c r="ER35" s="210"/>
      <c r="ES35" s="210"/>
      <c r="ET35" s="210"/>
      <c r="EU35" s="210"/>
    </row>
    <row r="36" spans="1:151" s="16" customFormat="1" ht="12" hidden="1" customHeight="1" outlineLevel="1">
      <c r="A36" s="56"/>
      <c r="B36" s="159">
        <f t="shared" ref="B36:R36" si="15">SUM(B34:B35)</f>
        <v>160.71991</v>
      </c>
      <c r="C36" s="160">
        <f t="shared" si="15"/>
        <v>10.739450000000001</v>
      </c>
      <c r="D36" s="160">
        <f t="shared" si="15"/>
        <v>0</v>
      </c>
      <c r="E36" s="160">
        <f t="shared" si="15"/>
        <v>0</v>
      </c>
      <c r="F36" s="169">
        <f t="shared" si="15"/>
        <v>171.45936</v>
      </c>
      <c r="G36" s="160">
        <f t="shared" si="15"/>
        <v>171.45936</v>
      </c>
      <c r="H36" s="160">
        <f t="shared" si="15"/>
        <v>21.10276</v>
      </c>
      <c r="I36" s="160">
        <f t="shared" si="15"/>
        <v>0</v>
      </c>
      <c r="J36" s="160">
        <f t="shared" si="15"/>
        <v>0</v>
      </c>
      <c r="K36" s="160">
        <f t="shared" si="15"/>
        <v>0</v>
      </c>
      <c r="L36" s="160">
        <f t="shared" si="15"/>
        <v>192.56211999999999</v>
      </c>
      <c r="M36" s="170">
        <f t="shared" si="15"/>
        <v>192.56211999999999</v>
      </c>
      <c r="N36" s="160">
        <f t="shared" si="15"/>
        <v>61.7836</v>
      </c>
      <c r="O36" s="160">
        <f t="shared" si="15"/>
        <v>0</v>
      </c>
      <c r="P36" s="160">
        <f t="shared" si="15"/>
        <v>0</v>
      </c>
      <c r="Q36" s="160">
        <f t="shared" si="15"/>
        <v>0</v>
      </c>
      <c r="R36" s="351">
        <f t="shared" si="15"/>
        <v>254.34572</v>
      </c>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c r="CD36" s="210"/>
      <c r="CE36" s="210"/>
      <c r="CF36" s="210"/>
      <c r="CG36" s="210"/>
      <c r="CH36" s="210"/>
      <c r="CI36" s="210"/>
      <c r="CJ36" s="210"/>
      <c r="CK36" s="210"/>
      <c r="CL36" s="210"/>
      <c r="CM36" s="210"/>
      <c r="CN36" s="210"/>
      <c r="CO36" s="210"/>
      <c r="CP36" s="210"/>
      <c r="CQ36" s="210"/>
      <c r="CR36" s="210"/>
      <c r="CS36" s="210"/>
      <c r="CT36" s="210"/>
      <c r="CU36" s="210"/>
      <c r="CV36" s="210"/>
      <c r="CW36" s="210"/>
      <c r="CX36" s="210"/>
      <c r="CY36" s="210"/>
      <c r="CZ36" s="210"/>
      <c r="DA36" s="210"/>
      <c r="DB36" s="210"/>
      <c r="DC36" s="210"/>
      <c r="DD36" s="210"/>
      <c r="DE36" s="210"/>
      <c r="DF36" s="210"/>
      <c r="DG36" s="210"/>
      <c r="DH36" s="210"/>
      <c r="DI36" s="210"/>
      <c r="DJ36" s="210"/>
      <c r="DK36" s="210"/>
      <c r="DL36" s="210"/>
      <c r="DM36" s="210"/>
      <c r="DN36" s="210"/>
      <c r="DO36" s="210"/>
      <c r="DP36" s="210"/>
      <c r="DQ36" s="210"/>
      <c r="DR36" s="210"/>
      <c r="DS36" s="210"/>
      <c r="DT36" s="210"/>
      <c r="DU36" s="210"/>
      <c r="DV36" s="210"/>
      <c r="DW36" s="210"/>
      <c r="DX36" s="210"/>
      <c r="DY36" s="210"/>
      <c r="DZ36" s="210"/>
      <c r="EA36" s="210"/>
      <c r="EB36" s="210"/>
      <c r="EC36" s="210"/>
      <c r="ED36" s="210"/>
      <c r="EE36" s="210"/>
      <c r="EF36" s="210"/>
      <c r="EG36" s="210"/>
      <c r="EH36" s="210"/>
      <c r="EI36" s="210"/>
      <c r="EJ36" s="210"/>
      <c r="EK36" s="210"/>
      <c r="EL36" s="210"/>
      <c r="EM36" s="210"/>
      <c r="EN36" s="210"/>
      <c r="EO36" s="210"/>
      <c r="EP36" s="210"/>
      <c r="EQ36" s="210"/>
      <c r="ER36" s="210"/>
      <c r="ES36" s="210"/>
      <c r="ET36" s="210"/>
      <c r="EU36" s="210"/>
    </row>
    <row r="37" spans="1:151" s="16" customFormat="1" ht="12" hidden="1" customHeight="1" outlineLevel="1">
      <c r="A37" s="8" t="s">
        <v>277</v>
      </c>
      <c r="B37" s="171"/>
      <c r="C37" s="69"/>
      <c r="D37" s="69"/>
      <c r="E37" s="69"/>
      <c r="F37" s="172"/>
      <c r="M37" s="171"/>
      <c r="N37" s="69"/>
      <c r="O37" s="69"/>
      <c r="P37" s="69"/>
      <c r="Q37" s="69"/>
      <c r="R37" s="691"/>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c r="CD37" s="210"/>
      <c r="CE37" s="210"/>
      <c r="CF37" s="210"/>
      <c r="CG37" s="210"/>
      <c r="CH37" s="210"/>
      <c r="CI37" s="210"/>
      <c r="CJ37" s="210"/>
      <c r="CK37" s="210"/>
      <c r="CL37" s="210"/>
      <c r="CM37" s="210"/>
      <c r="CN37" s="210"/>
      <c r="CO37" s="210"/>
      <c r="CP37" s="210"/>
      <c r="CQ37" s="210"/>
      <c r="CR37" s="210"/>
      <c r="CS37" s="210"/>
      <c r="CT37" s="210"/>
      <c r="CU37" s="210"/>
      <c r="CV37" s="210"/>
      <c r="CW37" s="210"/>
      <c r="CX37" s="210"/>
      <c r="CY37" s="210"/>
      <c r="CZ37" s="210"/>
      <c r="DA37" s="210"/>
      <c r="DB37" s="210"/>
      <c r="DC37" s="210"/>
      <c r="DD37" s="210"/>
      <c r="DE37" s="210"/>
      <c r="DF37" s="210"/>
      <c r="DG37" s="210"/>
      <c r="DH37" s="210"/>
      <c r="DI37" s="210"/>
      <c r="DJ37" s="210"/>
      <c r="DK37" s="210"/>
      <c r="DL37" s="210"/>
      <c r="DM37" s="210"/>
      <c r="DN37" s="210"/>
      <c r="DO37" s="210"/>
      <c r="DP37" s="210"/>
      <c r="DQ37" s="210"/>
      <c r="DR37" s="210"/>
      <c r="DS37" s="210"/>
      <c r="DT37" s="210"/>
      <c r="DU37" s="210"/>
      <c r="DV37" s="210"/>
      <c r="DW37" s="210"/>
      <c r="DX37" s="210"/>
      <c r="DY37" s="210"/>
      <c r="DZ37" s="210"/>
      <c r="EA37" s="210"/>
      <c r="EB37" s="210"/>
      <c r="EC37" s="210"/>
      <c r="ED37" s="210"/>
      <c r="EE37" s="210"/>
      <c r="EF37" s="210"/>
      <c r="EG37" s="210"/>
      <c r="EH37" s="210"/>
      <c r="EI37" s="210"/>
      <c r="EJ37" s="210"/>
      <c r="EK37" s="210"/>
      <c r="EL37" s="210"/>
      <c r="EM37" s="210"/>
      <c r="EN37" s="210"/>
      <c r="EO37" s="210"/>
      <c r="EP37" s="210"/>
      <c r="EQ37" s="210"/>
      <c r="ER37" s="210"/>
      <c r="ES37" s="210"/>
      <c r="ET37" s="210"/>
      <c r="EU37" s="210"/>
    </row>
    <row r="38" spans="1:151" s="16" customFormat="1" ht="12" hidden="1" customHeight="1" outlineLevel="1">
      <c r="A38" s="17" t="s">
        <v>14</v>
      </c>
      <c r="B38" s="168">
        <v>2498.7282599999999</v>
      </c>
      <c r="C38" s="157">
        <v>142.75402</v>
      </c>
      <c r="D38" s="157">
        <v>0</v>
      </c>
      <c r="E38" s="157">
        <v>0</v>
      </c>
      <c r="F38" s="157">
        <f>SUM(B38:E38)</f>
        <v>2641.4822799999997</v>
      </c>
      <c r="G38" s="168">
        <f>F38</f>
        <v>2641.4822799999997</v>
      </c>
      <c r="H38" s="157">
        <v>81.376329999999996</v>
      </c>
      <c r="I38" s="157">
        <v>-2681.9288300000003</v>
      </c>
      <c r="J38" s="157">
        <v>0</v>
      </c>
      <c r="K38" s="157">
        <v>-21.355409999999999</v>
      </c>
      <c r="L38" s="157">
        <f>SUM(G38:K38)</f>
        <v>19.574369999999483</v>
      </c>
      <c r="M38" s="168">
        <f>L38</f>
        <v>19.574369999999483</v>
      </c>
      <c r="N38" s="157">
        <v>84.651520000000005</v>
      </c>
      <c r="O38" s="157">
        <v>0</v>
      </c>
      <c r="P38" s="157">
        <v>0</v>
      </c>
      <c r="Q38" s="157">
        <v>0</v>
      </c>
      <c r="R38" s="288">
        <f>SUM(M38:Q38)</f>
        <v>104.22588999999948</v>
      </c>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c r="CD38" s="210"/>
      <c r="CE38" s="210"/>
      <c r="CF38" s="210"/>
      <c r="CG38" s="210"/>
      <c r="CH38" s="210"/>
      <c r="CI38" s="210"/>
      <c r="CJ38" s="210"/>
      <c r="CK38" s="210"/>
      <c r="CL38" s="210"/>
      <c r="CM38" s="210"/>
      <c r="CN38" s="210"/>
      <c r="CO38" s="210"/>
      <c r="CP38" s="210"/>
      <c r="CQ38" s="210"/>
      <c r="CR38" s="210"/>
      <c r="CS38" s="210"/>
      <c r="CT38" s="210"/>
      <c r="CU38" s="210"/>
      <c r="CV38" s="210"/>
      <c r="CW38" s="210"/>
      <c r="CX38" s="210"/>
      <c r="CY38" s="210"/>
      <c r="CZ38" s="210"/>
      <c r="DA38" s="210"/>
      <c r="DB38" s="210"/>
      <c r="DC38" s="210"/>
      <c r="DD38" s="210"/>
      <c r="DE38" s="210"/>
      <c r="DF38" s="210"/>
      <c r="DG38" s="210"/>
      <c r="DH38" s="210"/>
      <c r="DI38" s="210"/>
      <c r="DJ38" s="210"/>
      <c r="DK38" s="210"/>
      <c r="DL38" s="210"/>
      <c r="DM38" s="210"/>
      <c r="DN38" s="210"/>
      <c r="DO38" s="210"/>
      <c r="DP38" s="210"/>
      <c r="DQ38" s="210"/>
      <c r="DR38" s="210"/>
      <c r="DS38" s="210"/>
      <c r="DT38" s="210"/>
      <c r="DU38" s="210"/>
      <c r="DV38" s="210"/>
      <c r="DW38" s="210"/>
      <c r="DX38" s="210"/>
      <c r="DY38" s="210"/>
      <c r="DZ38" s="210"/>
      <c r="EA38" s="210"/>
      <c r="EB38" s="210"/>
      <c r="EC38" s="210"/>
      <c r="ED38" s="210"/>
      <c r="EE38" s="210"/>
      <c r="EF38" s="210"/>
      <c r="EG38" s="210"/>
      <c r="EH38" s="210"/>
      <c r="EI38" s="210"/>
      <c r="EJ38" s="210"/>
      <c r="EK38" s="210"/>
      <c r="EL38" s="210"/>
      <c r="EM38" s="210"/>
      <c r="EN38" s="210"/>
      <c r="EO38" s="210"/>
      <c r="EP38" s="210"/>
      <c r="EQ38" s="210"/>
      <c r="ER38" s="210"/>
      <c r="ES38" s="210"/>
      <c r="ET38" s="210"/>
      <c r="EU38" s="210"/>
    </row>
    <row r="39" spans="1:151" s="16" customFormat="1" ht="12" hidden="1" customHeight="1" outlineLevel="1">
      <c r="A39" s="17" t="s">
        <v>15</v>
      </c>
      <c r="B39" s="168">
        <v>878.87178000000006</v>
      </c>
      <c r="C39" s="157">
        <v>87.256600000000006</v>
      </c>
      <c r="D39" s="157">
        <v>0</v>
      </c>
      <c r="E39" s="157">
        <v>-62.271999999999998</v>
      </c>
      <c r="F39" s="157">
        <f>SUM(B39:E39)</f>
        <v>903.85638000000006</v>
      </c>
      <c r="G39" s="168">
        <f>F39</f>
        <v>903.85638000000006</v>
      </c>
      <c r="H39" s="157">
        <v>131.45214999999999</v>
      </c>
      <c r="I39" s="157">
        <v>-22.066790000000001</v>
      </c>
      <c r="J39" s="157">
        <v>-6.2272000000000001E-2</v>
      </c>
      <c r="K39" s="157">
        <v>21.355409999999999</v>
      </c>
      <c r="L39" s="157">
        <f>SUM(G39:K39)</f>
        <v>1034.5348779999999</v>
      </c>
      <c r="M39" s="168">
        <f>L39</f>
        <v>1034.5348779999999</v>
      </c>
      <c r="N39" s="157">
        <v>238.20183</v>
      </c>
      <c r="O39" s="157">
        <v>-539.41946999999993</v>
      </c>
      <c r="P39" s="157">
        <v>-6.2272000000000001E-2</v>
      </c>
      <c r="Q39" s="157">
        <v>0</v>
      </c>
      <c r="R39" s="288">
        <f>SUM(M39:Q39)</f>
        <v>733.25496599999997</v>
      </c>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c r="CL39" s="210"/>
      <c r="CM39" s="210"/>
      <c r="CN39" s="210"/>
      <c r="CO39" s="210"/>
      <c r="CP39" s="210"/>
      <c r="CQ39" s="210"/>
      <c r="CR39" s="210"/>
      <c r="CS39" s="210"/>
      <c r="CT39" s="210"/>
      <c r="CU39" s="210"/>
      <c r="CV39" s="210"/>
      <c r="CW39" s="210"/>
      <c r="CX39" s="210"/>
      <c r="CY39" s="210"/>
      <c r="CZ39" s="210"/>
      <c r="DA39" s="210"/>
      <c r="DB39" s="210"/>
      <c r="DC39" s="210"/>
      <c r="DD39" s="210"/>
      <c r="DE39" s="210"/>
      <c r="DF39" s="210"/>
      <c r="DG39" s="210"/>
      <c r="DH39" s="210"/>
      <c r="DI39" s="210"/>
      <c r="DJ39" s="210"/>
      <c r="DK39" s="210"/>
      <c r="DL39" s="210"/>
      <c r="DM39" s="210"/>
      <c r="DN39" s="210"/>
      <c r="DO39" s="210"/>
      <c r="DP39" s="210"/>
      <c r="DQ39" s="210"/>
      <c r="DR39" s="210"/>
      <c r="DS39" s="210"/>
      <c r="DT39" s="210"/>
      <c r="DU39" s="210"/>
      <c r="DV39" s="210"/>
      <c r="DW39" s="210"/>
      <c r="DX39" s="210"/>
      <c r="DY39" s="210"/>
      <c r="DZ39" s="210"/>
      <c r="EA39" s="210"/>
      <c r="EB39" s="210"/>
      <c r="EC39" s="210"/>
      <c r="ED39" s="210"/>
      <c r="EE39" s="210"/>
      <c r="EF39" s="210"/>
      <c r="EG39" s="210"/>
      <c r="EH39" s="210"/>
      <c r="EI39" s="210"/>
      <c r="EJ39" s="210"/>
      <c r="EK39" s="210"/>
      <c r="EL39" s="210"/>
      <c r="EM39" s="210"/>
      <c r="EN39" s="210"/>
      <c r="EO39" s="210"/>
      <c r="EP39" s="210"/>
      <c r="EQ39" s="210"/>
      <c r="ER39" s="210"/>
      <c r="ES39" s="210"/>
      <c r="ET39" s="210"/>
      <c r="EU39" s="210"/>
    </row>
    <row r="40" spans="1:151" s="16" customFormat="1" ht="12" hidden="1" customHeight="1" outlineLevel="1">
      <c r="A40" s="13" t="s">
        <v>282</v>
      </c>
      <c r="B40" s="168">
        <v>1075.3158100000001</v>
      </c>
      <c r="C40" s="157">
        <v>136.64677</v>
      </c>
      <c r="D40" s="157">
        <v>0</v>
      </c>
      <c r="E40" s="157">
        <v>0</v>
      </c>
      <c r="F40" s="157">
        <f>SUM(B40:E40)</f>
        <v>1211.9625800000001</v>
      </c>
      <c r="G40" s="168">
        <f>F40</f>
        <v>1211.9625800000001</v>
      </c>
      <c r="H40" s="157">
        <v>157.55885999999998</v>
      </c>
      <c r="I40" s="157">
        <v>-120.14305999999999</v>
      </c>
      <c r="J40" s="157">
        <v>0</v>
      </c>
      <c r="K40" s="157"/>
      <c r="L40" s="157">
        <f>SUM(G40:K40)</f>
        <v>1249.3783800000001</v>
      </c>
      <c r="M40" s="168">
        <f>L40</f>
        <v>1249.3783800000001</v>
      </c>
      <c r="N40" s="157">
        <v>158.72373000000002</v>
      </c>
      <c r="O40" s="157">
        <v>-3.1704400000000001</v>
      </c>
      <c r="P40" s="157">
        <v>0</v>
      </c>
      <c r="Q40" s="157">
        <v>0</v>
      </c>
      <c r="R40" s="288">
        <f>SUM(M40:Q40)</f>
        <v>1404.9316699999999</v>
      </c>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c r="CL40" s="210"/>
      <c r="CM40" s="210"/>
      <c r="CN40" s="210"/>
      <c r="CO40" s="210"/>
      <c r="CP40" s="210"/>
      <c r="CQ40" s="210"/>
      <c r="CR40" s="210"/>
      <c r="CS40" s="210"/>
      <c r="CT40" s="210"/>
      <c r="CU40" s="210"/>
      <c r="CV40" s="210"/>
      <c r="CW40" s="210"/>
      <c r="CX40" s="210"/>
      <c r="CY40" s="210"/>
      <c r="CZ40" s="210"/>
      <c r="DA40" s="210"/>
      <c r="DB40" s="210"/>
      <c r="DC40" s="210"/>
      <c r="DD40" s="210"/>
      <c r="DE40" s="210"/>
      <c r="DF40" s="210"/>
      <c r="DG40" s="210"/>
      <c r="DH40" s="210"/>
      <c r="DI40" s="210"/>
      <c r="DJ40" s="210"/>
      <c r="DK40" s="210"/>
      <c r="DL40" s="210"/>
      <c r="DM40" s="210"/>
      <c r="DN40" s="210"/>
      <c r="DO40" s="210"/>
      <c r="DP40" s="210"/>
      <c r="DQ40" s="210"/>
      <c r="DR40" s="210"/>
      <c r="DS40" s="210"/>
      <c r="DT40" s="210"/>
      <c r="DU40" s="210"/>
      <c r="DV40" s="210"/>
      <c r="DW40" s="210"/>
      <c r="DX40" s="210"/>
      <c r="DY40" s="210"/>
      <c r="DZ40" s="210"/>
      <c r="EA40" s="210"/>
      <c r="EB40" s="210"/>
      <c r="EC40" s="210"/>
      <c r="ED40" s="210"/>
      <c r="EE40" s="210"/>
      <c r="EF40" s="210"/>
      <c r="EG40" s="210"/>
      <c r="EH40" s="210"/>
      <c r="EI40" s="210"/>
      <c r="EJ40" s="210"/>
      <c r="EK40" s="210"/>
      <c r="EL40" s="210"/>
      <c r="EM40" s="210"/>
      <c r="EN40" s="210"/>
      <c r="EO40" s="210"/>
      <c r="EP40" s="210"/>
      <c r="EQ40" s="210"/>
      <c r="ER40" s="210"/>
      <c r="ES40" s="210"/>
      <c r="ET40" s="210"/>
      <c r="EU40" s="210"/>
    </row>
    <row r="41" spans="1:151" s="16" customFormat="1" ht="12" hidden="1" customHeight="1" outlineLevel="1">
      <c r="A41" s="13" t="s">
        <v>283</v>
      </c>
      <c r="B41" s="168">
        <v>0</v>
      </c>
      <c r="C41" s="157">
        <v>0</v>
      </c>
      <c r="D41" s="157">
        <v>0</v>
      </c>
      <c r="E41" s="157">
        <v>0</v>
      </c>
      <c r="F41" s="157">
        <f>SUM(B41:E41)</f>
        <v>0</v>
      </c>
      <c r="G41" s="168">
        <f>F41</f>
        <v>0</v>
      </c>
      <c r="H41" s="157">
        <v>0</v>
      </c>
      <c r="I41" s="157">
        <v>0</v>
      </c>
      <c r="J41" s="157">
        <v>0</v>
      </c>
      <c r="K41" s="157"/>
      <c r="L41" s="157">
        <f>SUM(G41:K41)</f>
        <v>0</v>
      </c>
      <c r="M41" s="168">
        <f>L41</f>
        <v>0</v>
      </c>
      <c r="N41" s="157">
        <v>0</v>
      </c>
      <c r="O41" s="157">
        <v>0</v>
      </c>
      <c r="P41" s="157">
        <v>0</v>
      </c>
      <c r="Q41" s="157">
        <v>0</v>
      </c>
      <c r="R41" s="288">
        <f>SUM(M41:Q41)</f>
        <v>0</v>
      </c>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c r="CD41" s="210"/>
      <c r="CE41" s="210"/>
      <c r="CF41" s="210"/>
      <c r="CG41" s="210"/>
      <c r="CH41" s="210"/>
      <c r="CI41" s="210"/>
      <c r="CJ41" s="210"/>
      <c r="CK41" s="210"/>
      <c r="CL41" s="210"/>
      <c r="CM41" s="210"/>
      <c r="CN41" s="210"/>
      <c r="CO41" s="210"/>
      <c r="CP41" s="210"/>
      <c r="CQ41" s="210"/>
      <c r="CR41" s="210"/>
      <c r="CS41" s="210"/>
      <c r="CT41" s="210"/>
      <c r="CU41" s="210"/>
      <c r="CV41" s="210"/>
      <c r="CW41" s="210"/>
      <c r="CX41" s="210"/>
      <c r="CY41" s="210"/>
      <c r="CZ41" s="210"/>
      <c r="DA41" s="210"/>
      <c r="DB41" s="210"/>
      <c r="DC41" s="210"/>
      <c r="DD41" s="210"/>
      <c r="DE41" s="210"/>
      <c r="DF41" s="210"/>
      <c r="DG41" s="210"/>
      <c r="DH41" s="210"/>
      <c r="DI41" s="210"/>
      <c r="DJ41" s="210"/>
      <c r="DK41" s="210"/>
      <c r="DL41" s="210"/>
      <c r="DM41" s="210"/>
      <c r="DN41" s="210"/>
      <c r="DO41" s="210"/>
      <c r="DP41" s="210"/>
      <c r="DQ41" s="210"/>
      <c r="DR41" s="210"/>
      <c r="DS41" s="210"/>
      <c r="DT41" s="210"/>
      <c r="DU41" s="210"/>
      <c r="DV41" s="210"/>
      <c r="DW41" s="210"/>
      <c r="DX41" s="210"/>
      <c r="DY41" s="210"/>
      <c r="DZ41" s="210"/>
      <c r="EA41" s="210"/>
      <c r="EB41" s="210"/>
      <c r="EC41" s="210"/>
      <c r="ED41" s="210"/>
      <c r="EE41" s="210"/>
      <c r="EF41" s="210"/>
      <c r="EG41" s="210"/>
      <c r="EH41" s="210"/>
      <c r="EI41" s="210"/>
      <c r="EJ41" s="210"/>
      <c r="EK41" s="210"/>
      <c r="EL41" s="210"/>
      <c r="EM41" s="210"/>
      <c r="EN41" s="210"/>
      <c r="EO41" s="210"/>
      <c r="EP41" s="210"/>
      <c r="EQ41" s="210"/>
      <c r="ER41" s="210"/>
      <c r="ES41" s="210"/>
      <c r="ET41" s="210"/>
      <c r="EU41" s="210"/>
    </row>
    <row r="42" spans="1:151" s="16" customFormat="1" ht="12" hidden="1" customHeight="1" outlineLevel="1">
      <c r="A42" s="56"/>
      <c r="B42" s="159">
        <f t="shared" ref="B42:R42" si="16">SUM(B38:B41)</f>
        <v>4452.9158499999994</v>
      </c>
      <c r="C42" s="160">
        <f t="shared" si="16"/>
        <v>366.65739000000002</v>
      </c>
      <c r="D42" s="160">
        <f t="shared" si="16"/>
        <v>0</v>
      </c>
      <c r="E42" s="160">
        <f t="shared" si="16"/>
        <v>-62.271999999999998</v>
      </c>
      <c r="F42" s="169">
        <f t="shared" si="16"/>
        <v>4757.3012399999998</v>
      </c>
      <c r="G42" s="160">
        <f t="shared" si="16"/>
        <v>4757.3012399999998</v>
      </c>
      <c r="H42" s="160">
        <f t="shared" si="16"/>
        <v>370.38733999999999</v>
      </c>
      <c r="I42" s="160">
        <f t="shared" si="16"/>
        <v>-2824.13868</v>
      </c>
      <c r="J42" s="160">
        <f t="shared" si="16"/>
        <v>-6.2272000000000001E-2</v>
      </c>
      <c r="K42" s="160">
        <f t="shared" si="16"/>
        <v>0</v>
      </c>
      <c r="L42" s="160">
        <f t="shared" si="16"/>
        <v>2303.4876279999999</v>
      </c>
      <c r="M42" s="159">
        <f t="shared" si="16"/>
        <v>2303.4876279999999</v>
      </c>
      <c r="N42" s="160">
        <f t="shared" si="16"/>
        <v>481.57708000000002</v>
      </c>
      <c r="O42" s="160">
        <f t="shared" si="16"/>
        <v>-542.58990999999992</v>
      </c>
      <c r="P42" s="160">
        <f t="shared" si="16"/>
        <v>-6.2272000000000001E-2</v>
      </c>
      <c r="Q42" s="160">
        <f t="shared" si="16"/>
        <v>0</v>
      </c>
      <c r="R42" s="692">
        <f t="shared" si="16"/>
        <v>2242.4125259999992</v>
      </c>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c r="CD42" s="210"/>
      <c r="CE42" s="210"/>
      <c r="CF42" s="210"/>
      <c r="CG42" s="210"/>
      <c r="CH42" s="210"/>
      <c r="CI42" s="210"/>
      <c r="CJ42" s="210"/>
      <c r="CK42" s="210"/>
      <c r="CL42" s="210"/>
      <c r="CM42" s="210"/>
      <c r="CN42" s="210"/>
      <c r="CO42" s="210"/>
      <c r="CP42" s="210"/>
      <c r="CQ42" s="210"/>
      <c r="CR42" s="210"/>
      <c r="CS42" s="210"/>
      <c r="CT42" s="210"/>
      <c r="CU42" s="210"/>
      <c r="CV42" s="210"/>
      <c r="CW42" s="210"/>
      <c r="CX42" s="210"/>
      <c r="CY42" s="210"/>
      <c r="CZ42" s="210"/>
      <c r="DA42" s="210"/>
      <c r="DB42" s="210"/>
      <c r="DC42" s="210"/>
      <c r="DD42" s="210"/>
      <c r="DE42" s="210"/>
      <c r="DF42" s="210"/>
      <c r="DG42" s="210"/>
      <c r="DH42" s="210"/>
      <c r="DI42" s="210"/>
      <c r="DJ42" s="210"/>
      <c r="DK42" s="210"/>
      <c r="DL42" s="210"/>
      <c r="DM42" s="210"/>
      <c r="DN42" s="210"/>
      <c r="DO42" s="210"/>
      <c r="DP42" s="210"/>
      <c r="DQ42" s="210"/>
      <c r="DR42" s="210"/>
      <c r="DS42" s="210"/>
      <c r="DT42" s="210"/>
      <c r="DU42" s="210"/>
      <c r="DV42" s="210"/>
      <c r="DW42" s="210"/>
      <c r="DX42" s="210"/>
      <c r="DY42" s="210"/>
      <c r="DZ42" s="210"/>
      <c r="EA42" s="210"/>
      <c r="EB42" s="210"/>
      <c r="EC42" s="210"/>
      <c r="ED42" s="210"/>
      <c r="EE42" s="210"/>
      <c r="EF42" s="210"/>
      <c r="EG42" s="210"/>
      <c r="EH42" s="210"/>
      <c r="EI42" s="210"/>
      <c r="EJ42" s="210"/>
      <c r="EK42" s="210"/>
      <c r="EL42" s="210"/>
      <c r="EM42" s="210"/>
      <c r="EN42" s="210"/>
      <c r="EO42" s="210"/>
      <c r="EP42" s="210"/>
      <c r="EQ42" s="210"/>
      <c r="ER42" s="210"/>
      <c r="ES42" s="210"/>
      <c r="ET42" s="210"/>
      <c r="EU42" s="210"/>
    </row>
    <row r="43" spans="1:151" s="16" customFormat="1" ht="12" hidden="1" customHeight="1" outlineLevel="1">
      <c r="A43" s="31" t="s">
        <v>278</v>
      </c>
      <c r="B43" s="171"/>
      <c r="C43" s="69"/>
      <c r="D43" s="69"/>
      <c r="E43" s="69"/>
      <c r="F43" s="172"/>
      <c r="M43" s="171"/>
      <c r="N43" s="69"/>
      <c r="O43" s="69"/>
      <c r="P43" s="69"/>
      <c r="Q43" s="69"/>
      <c r="R43" s="691"/>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c r="CD43" s="210"/>
      <c r="CE43" s="210"/>
      <c r="CF43" s="210"/>
      <c r="CG43" s="210"/>
      <c r="CH43" s="210"/>
      <c r="CI43" s="210"/>
      <c r="CJ43" s="210"/>
      <c r="CK43" s="210"/>
      <c r="CL43" s="210"/>
      <c r="CM43" s="210"/>
      <c r="CN43" s="210"/>
      <c r="CO43" s="210"/>
      <c r="CP43" s="210"/>
      <c r="CQ43" s="210"/>
      <c r="CR43" s="210"/>
      <c r="CS43" s="210"/>
      <c r="CT43" s="210"/>
      <c r="CU43" s="210"/>
      <c r="CV43" s="210"/>
      <c r="CW43" s="210"/>
      <c r="CX43" s="210"/>
      <c r="CY43" s="210"/>
      <c r="CZ43" s="210"/>
      <c r="DA43" s="210"/>
      <c r="DB43" s="210"/>
      <c r="DC43" s="210"/>
      <c r="DD43" s="210"/>
      <c r="DE43" s="210"/>
      <c r="DF43" s="210"/>
      <c r="DG43" s="210"/>
      <c r="DH43" s="210"/>
      <c r="DI43" s="210"/>
      <c r="DJ43" s="210"/>
      <c r="DK43" s="210"/>
      <c r="DL43" s="210"/>
      <c r="DM43" s="210"/>
      <c r="DN43" s="210"/>
      <c r="DO43" s="210"/>
      <c r="DP43" s="210"/>
      <c r="DQ43" s="210"/>
      <c r="DR43" s="210"/>
      <c r="DS43" s="210"/>
      <c r="DT43" s="210"/>
      <c r="DU43" s="210"/>
      <c r="DV43" s="210"/>
      <c r="DW43" s="210"/>
      <c r="DX43" s="210"/>
      <c r="DY43" s="210"/>
      <c r="DZ43" s="210"/>
      <c r="EA43" s="210"/>
      <c r="EB43" s="210"/>
      <c r="EC43" s="210"/>
      <c r="ED43" s="210"/>
      <c r="EE43" s="210"/>
      <c r="EF43" s="210"/>
      <c r="EG43" s="210"/>
      <c r="EH43" s="210"/>
      <c r="EI43" s="210"/>
      <c r="EJ43" s="210"/>
      <c r="EK43" s="210"/>
      <c r="EL43" s="210"/>
      <c r="EM43" s="210"/>
      <c r="EN43" s="210"/>
      <c r="EO43" s="210"/>
      <c r="EP43" s="210"/>
      <c r="EQ43" s="210"/>
      <c r="ER43" s="210"/>
      <c r="ES43" s="210"/>
      <c r="ET43" s="210"/>
      <c r="EU43" s="210"/>
    </row>
    <row r="44" spans="1:151" s="16" customFormat="1" ht="12" hidden="1" customHeight="1" outlineLevel="1">
      <c r="A44" s="17" t="s">
        <v>48</v>
      </c>
      <c r="B44" s="168">
        <v>37.637</v>
      </c>
      <c r="C44" s="157">
        <v>0</v>
      </c>
      <c r="D44" s="157">
        <v>0</v>
      </c>
      <c r="E44" s="157">
        <v>0</v>
      </c>
      <c r="F44" s="157">
        <f>SUM(B44:E44)</f>
        <v>37.637</v>
      </c>
      <c r="G44" s="168">
        <f>F44</f>
        <v>37.637</v>
      </c>
      <c r="H44" s="157">
        <v>0</v>
      </c>
      <c r="I44" s="157">
        <v>-5</v>
      </c>
      <c r="J44" s="157">
        <v>0</v>
      </c>
      <c r="K44" s="157"/>
      <c r="L44" s="157">
        <f>SUM(G44:K44)</f>
        <v>32.637</v>
      </c>
      <c r="M44" s="168">
        <f>L44</f>
        <v>32.637</v>
      </c>
      <c r="N44" s="157">
        <v>0</v>
      </c>
      <c r="O44" s="157">
        <v>0</v>
      </c>
      <c r="P44" s="157">
        <v>0</v>
      </c>
      <c r="Q44" s="157">
        <v>0</v>
      </c>
      <c r="R44" s="288">
        <f>SUM(M44:Q44)</f>
        <v>32.637</v>
      </c>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210"/>
      <c r="CU44" s="210"/>
      <c r="CV44" s="210"/>
      <c r="CW44" s="210"/>
      <c r="CX44" s="210"/>
      <c r="CY44" s="210"/>
      <c r="CZ44" s="210"/>
      <c r="DA44" s="210"/>
      <c r="DB44" s="210"/>
      <c r="DC44" s="210"/>
      <c r="DD44" s="210"/>
      <c r="DE44" s="210"/>
      <c r="DF44" s="210"/>
      <c r="DG44" s="210"/>
      <c r="DH44" s="210"/>
      <c r="DI44" s="210"/>
      <c r="DJ44" s="210"/>
      <c r="DK44" s="210"/>
      <c r="DL44" s="210"/>
      <c r="DM44" s="210"/>
      <c r="DN44" s="210"/>
      <c r="DO44" s="210"/>
      <c r="DP44" s="210"/>
      <c r="DQ44" s="210"/>
      <c r="DR44" s="210"/>
      <c r="DS44" s="210"/>
      <c r="DT44" s="210"/>
      <c r="DU44" s="210"/>
      <c r="DV44" s="210"/>
      <c r="DW44" s="210"/>
      <c r="DX44" s="210"/>
      <c r="DY44" s="210"/>
      <c r="DZ44" s="210"/>
      <c r="EA44" s="210"/>
      <c r="EB44" s="210"/>
      <c r="EC44" s="210"/>
      <c r="ED44" s="210"/>
      <c r="EE44" s="210"/>
      <c r="EF44" s="210"/>
      <c r="EG44" s="210"/>
      <c r="EH44" s="210"/>
      <c r="EI44" s="210"/>
      <c r="EJ44" s="210"/>
      <c r="EK44" s="210"/>
      <c r="EL44" s="210"/>
      <c r="EM44" s="210"/>
      <c r="EN44" s="210"/>
      <c r="EO44" s="210"/>
      <c r="EP44" s="210"/>
      <c r="EQ44" s="210"/>
      <c r="ER44" s="210"/>
      <c r="ES44" s="210"/>
      <c r="ET44" s="210"/>
      <c r="EU44" s="210"/>
    </row>
    <row r="45" spans="1:151" s="16" customFormat="1" ht="12" hidden="1" customHeight="1" outlineLevel="1" thickBot="1">
      <c r="A45" s="84"/>
      <c r="B45" s="173">
        <f t="shared" ref="B45:R45" si="17">SUM(B44,B42,B36)</f>
        <v>4651.2727599999989</v>
      </c>
      <c r="C45" s="163">
        <f t="shared" si="17"/>
        <v>377.39684</v>
      </c>
      <c r="D45" s="163">
        <f t="shared" si="17"/>
        <v>0</v>
      </c>
      <c r="E45" s="163">
        <f t="shared" si="17"/>
        <v>-62.271999999999998</v>
      </c>
      <c r="F45" s="163">
        <f t="shared" si="17"/>
        <v>4966.3975999999993</v>
      </c>
      <c r="G45" s="173">
        <f t="shared" si="17"/>
        <v>4966.3975999999993</v>
      </c>
      <c r="H45" s="163">
        <f t="shared" si="17"/>
        <v>391.49009999999998</v>
      </c>
      <c r="I45" s="163">
        <f t="shared" si="17"/>
        <v>-2829.13868</v>
      </c>
      <c r="J45" s="163">
        <f t="shared" si="17"/>
        <v>-6.2272000000000001E-2</v>
      </c>
      <c r="K45" s="163">
        <f t="shared" si="17"/>
        <v>0</v>
      </c>
      <c r="L45" s="163">
        <f t="shared" si="17"/>
        <v>2528.6867480000001</v>
      </c>
      <c r="M45" s="170">
        <f t="shared" si="17"/>
        <v>2528.6867480000001</v>
      </c>
      <c r="N45" s="160">
        <f t="shared" si="17"/>
        <v>543.36068</v>
      </c>
      <c r="O45" s="163">
        <f t="shared" si="17"/>
        <v>-542.58990999999992</v>
      </c>
      <c r="P45" s="163">
        <f t="shared" si="17"/>
        <v>-6.2272000000000001E-2</v>
      </c>
      <c r="Q45" s="163">
        <f t="shared" si="17"/>
        <v>0</v>
      </c>
      <c r="R45" s="690">
        <f t="shared" si="17"/>
        <v>2529.3952459999991</v>
      </c>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210"/>
      <c r="CU45" s="210"/>
      <c r="CV45" s="210"/>
      <c r="CW45" s="210"/>
      <c r="CX45" s="210"/>
      <c r="CY45" s="210"/>
      <c r="CZ45" s="210"/>
      <c r="DA45" s="210"/>
      <c r="DB45" s="210"/>
      <c r="DC45" s="210"/>
      <c r="DD45" s="210"/>
      <c r="DE45" s="210"/>
      <c r="DF45" s="210"/>
      <c r="DG45" s="210"/>
      <c r="DH45" s="210"/>
      <c r="DI45" s="210"/>
      <c r="DJ45" s="210"/>
      <c r="DK45" s="210"/>
      <c r="DL45" s="210"/>
      <c r="DM45" s="210"/>
      <c r="DN45" s="210"/>
      <c r="DO45" s="210"/>
      <c r="DP45" s="210"/>
      <c r="DQ45" s="210"/>
      <c r="DR45" s="210"/>
      <c r="DS45" s="210"/>
      <c r="DT45" s="210"/>
      <c r="DU45" s="210"/>
      <c r="DV45" s="210"/>
      <c r="DW45" s="210"/>
      <c r="DX45" s="210"/>
      <c r="DY45" s="210"/>
      <c r="DZ45" s="210"/>
      <c r="EA45" s="210"/>
      <c r="EB45" s="210"/>
      <c r="EC45" s="210"/>
      <c r="ED45" s="210"/>
      <c r="EE45" s="210"/>
      <c r="EF45" s="210"/>
      <c r="EG45" s="210"/>
      <c r="EH45" s="210"/>
      <c r="EI45" s="210"/>
      <c r="EJ45" s="210"/>
      <c r="EK45" s="210"/>
      <c r="EL45" s="210"/>
      <c r="EM45" s="210"/>
      <c r="EN45" s="210"/>
      <c r="EO45" s="210"/>
      <c r="EP45" s="210"/>
      <c r="EQ45" s="210"/>
      <c r="ER45" s="210"/>
      <c r="ES45" s="210"/>
      <c r="ET45" s="210"/>
      <c r="EU45" s="210"/>
    </row>
    <row r="46" spans="1:151" s="16" customFormat="1" ht="18.75" customHeight="1" collapsed="1">
      <c r="A46" s="166" t="s">
        <v>280</v>
      </c>
      <c r="B46" s="166"/>
      <c r="C46" s="166"/>
      <c r="D46" s="166"/>
      <c r="E46" s="167"/>
      <c r="F46" s="166"/>
      <c r="G46" s="166"/>
      <c r="H46" s="166"/>
      <c r="I46" s="167"/>
      <c r="J46" s="166"/>
      <c r="K46" s="166"/>
      <c r="L46" s="166"/>
      <c r="M46" s="167"/>
      <c r="N46" s="166"/>
      <c r="O46" s="166"/>
      <c r="P46" s="166"/>
      <c r="Q46" s="167"/>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210"/>
      <c r="CU46" s="210"/>
      <c r="CV46" s="210"/>
      <c r="CW46" s="210"/>
      <c r="CX46" s="210"/>
      <c r="CY46" s="210"/>
      <c r="CZ46" s="210"/>
      <c r="DA46" s="210"/>
      <c r="DB46" s="210"/>
      <c r="DC46" s="210"/>
      <c r="DD46" s="210"/>
      <c r="DE46" s="210"/>
      <c r="DF46" s="210"/>
      <c r="DG46" s="210"/>
      <c r="DH46" s="210"/>
      <c r="DI46" s="210"/>
      <c r="DJ46" s="210"/>
      <c r="DK46" s="210"/>
      <c r="DL46" s="210"/>
      <c r="DM46" s="210"/>
      <c r="DN46" s="210"/>
      <c r="DO46" s="210"/>
      <c r="DP46" s="210"/>
      <c r="DQ46" s="210"/>
      <c r="DR46" s="210"/>
      <c r="DS46" s="210"/>
      <c r="DT46" s="210"/>
      <c r="DU46" s="210"/>
      <c r="DV46" s="210"/>
      <c r="DW46" s="210"/>
      <c r="DX46" s="210"/>
      <c r="DY46" s="210"/>
      <c r="DZ46" s="210"/>
      <c r="EA46" s="210"/>
      <c r="EB46" s="210"/>
      <c r="EC46" s="210"/>
      <c r="ED46" s="210"/>
      <c r="EE46" s="210"/>
      <c r="EF46" s="210"/>
      <c r="EG46" s="210"/>
      <c r="EH46" s="210"/>
      <c r="EI46" s="210"/>
      <c r="EJ46" s="210"/>
      <c r="EK46" s="210"/>
      <c r="EL46" s="210"/>
      <c r="EM46" s="210"/>
      <c r="EN46" s="210"/>
      <c r="EO46" s="210"/>
      <c r="EP46" s="210"/>
      <c r="EQ46" s="210"/>
      <c r="ER46" s="210"/>
      <c r="ES46" s="210"/>
      <c r="ET46" s="210"/>
      <c r="EU46" s="210"/>
    </row>
    <row r="47" spans="1:151" s="16" customFormat="1" ht="12.75" customHeight="1">
      <c r="A47" s="505"/>
      <c r="B47" s="1337" t="s">
        <v>272</v>
      </c>
      <c r="C47" s="1337"/>
      <c r="D47" s="1337"/>
      <c r="E47" s="1337"/>
      <c r="F47" s="1338" t="s">
        <v>291</v>
      </c>
      <c r="G47" s="1337"/>
      <c r="H47" s="1337"/>
      <c r="I47" s="1339"/>
      <c r="J47" s="1340" t="s">
        <v>290</v>
      </c>
      <c r="K47" s="1341"/>
      <c r="L47" s="1341"/>
      <c r="M47" s="1342"/>
      <c r="N47" s="1343" t="s">
        <v>292</v>
      </c>
      <c r="O47" s="1343"/>
      <c r="P47" s="1343"/>
      <c r="Q47" s="1344"/>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c r="BW47" s="210"/>
      <c r="BX47" s="210"/>
      <c r="BY47" s="210"/>
      <c r="BZ47" s="210"/>
      <c r="CA47" s="210"/>
      <c r="CB47" s="210"/>
      <c r="CC47" s="210"/>
      <c r="CD47" s="210"/>
      <c r="CE47" s="210"/>
      <c r="CF47" s="210"/>
      <c r="CG47" s="210"/>
      <c r="CH47" s="210"/>
      <c r="CI47" s="210"/>
      <c r="CJ47" s="210"/>
      <c r="CK47" s="210"/>
      <c r="CL47" s="210"/>
      <c r="CM47" s="210"/>
      <c r="CN47" s="210"/>
      <c r="CO47" s="210"/>
      <c r="CP47" s="210"/>
      <c r="CQ47" s="210"/>
      <c r="CR47" s="210"/>
      <c r="CS47" s="210"/>
      <c r="CT47" s="210"/>
      <c r="CU47" s="210"/>
      <c r="CV47" s="210"/>
      <c r="CW47" s="210"/>
      <c r="CX47" s="210"/>
      <c r="CY47" s="210"/>
      <c r="CZ47" s="210"/>
      <c r="DA47" s="210"/>
      <c r="DB47" s="210"/>
      <c r="DC47" s="210"/>
      <c r="DD47" s="210"/>
      <c r="DE47" s="210"/>
      <c r="DF47" s="210"/>
      <c r="DG47" s="210"/>
      <c r="DH47" s="210"/>
      <c r="DI47" s="210"/>
      <c r="DJ47" s="210"/>
      <c r="DK47" s="210"/>
      <c r="DL47" s="210"/>
      <c r="DM47" s="210"/>
      <c r="DN47" s="210"/>
      <c r="DO47" s="210"/>
      <c r="DP47" s="210"/>
      <c r="DQ47" s="210"/>
      <c r="DR47" s="210"/>
      <c r="DS47" s="210"/>
      <c r="DT47" s="210"/>
      <c r="DU47" s="210"/>
      <c r="DV47" s="210"/>
      <c r="DW47" s="210"/>
      <c r="DX47" s="210"/>
      <c r="DY47" s="210"/>
      <c r="DZ47" s="210"/>
      <c r="EA47" s="210"/>
      <c r="EB47" s="210"/>
      <c r="EC47" s="210"/>
      <c r="ED47" s="210"/>
      <c r="EE47" s="210"/>
      <c r="EF47" s="210"/>
      <c r="EG47" s="210"/>
      <c r="EH47" s="210"/>
      <c r="EI47" s="210"/>
      <c r="EJ47" s="210"/>
      <c r="EK47" s="210"/>
      <c r="EL47" s="210"/>
      <c r="EM47" s="210"/>
      <c r="EN47" s="210"/>
      <c r="EO47" s="210"/>
      <c r="EP47" s="210"/>
      <c r="EQ47" s="210"/>
      <c r="ER47" s="210"/>
      <c r="ES47" s="210"/>
      <c r="ET47" s="210"/>
      <c r="EU47" s="210"/>
    </row>
    <row r="48" spans="1:151" s="16" customFormat="1" ht="12.75" customHeight="1">
      <c r="A48" s="504" t="s">
        <v>364</v>
      </c>
      <c r="B48" s="496">
        <v>40178</v>
      </c>
      <c r="C48" s="496">
        <v>40543</v>
      </c>
      <c r="D48" s="496">
        <v>40908</v>
      </c>
      <c r="E48" s="496">
        <v>41274</v>
      </c>
      <c r="F48" s="497">
        <v>40178</v>
      </c>
      <c r="G48" s="496">
        <v>40543</v>
      </c>
      <c r="H48" s="496">
        <v>40908</v>
      </c>
      <c r="I48" s="498">
        <v>41274</v>
      </c>
      <c r="J48" s="499">
        <v>40178</v>
      </c>
      <c r="K48" s="500">
        <v>40543</v>
      </c>
      <c r="L48" s="500">
        <v>40908</v>
      </c>
      <c r="M48" s="501">
        <v>41274</v>
      </c>
      <c r="N48" s="502">
        <v>40178</v>
      </c>
      <c r="O48" s="502">
        <v>40543</v>
      </c>
      <c r="P48" s="502">
        <v>40908</v>
      </c>
      <c r="Q48" s="503">
        <v>41274</v>
      </c>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c r="CD48" s="210"/>
      <c r="CE48" s="210"/>
      <c r="CF48" s="210"/>
      <c r="CG48" s="210"/>
      <c r="CH48" s="210"/>
      <c r="CI48" s="210"/>
      <c r="CJ48" s="210"/>
      <c r="CK48" s="210"/>
      <c r="CL48" s="210"/>
      <c r="CM48" s="210"/>
      <c r="CN48" s="210"/>
      <c r="CO48" s="210"/>
      <c r="CP48" s="210"/>
      <c r="CQ48" s="210"/>
      <c r="CR48" s="210"/>
      <c r="CS48" s="210"/>
      <c r="CT48" s="210"/>
      <c r="CU48" s="210"/>
      <c r="CV48" s="210"/>
      <c r="CW48" s="210"/>
      <c r="CX48" s="210"/>
      <c r="CY48" s="210"/>
      <c r="CZ48" s="210"/>
      <c r="DA48" s="210"/>
      <c r="DB48" s="210"/>
      <c r="DC48" s="210"/>
      <c r="DD48" s="210"/>
      <c r="DE48" s="210"/>
      <c r="DF48" s="210"/>
      <c r="DG48" s="210"/>
      <c r="DH48" s="210"/>
      <c r="DI48" s="210"/>
      <c r="DJ48" s="210"/>
      <c r="DK48" s="210"/>
      <c r="DL48" s="210"/>
      <c r="DM48" s="210"/>
      <c r="DN48" s="210"/>
      <c r="DO48" s="210"/>
      <c r="DP48" s="210"/>
      <c r="DQ48" s="210"/>
      <c r="DR48" s="210"/>
      <c r="DS48" s="210"/>
      <c r="DT48" s="210"/>
      <c r="DU48" s="210"/>
      <c r="DV48" s="210"/>
      <c r="DW48" s="210"/>
      <c r="DX48" s="210"/>
      <c r="DY48" s="210"/>
      <c r="DZ48" s="210"/>
      <c r="EA48" s="210"/>
      <c r="EB48" s="210"/>
      <c r="EC48" s="210"/>
      <c r="ED48" s="210"/>
      <c r="EE48" s="210"/>
      <c r="EF48" s="210"/>
      <c r="EG48" s="210"/>
      <c r="EH48" s="210"/>
      <c r="EI48" s="210"/>
      <c r="EJ48" s="210"/>
      <c r="EK48" s="210"/>
      <c r="EL48" s="210"/>
      <c r="EM48" s="210"/>
      <c r="EN48" s="210"/>
      <c r="EO48" s="210"/>
      <c r="EP48" s="210"/>
      <c r="EQ48" s="210"/>
      <c r="ER48" s="210"/>
      <c r="ES48" s="210"/>
      <c r="ET48" s="210"/>
      <c r="EU48" s="210"/>
    </row>
    <row r="49" spans="1:151" s="16" customFormat="1" ht="12.75" customHeight="1">
      <c r="A49" s="246" t="s">
        <v>276</v>
      </c>
      <c r="B49" s="287"/>
      <c r="C49" s="287"/>
      <c r="D49" s="287"/>
      <c r="E49" s="287"/>
      <c r="F49" s="488"/>
      <c r="G49" s="287"/>
      <c r="H49" s="287"/>
      <c r="I49" s="489"/>
      <c r="J49" s="479"/>
      <c r="K49" s="219"/>
      <c r="L49" s="219"/>
      <c r="M49" s="480"/>
      <c r="N49" s="514"/>
      <c r="O49" s="514"/>
      <c r="P49" s="514"/>
      <c r="Q49" s="515"/>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c r="CL49" s="210"/>
      <c r="CM49" s="210"/>
      <c r="CN49" s="210"/>
      <c r="CO49" s="210"/>
      <c r="CP49" s="210"/>
      <c r="CQ49" s="210"/>
      <c r="CR49" s="210"/>
      <c r="CS49" s="210"/>
      <c r="CT49" s="210"/>
      <c r="CU49" s="210"/>
      <c r="CV49" s="210"/>
      <c r="CW49" s="210"/>
      <c r="CX49" s="210"/>
      <c r="CY49" s="210"/>
      <c r="CZ49" s="210"/>
      <c r="DA49" s="210"/>
      <c r="DB49" s="210"/>
      <c r="DC49" s="210"/>
      <c r="DD49" s="210"/>
      <c r="DE49" s="210"/>
      <c r="DF49" s="210"/>
      <c r="DG49" s="210"/>
      <c r="DH49" s="210"/>
      <c r="DI49" s="210"/>
      <c r="DJ49" s="210"/>
      <c r="DK49" s="210"/>
      <c r="DL49" s="210"/>
      <c r="DM49" s="210"/>
      <c r="DN49" s="210"/>
      <c r="DO49" s="210"/>
      <c r="DP49" s="210"/>
      <c r="DQ49" s="210"/>
      <c r="DR49" s="210"/>
      <c r="DS49" s="210"/>
      <c r="DT49" s="210"/>
      <c r="DU49" s="210"/>
      <c r="DV49" s="210"/>
      <c r="DW49" s="210"/>
      <c r="DX49" s="210"/>
      <c r="DY49" s="210"/>
      <c r="DZ49" s="210"/>
      <c r="EA49" s="210"/>
      <c r="EB49" s="210"/>
      <c r="EC49" s="210"/>
      <c r="ED49" s="210"/>
      <c r="EE49" s="210"/>
      <c r="EF49" s="210"/>
      <c r="EG49" s="210"/>
      <c r="EH49" s="210"/>
      <c r="EI49" s="210"/>
      <c r="EJ49" s="210"/>
      <c r="EK49" s="210"/>
      <c r="EL49" s="210"/>
      <c r="EM49" s="210"/>
      <c r="EN49" s="210"/>
      <c r="EO49" s="210"/>
      <c r="EP49" s="210"/>
      <c r="EQ49" s="210"/>
      <c r="ER49" s="210"/>
      <c r="ES49" s="210"/>
      <c r="ET49" s="210"/>
      <c r="EU49" s="210"/>
    </row>
    <row r="50" spans="1:151" s="16" customFormat="1" ht="12" customHeight="1">
      <c r="A50" s="473" t="s">
        <v>281</v>
      </c>
      <c r="B50" s="287">
        <f>B20</f>
        <v>0</v>
      </c>
      <c r="C50" s="287">
        <f>F20</f>
        <v>230.44200000000001</v>
      </c>
      <c r="D50" s="287">
        <f>L20</f>
        <v>344.10793999999999</v>
      </c>
      <c r="E50" s="287">
        <f>R20</f>
        <v>409.69741999999997</v>
      </c>
      <c r="F50" s="488">
        <f>J50-B50</f>
        <v>0</v>
      </c>
      <c r="G50" s="287">
        <f>K50-C50</f>
        <v>0</v>
      </c>
      <c r="H50" s="287">
        <f>L50-D50</f>
        <v>-17.57275999999996</v>
      </c>
      <c r="I50" s="489">
        <f>M50-E50</f>
        <v>-71.051760000000002</v>
      </c>
      <c r="J50" s="479">
        <f>B6</f>
        <v>0</v>
      </c>
      <c r="K50" s="219">
        <f>F6</f>
        <v>230.44200000000001</v>
      </c>
      <c r="L50" s="219">
        <f>L6</f>
        <v>326.53518000000003</v>
      </c>
      <c r="M50" s="480">
        <f>R6</f>
        <v>338.64565999999996</v>
      </c>
      <c r="N50" s="510"/>
      <c r="O50" s="510">
        <f>K50/C50</f>
        <v>1</v>
      </c>
      <c r="P50" s="510">
        <f>L50/D50</f>
        <v>0.94893241928680883</v>
      </c>
      <c r="Q50" s="511">
        <f>M50/E50</f>
        <v>0.8265750367673782</v>
      </c>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c r="CL50" s="210"/>
      <c r="CM50" s="210"/>
      <c r="CN50" s="210"/>
      <c r="CO50" s="210"/>
      <c r="CP50" s="210"/>
      <c r="CQ50" s="210"/>
      <c r="CR50" s="210"/>
      <c r="CS50" s="210"/>
      <c r="CT50" s="210"/>
      <c r="CU50" s="210"/>
      <c r="CV50" s="210"/>
      <c r="CW50" s="210"/>
      <c r="CX50" s="210"/>
      <c r="CY50" s="210"/>
      <c r="CZ50" s="210"/>
      <c r="DA50" s="210"/>
      <c r="DB50" s="210"/>
      <c r="DC50" s="210"/>
      <c r="DD50" s="210"/>
      <c r="DE50" s="210"/>
      <c r="DF50" s="210"/>
      <c r="DG50" s="210"/>
      <c r="DH50" s="210"/>
      <c r="DI50" s="210"/>
      <c r="DJ50" s="210"/>
      <c r="DK50" s="210"/>
      <c r="DL50" s="210"/>
      <c r="DM50" s="210"/>
      <c r="DN50" s="210"/>
      <c r="DO50" s="210"/>
      <c r="DP50" s="210"/>
      <c r="DQ50" s="210"/>
      <c r="DR50" s="210"/>
      <c r="DS50" s="210"/>
      <c r="DT50" s="210"/>
      <c r="DU50" s="210"/>
      <c r="DV50" s="210"/>
      <c r="DW50" s="210"/>
      <c r="DX50" s="210"/>
      <c r="DY50" s="210"/>
      <c r="DZ50" s="210"/>
      <c r="EA50" s="210"/>
      <c r="EB50" s="210"/>
      <c r="EC50" s="210"/>
      <c r="ED50" s="210"/>
      <c r="EE50" s="210"/>
      <c r="EF50" s="210"/>
      <c r="EG50" s="210"/>
      <c r="EH50" s="210"/>
      <c r="EI50" s="210"/>
      <c r="EJ50" s="210"/>
      <c r="EK50" s="210"/>
      <c r="EL50" s="210"/>
      <c r="EM50" s="210"/>
      <c r="EN50" s="210"/>
      <c r="EO50" s="210"/>
      <c r="EP50" s="210"/>
      <c r="EQ50" s="210"/>
      <c r="ER50" s="210"/>
      <c r="ES50" s="210"/>
      <c r="ET50" s="210"/>
      <c r="EU50" s="210"/>
    </row>
    <row r="51" spans="1:151" s="16" customFormat="1" ht="12" customHeight="1">
      <c r="A51" s="473" t="s">
        <v>284</v>
      </c>
      <c r="B51" s="287">
        <f>B21</f>
        <v>175.90691000000001</v>
      </c>
      <c r="C51" s="287">
        <f>F21</f>
        <v>179.82636000000002</v>
      </c>
      <c r="D51" s="287">
        <f>L21</f>
        <v>179.82636000000002</v>
      </c>
      <c r="E51" s="287">
        <f>R21</f>
        <v>412.69096000000002</v>
      </c>
      <c r="F51" s="488">
        <f t="shared" ref="F51:F61" si="18">J51-B51</f>
        <v>-160.71991</v>
      </c>
      <c r="G51" s="287">
        <f t="shared" ref="G51:G61" si="19">K51-C51</f>
        <v>-171.45936</v>
      </c>
      <c r="H51" s="287">
        <f t="shared" ref="H51:H61" si="20">L51-D51</f>
        <v>-174.98936</v>
      </c>
      <c r="I51" s="489">
        <f t="shared" ref="I51:I61" si="21">M51-E51</f>
        <v>-183.29396</v>
      </c>
      <c r="J51" s="479">
        <f>B7</f>
        <v>15.187000000000012</v>
      </c>
      <c r="K51" s="219">
        <f>F7</f>
        <v>8.3670000000000098</v>
      </c>
      <c r="L51" s="219">
        <f>L7</f>
        <v>4.8370000000000193</v>
      </c>
      <c r="M51" s="480">
        <f>R7</f>
        <v>229.39700000000002</v>
      </c>
      <c r="N51" s="510">
        <f t="shared" ref="N51:N61" si="22">J51/B51</f>
        <v>8.6335437306016075E-2</v>
      </c>
      <c r="O51" s="510">
        <f t="shared" ref="O51:O61" si="23">K51/C51</f>
        <v>4.6528217553867011E-2</v>
      </c>
      <c r="P51" s="510">
        <f t="shared" ref="P51:P61" si="24">L51/D51</f>
        <v>2.6898169990206212E-2</v>
      </c>
      <c r="Q51" s="511">
        <f t="shared" ref="Q51:Q61" si="25">M51/E51</f>
        <v>0.55585661483837689</v>
      </c>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c r="CD51" s="210"/>
      <c r="CE51" s="210"/>
      <c r="CF51" s="210"/>
      <c r="CG51" s="210"/>
      <c r="CH51" s="210"/>
      <c r="CI51" s="210"/>
      <c r="CJ51" s="210"/>
      <c r="CK51" s="210"/>
      <c r="CL51" s="210"/>
      <c r="CM51" s="210"/>
      <c r="CN51" s="210"/>
      <c r="CO51" s="210"/>
      <c r="CP51" s="210"/>
      <c r="CQ51" s="210"/>
      <c r="CR51" s="210"/>
      <c r="CS51" s="210"/>
      <c r="CT51" s="210"/>
      <c r="CU51" s="210"/>
      <c r="CV51" s="210"/>
      <c r="CW51" s="210"/>
      <c r="CX51" s="210"/>
      <c r="CY51" s="210"/>
      <c r="CZ51" s="210"/>
      <c r="DA51" s="210"/>
      <c r="DB51" s="210"/>
      <c r="DC51" s="210"/>
      <c r="DD51" s="210"/>
      <c r="DE51" s="210"/>
      <c r="DF51" s="210"/>
      <c r="DG51" s="210"/>
      <c r="DH51" s="210"/>
      <c r="DI51" s="210"/>
      <c r="DJ51" s="210"/>
      <c r="DK51" s="210"/>
      <c r="DL51" s="210"/>
      <c r="DM51" s="210"/>
      <c r="DN51" s="210"/>
      <c r="DO51" s="210"/>
      <c r="DP51" s="210"/>
      <c r="DQ51" s="210"/>
      <c r="DR51" s="210"/>
      <c r="DS51" s="210"/>
      <c r="DT51" s="210"/>
      <c r="DU51" s="210"/>
      <c r="DV51" s="210"/>
      <c r="DW51" s="210"/>
      <c r="DX51" s="210"/>
      <c r="DY51" s="210"/>
      <c r="DZ51" s="210"/>
      <c r="EA51" s="210"/>
      <c r="EB51" s="210"/>
      <c r="EC51" s="210"/>
      <c r="ED51" s="210"/>
      <c r="EE51" s="210"/>
      <c r="EF51" s="210"/>
      <c r="EG51" s="210"/>
      <c r="EH51" s="210"/>
      <c r="EI51" s="210"/>
      <c r="EJ51" s="210"/>
      <c r="EK51" s="210"/>
      <c r="EL51" s="210"/>
      <c r="EM51" s="210"/>
      <c r="EN51" s="210"/>
      <c r="EO51" s="210"/>
      <c r="EP51" s="210"/>
      <c r="EQ51" s="210"/>
      <c r="ER51" s="210"/>
      <c r="ES51" s="210"/>
      <c r="ET51" s="210"/>
      <c r="EU51" s="210"/>
    </row>
    <row r="52" spans="1:151" s="16" customFormat="1" ht="12.75" customHeight="1">
      <c r="A52" s="255"/>
      <c r="B52" s="350">
        <f>SUM(B50:B51)</f>
        <v>175.90691000000001</v>
      </c>
      <c r="C52" s="350">
        <f>SUM(C50:C51)</f>
        <v>410.26836000000003</v>
      </c>
      <c r="D52" s="350">
        <f>SUM(D50:D51)</f>
        <v>523.93430000000001</v>
      </c>
      <c r="E52" s="350">
        <f>SUM(E50:E51)</f>
        <v>822.38837999999998</v>
      </c>
      <c r="F52" s="490">
        <f t="shared" si="18"/>
        <v>-160.71991</v>
      </c>
      <c r="G52" s="350">
        <f t="shared" si="19"/>
        <v>-171.45936</v>
      </c>
      <c r="H52" s="350">
        <f t="shared" si="20"/>
        <v>-192.56211999999994</v>
      </c>
      <c r="I52" s="491">
        <f t="shared" si="21"/>
        <v>-254.34572000000003</v>
      </c>
      <c r="J52" s="481">
        <f>SUM(J50:J51)</f>
        <v>15.187000000000012</v>
      </c>
      <c r="K52" s="430">
        <f>SUM(K50:K51)</f>
        <v>238.80900000000003</v>
      </c>
      <c r="L52" s="430">
        <f>SUM(L50:L51)</f>
        <v>331.37218000000007</v>
      </c>
      <c r="M52" s="482">
        <f>SUM(M50:M51)</f>
        <v>568.04265999999996</v>
      </c>
      <c r="N52" s="516">
        <f t="shared" si="22"/>
        <v>8.6335437306016075E-2</v>
      </c>
      <c r="O52" s="516">
        <f t="shared" si="23"/>
        <v>0.58207998296529617</v>
      </c>
      <c r="P52" s="516">
        <f t="shared" si="24"/>
        <v>0.63246895650847834</v>
      </c>
      <c r="Q52" s="517">
        <f t="shared" si="25"/>
        <v>0.69072311065484648</v>
      </c>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c r="CB52" s="210"/>
      <c r="CC52" s="210"/>
      <c r="CD52" s="210"/>
      <c r="CE52" s="210"/>
      <c r="CF52" s="210"/>
      <c r="CG52" s="210"/>
      <c r="CH52" s="210"/>
      <c r="CI52" s="210"/>
      <c r="CJ52" s="210"/>
      <c r="CK52" s="210"/>
      <c r="CL52" s="210"/>
      <c r="CM52" s="210"/>
      <c r="CN52" s="210"/>
      <c r="CO52" s="210"/>
      <c r="CP52" s="210"/>
      <c r="CQ52" s="210"/>
      <c r="CR52" s="210"/>
      <c r="CS52" s="210"/>
      <c r="CT52" s="210"/>
      <c r="CU52" s="210"/>
      <c r="CV52" s="210"/>
      <c r="CW52" s="210"/>
      <c r="CX52" s="210"/>
      <c r="CY52" s="210"/>
      <c r="CZ52" s="210"/>
      <c r="DA52" s="210"/>
      <c r="DB52" s="210"/>
      <c r="DC52" s="210"/>
      <c r="DD52" s="210"/>
      <c r="DE52" s="210"/>
      <c r="DF52" s="210"/>
      <c r="DG52" s="210"/>
      <c r="DH52" s="210"/>
      <c r="DI52" s="210"/>
      <c r="DJ52" s="210"/>
      <c r="DK52" s="210"/>
      <c r="DL52" s="210"/>
      <c r="DM52" s="210"/>
      <c r="DN52" s="210"/>
      <c r="DO52" s="210"/>
      <c r="DP52" s="210"/>
      <c r="DQ52" s="210"/>
      <c r="DR52" s="210"/>
      <c r="DS52" s="210"/>
      <c r="DT52" s="210"/>
      <c r="DU52" s="210"/>
      <c r="DV52" s="210"/>
      <c r="DW52" s="210"/>
      <c r="DX52" s="210"/>
      <c r="DY52" s="210"/>
      <c r="DZ52" s="210"/>
      <c r="EA52" s="210"/>
      <c r="EB52" s="210"/>
      <c r="EC52" s="210"/>
      <c r="ED52" s="210"/>
      <c r="EE52" s="210"/>
      <c r="EF52" s="210"/>
      <c r="EG52" s="210"/>
      <c r="EH52" s="210"/>
      <c r="EI52" s="210"/>
      <c r="EJ52" s="210"/>
      <c r="EK52" s="210"/>
      <c r="EL52" s="210"/>
      <c r="EM52" s="210"/>
      <c r="EN52" s="210"/>
      <c r="EO52" s="210"/>
      <c r="EP52" s="210"/>
      <c r="EQ52" s="210"/>
      <c r="ER52" s="210"/>
      <c r="ES52" s="210"/>
      <c r="ET52" s="210"/>
      <c r="EU52" s="210"/>
    </row>
    <row r="53" spans="1:151" s="16" customFormat="1" ht="12.75" customHeight="1">
      <c r="A53" s="246" t="s">
        <v>277</v>
      </c>
      <c r="B53" s="474"/>
      <c r="C53" s="474"/>
      <c r="D53" s="474"/>
      <c r="E53" s="478"/>
      <c r="F53" s="492"/>
      <c r="G53" s="478"/>
      <c r="H53" s="478"/>
      <c r="I53" s="493"/>
      <c r="J53" s="483"/>
      <c r="K53" s="484"/>
      <c r="L53" s="484"/>
      <c r="M53" s="485"/>
      <c r="N53" s="518"/>
      <c r="O53" s="518"/>
      <c r="P53" s="518"/>
      <c r="Q53" s="519"/>
      <c r="R53" s="210"/>
      <c r="S53" s="210"/>
      <c r="T53" s="210"/>
      <c r="U53" s="210"/>
      <c r="V53" s="210"/>
      <c r="W53" s="210"/>
      <c r="X53" s="210"/>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c r="CB53" s="210"/>
      <c r="CC53" s="210"/>
      <c r="CD53" s="210"/>
      <c r="CE53" s="210"/>
      <c r="CF53" s="210"/>
      <c r="CG53" s="210"/>
      <c r="CH53" s="210"/>
      <c r="CI53" s="210"/>
      <c r="CJ53" s="210"/>
      <c r="CK53" s="210"/>
      <c r="CL53" s="210"/>
      <c r="CM53" s="210"/>
      <c r="CN53" s="210"/>
      <c r="CO53" s="210"/>
      <c r="CP53" s="210"/>
      <c r="CQ53" s="210"/>
      <c r="CR53" s="210"/>
      <c r="CS53" s="210"/>
      <c r="CT53" s="210"/>
      <c r="CU53" s="210"/>
      <c r="CV53" s="210"/>
      <c r="CW53" s="210"/>
      <c r="CX53" s="210"/>
      <c r="CY53" s="210"/>
      <c r="CZ53" s="210"/>
      <c r="DA53" s="210"/>
      <c r="DB53" s="210"/>
      <c r="DC53" s="210"/>
      <c r="DD53" s="210"/>
      <c r="DE53" s="210"/>
      <c r="DF53" s="210"/>
      <c r="DG53" s="210"/>
      <c r="DH53" s="210"/>
      <c r="DI53" s="210"/>
      <c r="DJ53" s="210"/>
      <c r="DK53" s="210"/>
      <c r="DL53" s="210"/>
      <c r="DM53" s="210"/>
      <c r="DN53" s="210"/>
      <c r="DO53" s="210"/>
      <c r="DP53" s="210"/>
      <c r="DQ53" s="210"/>
      <c r="DR53" s="210"/>
      <c r="DS53" s="210"/>
      <c r="DT53" s="210"/>
      <c r="DU53" s="210"/>
      <c r="DV53" s="210"/>
      <c r="DW53" s="210"/>
      <c r="DX53" s="210"/>
      <c r="DY53" s="210"/>
      <c r="DZ53" s="210"/>
      <c r="EA53" s="210"/>
      <c r="EB53" s="210"/>
      <c r="EC53" s="210"/>
      <c r="ED53" s="210"/>
      <c r="EE53" s="210"/>
      <c r="EF53" s="210"/>
      <c r="EG53" s="210"/>
      <c r="EH53" s="210"/>
      <c r="EI53" s="210"/>
      <c r="EJ53" s="210"/>
      <c r="EK53" s="210"/>
      <c r="EL53" s="210"/>
      <c r="EM53" s="210"/>
      <c r="EN53" s="210"/>
      <c r="EO53" s="210"/>
      <c r="EP53" s="210"/>
      <c r="EQ53" s="210"/>
      <c r="ER53" s="210"/>
      <c r="ES53" s="210"/>
      <c r="ET53" s="210"/>
      <c r="EU53" s="210"/>
    </row>
    <row r="54" spans="1:151" s="16" customFormat="1" ht="12" customHeight="1">
      <c r="A54" s="250" t="s">
        <v>14</v>
      </c>
      <c r="B54" s="287">
        <f>B24</f>
        <v>3444.3992799999996</v>
      </c>
      <c r="C54" s="287">
        <f>F24</f>
        <v>3444.3992799999996</v>
      </c>
      <c r="D54" s="287">
        <f>L24</f>
        <v>2408.7863200000002</v>
      </c>
      <c r="E54" s="287">
        <f>R24</f>
        <v>2589.4048400000001</v>
      </c>
      <c r="F54" s="488">
        <f t="shared" si="18"/>
        <v>-2498.7282599999999</v>
      </c>
      <c r="G54" s="287">
        <f t="shared" si="19"/>
        <v>-2641.4822799999997</v>
      </c>
      <c r="H54" s="287">
        <f t="shared" si="20"/>
        <v>-19.574369999999362</v>
      </c>
      <c r="I54" s="489">
        <f t="shared" si="21"/>
        <v>-104.22588999999925</v>
      </c>
      <c r="J54" s="479">
        <f>B10</f>
        <v>945.67101999999977</v>
      </c>
      <c r="K54" s="219">
        <f>F10</f>
        <v>802.9169999999998</v>
      </c>
      <c r="L54" s="219">
        <f>L10</f>
        <v>2389.2119500000008</v>
      </c>
      <c r="M54" s="480">
        <f>R10</f>
        <v>2485.1789500000009</v>
      </c>
      <c r="N54" s="510">
        <f t="shared" si="22"/>
        <v>0.27455325098082123</v>
      </c>
      <c r="O54" s="510">
        <f t="shared" si="23"/>
        <v>0.23310799205601967</v>
      </c>
      <c r="P54" s="510">
        <f t="shared" si="24"/>
        <v>0.99187376238503411</v>
      </c>
      <c r="Q54" s="511">
        <f t="shared" si="25"/>
        <v>0.95974909431311661</v>
      </c>
      <c r="R54" s="210"/>
      <c r="S54" s="210"/>
      <c r="T54" s="210"/>
      <c r="U54" s="210"/>
      <c r="V54" s="210"/>
      <c r="W54" s="210"/>
      <c r="X54" s="210"/>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c r="CB54" s="210"/>
      <c r="CC54" s="210"/>
      <c r="CD54" s="210"/>
      <c r="CE54" s="210"/>
      <c r="CF54" s="210"/>
      <c r="CG54" s="210"/>
      <c r="CH54" s="210"/>
      <c r="CI54" s="210"/>
      <c r="CJ54" s="210"/>
      <c r="CK54" s="210"/>
      <c r="CL54" s="210"/>
      <c r="CM54" s="210"/>
      <c r="CN54" s="210"/>
      <c r="CO54" s="210"/>
      <c r="CP54" s="210"/>
      <c r="CQ54" s="210"/>
      <c r="CR54" s="210"/>
      <c r="CS54" s="210"/>
      <c r="CT54" s="210"/>
      <c r="CU54" s="210"/>
      <c r="CV54" s="210"/>
      <c r="CW54" s="210"/>
      <c r="CX54" s="210"/>
      <c r="CY54" s="210"/>
      <c r="CZ54" s="210"/>
      <c r="DA54" s="210"/>
      <c r="DB54" s="210"/>
      <c r="DC54" s="210"/>
      <c r="DD54" s="210"/>
      <c r="DE54" s="210"/>
      <c r="DF54" s="210"/>
      <c r="DG54" s="210"/>
      <c r="DH54" s="210"/>
      <c r="DI54" s="210"/>
      <c r="DJ54" s="210"/>
      <c r="DK54" s="210"/>
      <c r="DL54" s="210"/>
      <c r="DM54" s="210"/>
      <c r="DN54" s="210"/>
      <c r="DO54" s="210"/>
      <c r="DP54" s="210"/>
      <c r="DQ54" s="210"/>
      <c r="DR54" s="210"/>
      <c r="DS54" s="210"/>
      <c r="DT54" s="210"/>
      <c r="DU54" s="210"/>
      <c r="DV54" s="210"/>
      <c r="DW54" s="210"/>
      <c r="DX54" s="210"/>
      <c r="DY54" s="210"/>
      <c r="DZ54" s="210"/>
      <c r="EA54" s="210"/>
      <c r="EB54" s="210"/>
      <c r="EC54" s="210"/>
      <c r="ED54" s="210"/>
      <c r="EE54" s="210"/>
      <c r="EF54" s="210"/>
      <c r="EG54" s="210"/>
      <c r="EH54" s="210"/>
      <c r="EI54" s="210"/>
      <c r="EJ54" s="210"/>
      <c r="EK54" s="210"/>
      <c r="EL54" s="210"/>
      <c r="EM54" s="210"/>
      <c r="EN54" s="210"/>
      <c r="EO54" s="210"/>
      <c r="EP54" s="210"/>
      <c r="EQ54" s="210"/>
      <c r="ER54" s="210"/>
      <c r="ES54" s="210"/>
      <c r="ET54" s="210"/>
      <c r="EU54" s="210"/>
    </row>
    <row r="55" spans="1:151" s="16" customFormat="1" ht="12" customHeight="1">
      <c r="A55" s="250" t="s">
        <v>15</v>
      </c>
      <c r="B55" s="287">
        <f>B25</f>
        <v>1345.17678</v>
      </c>
      <c r="C55" s="287">
        <f>F25</f>
        <v>1414.0493799999999</v>
      </c>
      <c r="D55" s="287">
        <f>L25</f>
        <v>2954.2481499999999</v>
      </c>
      <c r="E55" s="287">
        <f>R25</f>
        <v>2644.5005099999998</v>
      </c>
      <c r="F55" s="488">
        <f t="shared" si="18"/>
        <v>-878.87178000000006</v>
      </c>
      <c r="G55" s="287">
        <f t="shared" si="19"/>
        <v>-903.85637999999994</v>
      </c>
      <c r="H55" s="287">
        <f t="shared" si="20"/>
        <v>-1034.5348780000002</v>
      </c>
      <c r="I55" s="489">
        <f t="shared" si="21"/>
        <v>-733.25496600000019</v>
      </c>
      <c r="J55" s="479">
        <f>B11</f>
        <v>466.30499999999995</v>
      </c>
      <c r="K55" s="219">
        <f>F11</f>
        <v>510.19299999999993</v>
      </c>
      <c r="L55" s="219">
        <f>L11</f>
        <v>1919.7132719999997</v>
      </c>
      <c r="M55" s="480">
        <f>R11</f>
        <v>1911.2455439999997</v>
      </c>
      <c r="N55" s="510">
        <f t="shared" si="22"/>
        <v>0.34664960541468753</v>
      </c>
      <c r="O55" s="510">
        <f t="shared" si="23"/>
        <v>0.36080281722552004</v>
      </c>
      <c r="P55" s="510">
        <f t="shared" si="24"/>
        <v>0.64981449577957751</v>
      </c>
      <c r="Q55" s="511">
        <f t="shared" si="25"/>
        <v>0.72272458892435598</v>
      </c>
      <c r="R55" s="210"/>
      <c r="S55" s="210"/>
      <c r="T55" s="210"/>
      <c r="U55" s="210"/>
      <c r="V55" s="210"/>
      <c r="W55" s="210"/>
      <c r="X55" s="210"/>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c r="CB55" s="210"/>
      <c r="CC55" s="210"/>
      <c r="CD55" s="210"/>
      <c r="CE55" s="210"/>
      <c r="CF55" s="210"/>
      <c r="CG55" s="210"/>
      <c r="CH55" s="210"/>
      <c r="CI55" s="210"/>
      <c r="CJ55" s="210"/>
      <c r="CK55" s="210"/>
      <c r="CL55" s="210"/>
      <c r="CM55" s="210"/>
      <c r="CN55" s="210"/>
      <c r="CO55" s="210"/>
      <c r="CP55" s="210"/>
      <c r="CQ55" s="210"/>
      <c r="CR55" s="210"/>
      <c r="CS55" s="210"/>
      <c r="CT55" s="210"/>
      <c r="CU55" s="210"/>
      <c r="CV55" s="210"/>
      <c r="CW55" s="210"/>
      <c r="CX55" s="210"/>
      <c r="CY55" s="210"/>
      <c r="CZ55" s="210"/>
      <c r="DA55" s="210"/>
      <c r="DB55" s="210"/>
      <c r="DC55" s="210"/>
      <c r="DD55" s="210"/>
      <c r="DE55" s="210"/>
      <c r="DF55" s="210"/>
      <c r="DG55" s="210"/>
      <c r="DH55" s="210"/>
      <c r="DI55" s="210"/>
      <c r="DJ55" s="210"/>
      <c r="DK55" s="210"/>
      <c r="DL55" s="210"/>
      <c r="DM55" s="210"/>
      <c r="DN55" s="210"/>
      <c r="DO55" s="210"/>
      <c r="DP55" s="210"/>
      <c r="DQ55" s="210"/>
      <c r="DR55" s="210"/>
      <c r="DS55" s="210"/>
      <c r="DT55" s="210"/>
      <c r="DU55" s="210"/>
      <c r="DV55" s="210"/>
      <c r="DW55" s="210"/>
      <c r="DX55" s="210"/>
      <c r="DY55" s="210"/>
      <c r="DZ55" s="210"/>
      <c r="EA55" s="210"/>
      <c r="EB55" s="210"/>
      <c r="EC55" s="210"/>
      <c r="ED55" s="210"/>
      <c r="EE55" s="210"/>
      <c r="EF55" s="210"/>
      <c r="EG55" s="210"/>
      <c r="EH55" s="210"/>
      <c r="EI55" s="210"/>
      <c r="EJ55" s="210"/>
      <c r="EK55" s="210"/>
      <c r="EL55" s="210"/>
      <c r="EM55" s="210"/>
      <c r="EN55" s="210"/>
      <c r="EO55" s="210"/>
      <c r="EP55" s="210"/>
      <c r="EQ55" s="210"/>
      <c r="ER55" s="210"/>
      <c r="ES55" s="210"/>
      <c r="ET55" s="210"/>
      <c r="EU55" s="210"/>
    </row>
    <row r="56" spans="1:151" s="16" customFormat="1" ht="12" customHeight="1">
      <c r="A56" s="473" t="s">
        <v>282</v>
      </c>
      <c r="B56" s="287">
        <f>B26</f>
        <v>1564.8708100000001</v>
      </c>
      <c r="C56" s="287">
        <f>F26</f>
        <v>1804.6815800000002</v>
      </c>
      <c r="D56" s="287">
        <f>L26</f>
        <v>1912.5083600000003</v>
      </c>
      <c r="E56" s="287">
        <f>R26</f>
        <v>2059.7406500000002</v>
      </c>
      <c r="F56" s="488">
        <f t="shared" si="18"/>
        <v>-1075.3158100000001</v>
      </c>
      <c r="G56" s="287">
        <f t="shared" si="19"/>
        <v>-1211.9625800000001</v>
      </c>
      <c r="H56" s="287">
        <f t="shared" si="20"/>
        <v>-1249.3783800000003</v>
      </c>
      <c r="I56" s="489">
        <f t="shared" si="21"/>
        <v>-1404.9316699999999</v>
      </c>
      <c r="J56" s="479">
        <f>B12</f>
        <v>489.55500000000006</v>
      </c>
      <c r="K56" s="219">
        <f>F12</f>
        <v>592.71900000000005</v>
      </c>
      <c r="L56" s="219">
        <f>L12</f>
        <v>663.12997999999993</v>
      </c>
      <c r="M56" s="480">
        <f>R12</f>
        <v>654.80898000000013</v>
      </c>
      <c r="N56" s="510">
        <f t="shared" si="22"/>
        <v>0.31284052132073448</v>
      </c>
      <c r="O56" s="510">
        <f t="shared" si="23"/>
        <v>0.32843411633868397</v>
      </c>
      <c r="P56" s="510">
        <f t="shared" si="24"/>
        <v>0.3467331144110658</v>
      </c>
      <c r="Q56" s="511">
        <f t="shared" si="25"/>
        <v>0.31790846095113967</v>
      </c>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c r="CB56" s="210"/>
      <c r="CC56" s="210"/>
      <c r="CD56" s="210"/>
      <c r="CE56" s="210"/>
      <c r="CF56" s="210"/>
      <c r="CG56" s="210"/>
      <c r="CH56" s="210"/>
      <c r="CI56" s="210"/>
      <c r="CJ56" s="210"/>
      <c r="CK56" s="210"/>
      <c r="CL56" s="210"/>
      <c r="CM56" s="210"/>
      <c r="CN56" s="210"/>
      <c r="CO56" s="210"/>
      <c r="CP56" s="210"/>
      <c r="CQ56" s="210"/>
      <c r="CR56" s="210"/>
      <c r="CS56" s="210"/>
      <c r="CT56" s="210"/>
      <c r="CU56" s="210"/>
      <c r="CV56" s="210"/>
      <c r="CW56" s="210"/>
      <c r="CX56" s="210"/>
      <c r="CY56" s="210"/>
      <c r="CZ56" s="210"/>
      <c r="DA56" s="210"/>
      <c r="DB56" s="210"/>
      <c r="DC56" s="210"/>
      <c r="DD56" s="210"/>
      <c r="DE56" s="210"/>
      <c r="DF56" s="210"/>
      <c r="DG56" s="210"/>
      <c r="DH56" s="210"/>
      <c r="DI56" s="210"/>
      <c r="DJ56" s="210"/>
      <c r="DK56" s="210"/>
      <c r="DL56" s="210"/>
      <c r="DM56" s="210"/>
      <c r="DN56" s="210"/>
      <c r="DO56" s="210"/>
      <c r="DP56" s="210"/>
      <c r="DQ56" s="210"/>
      <c r="DR56" s="210"/>
      <c r="DS56" s="210"/>
      <c r="DT56" s="210"/>
      <c r="DU56" s="210"/>
      <c r="DV56" s="210"/>
      <c r="DW56" s="210"/>
      <c r="DX56" s="210"/>
      <c r="DY56" s="210"/>
      <c r="DZ56" s="210"/>
      <c r="EA56" s="210"/>
      <c r="EB56" s="210"/>
      <c r="EC56" s="210"/>
      <c r="ED56" s="210"/>
      <c r="EE56" s="210"/>
      <c r="EF56" s="210"/>
      <c r="EG56" s="210"/>
      <c r="EH56" s="210"/>
      <c r="EI56" s="210"/>
      <c r="EJ56" s="210"/>
      <c r="EK56" s="210"/>
      <c r="EL56" s="210"/>
      <c r="EM56" s="210"/>
      <c r="EN56" s="210"/>
      <c r="EO56" s="210"/>
      <c r="EP56" s="210"/>
      <c r="EQ56" s="210"/>
      <c r="ER56" s="210"/>
      <c r="ES56" s="210"/>
      <c r="ET56" s="210"/>
      <c r="EU56" s="210"/>
    </row>
    <row r="57" spans="1:151" s="16" customFormat="1" ht="12" customHeight="1">
      <c r="A57" s="473" t="s">
        <v>283</v>
      </c>
      <c r="B57" s="287">
        <f>B27</f>
        <v>0</v>
      </c>
      <c r="C57" s="287">
        <f>F27</f>
        <v>89.003590000000003</v>
      </c>
      <c r="D57" s="287">
        <f>L27</f>
        <v>258.55198999999999</v>
      </c>
      <c r="E57" s="287">
        <f>R27</f>
        <v>44.841709999999949</v>
      </c>
      <c r="F57" s="488">
        <f t="shared" si="18"/>
        <v>0</v>
      </c>
      <c r="G57" s="287">
        <f t="shared" si="19"/>
        <v>0</v>
      </c>
      <c r="H57" s="287">
        <f t="shared" si="20"/>
        <v>0</v>
      </c>
      <c r="I57" s="489">
        <f t="shared" si="21"/>
        <v>0</v>
      </c>
      <c r="J57" s="479">
        <f>B13</f>
        <v>0</v>
      </c>
      <c r="K57" s="219">
        <f>F13</f>
        <v>89.003590000000003</v>
      </c>
      <c r="L57" s="219">
        <f>L13</f>
        <v>258.55198999999999</v>
      </c>
      <c r="M57" s="480">
        <f>R13</f>
        <v>44.841709999999949</v>
      </c>
      <c r="N57" s="510"/>
      <c r="O57" s="510">
        <f t="shared" si="23"/>
        <v>1</v>
      </c>
      <c r="P57" s="510">
        <f t="shared" si="24"/>
        <v>1</v>
      </c>
      <c r="Q57" s="511">
        <f t="shared" si="25"/>
        <v>1</v>
      </c>
      <c r="R57" s="210"/>
      <c r="S57" s="210"/>
      <c r="T57" s="210"/>
      <c r="U57" s="210"/>
      <c r="V57" s="210"/>
      <c r="W57" s="210"/>
      <c r="X57" s="210"/>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c r="CB57" s="210"/>
      <c r="CC57" s="210"/>
      <c r="CD57" s="210"/>
      <c r="CE57" s="210"/>
      <c r="CF57" s="210"/>
      <c r="CG57" s="210"/>
      <c r="CH57" s="210"/>
      <c r="CI57" s="210"/>
      <c r="CJ57" s="210"/>
      <c r="CK57" s="210"/>
      <c r="CL57" s="210"/>
      <c r="CM57" s="210"/>
      <c r="CN57" s="210"/>
      <c r="CO57" s="210"/>
      <c r="CP57" s="210"/>
      <c r="CQ57" s="210"/>
      <c r="CR57" s="210"/>
      <c r="CS57" s="210"/>
      <c r="CT57" s="210"/>
      <c r="CU57" s="210"/>
      <c r="CV57" s="210"/>
      <c r="CW57" s="210"/>
      <c r="CX57" s="210"/>
      <c r="CY57" s="210"/>
      <c r="CZ57" s="210"/>
      <c r="DA57" s="210"/>
      <c r="DB57" s="210"/>
      <c r="DC57" s="210"/>
      <c r="DD57" s="210"/>
      <c r="DE57" s="210"/>
      <c r="DF57" s="210"/>
      <c r="DG57" s="210"/>
      <c r="DH57" s="210"/>
      <c r="DI57" s="210"/>
      <c r="DJ57" s="210"/>
      <c r="DK57" s="210"/>
      <c r="DL57" s="210"/>
      <c r="DM57" s="210"/>
      <c r="DN57" s="210"/>
      <c r="DO57" s="210"/>
      <c r="DP57" s="210"/>
      <c r="DQ57" s="210"/>
      <c r="DR57" s="210"/>
      <c r="DS57" s="210"/>
      <c r="DT57" s="210"/>
      <c r="DU57" s="210"/>
      <c r="DV57" s="210"/>
      <c r="DW57" s="210"/>
      <c r="DX57" s="210"/>
      <c r="DY57" s="210"/>
      <c r="DZ57" s="210"/>
      <c r="EA57" s="210"/>
      <c r="EB57" s="210"/>
      <c r="EC57" s="210"/>
      <c r="ED57" s="210"/>
      <c r="EE57" s="210"/>
      <c r="EF57" s="210"/>
      <c r="EG57" s="210"/>
      <c r="EH57" s="210"/>
      <c r="EI57" s="210"/>
      <c r="EJ57" s="210"/>
      <c r="EK57" s="210"/>
      <c r="EL57" s="210"/>
      <c r="EM57" s="210"/>
      <c r="EN57" s="210"/>
      <c r="EO57" s="210"/>
      <c r="EP57" s="210"/>
      <c r="EQ57" s="210"/>
      <c r="ER57" s="210"/>
      <c r="ES57" s="210"/>
      <c r="ET57" s="210"/>
      <c r="EU57" s="210"/>
    </row>
    <row r="58" spans="1:151" s="16" customFormat="1" ht="12.75" customHeight="1">
      <c r="A58" s="255"/>
      <c r="B58" s="350">
        <f>SUM(B54:B57)</f>
        <v>6354.4468699999998</v>
      </c>
      <c r="C58" s="350">
        <f>SUM(C54:C57)</f>
        <v>6752.1338300000007</v>
      </c>
      <c r="D58" s="350">
        <f>SUM(D54:D57)</f>
        <v>7534.0948200000003</v>
      </c>
      <c r="E58" s="350">
        <f>SUM(E54:E57)</f>
        <v>7338.4877100000003</v>
      </c>
      <c r="F58" s="490">
        <f t="shared" si="18"/>
        <v>-4452.9158500000003</v>
      </c>
      <c r="G58" s="350">
        <f t="shared" si="19"/>
        <v>-4757.3012400000007</v>
      </c>
      <c r="H58" s="350">
        <f t="shared" si="20"/>
        <v>-2303.4876279999999</v>
      </c>
      <c r="I58" s="491">
        <f t="shared" si="21"/>
        <v>-2242.4125260000001</v>
      </c>
      <c r="J58" s="481">
        <f>SUM(J54:J57)</f>
        <v>1901.5310199999997</v>
      </c>
      <c r="K58" s="430">
        <f>SUM(K54:K57)</f>
        <v>1994.8325899999998</v>
      </c>
      <c r="L58" s="430">
        <f>SUM(L54:L57)</f>
        <v>5230.6071920000004</v>
      </c>
      <c r="M58" s="482">
        <f>SUM(M54:M57)</f>
        <v>5096.0751840000003</v>
      </c>
      <c r="N58" s="516">
        <f t="shared" si="22"/>
        <v>0.29924414491170337</v>
      </c>
      <c r="O58" s="516">
        <f t="shared" si="23"/>
        <v>0.29543735954060607</v>
      </c>
      <c r="P58" s="516">
        <f t="shared" si="24"/>
        <v>0.69425821110119768</v>
      </c>
      <c r="Q58" s="517">
        <f t="shared" si="25"/>
        <v>0.69443124869660644</v>
      </c>
      <c r="R58" s="210"/>
      <c r="S58" s="210"/>
      <c r="T58" s="210"/>
      <c r="U58" s="210"/>
      <c r="V58" s="210"/>
      <c r="W58" s="210"/>
      <c r="X58" s="210"/>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c r="CB58" s="210"/>
      <c r="CC58" s="210"/>
      <c r="CD58" s="210"/>
      <c r="CE58" s="210"/>
      <c r="CF58" s="210"/>
      <c r="CG58" s="210"/>
      <c r="CH58" s="210"/>
      <c r="CI58" s="210"/>
      <c r="CJ58" s="210"/>
      <c r="CK58" s="210"/>
      <c r="CL58" s="210"/>
      <c r="CM58" s="210"/>
      <c r="CN58" s="210"/>
      <c r="CO58" s="210"/>
      <c r="CP58" s="210"/>
      <c r="CQ58" s="210"/>
      <c r="CR58" s="210"/>
      <c r="CS58" s="210"/>
      <c r="CT58" s="210"/>
      <c r="CU58" s="210"/>
      <c r="CV58" s="210"/>
      <c r="CW58" s="210"/>
      <c r="CX58" s="210"/>
      <c r="CY58" s="210"/>
      <c r="CZ58" s="210"/>
      <c r="DA58" s="210"/>
      <c r="DB58" s="210"/>
      <c r="DC58" s="210"/>
      <c r="DD58" s="210"/>
      <c r="DE58" s="210"/>
      <c r="DF58" s="210"/>
      <c r="DG58" s="210"/>
      <c r="DH58" s="210"/>
      <c r="DI58" s="210"/>
      <c r="DJ58" s="210"/>
      <c r="DK58" s="210"/>
      <c r="DL58" s="210"/>
      <c r="DM58" s="210"/>
      <c r="DN58" s="210"/>
      <c r="DO58" s="210"/>
      <c r="DP58" s="210"/>
      <c r="DQ58" s="210"/>
      <c r="DR58" s="210"/>
      <c r="DS58" s="210"/>
      <c r="DT58" s="210"/>
      <c r="DU58" s="210"/>
      <c r="DV58" s="210"/>
      <c r="DW58" s="210"/>
      <c r="DX58" s="210"/>
      <c r="DY58" s="210"/>
      <c r="DZ58" s="210"/>
      <c r="EA58" s="210"/>
      <c r="EB58" s="210"/>
      <c r="EC58" s="210"/>
      <c r="ED58" s="210"/>
      <c r="EE58" s="210"/>
      <c r="EF58" s="210"/>
      <c r="EG58" s="210"/>
      <c r="EH58" s="210"/>
      <c r="EI58" s="210"/>
      <c r="EJ58" s="210"/>
      <c r="EK58" s="210"/>
      <c r="EL58" s="210"/>
      <c r="EM58" s="210"/>
      <c r="EN58" s="210"/>
      <c r="EO58" s="210"/>
      <c r="EP58" s="210"/>
      <c r="EQ58" s="210"/>
      <c r="ER58" s="210"/>
      <c r="ES58" s="210"/>
      <c r="ET58" s="210"/>
      <c r="EU58" s="210"/>
    </row>
    <row r="59" spans="1:151" s="16" customFormat="1" ht="12.75" customHeight="1">
      <c r="A59" s="475" t="s">
        <v>278</v>
      </c>
      <c r="B59" s="474"/>
      <c r="C59" s="474"/>
      <c r="D59" s="474"/>
      <c r="E59" s="478"/>
      <c r="F59" s="492"/>
      <c r="G59" s="478"/>
      <c r="H59" s="478"/>
      <c r="I59" s="493"/>
      <c r="J59" s="483"/>
      <c r="K59" s="484"/>
      <c r="L59" s="484"/>
      <c r="M59" s="485"/>
      <c r="N59" s="518"/>
      <c r="O59" s="518"/>
      <c r="P59" s="518"/>
      <c r="Q59" s="519"/>
      <c r="R59" s="210"/>
      <c r="S59" s="210"/>
      <c r="T59" s="210"/>
      <c r="U59" s="210"/>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c r="CD59" s="210"/>
      <c r="CE59" s="210"/>
      <c r="CF59" s="210"/>
      <c r="CG59" s="210"/>
      <c r="CH59" s="210"/>
      <c r="CI59" s="210"/>
      <c r="CJ59" s="210"/>
      <c r="CK59" s="210"/>
      <c r="CL59" s="210"/>
      <c r="CM59" s="210"/>
      <c r="CN59" s="210"/>
      <c r="CO59" s="210"/>
      <c r="CP59" s="210"/>
      <c r="CQ59" s="210"/>
      <c r="CR59" s="210"/>
      <c r="CS59" s="210"/>
      <c r="CT59" s="210"/>
      <c r="CU59" s="210"/>
      <c r="CV59" s="210"/>
      <c r="CW59" s="210"/>
      <c r="CX59" s="210"/>
      <c r="CY59" s="210"/>
      <c r="CZ59" s="210"/>
      <c r="DA59" s="210"/>
      <c r="DB59" s="210"/>
      <c r="DC59" s="210"/>
      <c r="DD59" s="210"/>
      <c r="DE59" s="210"/>
      <c r="DF59" s="210"/>
      <c r="DG59" s="210"/>
      <c r="DH59" s="210"/>
      <c r="DI59" s="210"/>
      <c r="DJ59" s="210"/>
      <c r="DK59" s="210"/>
      <c r="DL59" s="210"/>
      <c r="DM59" s="210"/>
      <c r="DN59" s="210"/>
      <c r="DO59" s="210"/>
      <c r="DP59" s="210"/>
      <c r="DQ59" s="210"/>
      <c r="DR59" s="210"/>
      <c r="DS59" s="210"/>
      <c r="DT59" s="210"/>
      <c r="DU59" s="210"/>
      <c r="DV59" s="210"/>
      <c r="DW59" s="210"/>
      <c r="DX59" s="210"/>
      <c r="DY59" s="210"/>
      <c r="DZ59" s="210"/>
      <c r="EA59" s="210"/>
      <c r="EB59" s="210"/>
      <c r="EC59" s="210"/>
      <c r="ED59" s="210"/>
      <c r="EE59" s="210"/>
      <c r="EF59" s="210"/>
      <c r="EG59" s="210"/>
      <c r="EH59" s="210"/>
      <c r="EI59" s="210"/>
      <c r="EJ59" s="210"/>
      <c r="EK59" s="210"/>
      <c r="EL59" s="210"/>
      <c r="EM59" s="210"/>
      <c r="EN59" s="210"/>
      <c r="EO59" s="210"/>
      <c r="EP59" s="210"/>
      <c r="EQ59" s="210"/>
      <c r="ER59" s="210"/>
      <c r="ES59" s="210"/>
      <c r="ET59" s="210"/>
      <c r="EU59" s="210"/>
    </row>
    <row r="60" spans="1:151" s="16" customFormat="1" ht="12" customHeight="1">
      <c r="A60" s="250" t="s">
        <v>48</v>
      </c>
      <c r="B60" s="287">
        <f>B30</f>
        <v>102.63800000000001</v>
      </c>
      <c r="C60" s="287">
        <f>F30</f>
        <v>102.63800000000001</v>
      </c>
      <c r="D60" s="287">
        <f>L30</f>
        <v>77.638000000000005</v>
      </c>
      <c r="E60" s="287">
        <f>R30</f>
        <v>77.638000000000005</v>
      </c>
      <c r="F60" s="488">
        <f t="shared" si="18"/>
        <v>-37.637</v>
      </c>
      <c r="G60" s="287">
        <f t="shared" si="19"/>
        <v>-37.637</v>
      </c>
      <c r="H60" s="287">
        <f t="shared" si="20"/>
        <v>-32.637</v>
      </c>
      <c r="I60" s="489">
        <f t="shared" si="21"/>
        <v>-32.637</v>
      </c>
      <c r="J60" s="479">
        <f>B16</f>
        <v>65.001000000000005</v>
      </c>
      <c r="K60" s="219">
        <f>F16</f>
        <v>65.001000000000005</v>
      </c>
      <c r="L60" s="219">
        <f>L16</f>
        <v>45.001000000000005</v>
      </c>
      <c r="M60" s="480">
        <f>R16</f>
        <v>45.001000000000005</v>
      </c>
      <c r="N60" s="510">
        <f t="shared" si="22"/>
        <v>0.63330345486077277</v>
      </c>
      <c r="O60" s="510">
        <f t="shared" si="23"/>
        <v>0.63330345486077277</v>
      </c>
      <c r="P60" s="510">
        <f t="shared" si="24"/>
        <v>0.57962595636157555</v>
      </c>
      <c r="Q60" s="511">
        <f t="shared" si="25"/>
        <v>0.57962595636157555</v>
      </c>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c r="CD60" s="210"/>
      <c r="CE60" s="210"/>
      <c r="CF60" s="210"/>
      <c r="CG60" s="210"/>
      <c r="CH60" s="210"/>
      <c r="CI60" s="210"/>
      <c r="CJ60" s="210"/>
      <c r="CK60" s="210"/>
      <c r="CL60" s="210"/>
      <c r="CM60" s="210"/>
      <c r="CN60" s="210"/>
      <c r="CO60" s="210"/>
      <c r="CP60" s="210"/>
      <c r="CQ60" s="210"/>
      <c r="CR60" s="210"/>
      <c r="CS60" s="210"/>
      <c r="CT60" s="210"/>
      <c r="CU60" s="210"/>
      <c r="CV60" s="210"/>
      <c r="CW60" s="210"/>
      <c r="CX60" s="210"/>
      <c r="CY60" s="210"/>
      <c r="CZ60" s="210"/>
      <c r="DA60" s="210"/>
      <c r="DB60" s="210"/>
      <c r="DC60" s="210"/>
      <c r="DD60" s="210"/>
      <c r="DE60" s="210"/>
      <c r="DF60" s="210"/>
      <c r="DG60" s="210"/>
      <c r="DH60" s="210"/>
      <c r="DI60" s="210"/>
      <c r="DJ60" s="210"/>
      <c r="DK60" s="210"/>
      <c r="DL60" s="210"/>
      <c r="DM60" s="210"/>
      <c r="DN60" s="210"/>
      <c r="DO60" s="210"/>
      <c r="DP60" s="210"/>
      <c r="DQ60" s="210"/>
      <c r="DR60" s="210"/>
      <c r="DS60" s="210"/>
      <c r="DT60" s="210"/>
      <c r="DU60" s="210"/>
      <c r="DV60" s="210"/>
      <c r="DW60" s="210"/>
      <c r="DX60" s="210"/>
      <c r="DY60" s="210"/>
      <c r="DZ60" s="210"/>
      <c r="EA60" s="210"/>
      <c r="EB60" s="210"/>
      <c r="EC60" s="210"/>
      <c r="ED60" s="210"/>
      <c r="EE60" s="210"/>
      <c r="EF60" s="210"/>
      <c r="EG60" s="210"/>
      <c r="EH60" s="210"/>
      <c r="EI60" s="210"/>
      <c r="EJ60" s="210"/>
      <c r="EK60" s="210"/>
      <c r="EL60" s="210"/>
      <c r="EM60" s="210"/>
      <c r="EN60" s="210"/>
      <c r="EO60" s="210"/>
      <c r="EP60" s="210"/>
      <c r="EQ60" s="210"/>
      <c r="ER60" s="210"/>
      <c r="ES60" s="210"/>
      <c r="ET60" s="210"/>
      <c r="EU60" s="210"/>
    </row>
    <row r="61" spans="1:151" s="16" customFormat="1" ht="12.75" customHeight="1" thickBot="1">
      <c r="A61" s="476"/>
      <c r="B61" s="477">
        <f>SUM(B60,B58,B52)</f>
        <v>6632.9917799999994</v>
      </c>
      <c r="C61" s="477">
        <f>SUM(C60,C58,C52)</f>
        <v>7265.0401900000006</v>
      </c>
      <c r="D61" s="477">
        <f>SUM(D60,D58,D52)</f>
        <v>8135.6671200000001</v>
      </c>
      <c r="E61" s="477">
        <f>SUM(E60,E58,E52)</f>
        <v>8238.5140900000006</v>
      </c>
      <c r="F61" s="494">
        <f t="shared" si="18"/>
        <v>-4651.2727599999998</v>
      </c>
      <c r="G61" s="477">
        <f t="shared" si="19"/>
        <v>-4966.3976000000002</v>
      </c>
      <c r="H61" s="477">
        <f t="shared" si="20"/>
        <v>-2528.6867479999992</v>
      </c>
      <c r="I61" s="495">
        <f t="shared" si="21"/>
        <v>-2529.395246</v>
      </c>
      <c r="J61" s="486">
        <f>SUM(J60,J58,J52)</f>
        <v>1981.7190199999995</v>
      </c>
      <c r="K61" s="431">
        <f>SUM(K60,K58,K52)</f>
        <v>2298.6425899999999</v>
      </c>
      <c r="L61" s="431">
        <f>SUM(L60,L58,L52)</f>
        <v>5606.9803720000009</v>
      </c>
      <c r="M61" s="487">
        <f>SUM(M60,M58,M52)</f>
        <v>5709.1188440000005</v>
      </c>
      <c r="N61" s="520">
        <f t="shared" si="22"/>
        <v>0.29876699470295437</v>
      </c>
      <c r="O61" s="520">
        <f t="shared" si="23"/>
        <v>0.31639778031289867</v>
      </c>
      <c r="P61" s="520">
        <f t="shared" si="24"/>
        <v>0.68918507717901822</v>
      </c>
      <c r="Q61" s="521">
        <f t="shared" si="25"/>
        <v>0.69297919280490061</v>
      </c>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c r="CB61" s="210"/>
      <c r="CC61" s="210"/>
      <c r="CD61" s="210"/>
      <c r="CE61" s="210"/>
      <c r="CF61" s="210"/>
      <c r="CG61" s="210"/>
      <c r="CH61" s="210"/>
      <c r="CI61" s="210"/>
      <c r="CJ61" s="210"/>
      <c r="CK61" s="210"/>
      <c r="CL61" s="210"/>
      <c r="CM61" s="210"/>
      <c r="CN61" s="210"/>
      <c r="CO61" s="210"/>
      <c r="CP61" s="210"/>
      <c r="CQ61" s="210"/>
      <c r="CR61" s="210"/>
      <c r="CS61" s="210"/>
      <c r="CT61" s="210"/>
      <c r="CU61" s="210"/>
      <c r="CV61" s="210"/>
      <c r="CW61" s="210"/>
      <c r="CX61" s="210"/>
      <c r="CY61" s="210"/>
      <c r="CZ61" s="210"/>
      <c r="DA61" s="210"/>
      <c r="DB61" s="210"/>
      <c r="DC61" s="210"/>
      <c r="DD61" s="210"/>
      <c r="DE61" s="210"/>
      <c r="DF61" s="210"/>
      <c r="DG61" s="210"/>
      <c r="DH61" s="210"/>
      <c r="DI61" s="210"/>
      <c r="DJ61" s="210"/>
      <c r="DK61" s="210"/>
      <c r="DL61" s="210"/>
      <c r="DM61" s="210"/>
      <c r="DN61" s="210"/>
      <c r="DO61" s="210"/>
      <c r="DP61" s="210"/>
      <c r="DQ61" s="210"/>
      <c r="DR61" s="210"/>
      <c r="DS61" s="210"/>
      <c r="DT61" s="210"/>
      <c r="DU61" s="210"/>
      <c r="DV61" s="210"/>
      <c r="DW61" s="210"/>
      <c r="DX61" s="210"/>
      <c r="DY61" s="210"/>
      <c r="DZ61" s="210"/>
      <c r="EA61" s="210"/>
      <c r="EB61" s="210"/>
      <c r="EC61" s="210"/>
      <c r="ED61" s="210"/>
      <c r="EE61" s="210"/>
      <c r="EF61" s="210"/>
      <c r="EG61" s="210"/>
      <c r="EH61" s="210"/>
      <c r="EI61" s="210"/>
      <c r="EJ61" s="210"/>
      <c r="EK61" s="210"/>
      <c r="EL61" s="210"/>
      <c r="EM61" s="210"/>
      <c r="EN61" s="210"/>
      <c r="EO61" s="210"/>
      <c r="EP61" s="210"/>
      <c r="EQ61" s="210"/>
      <c r="ER61" s="210"/>
      <c r="ES61" s="210"/>
      <c r="ET61" s="210"/>
      <c r="EU61" s="210"/>
    </row>
    <row r="62" spans="1:151" ht="12" customHeight="1">
      <c r="R62" s="693"/>
    </row>
    <row r="63" spans="1:151" ht="12" customHeight="1"/>
  </sheetData>
  <mergeCells count="9">
    <mergeCell ref="B47:E47"/>
    <mergeCell ref="F47:I47"/>
    <mergeCell ref="J47:M47"/>
    <mergeCell ref="N47:Q47"/>
    <mergeCell ref="G2:L2"/>
    <mergeCell ref="M2:R2"/>
    <mergeCell ref="B3:R3"/>
    <mergeCell ref="B18:R18"/>
    <mergeCell ref="B32:R32"/>
  </mergeCells>
  <pageMargins left="0.70866141732283472" right="0.70866141732283472" top="0.74803149606299213" bottom="0.74803149606299213" header="0.19685039370078741" footer="0.19685039370078741"/>
  <pageSetup paperSize="9" scale="10" orientation="portrait" r:id="rId1"/>
  <headerFooter>
    <oddHeader>&amp;C&amp;A</oddHeader>
    <oddFooter>&amp;L&amp;8&amp;Z&amp;F</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Normal="100" workbookViewId="0">
      <selection activeCell="E25" sqref="E25"/>
    </sheetView>
  </sheetViews>
  <sheetFormatPr defaultColWidth="11.375" defaultRowHeight="14.25"/>
  <cols>
    <col min="1" max="1" width="13.5" style="210" customWidth="1"/>
    <col min="2" max="4" width="8.625" style="210" customWidth="1"/>
    <col min="5" max="16384" width="11.375" style="210"/>
  </cols>
  <sheetData>
    <row r="1" spans="1:8" ht="13.5" customHeight="1"/>
    <row r="2" spans="1:8">
      <c r="A2" s="698" t="s">
        <v>443</v>
      </c>
      <c r="B2" s="694"/>
      <c r="C2" s="694"/>
      <c r="D2" s="695"/>
    </row>
    <row r="3" spans="1:8">
      <c r="A3" s="696"/>
      <c r="B3" s="699">
        <v>2010</v>
      </c>
      <c r="C3" s="699">
        <v>2011</v>
      </c>
      <c r="D3" s="700">
        <v>2012</v>
      </c>
    </row>
    <row r="4" spans="1:8">
      <c r="A4" s="696" t="s">
        <v>539</v>
      </c>
      <c r="B4" s="701">
        <v>86.026145134071783</v>
      </c>
      <c r="C4" s="701">
        <v>100.29066561537229</v>
      </c>
      <c r="D4" s="702">
        <v>90.387054050991381</v>
      </c>
    </row>
    <row r="5" spans="1:8">
      <c r="A5" s="696" t="s">
        <v>541</v>
      </c>
      <c r="B5" s="699">
        <v>140</v>
      </c>
      <c r="C5" s="699">
        <v>150</v>
      </c>
      <c r="D5" s="700">
        <f>C5</f>
        <v>150</v>
      </c>
      <c r="F5" s="703"/>
      <c r="G5" s="703"/>
      <c r="H5" s="703"/>
    </row>
    <row r="6" spans="1:8">
      <c r="A6" s="697" t="s">
        <v>540</v>
      </c>
      <c r="B6" s="704">
        <f>B4/B5</f>
        <v>0.61447246524336985</v>
      </c>
      <c r="C6" s="704">
        <f>C4/C5</f>
        <v>0.66860443743581532</v>
      </c>
      <c r="D6" s="705">
        <f>D4/D5</f>
        <v>0.60258036033994256</v>
      </c>
    </row>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1"/>
  <sheetViews>
    <sheetView zoomScaleNormal="100" workbookViewId="0">
      <selection activeCell="E25" sqref="E25"/>
    </sheetView>
  </sheetViews>
  <sheetFormatPr defaultColWidth="11.375" defaultRowHeight="14.25"/>
  <cols>
    <col min="1" max="1" width="11.375" style="210"/>
    <col min="2" max="2" width="31.25" style="210" customWidth="1"/>
    <col min="3" max="5" width="6.625" style="210" customWidth="1"/>
    <col min="6" max="16384" width="11.375" style="210"/>
  </cols>
  <sheetData>
    <row r="1" spans="2:7" ht="18.75" customHeight="1"/>
    <row r="2" spans="2:7" ht="19.5" customHeight="1">
      <c r="B2" s="283" t="s">
        <v>442</v>
      </c>
      <c r="C2" s="21"/>
      <c r="D2" s="21"/>
      <c r="E2" s="284"/>
    </row>
    <row r="3" spans="2:7" ht="10.9" customHeight="1">
      <c r="B3" s="61"/>
      <c r="C3" s="79">
        <v>2010</v>
      </c>
      <c r="D3" s="79">
        <v>2011</v>
      </c>
      <c r="E3" s="80">
        <v>2012</v>
      </c>
    </row>
    <row r="4" spans="2:7" ht="10.9" customHeight="1">
      <c r="B4" s="315" t="s">
        <v>364</v>
      </c>
      <c r="C4" s="1283" t="s">
        <v>422</v>
      </c>
      <c r="D4" s="1283"/>
      <c r="E4" s="1284"/>
    </row>
    <row r="5" spans="2:7" ht="10.9" customHeight="1">
      <c r="B5" s="271" t="s">
        <v>441</v>
      </c>
      <c r="C5" s="290"/>
      <c r="D5" s="290"/>
      <c r="E5" s="291"/>
    </row>
    <row r="6" spans="2:7" ht="10.9" customHeight="1">
      <c r="B6" s="85" t="s">
        <v>426</v>
      </c>
      <c r="C6" s="582">
        <v>761.39724775162733</v>
      </c>
      <c r="D6" s="582">
        <v>1290.9694053955998</v>
      </c>
      <c r="E6" s="583">
        <v>1195.9220733811198</v>
      </c>
      <c r="G6" s="706"/>
    </row>
    <row r="7" spans="2:7" ht="10.9" customHeight="1">
      <c r="B7" s="292" t="s">
        <v>429</v>
      </c>
      <c r="C7" s="584">
        <v>430.97018050793639</v>
      </c>
      <c r="D7" s="584">
        <v>713.99526843077649</v>
      </c>
      <c r="E7" s="585">
        <v>492.48220269171145</v>
      </c>
      <c r="G7" s="706"/>
    </row>
    <row r="8" spans="2:7" ht="10.9" customHeight="1">
      <c r="B8" s="85" t="s">
        <v>427</v>
      </c>
      <c r="C8" s="582">
        <v>399.63747260999241</v>
      </c>
      <c r="D8" s="584">
        <v>847.95583941323127</v>
      </c>
      <c r="E8" s="585">
        <v>677.9656558790075</v>
      </c>
      <c r="G8" s="706"/>
    </row>
    <row r="9" spans="2:7" ht="10.9" customHeight="1">
      <c r="B9" s="85" t="s">
        <v>428</v>
      </c>
      <c r="C9" s="584">
        <v>67.606375895616168</v>
      </c>
      <c r="D9" s="584">
        <v>66.769028501825105</v>
      </c>
      <c r="E9" s="585">
        <v>0</v>
      </c>
      <c r="G9" s="706"/>
    </row>
    <row r="10" spans="2:7" ht="10.9" customHeight="1">
      <c r="B10" s="85" t="s">
        <v>430</v>
      </c>
      <c r="C10" s="584">
        <v>64.827919371830774</v>
      </c>
      <c r="D10" s="584">
        <v>169.91793924343361</v>
      </c>
      <c r="E10" s="585">
        <v>187.04025670454351</v>
      </c>
      <c r="G10" s="706"/>
    </row>
    <row r="11" spans="2:7" ht="10.9" customHeight="1">
      <c r="B11" s="293" t="s">
        <v>431</v>
      </c>
      <c r="C11" s="584">
        <v>257.61334255348828</v>
      </c>
      <c r="D11" s="584">
        <v>275.01974166279513</v>
      </c>
      <c r="E11" s="585">
        <v>62.774519959146687</v>
      </c>
      <c r="G11" s="706"/>
    </row>
    <row r="12" spans="2:7" ht="10.9" customHeight="1">
      <c r="B12" s="56" t="s">
        <v>432</v>
      </c>
      <c r="C12" s="586">
        <f>C6+C8+C9+C7+C10+C11</f>
        <v>1982.0525386904915</v>
      </c>
      <c r="D12" s="586">
        <f>D6+D8+D9+D7+D10+D11</f>
        <v>3364.6272226476613</v>
      </c>
      <c r="E12" s="587">
        <f>E6+E8+E9+E7+E10+E11</f>
        <v>2616.184708615529</v>
      </c>
    </row>
    <row r="13" spans="2:7" ht="10.9" customHeight="1">
      <c r="B13" s="60" t="s">
        <v>433</v>
      </c>
      <c r="C13" s="588">
        <v>63.896388888141892</v>
      </c>
      <c r="D13" s="588">
        <v>54.354022471076142</v>
      </c>
      <c r="E13" s="589">
        <v>83.693973054236864</v>
      </c>
    </row>
    <row r="14" spans="2:7" ht="10.9" customHeight="1">
      <c r="B14" s="294" t="s">
        <v>434</v>
      </c>
      <c r="C14" s="590">
        <f>C12+C13</f>
        <v>2045.9489275786334</v>
      </c>
      <c r="D14" s="590">
        <f>D12+D13</f>
        <v>3418.9812451187372</v>
      </c>
      <c r="E14" s="591">
        <f>E12+E13</f>
        <v>2699.8786816697657</v>
      </c>
    </row>
    <row r="15" spans="2:7" ht="10.9" customHeight="1">
      <c r="B15" s="31" t="s">
        <v>435</v>
      </c>
      <c r="C15" s="63"/>
      <c r="D15" s="63"/>
      <c r="E15" s="64"/>
    </row>
    <row r="16" spans="2:7" ht="10.9" customHeight="1">
      <c r="B16" s="295" t="s">
        <v>436</v>
      </c>
      <c r="C16" s="296">
        <f>C14/C19</f>
        <v>0.60525251917412193</v>
      </c>
      <c r="D16" s="296">
        <f>D14/D19</f>
        <v>1.0195887451804377</v>
      </c>
      <c r="E16" s="297">
        <f>E14/E19</f>
        <v>0.87498064241518325</v>
      </c>
    </row>
    <row r="17" spans="2:5" ht="10.9" customHeight="1" thickBot="1">
      <c r="B17" s="298" t="s">
        <v>581</v>
      </c>
      <c r="C17" s="299">
        <f>C14/C20</f>
        <v>1.9026298801509901E-2</v>
      </c>
      <c r="D17" s="299">
        <f>D14/D20</f>
        <v>2.727257795441082E-2</v>
      </c>
      <c r="E17" s="300">
        <f>E14/E20</f>
        <v>2.389615380226149E-2</v>
      </c>
    </row>
    <row r="18" spans="2:5" ht="12" customHeight="1"/>
    <row r="19" spans="2:5" ht="12" customHeight="1">
      <c r="B19" s="707" t="s">
        <v>286</v>
      </c>
      <c r="C19" s="622">
        <v>3380.3228615559801</v>
      </c>
      <c r="D19" s="622">
        <v>3353.2944153023936</v>
      </c>
      <c r="E19" s="623">
        <v>3085.6438997523078</v>
      </c>
    </row>
    <row r="20" spans="2:5" ht="12" customHeight="1">
      <c r="B20" s="708" t="s">
        <v>68</v>
      </c>
      <c r="C20" s="628">
        <v>107532.68141758973</v>
      </c>
      <c r="D20" s="628">
        <v>125363.33201921536</v>
      </c>
      <c r="E20" s="629">
        <v>112983.81756373923</v>
      </c>
    </row>
    <row r="22" spans="2:5" ht="19.5" customHeight="1">
      <c r="B22" s="283" t="s">
        <v>437</v>
      </c>
      <c r="C22" s="21"/>
      <c r="D22" s="21"/>
      <c r="E22" s="284"/>
    </row>
    <row r="23" spans="2:5" ht="12.75" customHeight="1">
      <c r="B23" s="327" t="s">
        <v>364</v>
      </c>
      <c r="C23" s="506">
        <v>40543</v>
      </c>
      <c r="D23" s="506">
        <v>40908</v>
      </c>
      <c r="E23" s="507">
        <v>41274</v>
      </c>
    </row>
    <row r="24" spans="2:5" ht="12" customHeight="1">
      <c r="B24" s="85" t="s">
        <v>261</v>
      </c>
      <c r="C24" s="157">
        <v>1109.8751667572189</v>
      </c>
      <c r="D24" s="157">
        <v>1894.0640450357002</v>
      </c>
      <c r="E24" s="158">
        <v>1025.5365015304058</v>
      </c>
    </row>
    <row r="25" spans="2:5" ht="12" customHeight="1">
      <c r="B25" s="85" t="s">
        <v>265</v>
      </c>
      <c r="C25" s="157">
        <v>795.16924473352447</v>
      </c>
      <c r="D25" s="157">
        <v>1042.8785599781038</v>
      </c>
      <c r="E25" s="158">
        <v>1381.9722665314378</v>
      </c>
    </row>
    <row r="26" spans="2:5" ht="12" customHeight="1">
      <c r="B26" s="85" t="s">
        <v>438</v>
      </c>
      <c r="C26" s="157">
        <v>76.925000726308681</v>
      </c>
      <c r="D26" s="157">
        <v>427.6186946440464</v>
      </c>
      <c r="E26" s="158">
        <v>208.60150808734727</v>
      </c>
    </row>
    <row r="27" spans="2:5" ht="12.75" customHeight="1">
      <c r="B27" s="56" t="s">
        <v>439</v>
      </c>
      <c r="C27" s="160">
        <f>SUM(C24:C26)</f>
        <v>1981.9694122170522</v>
      </c>
      <c r="D27" s="160">
        <f>SUM(D24:D26)</f>
        <v>3364.5612996578502</v>
      </c>
      <c r="E27" s="161">
        <f>SUM(E24:E26)</f>
        <v>2616.1102761491907</v>
      </c>
    </row>
    <row r="28" spans="2:5" ht="12" customHeight="1">
      <c r="B28" s="303" t="s">
        <v>433</v>
      </c>
      <c r="C28" s="432">
        <f>C13</f>
        <v>63.896388888141892</v>
      </c>
      <c r="D28" s="432">
        <f>D13</f>
        <v>54.354022471076142</v>
      </c>
      <c r="E28" s="433">
        <f>E13</f>
        <v>83.693973054236864</v>
      </c>
    </row>
    <row r="29" spans="2:5" ht="12.75" customHeight="1" thickBot="1">
      <c r="B29" s="84" t="s">
        <v>434</v>
      </c>
      <c r="C29" s="163">
        <f>C27+C28</f>
        <v>2045.8658011051941</v>
      </c>
      <c r="D29" s="163">
        <f>D27+D28</f>
        <v>3418.9153221289262</v>
      </c>
      <c r="E29" s="164">
        <f>E27+E28</f>
        <v>2699.8042492034274</v>
      </c>
    </row>
    <row r="30" spans="2:5" ht="37.5" customHeight="1"/>
    <row r="31" spans="2:5" ht="19.5" customHeight="1">
      <c r="B31" s="283" t="s">
        <v>440</v>
      </c>
      <c r="C31" s="21"/>
      <c r="D31" s="21"/>
      <c r="E31" s="284"/>
    </row>
    <row r="32" spans="2:5" ht="12.75" customHeight="1">
      <c r="B32" s="314"/>
      <c r="C32" s="79">
        <v>2010</v>
      </c>
      <c r="D32" s="79">
        <v>2011</v>
      </c>
      <c r="E32" s="80">
        <v>2012</v>
      </c>
    </row>
    <row r="33" spans="2:5" ht="12.75" customHeight="1">
      <c r="B33" s="315" t="s">
        <v>364</v>
      </c>
      <c r="C33" s="1283" t="s">
        <v>422</v>
      </c>
      <c r="D33" s="1283"/>
      <c r="E33" s="1284"/>
    </row>
    <row r="34" spans="2:5" ht="12.75" customHeight="1">
      <c r="B34" s="285" t="s">
        <v>444</v>
      </c>
      <c r="C34" s="23"/>
      <c r="D34" s="23"/>
      <c r="E34" s="286"/>
    </row>
    <row r="35" spans="2:5" ht="12" customHeight="1">
      <c r="B35" s="85" t="s">
        <v>261</v>
      </c>
      <c r="C35" s="287">
        <v>1101.3545640469563</v>
      </c>
      <c r="D35" s="287">
        <v>1456.175938151071</v>
      </c>
      <c r="E35" s="288">
        <v>706.64794732801533</v>
      </c>
    </row>
    <row r="36" spans="2:5" ht="12" customHeight="1">
      <c r="B36" s="85" t="s">
        <v>265</v>
      </c>
      <c r="C36" s="287">
        <v>1562.7423862193205</v>
      </c>
      <c r="D36" s="287">
        <v>1876.9142438827218</v>
      </c>
      <c r="E36" s="288">
        <v>2402.4332556426207</v>
      </c>
    </row>
    <row r="37" spans="2:5" ht="12.75" customHeight="1">
      <c r="B37" s="289"/>
      <c r="C37" s="350">
        <f>SUM(C35:C36)</f>
        <v>2664.0969502662765</v>
      </c>
      <c r="D37" s="350">
        <f>SUM(D35:D36)</f>
        <v>3333.0901820337931</v>
      </c>
      <c r="E37" s="351">
        <f>SUM(E35:E36)</f>
        <v>3109.0812029706358</v>
      </c>
    </row>
    <row r="38" spans="2:5" ht="12.75" customHeight="1">
      <c r="B38" s="285" t="s">
        <v>422</v>
      </c>
      <c r="C38" s="287"/>
      <c r="D38" s="287"/>
      <c r="E38" s="288"/>
    </row>
    <row r="39" spans="2:5" ht="12" customHeight="1">
      <c r="B39" s="85" t="s">
        <v>261</v>
      </c>
      <c r="C39" s="287">
        <v>1109.8751667572189</v>
      </c>
      <c r="D39" s="287">
        <v>1894.0640450357002</v>
      </c>
      <c r="E39" s="288">
        <v>1025.5365015304058</v>
      </c>
    </row>
    <row r="40" spans="2:5" ht="12" customHeight="1">
      <c r="B40" s="85" t="s">
        <v>265</v>
      </c>
      <c r="C40" s="287">
        <v>795.16924473352447</v>
      </c>
      <c r="D40" s="287">
        <v>1042.8785599781038</v>
      </c>
      <c r="E40" s="288">
        <v>1381.9722665314378</v>
      </c>
    </row>
    <row r="41" spans="2:5" ht="12.75" customHeight="1">
      <c r="B41" s="289"/>
      <c r="C41" s="350">
        <f>SUM(C39:C40)</f>
        <v>1905.0444114907434</v>
      </c>
      <c r="D41" s="350">
        <f>SUM(D39:D40)</f>
        <v>2936.942605013804</v>
      </c>
      <c r="E41" s="351">
        <f>SUM(E39:E40)</f>
        <v>2407.5087680618435</v>
      </c>
    </row>
    <row r="42" spans="2:5" ht="12.75" customHeight="1">
      <c r="B42" s="285" t="s">
        <v>423</v>
      </c>
      <c r="C42" s="287"/>
      <c r="D42" s="287"/>
      <c r="E42" s="288"/>
    </row>
    <row r="43" spans="2:5" ht="12" customHeight="1">
      <c r="B43" s="85" t="s">
        <v>261</v>
      </c>
      <c r="C43" s="287">
        <f>C39-C35</f>
        <v>8.5206027102626649</v>
      </c>
      <c r="D43" s="287">
        <f>D39-D35</f>
        <v>437.88810688462922</v>
      </c>
      <c r="E43" s="288">
        <f>E39-E35</f>
        <v>318.88855420239042</v>
      </c>
    </row>
    <row r="44" spans="2:5" ht="12" customHeight="1">
      <c r="B44" s="301" t="s">
        <v>445</v>
      </c>
      <c r="C44" s="512">
        <f>C43/C35</f>
        <v>7.7364755986968322E-3</v>
      </c>
      <c r="D44" s="512">
        <f>D43/D35</f>
        <v>0.30071098925080614</v>
      </c>
      <c r="E44" s="513">
        <f>E43/E35</f>
        <v>0.45126934198022534</v>
      </c>
    </row>
    <row r="45" spans="2:5" ht="12" customHeight="1">
      <c r="B45" s="85" t="s">
        <v>265</v>
      </c>
      <c r="C45" s="287">
        <f>C40-C36</f>
        <v>-767.57314148579599</v>
      </c>
      <c r="D45" s="287">
        <f>D40-D36</f>
        <v>-834.03568390461805</v>
      </c>
      <c r="E45" s="288">
        <f>E40-E36</f>
        <v>-1020.4609891111829</v>
      </c>
    </row>
    <row r="46" spans="2:5" ht="12" customHeight="1" thickBot="1">
      <c r="B46" s="302" t="str">
        <f>B44</f>
        <v>in % of Budget</v>
      </c>
      <c r="C46" s="508">
        <f>C45/C37</f>
        <v>-0.28811757072469796</v>
      </c>
      <c r="D46" s="508">
        <f>D45/D37</f>
        <v>-0.25022895822029756</v>
      </c>
      <c r="E46" s="509">
        <f>E45/E37</f>
        <v>-0.32821947144261221</v>
      </c>
    </row>
    <row r="49" spans="2:5" s="703" customFormat="1" ht="11.25">
      <c r="B49" s="709" t="s">
        <v>425</v>
      </c>
      <c r="C49" s="694"/>
      <c r="D49" s="694"/>
      <c r="E49" s="695"/>
    </row>
    <row r="50" spans="2:5" s="703" customFormat="1" ht="11.25">
      <c r="B50" s="696" t="s">
        <v>424</v>
      </c>
      <c r="C50" s="710">
        <f t="shared" ref="C50:E51" si="0">C39/C35</f>
        <v>1.0077364755986968</v>
      </c>
      <c r="D50" s="710">
        <f t="shared" si="0"/>
        <v>1.3007109892508062</v>
      </c>
      <c r="E50" s="711">
        <f t="shared" si="0"/>
        <v>1.4512693419802254</v>
      </c>
    </row>
    <row r="51" spans="2:5" s="703" customFormat="1" ht="11.25">
      <c r="B51" s="697" t="s">
        <v>265</v>
      </c>
      <c r="C51" s="712">
        <f t="shared" si="0"/>
        <v>0.50882938336192785</v>
      </c>
      <c r="D51" s="712">
        <f t="shared" si="0"/>
        <v>0.55563463454820883</v>
      </c>
      <c r="E51" s="713">
        <f t="shared" si="0"/>
        <v>0.57523856834964493</v>
      </c>
    </row>
  </sheetData>
  <mergeCells count="2">
    <mergeCell ref="C4:E4"/>
    <mergeCell ref="C33:E33"/>
  </mergeCells>
  <pageMargins left="0.7" right="0.7" top="0.78740157499999996" bottom="0.78740157499999996"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1:G27"/>
  <sheetViews>
    <sheetView workbookViewId="0">
      <selection activeCell="E25" sqref="E25"/>
    </sheetView>
  </sheetViews>
  <sheetFormatPr defaultColWidth="11.375" defaultRowHeight="12.75"/>
  <cols>
    <col min="1" max="1" width="11.375" style="714"/>
    <col min="2" max="2" width="28.375" style="714" customWidth="1"/>
    <col min="3" max="5" width="10" style="714" customWidth="1"/>
    <col min="6" max="257" width="11.375" style="714"/>
    <col min="258" max="258" width="28.375" style="714" customWidth="1"/>
    <col min="259" max="259" width="10.25" style="714" customWidth="1"/>
    <col min="260" max="260" width="12.75" style="714" customWidth="1"/>
    <col min="261" max="513" width="11.375" style="714"/>
    <col min="514" max="514" width="28.375" style="714" customWidth="1"/>
    <col min="515" max="515" width="10.25" style="714" customWidth="1"/>
    <col min="516" max="516" width="12.75" style="714" customWidth="1"/>
    <col min="517" max="769" width="11.375" style="714"/>
    <col min="770" max="770" width="28.375" style="714" customWidth="1"/>
    <col min="771" max="771" width="10.25" style="714" customWidth="1"/>
    <col min="772" max="772" width="12.75" style="714" customWidth="1"/>
    <col min="773" max="1025" width="11.375" style="714"/>
    <col min="1026" max="1026" width="28.375" style="714" customWidth="1"/>
    <col min="1027" max="1027" width="10.25" style="714" customWidth="1"/>
    <col min="1028" max="1028" width="12.75" style="714" customWidth="1"/>
    <col min="1029" max="1281" width="11.375" style="714"/>
    <col min="1282" max="1282" width="28.375" style="714" customWidth="1"/>
    <col min="1283" max="1283" width="10.25" style="714" customWidth="1"/>
    <col min="1284" max="1284" width="12.75" style="714" customWidth="1"/>
    <col min="1285" max="1537" width="11.375" style="714"/>
    <col min="1538" max="1538" width="28.375" style="714" customWidth="1"/>
    <col min="1539" max="1539" width="10.25" style="714" customWidth="1"/>
    <col min="1540" max="1540" width="12.75" style="714" customWidth="1"/>
    <col min="1541" max="1793" width="11.375" style="714"/>
    <col min="1794" max="1794" width="28.375" style="714" customWidth="1"/>
    <col min="1795" max="1795" width="10.25" style="714" customWidth="1"/>
    <col min="1796" max="1796" width="12.75" style="714" customWidth="1"/>
    <col min="1797" max="2049" width="11.375" style="714"/>
    <col min="2050" max="2050" width="28.375" style="714" customWidth="1"/>
    <col min="2051" max="2051" width="10.25" style="714" customWidth="1"/>
    <col min="2052" max="2052" width="12.75" style="714" customWidth="1"/>
    <col min="2053" max="2305" width="11.375" style="714"/>
    <col min="2306" max="2306" width="28.375" style="714" customWidth="1"/>
    <col min="2307" max="2307" width="10.25" style="714" customWidth="1"/>
    <col min="2308" max="2308" width="12.75" style="714" customWidth="1"/>
    <col min="2309" max="2561" width="11.375" style="714"/>
    <col min="2562" max="2562" width="28.375" style="714" customWidth="1"/>
    <col min="2563" max="2563" width="10.25" style="714" customWidth="1"/>
    <col min="2564" max="2564" width="12.75" style="714" customWidth="1"/>
    <col min="2565" max="2817" width="11.375" style="714"/>
    <col min="2818" max="2818" width="28.375" style="714" customWidth="1"/>
    <col min="2819" max="2819" width="10.25" style="714" customWidth="1"/>
    <col min="2820" max="2820" width="12.75" style="714" customWidth="1"/>
    <col min="2821" max="3073" width="11.375" style="714"/>
    <col min="3074" max="3074" width="28.375" style="714" customWidth="1"/>
    <col min="3075" max="3075" width="10.25" style="714" customWidth="1"/>
    <col min="3076" max="3076" width="12.75" style="714" customWidth="1"/>
    <col min="3077" max="3329" width="11.375" style="714"/>
    <col min="3330" max="3330" width="28.375" style="714" customWidth="1"/>
    <col min="3331" max="3331" width="10.25" style="714" customWidth="1"/>
    <col min="3332" max="3332" width="12.75" style="714" customWidth="1"/>
    <col min="3333" max="3585" width="11.375" style="714"/>
    <col min="3586" max="3586" width="28.375" style="714" customWidth="1"/>
    <col min="3587" max="3587" width="10.25" style="714" customWidth="1"/>
    <col min="3588" max="3588" width="12.75" style="714" customWidth="1"/>
    <col min="3589" max="3841" width="11.375" style="714"/>
    <col min="3842" max="3842" width="28.375" style="714" customWidth="1"/>
    <col min="3843" max="3843" width="10.25" style="714" customWidth="1"/>
    <col min="3844" max="3844" width="12.75" style="714" customWidth="1"/>
    <col min="3845" max="4097" width="11.375" style="714"/>
    <col min="4098" max="4098" width="28.375" style="714" customWidth="1"/>
    <col min="4099" max="4099" width="10.25" style="714" customWidth="1"/>
    <col min="4100" max="4100" width="12.75" style="714" customWidth="1"/>
    <col min="4101" max="4353" width="11.375" style="714"/>
    <col min="4354" max="4354" width="28.375" style="714" customWidth="1"/>
    <col min="4355" max="4355" width="10.25" style="714" customWidth="1"/>
    <col min="4356" max="4356" width="12.75" style="714" customWidth="1"/>
    <col min="4357" max="4609" width="11.375" style="714"/>
    <col min="4610" max="4610" width="28.375" style="714" customWidth="1"/>
    <col min="4611" max="4611" width="10.25" style="714" customWidth="1"/>
    <col min="4612" max="4612" width="12.75" style="714" customWidth="1"/>
    <col min="4613" max="4865" width="11.375" style="714"/>
    <col min="4866" max="4866" width="28.375" style="714" customWidth="1"/>
    <col min="4867" max="4867" width="10.25" style="714" customWidth="1"/>
    <col min="4868" max="4868" width="12.75" style="714" customWidth="1"/>
    <col min="4869" max="5121" width="11.375" style="714"/>
    <col min="5122" max="5122" width="28.375" style="714" customWidth="1"/>
    <col min="5123" max="5123" width="10.25" style="714" customWidth="1"/>
    <col min="5124" max="5124" width="12.75" style="714" customWidth="1"/>
    <col min="5125" max="5377" width="11.375" style="714"/>
    <col min="5378" max="5378" width="28.375" style="714" customWidth="1"/>
    <col min="5379" max="5379" width="10.25" style="714" customWidth="1"/>
    <col min="5380" max="5380" width="12.75" style="714" customWidth="1"/>
    <col min="5381" max="5633" width="11.375" style="714"/>
    <col min="5634" max="5634" width="28.375" style="714" customWidth="1"/>
    <col min="5635" max="5635" width="10.25" style="714" customWidth="1"/>
    <col min="5636" max="5636" width="12.75" style="714" customWidth="1"/>
    <col min="5637" max="5889" width="11.375" style="714"/>
    <col min="5890" max="5890" width="28.375" style="714" customWidth="1"/>
    <col min="5891" max="5891" width="10.25" style="714" customWidth="1"/>
    <col min="5892" max="5892" width="12.75" style="714" customWidth="1"/>
    <col min="5893" max="6145" width="11.375" style="714"/>
    <col min="6146" max="6146" width="28.375" style="714" customWidth="1"/>
    <col min="6147" max="6147" width="10.25" style="714" customWidth="1"/>
    <col min="6148" max="6148" width="12.75" style="714" customWidth="1"/>
    <col min="6149" max="6401" width="11.375" style="714"/>
    <col min="6402" max="6402" width="28.375" style="714" customWidth="1"/>
    <col min="6403" max="6403" width="10.25" style="714" customWidth="1"/>
    <col min="6404" max="6404" width="12.75" style="714" customWidth="1"/>
    <col min="6405" max="6657" width="11.375" style="714"/>
    <col min="6658" max="6658" width="28.375" style="714" customWidth="1"/>
    <col min="6659" max="6659" width="10.25" style="714" customWidth="1"/>
    <col min="6660" max="6660" width="12.75" style="714" customWidth="1"/>
    <col min="6661" max="6913" width="11.375" style="714"/>
    <col min="6914" max="6914" width="28.375" style="714" customWidth="1"/>
    <col min="6915" max="6915" width="10.25" style="714" customWidth="1"/>
    <col min="6916" max="6916" width="12.75" style="714" customWidth="1"/>
    <col min="6917" max="7169" width="11.375" style="714"/>
    <col min="7170" max="7170" width="28.375" style="714" customWidth="1"/>
    <col min="7171" max="7171" width="10.25" style="714" customWidth="1"/>
    <col min="7172" max="7172" width="12.75" style="714" customWidth="1"/>
    <col min="7173" max="7425" width="11.375" style="714"/>
    <col min="7426" max="7426" width="28.375" style="714" customWidth="1"/>
    <col min="7427" max="7427" width="10.25" style="714" customWidth="1"/>
    <col min="7428" max="7428" width="12.75" style="714" customWidth="1"/>
    <col min="7429" max="7681" width="11.375" style="714"/>
    <col min="7682" max="7682" width="28.375" style="714" customWidth="1"/>
    <col min="7683" max="7683" width="10.25" style="714" customWidth="1"/>
    <col min="7684" max="7684" width="12.75" style="714" customWidth="1"/>
    <col min="7685" max="7937" width="11.375" style="714"/>
    <col min="7938" max="7938" width="28.375" style="714" customWidth="1"/>
    <col min="7939" max="7939" width="10.25" style="714" customWidth="1"/>
    <col min="7940" max="7940" width="12.75" style="714" customWidth="1"/>
    <col min="7941" max="8193" width="11.375" style="714"/>
    <col min="8194" max="8194" width="28.375" style="714" customWidth="1"/>
    <col min="8195" max="8195" width="10.25" style="714" customWidth="1"/>
    <col min="8196" max="8196" width="12.75" style="714" customWidth="1"/>
    <col min="8197" max="8449" width="11.375" style="714"/>
    <col min="8450" max="8450" width="28.375" style="714" customWidth="1"/>
    <col min="8451" max="8451" width="10.25" style="714" customWidth="1"/>
    <col min="8452" max="8452" width="12.75" style="714" customWidth="1"/>
    <col min="8453" max="8705" width="11.375" style="714"/>
    <col min="8706" max="8706" width="28.375" style="714" customWidth="1"/>
    <col min="8707" max="8707" width="10.25" style="714" customWidth="1"/>
    <col min="8708" max="8708" width="12.75" style="714" customWidth="1"/>
    <col min="8709" max="8961" width="11.375" style="714"/>
    <col min="8962" max="8962" width="28.375" style="714" customWidth="1"/>
    <col min="8963" max="8963" width="10.25" style="714" customWidth="1"/>
    <col min="8964" max="8964" width="12.75" style="714" customWidth="1"/>
    <col min="8965" max="9217" width="11.375" style="714"/>
    <col min="9218" max="9218" width="28.375" style="714" customWidth="1"/>
    <col min="9219" max="9219" width="10.25" style="714" customWidth="1"/>
    <col min="9220" max="9220" width="12.75" style="714" customWidth="1"/>
    <col min="9221" max="9473" width="11.375" style="714"/>
    <col min="9474" max="9474" width="28.375" style="714" customWidth="1"/>
    <col min="9475" max="9475" width="10.25" style="714" customWidth="1"/>
    <col min="9476" max="9476" width="12.75" style="714" customWidth="1"/>
    <col min="9477" max="9729" width="11.375" style="714"/>
    <col min="9730" max="9730" width="28.375" style="714" customWidth="1"/>
    <col min="9731" max="9731" width="10.25" style="714" customWidth="1"/>
    <col min="9732" max="9732" width="12.75" style="714" customWidth="1"/>
    <col min="9733" max="9985" width="11.375" style="714"/>
    <col min="9986" max="9986" width="28.375" style="714" customWidth="1"/>
    <col min="9987" max="9987" width="10.25" style="714" customWidth="1"/>
    <col min="9988" max="9988" width="12.75" style="714" customWidth="1"/>
    <col min="9989" max="10241" width="11.375" style="714"/>
    <col min="10242" max="10242" width="28.375" style="714" customWidth="1"/>
    <col min="10243" max="10243" width="10.25" style="714" customWidth="1"/>
    <col min="10244" max="10244" width="12.75" style="714" customWidth="1"/>
    <col min="10245" max="10497" width="11.375" style="714"/>
    <col min="10498" max="10498" width="28.375" style="714" customWidth="1"/>
    <col min="10499" max="10499" width="10.25" style="714" customWidth="1"/>
    <col min="10500" max="10500" width="12.75" style="714" customWidth="1"/>
    <col min="10501" max="10753" width="11.375" style="714"/>
    <col min="10754" max="10754" width="28.375" style="714" customWidth="1"/>
    <col min="10755" max="10755" width="10.25" style="714" customWidth="1"/>
    <col min="10756" max="10756" width="12.75" style="714" customWidth="1"/>
    <col min="10757" max="11009" width="11.375" style="714"/>
    <col min="11010" max="11010" width="28.375" style="714" customWidth="1"/>
    <col min="11011" max="11011" width="10.25" style="714" customWidth="1"/>
    <col min="11012" max="11012" width="12.75" style="714" customWidth="1"/>
    <col min="11013" max="11265" width="11.375" style="714"/>
    <col min="11266" max="11266" width="28.375" style="714" customWidth="1"/>
    <col min="11267" max="11267" width="10.25" style="714" customWidth="1"/>
    <col min="11268" max="11268" width="12.75" style="714" customWidth="1"/>
    <col min="11269" max="11521" width="11.375" style="714"/>
    <col min="11522" max="11522" width="28.375" style="714" customWidth="1"/>
    <col min="11523" max="11523" width="10.25" style="714" customWidth="1"/>
    <col min="11524" max="11524" width="12.75" style="714" customWidth="1"/>
    <col min="11525" max="11777" width="11.375" style="714"/>
    <col min="11778" max="11778" width="28.375" style="714" customWidth="1"/>
    <col min="11779" max="11779" width="10.25" style="714" customWidth="1"/>
    <col min="11780" max="11780" width="12.75" style="714" customWidth="1"/>
    <col min="11781" max="12033" width="11.375" style="714"/>
    <col min="12034" max="12034" width="28.375" style="714" customWidth="1"/>
    <col min="12035" max="12035" width="10.25" style="714" customWidth="1"/>
    <col min="12036" max="12036" width="12.75" style="714" customWidth="1"/>
    <col min="12037" max="12289" width="11.375" style="714"/>
    <col min="12290" max="12290" width="28.375" style="714" customWidth="1"/>
    <col min="12291" max="12291" width="10.25" style="714" customWidth="1"/>
    <col min="12292" max="12292" width="12.75" style="714" customWidth="1"/>
    <col min="12293" max="12545" width="11.375" style="714"/>
    <col min="12546" max="12546" width="28.375" style="714" customWidth="1"/>
    <col min="12547" max="12547" width="10.25" style="714" customWidth="1"/>
    <col min="12548" max="12548" width="12.75" style="714" customWidth="1"/>
    <col min="12549" max="12801" width="11.375" style="714"/>
    <col min="12802" max="12802" width="28.375" style="714" customWidth="1"/>
    <col min="12803" max="12803" width="10.25" style="714" customWidth="1"/>
    <col min="12804" max="12804" width="12.75" style="714" customWidth="1"/>
    <col min="12805" max="13057" width="11.375" style="714"/>
    <col min="13058" max="13058" width="28.375" style="714" customWidth="1"/>
    <col min="13059" max="13059" width="10.25" style="714" customWidth="1"/>
    <col min="13060" max="13060" width="12.75" style="714" customWidth="1"/>
    <col min="13061" max="13313" width="11.375" style="714"/>
    <col min="13314" max="13314" width="28.375" style="714" customWidth="1"/>
    <col min="13315" max="13315" width="10.25" style="714" customWidth="1"/>
    <col min="13316" max="13316" width="12.75" style="714" customWidth="1"/>
    <col min="13317" max="13569" width="11.375" style="714"/>
    <col min="13570" max="13570" width="28.375" style="714" customWidth="1"/>
    <col min="13571" max="13571" width="10.25" style="714" customWidth="1"/>
    <col min="13572" max="13572" width="12.75" style="714" customWidth="1"/>
    <col min="13573" max="13825" width="11.375" style="714"/>
    <col min="13826" max="13826" width="28.375" style="714" customWidth="1"/>
    <col min="13827" max="13827" width="10.25" style="714" customWidth="1"/>
    <col min="13828" max="13828" width="12.75" style="714" customWidth="1"/>
    <col min="13829" max="14081" width="11.375" style="714"/>
    <col min="14082" max="14082" width="28.375" style="714" customWidth="1"/>
    <col min="14083" max="14083" width="10.25" style="714" customWidth="1"/>
    <col min="14084" max="14084" width="12.75" style="714" customWidth="1"/>
    <col min="14085" max="14337" width="11.375" style="714"/>
    <col min="14338" max="14338" width="28.375" style="714" customWidth="1"/>
    <col min="14339" max="14339" width="10.25" style="714" customWidth="1"/>
    <col min="14340" max="14340" width="12.75" style="714" customWidth="1"/>
    <col min="14341" max="14593" width="11.375" style="714"/>
    <col min="14594" max="14594" width="28.375" style="714" customWidth="1"/>
    <col min="14595" max="14595" width="10.25" style="714" customWidth="1"/>
    <col min="14596" max="14596" width="12.75" style="714" customWidth="1"/>
    <col min="14597" max="14849" width="11.375" style="714"/>
    <col min="14850" max="14850" width="28.375" style="714" customWidth="1"/>
    <col min="14851" max="14851" width="10.25" style="714" customWidth="1"/>
    <col min="14852" max="14852" width="12.75" style="714" customWidth="1"/>
    <col min="14853" max="15105" width="11.375" style="714"/>
    <col min="15106" max="15106" width="28.375" style="714" customWidth="1"/>
    <col min="15107" max="15107" width="10.25" style="714" customWidth="1"/>
    <col min="15108" max="15108" width="12.75" style="714" customWidth="1"/>
    <col min="15109" max="15361" width="11.375" style="714"/>
    <col min="15362" max="15362" width="28.375" style="714" customWidth="1"/>
    <col min="15363" max="15363" width="10.25" style="714" customWidth="1"/>
    <col min="15364" max="15364" width="12.75" style="714" customWidth="1"/>
    <col min="15365" max="15617" width="11.375" style="714"/>
    <col min="15618" max="15618" width="28.375" style="714" customWidth="1"/>
    <col min="15619" max="15619" width="10.25" style="714" customWidth="1"/>
    <col min="15620" max="15620" width="12.75" style="714" customWidth="1"/>
    <col min="15621" max="15873" width="11.375" style="714"/>
    <col min="15874" max="15874" width="28.375" style="714" customWidth="1"/>
    <col min="15875" max="15875" width="10.25" style="714" customWidth="1"/>
    <col min="15876" max="15876" width="12.75" style="714" customWidth="1"/>
    <col min="15877" max="16129" width="11.375" style="714"/>
    <col min="16130" max="16130" width="28.375" style="714" customWidth="1"/>
    <col min="16131" max="16131" width="10.25" style="714" customWidth="1"/>
    <col min="16132" max="16132" width="12.75" style="714" customWidth="1"/>
    <col min="16133" max="16384" width="11.375" style="714"/>
  </cols>
  <sheetData>
    <row r="1" spans="2:7" ht="18.75" customHeight="1"/>
    <row r="2" spans="2:7" ht="19.5" customHeight="1">
      <c r="B2" s="141" t="s">
        <v>293</v>
      </c>
      <c r="C2" s="142"/>
      <c r="D2" s="142"/>
      <c r="E2" s="143"/>
    </row>
    <row r="3" spans="2:7" ht="12" customHeight="1">
      <c r="B3" s="144"/>
      <c r="C3" s="145" t="s">
        <v>255</v>
      </c>
      <c r="D3" s="145" t="s">
        <v>295</v>
      </c>
      <c r="E3" s="146" t="s">
        <v>297</v>
      </c>
    </row>
    <row r="4" spans="2:7" ht="12" customHeight="1">
      <c r="B4" s="352" t="s">
        <v>364</v>
      </c>
      <c r="C4" s="147" t="s">
        <v>256</v>
      </c>
      <c r="D4" s="147" t="s">
        <v>294</v>
      </c>
      <c r="E4" s="148" t="s">
        <v>296</v>
      </c>
    </row>
    <row r="5" spans="2:7" ht="12" customHeight="1">
      <c r="B5" s="151" t="s">
        <v>257</v>
      </c>
      <c r="C5" s="150"/>
      <c r="D5" s="150"/>
      <c r="E5" s="175"/>
    </row>
    <row r="6" spans="2:7" ht="12" customHeight="1">
      <c r="B6" s="149" t="s">
        <v>270</v>
      </c>
      <c r="C6" s="353">
        <v>1970.1329499999999</v>
      </c>
      <c r="D6" s="353">
        <v>1970.1329499999999</v>
      </c>
      <c r="E6" s="356">
        <f t="shared" ref="E6:E25" si="0">D6/C6</f>
        <v>1</v>
      </c>
    </row>
    <row r="7" spans="2:7" ht="12" customHeight="1">
      <c r="B7" s="149" t="s">
        <v>287</v>
      </c>
      <c r="C7" s="353">
        <v>619.2718900000001</v>
      </c>
      <c r="D7" s="353">
        <v>515.04600000000005</v>
      </c>
      <c r="E7" s="356">
        <f t="shared" si="0"/>
        <v>0.83169607456266093</v>
      </c>
      <c r="F7" s="715"/>
      <c r="G7" s="715"/>
    </row>
    <row r="8" spans="2:7" ht="12" customHeight="1">
      <c r="B8" s="152"/>
      <c r="C8" s="354">
        <f>SUM(C6:C7)</f>
        <v>2589.4048400000001</v>
      </c>
      <c r="D8" s="354">
        <f>SUM(D6:D7)</f>
        <v>2485.17895</v>
      </c>
      <c r="E8" s="357">
        <f t="shared" si="0"/>
        <v>0.95974909431311628</v>
      </c>
    </row>
    <row r="9" spans="2:7" ht="12" customHeight="1">
      <c r="B9" s="153" t="s">
        <v>44</v>
      </c>
      <c r="C9" s="353"/>
      <c r="D9" s="353"/>
      <c r="E9" s="358"/>
    </row>
    <row r="10" spans="2:7" ht="12" customHeight="1">
      <c r="B10" s="149" t="s">
        <v>258</v>
      </c>
      <c r="C10" s="353">
        <v>1551.6101200000001</v>
      </c>
      <c r="D10" s="353">
        <v>1433.549</v>
      </c>
      <c r="E10" s="356">
        <f t="shared" si="0"/>
        <v>0.92391057619551997</v>
      </c>
    </row>
    <row r="11" spans="2:7" ht="12" customHeight="1">
      <c r="B11" s="149" t="s">
        <v>259</v>
      </c>
      <c r="C11" s="353">
        <v>173.29757000000001</v>
      </c>
      <c r="D11" s="353">
        <v>145.91399999999999</v>
      </c>
      <c r="E11" s="356">
        <f t="shared" si="0"/>
        <v>0.84198526269006535</v>
      </c>
    </row>
    <row r="12" spans="2:7" ht="12" customHeight="1">
      <c r="B12" s="149" t="s">
        <v>260</v>
      </c>
      <c r="C12" s="353">
        <v>654.29810999999995</v>
      </c>
      <c r="D12" s="353">
        <v>216.15899999999999</v>
      </c>
      <c r="E12" s="356">
        <f t="shared" si="0"/>
        <v>0.33036775851301176</v>
      </c>
    </row>
    <row r="13" spans="2:7" ht="12" customHeight="1">
      <c r="B13" s="149" t="s">
        <v>261</v>
      </c>
      <c r="C13" s="353">
        <v>233.00870999999998</v>
      </c>
      <c r="D13" s="353">
        <v>86.307000000000002</v>
      </c>
      <c r="E13" s="356">
        <f t="shared" si="0"/>
        <v>0.3704024626375555</v>
      </c>
    </row>
    <row r="14" spans="2:7" ht="12" customHeight="1">
      <c r="B14" s="149" t="s">
        <v>262</v>
      </c>
      <c r="C14" s="353">
        <v>32.286000000000001</v>
      </c>
      <c r="D14" s="353">
        <v>29.192</v>
      </c>
      <c r="E14" s="356">
        <f t="shared" si="0"/>
        <v>0.90416898965495873</v>
      </c>
    </row>
    <row r="15" spans="2:7" ht="12" customHeight="1">
      <c r="B15" s="152"/>
      <c r="C15" s="354">
        <f>SUM(C10:C14)</f>
        <v>2644.5005099999998</v>
      </c>
      <c r="D15" s="354">
        <f>SUM(D10:D14)</f>
        <v>1911.1209999999999</v>
      </c>
      <c r="E15" s="357">
        <f t="shared" si="0"/>
        <v>0.72267749345225119</v>
      </c>
    </row>
    <row r="16" spans="2:7" ht="12" customHeight="1">
      <c r="B16" s="153" t="s">
        <v>288</v>
      </c>
      <c r="C16" s="353"/>
      <c r="D16" s="353"/>
      <c r="E16" s="358"/>
    </row>
    <row r="17" spans="2:5" ht="12" customHeight="1">
      <c r="B17" s="149" t="s">
        <v>263</v>
      </c>
      <c r="C17" s="353">
        <v>466.94943000000001</v>
      </c>
      <c r="D17" s="353">
        <v>127.628</v>
      </c>
      <c r="E17" s="356">
        <f t="shared" si="0"/>
        <v>0.27332295919067723</v>
      </c>
    </row>
    <row r="18" spans="2:5" ht="12" customHeight="1">
      <c r="B18" s="149" t="s">
        <v>264</v>
      </c>
      <c r="C18" s="353">
        <v>562.77351999999996</v>
      </c>
      <c r="D18" s="353">
        <v>237.572</v>
      </c>
      <c r="E18" s="356">
        <f t="shared" si="0"/>
        <v>0.42214495095647003</v>
      </c>
    </row>
    <row r="19" spans="2:5" ht="12" customHeight="1">
      <c r="B19" s="149" t="s">
        <v>265</v>
      </c>
      <c r="C19" s="353">
        <v>313.17346000000003</v>
      </c>
      <c r="D19" s="353">
        <v>81.448999999999998</v>
      </c>
      <c r="E19" s="356">
        <f t="shared" si="0"/>
        <v>0.26007631681177579</v>
      </c>
    </row>
    <row r="20" spans="2:5" ht="12" customHeight="1">
      <c r="B20" s="149" t="s">
        <v>266</v>
      </c>
      <c r="C20" s="353">
        <v>58.259370000000004</v>
      </c>
      <c r="D20" s="353">
        <v>15.593999999999999</v>
      </c>
      <c r="E20" s="356">
        <f t="shared" si="0"/>
        <v>0.26766509833525487</v>
      </c>
    </row>
    <row r="21" spans="2:5" ht="12" customHeight="1">
      <c r="B21" s="149" t="s">
        <v>267</v>
      </c>
      <c r="C21" s="353">
        <v>146.76561999999998</v>
      </c>
      <c r="D21" s="353">
        <v>121.086</v>
      </c>
      <c r="E21" s="356">
        <f t="shared" si="0"/>
        <v>0.82502973107734634</v>
      </c>
    </row>
    <row r="22" spans="2:5" ht="12" customHeight="1">
      <c r="B22" s="149" t="s">
        <v>289</v>
      </c>
      <c r="C22" s="353">
        <v>511.46924999999999</v>
      </c>
      <c r="D22" s="353">
        <v>71.334000000000003</v>
      </c>
      <c r="E22" s="356">
        <f t="shared" si="0"/>
        <v>0.1394687950448634</v>
      </c>
    </row>
    <row r="23" spans="2:5" ht="12" customHeight="1">
      <c r="B23" s="152"/>
      <c r="C23" s="354">
        <f>SUM(C17:C22)</f>
        <v>2059.3906499999998</v>
      </c>
      <c r="D23" s="354">
        <f>SUM(D17:D22)</f>
        <v>654.66300000000001</v>
      </c>
      <c r="E23" s="357">
        <f t="shared" si="0"/>
        <v>0.31789160546106204</v>
      </c>
    </row>
    <row r="24" spans="2:5" ht="12" customHeight="1">
      <c r="B24" s="149" t="s">
        <v>268</v>
      </c>
      <c r="C24" s="353">
        <v>44.841709999999999</v>
      </c>
      <c r="D24" s="353">
        <v>44.841709999999999</v>
      </c>
      <c r="E24" s="356">
        <f t="shared" si="0"/>
        <v>1</v>
      </c>
    </row>
    <row r="25" spans="2:5" ht="12" customHeight="1" thickBot="1">
      <c r="B25" s="154" t="s">
        <v>269</v>
      </c>
      <c r="C25" s="355">
        <f>C8+C15+C23+C24</f>
        <v>7338.13771</v>
      </c>
      <c r="D25" s="355">
        <f>D8+D15+D23+D24</f>
        <v>5095.8046599999989</v>
      </c>
      <c r="E25" s="359">
        <f t="shared" si="0"/>
        <v>0.69442750482260962</v>
      </c>
    </row>
    <row r="27" spans="2:5">
      <c r="C27" s="716"/>
      <c r="D27" s="717"/>
    </row>
  </sheetData>
  <pageMargins left="0.78740157480314965" right="0.78740157480314965" top="0.98425196850393704" bottom="0.98425196850393704" header="0.51181102362204722" footer="0.51181102362204722"/>
  <pageSetup paperSize="9" scale="91" orientation="portrait" r:id="rId1"/>
  <headerFooter>
    <oddHeader>&amp;C&amp;A</oddHeader>
    <oddFooter>&amp;L&amp;8&amp;Z&amp;F</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258D"/>
  </sheetPr>
  <dimension ref="A1:E2"/>
  <sheetViews>
    <sheetView workbookViewId="0"/>
  </sheetViews>
  <sheetFormatPr defaultColWidth="11.375" defaultRowHeight="14.25"/>
  <sheetData>
    <row r="1" spans="1:5" ht="15">
      <c r="A1" s="20" t="s">
        <v>72</v>
      </c>
      <c r="B1" s="20" t="s">
        <v>73</v>
      </c>
      <c r="C1" s="20" t="s">
        <v>74</v>
      </c>
      <c r="D1" s="20" t="s">
        <v>75</v>
      </c>
      <c r="E1" s="20" t="s">
        <v>76</v>
      </c>
    </row>
    <row r="2" spans="1:5">
      <c r="A2">
        <v>2</v>
      </c>
      <c r="B2">
        <v>3</v>
      </c>
      <c r="C2">
        <v>16</v>
      </c>
      <c r="D2">
        <v>18</v>
      </c>
      <c r="E2" s="16" t="s">
        <v>573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78"/>
  <sheetViews>
    <sheetView topLeftCell="A51" zoomScaleNormal="100" zoomScaleSheetLayoutView="115" workbookViewId="0">
      <selection activeCell="I3" sqref="I3:K3"/>
    </sheetView>
  </sheetViews>
  <sheetFormatPr defaultColWidth="11.375" defaultRowHeight="14.25" outlineLevelRow="1"/>
  <cols>
    <col min="1" max="1" width="6.625" style="210" customWidth="1"/>
    <col min="2" max="2" width="41.625" style="210" customWidth="1"/>
    <col min="3" max="4" width="7.625" style="210" customWidth="1"/>
    <col min="5" max="5" width="8" style="210" customWidth="1"/>
    <col min="6" max="6" width="6.625" style="210" customWidth="1"/>
    <col min="7" max="7" width="7.625" style="210" customWidth="1"/>
    <col min="8" max="8" width="25.5" style="210" customWidth="1"/>
    <col min="9" max="9" width="6.625" style="210" customWidth="1"/>
    <col min="10" max="10" width="7.25" style="210" customWidth="1"/>
    <col min="11" max="11" width="7.75" style="210" customWidth="1"/>
    <col min="12" max="12" width="11.375" style="210"/>
    <col min="13" max="13" width="7.75" style="210" customWidth="1"/>
    <col min="14" max="16384" width="11.375" style="210"/>
  </cols>
  <sheetData>
    <row r="2" spans="2:11" ht="19.5" customHeight="1">
      <c r="B2" s="721" t="s">
        <v>216</v>
      </c>
      <c r="C2" s="721"/>
      <c r="D2" s="721"/>
      <c r="E2" s="721"/>
      <c r="H2" s="721" t="s">
        <v>216</v>
      </c>
      <c r="I2" s="721"/>
      <c r="J2" s="721"/>
      <c r="K2" s="721"/>
    </row>
    <row r="3" spans="2:11" ht="11.45" customHeight="1">
      <c r="B3" s="736"/>
      <c r="C3" s="79">
        <v>2010</v>
      </c>
      <c r="D3" s="79">
        <v>2011</v>
      </c>
      <c r="E3" s="80">
        <v>2012</v>
      </c>
      <c r="H3" s="61"/>
      <c r="I3" s="79">
        <v>2010</v>
      </c>
      <c r="J3" s="79">
        <v>2011</v>
      </c>
      <c r="K3" s="80">
        <v>2012</v>
      </c>
    </row>
    <row r="4" spans="2:11" ht="11.45" customHeight="1">
      <c r="B4" s="737" t="s">
        <v>364</v>
      </c>
      <c r="C4" s="1283" t="s">
        <v>422</v>
      </c>
      <c r="D4" s="1283"/>
      <c r="E4" s="1284"/>
      <c r="H4" s="315" t="s">
        <v>364</v>
      </c>
      <c r="I4" s="1283" t="s">
        <v>422</v>
      </c>
      <c r="J4" s="1283"/>
      <c r="K4" s="1284"/>
    </row>
    <row r="5" spans="2:11" ht="11.45" customHeight="1">
      <c r="B5" s="740" t="s">
        <v>117</v>
      </c>
      <c r="C5" s="118"/>
      <c r="D5" s="118"/>
      <c r="E5" s="119"/>
      <c r="F5" s="607"/>
      <c r="H5" s="65" t="s">
        <v>117</v>
      </c>
      <c r="I5" s="118"/>
      <c r="J5" s="118"/>
      <c r="K5" s="119"/>
    </row>
    <row r="6" spans="2:11" ht="11.45" customHeight="1">
      <c r="B6" s="727" t="s">
        <v>118</v>
      </c>
      <c r="C6" s="604">
        <f>'CF 2010'!B9</f>
        <v>1027.7013699999959</v>
      </c>
      <c r="D6" s="604">
        <f>'CF 2011'!B9</f>
        <v>969.75598999999875</v>
      </c>
      <c r="E6" s="600">
        <f>'CF 2012'!B9</f>
        <v>1096.6105700000001</v>
      </c>
      <c r="F6" s="607"/>
      <c r="H6" s="67" t="s">
        <v>118</v>
      </c>
      <c r="I6" s="604">
        <f>C6</f>
        <v>1027.7013699999959</v>
      </c>
      <c r="J6" s="604">
        <f>D6</f>
        <v>969.75598999999875</v>
      </c>
      <c r="K6" s="600">
        <f>E6</f>
        <v>1096.6105700000001</v>
      </c>
    </row>
    <row r="7" spans="2:11" ht="11.45" hidden="1" customHeight="1" outlineLevel="1">
      <c r="B7" s="728" t="s">
        <v>220</v>
      </c>
      <c r="C7" s="599">
        <f>'CF 2010'!B10</f>
        <v>-62.271999999999998</v>
      </c>
      <c r="D7" s="599">
        <f>'CF 2011'!B10</f>
        <v>0</v>
      </c>
      <c r="E7" s="601">
        <f>'CF 2012'!B10</f>
        <v>0</v>
      </c>
      <c r="F7" s="607"/>
      <c r="H7" s="68" t="s">
        <v>220</v>
      </c>
      <c r="I7" s="599">
        <f t="shared" ref="I7:I20" si="0">C7</f>
        <v>-62.271999999999998</v>
      </c>
      <c r="J7" s="599">
        <f t="shared" ref="J7:J20" si="1">D7</f>
        <v>0</v>
      </c>
      <c r="K7" s="601">
        <f t="shared" ref="K7:K20" si="2">E7</f>
        <v>0</v>
      </c>
    </row>
    <row r="8" spans="2:11" ht="11.45" customHeight="1" collapsed="1">
      <c r="B8" s="728" t="s">
        <v>160</v>
      </c>
      <c r="C8" s="599">
        <f>'CF 2010'!B11</f>
        <v>144.85632999999871</v>
      </c>
      <c r="D8" s="599">
        <f>'CF 2011'!B11</f>
        <v>-907.12591999999859</v>
      </c>
      <c r="E8" s="601">
        <f>'CF 2012'!B11</f>
        <v>-2928.21711</v>
      </c>
      <c r="F8" s="607"/>
      <c r="H8" s="68" t="s">
        <v>160</v>
      </c>
      <c r="I8" s="599">
        <f t="shared" si="0"/>
        <v>144.85632999999871</v>
      </c>
      <c r="J8" s="599">
        <f t="shared" si="1"/>
        <v>-907.12591999999859</v>
      </c>
      <c r="K8" s="601">
        <f t="shared" si="2"/>
        <v>-2928.21711</v>
      </c>
    </row>
    <row r="9" spans="2:11" ht="11.45" customHeight="1">
      <c r="B9" s="728" t="s">
        <v>185</v>
      </c>
      <c r="C9" s="599">
        <f>'CF 2010'!B12</f>
        <v>-308.88647999999989</v>
      </c>
      <c r="D9" s="599">
        <f>'CF 2011'!B12</f>
        <v>-797.42084999999975</v>
      </c>
      <c r="E9" s="601">
        <f>'CF 2012'!B12</f>
        <v>-162.02529000000027</v>
      </c>
      <c r="F9" s="607"/>
      <c r="H9" s="68" t="s">
        <v>185</v>
      </c>
      <c r="I9" s="599">
        <f t="shared" si="0"/>
        <v>-308.88647999999989</v>
      </c>
      <c r="J9" s="599">
        <f t="shared" si="1"/>
        <v>-797.42084999999975</v>
      </c>
      <c r="K9" s="601">
        <f t="shared" si="2"/>
        <v>-162.02529000000027</v>
      </c>
    </row>
    <row r="10" spans="2:11" ht="11.45" hidden="1" customHeight="1" outlineLevel="1">
      <c r="B10" s="728" t="s">
        <v>198</v>
      </c>
      <c r="C10" s="599">
        <f>'CF 2010'!B13</f>
        <v>0</v>
      </c>
      <c r="D10" s="599">
        <f>'CF 2011'!B13</f>
        <v>0</v>
      </c>
      <c r="E10" s="601">
        <f>'CF 2012'!B13</f>
        <v>0</v>
      </c>
      <c r="F10" s="607"/>
      <c r="H10" s="68" t="s">
        <v>198</v>
      </c>
      <c r="I10" s="599">
        <f t="shared" si="0"/>
        <v>0</v>
      </c>
      <c r="J10" s="599">
        <f t="shared" si="1"/>
        <v>0</v>
      </c>
      <c r="K10" s="601">
        <f t="shared" si="2"/>
        <v>0</v>
      </c>
    </row>
    <row r="11" spans="2:11" ht="11.45" customHeight="1" collapsed="1">
      <c r="B11" s="728" t="s">
        <v>186</v>
      </c>
      <c r="C11" s="599">
        <f>'CF 2010'!B14</f>
        <v>-13.831470000000024</v>
      </c>
      <c r="D11" s="599">
        <f>'CF 2011'!B14</f>
        <v>270.87041000000005</v>
      </c>
      <c r="E11" s="601">
        <f>'CF 2012'!B14</f>
        <v>-21.681290000000018</v>
      </c>
      <c r="F11" s="607"/>
      <c r="H11" s="68" t="s">
        <v>186</v>
      </c>
      <c r="I11" s="599">
        <f t="shared" si="0"/>
        <v>-13.831470000000024</v>
      </c>
      <c r="J11" s="599">
        <f t="shared" si="1"/>
        <v>270.87041000000005</v>
      </c>
      <c r="K11" s="601">
        <f t="shared" si="2"/>
        <v>-21.681290000000018</v>
      </c>
    </row>
    <row r="12" spans="2:11" ht="11.45" customHeight="1" thickBot="1">
      <c r="B12" s="885" t="s">
        <v>222</v>
      </c>
      <c r="C12" s="886">
        <f>SUM(C6:C11)</f>
        <v>787.56774999999448</v>
      </c>
      <c r="D12" s="886">
        <f>SUM(D6:D11)</f>
        <v>-463.92036999999954</v>
      </c>
      <c r="E12" s="887">
        <f>SUM(E6:E11)</f>
        <v>-2015.3131200000003</v>
      </c>
      <c r="F12" s="607"/>
      <c r="H12" s="877" t="s">
        <v>222</v>
      </c>
      <c r="I12" s="878">
        <f t="shared" si="0"/>
        <v>787.56774999999448</v>
      </c>
      <c r="J12" s="878">
        <f t="shared" si="1"/>
        <v>-463.92036999999954</v>
      </c>
      <c r="K12" s="879">
        <f t="shared" si="2"/>
        <v>-2015.3131200000003</v>
      </c>
    </row>
    <row r="13" spans="2:11" ht="11.45" customHeight="1">
      <c r="B13" s="880" t="s">
        <v>679</v>
      </c>
      <c r="C13" s="719">
        <f>C12/C6</f>
        <v>0.7663391068555232</v>
      </c>
      <c r="D13" s="719">
        <f>D12/D6</f>
        <v>-0.47838876457984048</v>
      </c>
      <c r="E13" s="720">
        <f>E12/E6</f>
        <v>-1.8377655433323064</v>
      </c>
      <c r="F13" s="607"/>
      <c r="H13" s="83" t="s">
        <v>679</v>
      </c>
      <c r="I13" s="719">
        <f t="shared" si="0"/>
        <v>0.7663391068555232</v>
      </c>
      <c r="J13" s="719">
        <f t="shared" si="1"/>
        <v>-0.47838876457984048</v>
      </c>
      <c r="K13" s="720">
        <f t="shared" si="2"/>
        <v>-1.8377655433323064</v>
      </c>
    </row>
    <row r="14" spans="2:11" ht="11.45" customHeight="1">
      <c r="B14" s="740" t="s">
        <v>162</v>
      </c>
      <c r="C14" s="598"/>
      <c r="D14" s="598"/>
      <c r="E14" s="605"/>
      <c r="F14" s="607"/>
      <c r="H14" s="65" t="s">
        <v>162</v>
      </c>
      <c r="I14" s="598"/>
      <c r="J14" s="598"/>
      <c r="K14" s="605"/>
    </row>
    <row r="15" spans="2:11" ht="11.45" customHeight="1">
      <c r="B15" s="728" t="s">
        <v>163</v>
      </c>
      <c r="C15" s="599">
        <f>'CF 2010'!B17</f>
        <v>-632.04840999999999</v>
      </c>
      <c r="D15" s="599">
        <f>'CF 2011'!B17</f>
        <v>-4482.8534300000001</v>
      </c>
      <c r="E15" s="601">
        <f>'CF 2012'!B17</f>
        <v>-881.48017000000004</v>
      </c>
      <c r="F15" s="607"/>
      <c r="H15" s="68" t="s">
        <v>163</v>
      </c>
      <c r="I15" s="599">
        <f t="shared" si="0"/>
        <v>-632.04840999999999</v>
      </c>
      <c r="J15" s="599">
        <f t="shared" si="1"/>
        <v>-4482.8534300000001</v>
      </c>
      <c r="K15" s="601">
        <f t="shared" si="2"/>
        <v>-881.48017000000004</v>
      </c>
    </row>
    <row r="16" spans="2:11" ht="11.45" customHeight="1">
      <c r="B16" s="728" t="s">
        <v>180</v>
      </c>
      <c r="C16" s="599">
        <f>'CF 2010'!B18</f>
        <v>0</v>
      </c>
      <c r="D16" s="599">
        <f>'CF 2011'!B18</f>
        <v>3983.0187299999998</v>
      </c>
      <c r="E16" s="601">
        <f>'CF 2012'!B18</f>
        <v>0</v>
      </c>
      <c r="F16" s="607"/>
      <c r="H16" s="68" t="s">
        <v>180</v>
      </c>
      <c r="I16" s="599">
        <f t="shared" si="0"/>
        <v>0</v>
      </c>
      <c r="J16" s="599">
        <f t="shared" si="1"/>
        <v>3983.0187299999998</v>
      </c>
      <c r="K16" s="601">
        <f t="shared" si="2"/>
        <v>0</v>
      </c>
    </row>
    <row r="17" spans="2:11" ht="11.45" hidden="1" customHeight="1" outlineLevel="1">
      <c r="B17" s="728"/>
      <c r="C17" s="599">
        <f>'CF 2010'!B19</f>
        <v>0</v>
      </c>
      <c r="D17" s="599">
        <f>'CF 2011'!B19</f>
        <v>0</v>
      </c>
      <c r="E17" s="601">
        <f>'CF 2012'!B19</f>
        <v>0</v>
      </c>
      <c r="F17" s="607"/>
      <c r="H17" s="68"/>
      <c r="I17" s="599">
        <f t="shared" si="0"/>
        <v>0</v>
      </c>
      <c r="J17" s="599">
        <f t="shared" si="1"/>
        <v>0</v>
      </c>
      <c r="K17" s="601">
        <f t="shared" si="2"/>
        <v>0</v>
      </c>
    </row>
    <row r="18" spans="2:11" ht="11.45" hidden="1" customHeight="1" outlineLevel="1">
      <c r="B18" s="728" t="s">
        <v>165</v>
      </c>
      <c r="C18" s="599">
        <f>'CF 2010'!B20</f>
        <v>0</v>
      </c>
      <c r="D18" s="599">
        <f>'CF 2011'!B20</f>
        <v>0</v>
      </c>
      <c r="E18" s="601">
        <f>'CF 2012'!B20</f>
        <v>0</v>
      </c>
      <c r="F18" s="607"/>
      <c r="H18" s="68" t="s">
        <v>165</v>
      </c>
      <c r="I18" s="599">
        <f t="shared" si="0"/>
        <v>0</v>
      </c>
      <c r="J18" s="599">
        <f t="shared" si="1"/>
        <v>0</v>
      </c>
      <c r="K18" s="601">
        <f t="shared" si="2"/>
        <v>0</v>
      </c>
    </row>
    <row r="19" spans="2:11" ht="11.45" customHeight="1" collapsed="1">
      <c r="B19" s="888" t="s">
        <v>166</v>
      </c>
      <c r="C19" s="889">
        <f>SUM(C15:C18)</f>
        <v>-632.04840999999999</v>
      </c>
      <c r="D19" s="889">
        <f>SUM(D15:D18)</f>
        <v>-499.83470000000034</v>
      </c>
      <c r="E19" s="890">
        <f>SUM(E15:E18)</f>
        <v>-881.48017000000004</v>
      </c>
      <c r="F19" s="607"/>
      <c r="H19" s="874" t="s">
        <v>166</v>
      </c>
      <c r="I19" s="875">
        <f t="shared" si="0"/>
        <v>-632.04840999999999</v>
      </c>
      <c r="J19" s="875">
        <f t="shared" si="1"/>
        <v>-499.83470000000034</v>
      </c>
      <c r="K19" s="876">
        <f t="shared" si="2"/>
        <v>-881.48017000000004</v>
      </c>
    </row>
    <row r="20" spans="2:11" ht="11.45" customHeight="1" thickBot="1">
      <c r="B20" s="732" t="s">
        <v>223</v>
      </c>
      <c r="C20" s="872">
        <f>SUM(C19,C12)</f>
        <v>155.51933999999449</v>
      </c>
      <c r="D20" s="872">
        <f>SUM(D19,D12)</f>
        <v>-963.75506999999993</v>
      </c>
      <c r="E20" s="873">
        <f>SUM(E19,E12)</f>
        <v>-2896.7932900000005</v>
      </c>
      <c r="F20" s="607"/>
      <c r="H20" s="871" t="s">
        <v>223</v>
      </c>
      <c r="I20" s="872">
        <f t="shared" si="0"/>
        <v>155.51933999999449</v>
      </c>
      <c r="J20" s="872">
        <f t="shared" si="1"/>
        <v>-963.75506999999993</v>
      </c>
      <c r="K20" s="873">
        <f t="shared" si="2"/>
        <v>-2896.7932900000005</v>
      </c>
    </row>
    <row r="21" spans="2:11" ht="12" hidden="1" customHeight="1" outlineLevel="1">
      <c r="B21" s="728" t="s">
        <v>219</v>
      </c>
      <c r="C21" s="599">
        <f>'CF 2010'!B23</f>
        <v>88.96763</v>
      </c>
      <c r="D21" s="599">
        <f>'CF 2011'!B23</f>
        <v>0</v>
      </c>
      <c r="E21" s="601">
        <f>'CF 2012'!B23</f>
        <v>0</v>
      </c>
      <c r="F21" s="607"/>
    </row>
    <row r="22" spans="2:11" ht="11.45" customHeight="1" collapsed="1">
      <c r="B22" s="728" t="s">
        <v>181</v>
      </c>
      <c r="C22" s="599">
        <f>'CF 2010'!B24</f>
        <v>0</v>
      </c>
      <c r="D22" s="599">
        <f>'CF 2011'!B24</f>
        <v>-123.59428999999999</v>
      </c>
      <c r="E22" s="601">
        <f>'CF 2012'!B24</f>
        <v>-209.42430000000002</v>
      </c>
      <c r="F22" s="607"/>
    </row>
    <row r="23" spans="2:11" ht="11.45" customHeight="1">
      <c r="B23" s="729" t="s">
        <v>182</v>
      </c>
      <c r="C23" s="891">
        <f>'CF 2010'!B25</f>
        <v>-217.09597000000002</v>
      </c>
      <c r="D23" s="891">
        <f>'CF 2011'!B25</f>
        <v>-263.64375999999982</v>
      </c>
      <c r="E23" s="892">
        <f>'CF 2012'!B25</f>
        <v>-64.837630000000019</v>
      </c>
      <c r="F23" s="607"/>
    </row>
    <row r="24" spans="2:11" ht="11.45" customHeight="1">
      <c r="B24" s="727" t="s">
        <v>168</v>
      </c>
      <c r="C24" s="604">
        <f>SUM(C20:C23)</f>
        <v>27.390999999994449</v>
      </c>
      <c r="D24" s="604">
        <f>SUM(D20:D23)</f>
        <v>-1350.9931199999996</v>
      </c>
      <c r="E24" s="600">
        <f>SUM(E20:E23)</f>
        <v>-3171.0552200000006</v>
      </c>
      <c r="F24" s="607"/>
    </row>
    <row r="25" spans="2:11" ht="11.45" customHeight="1">
      <c r="B25" s="881" t="s">
        <v>169</v>
      </c>
      <c r="C25" s="598"/>
      <c r="D25" s="598"/>
      <c r="E25" s="605"/>
      <c r="F25" s="607"/>
    </row>
    <row r="26" spans="2:11" ht="11.45" customHeight="1">
      <c r="B26" s="728" t="s">
        <v>183</v>
      </c>
      <c r="C26" s="599">
        <f>'CF 2010'!B28</f>
        <v>-96.270610000000005</v>
      </c>
      <c r="D26" s="599">
        <f>'CF 2011'!B28</f>
        <v>-116.05410000000001</v>
      </c>
      <c r="E26" s="601">
        <f>'CF 2012'!B28</f>
        <v>-125.00397000000001</v>
      </c>
      <c r="F26" s="607"/>
    </row>
    <row r="27" spans="2:11" ht="11.45" customHeight="1">
      <c r="B27" s="728" t="s">
        <v>184</v>
      </c>
      <c r="C27" s="599">
        <f>'CF 2010'!B29</f>
        <v>-120</v>
      </c>
      <c r="D27" s="599">
        <f>'CF 2011'!B29</f>
        <v>-120</v>
      </c>
      <c r="E27" s="601">
        <f>'CF 2012'!B29</f>
        <v>2644.4907799999996</v>
      </c>
      <c r="F27" s="607"/>
    </row>
    <row r="28" spans="2:11" ht="11.45" hidden="1" customHeight="1" outlineLevel="1">
      <c r="B28" s="728" t="s">
        <v>170</v>
      </c>
      <c r="C28" s="599">
        <f>'CF 2010'!B30</f>
        <v>0</v>
      </c>
      <c r="D28" s="599">
        <f>'CF 2011'!B30</f>
        <v>0</v>
      </c>
      <c r="E28" s="601">
        <f>'CF 2012'!B30</f>
        <v>0</v>
      </c>
      <c r="F28" s="607"/>
    </row>
    <row r="29" spans="2:11" ht="11.45" hidden="1" customHeight="1" outlineLevel="1">
      <c r="B29" s="882" t="s">
        <v>680</v>
      </c>
      <c r="C29" s="599">
        <f>'CF 2010'!B31</f>
        <v>0</v>
      </c>
      <c r="D29" s="599">
        <f>'CF 2011'!B31</f>
        <v>0</v>
      </c>
      <c r="E29" s="601">
        <f>'CF 2012'!B31</f>
        <v>0</v>
      </c>
      <c r="F29" s="607"/>
    </row>
    <row r="30" spans="2:11" ht="11.45" customHeight="1" collapsed="1">
      <c r="B30" s="893" t="s">
        <v>171</v>
      </c>
      <c r="C30" s="894">
        <f>SUM(C26:C29)</f>
        <v>-216.27061</v>
      </c>
      <c r="D30" s="894">
        <f>SUM(D26:D29)</f>
        <v>-236.05410000000001</v>
      </c>
      <c r="E30" s="895">
        <f>SUM(E26:E29)</f>
        <v>2519.4868099999994</v>
      </c>
      <c r="F30" s="607"/>
    </row>
    <row r="31" spans="2:11" ht="11.45" customHeight="1">
      <c r="B31" s="883" t="s">
        <v>172</v>
      </c>
      <c r="C31" s="602">
        <f>SUM(C24,C30)</f>
        <v>-188.87961000000556</v>
      </c>
      <c r="D31" s="602">
        <f>SUM(D24,D30)</f>
        <v>-1587.0472199999997</v>
      </c>
      <c r="E31" s="603">
        <f>SUM(E24,E30)</f>
        <v>-651.56841000000122</v>
      </c>
      <c r="F31" s="607"/>
    </row>
    <row r="32" spans="2:11" ht="11.45" customHeight="1">
      <c r="B32" s="884" t="s">
        <v>173</v>
      </c>
      <c r="C32" s="599">
        <f>'NA 2009'!G35</f>
        <v>3600.4271899999999</v>
      </c>
      <c r="D32" s="599">
        <f>'NA 2010'!G35</f>
        <v>3411.5475799999999</v>
      </c>
      <c r="E32" s="601">
        <f>'NA 2011'!G35</f>
        <v>1824.4306299999998</v>
      </c>
      <c r="F32" s="607"/>
    </row>
    <row r="33" spans="2:6" ht="11.45" customHeight="1" thickBot="1">
      <c r="B33" s="896" t="s">
        <v>174</v>
      </c>
      <c r="C33" s="897">
        <f>'NA 2010'!G35</f>
        <v>3411.5475799999999</v>
      </c>
      <c r="D33" s="897">
        <f>'NA 2011'!G35</f>
        <v>1824.4306299999998</v>
      </c>
      <c r="E33" s="898">
        <f>'NA 2012'!G35</f>
        <v>1172.8622</v>
      </c>
      <c r="F33" s="607"/>
    </row>
    <row r="34" spans="2:6">
      <c r="C34" s="607"/>
      <c r="D34" s="607"/>
      <c r="E34" s="607"/>
      <c r="F34" s="607"/>
    </row>
    <row r="35" spans="2:6">
      <c r="B35" s="608" t="s">
        <v>38</v>
      </c>
      <c r="C35" s="364">
        <f>C33-'BS-Net assets'!D40</f>
        <v>0</v>
      </c>
      <c r="D35" s="364">
        <f>D33-'BS-Net assets'!E40</f>
        <v>0</v>
      </c>
      <c r="E35" s="364">
        <f>E33-'BS-Net assets'!F40</f>
        <v>0</v>
      </c>
    </row>
    <row r="51" spans="2:11" ht="19.5" customHeight="1">
      <c r="B51" s="721" t="s">
        <v>217</v>
      </c>
      <c r="C51" s="721"/>
      <c r="D51" s="721"/>
      <c r="E51" s="721"/>
    </row>
    <row r="52" spans="2:11" ht="12" customHeight="1">
      <c r="B52" s="61"/>
      <c r="C52" s="79">
        <f>C3</f>
        <v>2010</v>
      </c>
      <c r="D52" s="79">
        <f>D3</f>
        <v>2011</v>
      </c>
      <c r="E52" s="80">
        <f>E3</f>
        <v>2012</v>
      </c>
    </row>
    <row r="53" spans="2:11" ht="12" customHeight="1">
      <c r="B53" s="77" t="str">
        <f>B4</f>
        <v>€000</v>
      </c>
      <c r="C53" s="1283" t="s">
        <v>422</v>
      </c>
      <c r="D53" s="1283"/>
      <c r="E53" s="1284"/>
    </row>
    <row r="54" spans="2:11" ht="12" customHeight="1">
      <c r="B54" s="65" t="str">
        <f t="shared" ref="B54:B61" si="3">B5</f>
        <v>Operating cash flow</v>
      </c>
      <c r="C54" s="118"/>
      <c r="D54" s="118"/>
      <c r="E54" s="119"/>
      <c r="F54" s="607"/>
      <c r="G54" s="607"/>
      <c r="H54" s="607"/>
    </row>
    <row r="55" spans="2:11" ht="12" customHeight="1">
      <c r="B55" s="67" t="str">
        <f t="shared" si="3"/>
        <v>EBITDA</v>
      </c>
      <c r="C55" s="360">
        <f t="shared" ref="C55:E61" si="4">C6</f>
        <v>1027.7013699999959</v>
      </c>
      <c r="D55" s="360">
        <f t="shared" si="4"/>
        <v>969.75598999999875</v>
      </c>
      <c r="E55" s="361">
        <f t="shared" si="4"/>
        <v>1096.6105700000001</v>
      </c>
      <c r="F55" s="607"/>
      <c r="G55" s="607"/>
      <c r="H55" s="607"/>
    </row>
    <row r="56" spans="2:11" ht="12" customHeight="1">
      <c r="B56" s="68" t="str">
        <f t="shared" si="3"/>
        <v>Non-cash (gains)/losses</v>
      </c>
      <c r="C56" s="362">
        <f t="shared" si="4"/>
        <v>-62.271999999999998</v>
      </c>
      <c r="D56" s="362">
        <f t="shared" si="4"/>
        <v>0</v>
      </c>
      <c r="E56" s="363">
        <f t="shared" si="4"/>
        <v>0</v>
      </c>
      <c r="F56" s="607"/>
      <c r="G56" s="607"/>
      <c r="H56" s="607"/>
    </row>
    <row r="57" spans="2:11" ht="12" customHeight="1">
      <c r="B57" s="68" t="str">
        <f t="shared" si="3"/>
        <v>Δ Trade Working Capital</v>
      </c>
      <c r="C57" s="362">
        <f t="shared" si="4"/>
        <v>144.85632999999871</v>
      </c>
      <c r="D57" s="362">
        <f t="shared" si="4"/>
        <v>-907.12591999999859</v>
      </c>
      <c r="E57" s="363">
        <f t="shared" si="4"/>
        <v>-2928.21711</v>
      </c>
      <c r="F57" s="607"/>
      <c r="G57" s="607"/>
      <c r="H57" s="607"/>
    </row>
    <row r="58" spans="2:11" ht="12" customHeight="1">
      <c r="B58" s="68" t="str">
        <f t="shared" si="3"/>
        <v>Δ Ext. Working Capital</v>
      </c>
      <c r="C58" s="362">
        <f t="shared" si="4"/>
        <v>-308.88647999999989</v>
      </c>
      <c r="D58" s="362">
        <f t="shared" si="4"/>
        <v>-797.42084999999975</v>
      </c>
      <c r="E58" s="363">
        <f t="shared" si="4"/>
        <v>-162.02529000000027</v>
      </c>
      <c r="F58" s="607"/>
      <c r="G58" s="607"/>
      <c r="H58" s="607"/>
    </row>
    <row r="59" spans="2:11" ht="12" customHeight="1" outlineLevel="1">
      <c r="B59" s="68" t="str">
        <f t="shared" si="3"/>
        <v xml:space="preserve">Δ Other </v>
      </c>
      <c r="C59" s="362">
        <f t="shared" si="4"/>
        <v>0</v>
      </c>
      <c r="D59" s="362">
        <f t="shared" si="4"/>
        <v>0</v>
      </c>
      <c r="E59" s="363">
        <f t="shared" si="4"/>
        <v>0</v>
      </c>
      <c r="F59" s="607"/>
      <c r="G59" s="607"/>
      <c r="H59" s="607"/>
    </row>
    <row r="60" spans="2:11" ht="12" customHeight="1">
      <c r="B60" s="68" t="str">
        <f t="shared" si="3"/>
        <v>Δ Debt like items (on BS)</v>
      </c>
      <c r="C60" s="362">
        <f t="shared" si="4"/>
        <v>-13.831470000000024</v>
      </c>
      <c r="D60" s="362">
        <f t="shared" si="4"/>
        <v>270.87041000000005</v>
      </c>
      <c r="E60" s="363">
        <f t="shared" si="4"/>
        <v>-21.681290000000018</v>
      </c>
      <c r="F60" s="607"/>
      <c r="G60" s="607"/>
      <c r="H60" s="607"/>
    </row>
    <row r="61" spans="2:11" ht="12" customHeight="1" thickBot="1">
      <c r="B61" s="877" t="str">
        <f t="shared" si="3"/>
        <v>operating CF (bef. interest and tax)</v>
      </c>
      <c r="C61" s="1055">
        <f t="shared" si="4"/>
        <v>787.56774999999448</v>
      </c>
      <c r="D61" s="1055">
        <f t="shared" si="4"/>
        <v>-463.92036999999954</v>
      </c>
      <c r="E61" s="1056">
        <f t="shared" si="4"/>
        <v>-2015.3131200000003</v>
      </c>
      <c r="F61" s="607"/>
      <c r="G61" s="607"/>
      <c r="H61" s="607"/>
    </row>
    <row r="62" spans="2:11">
      <c r="C62" s="607"/>
      <c r="D62" s="607"/>
      <c r="E62" s="607"/>
      <c r="F62" s="607"/>
      <c r="G62" s="607"/>
      <c r="H62" s="607"/>
    </row>
    <row r="63" spans="2:11" ht="19.5" customHeight="1">
      <c r="H63" s="721" t="s">
        <v>217</v>
      </c>
      <c r="I63" s="721"/>
      <c r="J63" s="721"/>
      <c r="K63" s="721"/>
    </row>
    <row r="64" spans="2:11" s="606" customFormat="1" ht="12" customHeight="1">
      <c r="H64" s="725"/>
      <c r="I64" s="434">
        <f>C3</f>
        <v>2010</v>
      </c>
      <c r="J64" s="434">
        <f>D3</f>
        <v>2011</v>
      </c>
      <c r="K64" s="722">
        <f>E3</f>
        <v>2012</v>
      </c>
    </row>
    <row r="65" spans="8:12" s="606" customFormat="1" ht="12" customHeight="1">
      <c r="H65" s="726" t="str">
        <f>B4</f>
        <v>€000</v>
      </c>
      <c r="I65" s="1285" t="s">
        <v>422</v>
      </c>
      <c r="J65" s="1285"/>
      <c r="K65" s="1286"/>
    </row>
    <row r="66" spans="8:12" s="606" customFormat="1" ht="12" customHeight="1">
      <c r="H66" s="727" t="str">
        <f t="shared" ref="H66:K71" si="5">B6</f>
        <v>EBITDA</v>
      </c>
      <c r="I66" s="120">
        <f t="shared" si="5"/>
        <v>1027.7013699999959</v>
      </c>
      <c r="J66" s="120">
        <f t="shared" si="5"/>
        <v>969.75598999999875</v>
      </c>
      <c r="K66" s="723">
        <f t="shared" si="5"/>
        <v>1096.6105700000001</v>
      </c>
      <c r="L66" s="609"/>
    </row>
    <row r="67" spans="8:12" s="606" customFormat="1" ht="11.25" customHeight="1">
      <c r="H67" s="728" t="str">
        <f t="shared" si="5"/>
        <v>Non-cash (gains)/losses</v>
      </c>
      <c r="I67" s="121">
        <f t="shared" si="5"/>
        <v>-62.271999999999998</v>
      </c>
      <c r="J67" s="121">
        <f t="shared" si="5"/>
        <v>0</v>
      </c>
      <c r="K67" s="724">
        <f t="shared" si="5"/>
        <v>0</v>
      </c>
      <c r="L67" s="609"/>
    </row>
    <row r="68" spans="8:12" s="606" customFormat="1" ht="11.25" customHeight="1">
      <c r="H68" s="728" t="str">
        <f t="shared" si="5"/>
        <v>Δ Trade Working Capital</v>
      </c>
      <c r="I68" s="121">
        <f t="shared" si="5"/>
        <v>144.85632999999871</v>
      </c>
      <c r="J68" s="121">
        <f t="shared" si="5"/>
        <v>-907.12591999999859</v>
      </c>
      <c r="K68" s="724">
        <f t="shared" si="5"/>
        <v>-2928.21711</v>
      </c>
      <c r="L68" s="609"/>
    </row>
    <row r="69" spans="8:12" s="606" customFormat="1" ht="11.25" customHeight="1">
      <c r="H69" s="728" t="str">
        <f t="shared" si="5"/>
        <v>Δ Ext. Working Capital</v>
      </c>
      <c r="I69" s="121">
        <f t="shared" si="5"/>
        <v>-308.88647999999989</v>
      </c>
      <c r="J69" s="121">
        <f t="shared" si="5"/>
        <v>-797.42084999999975</v>
      </c>
      <c r="K69" s="724">
        <f t="shared" si="5"/>
        <v>-162.02529000000027</v>
      </c>
      <c r="L69" s="609"/>
    </row>
    <row r="70" spans="8:12" s="606" customFormat="1" ht="11.25" customHeight="1" outlineLevel="1">
      <c r="H70" s="728" t="str">
        <f t="shared" si="5"/>
        <v xml:space="preserve">Δ Other </v>
      </c>
      <c r="I70" s="121">
        <f t="shared" si="5"/>
        <v>0</v>
      </c>
      <c r="J70" s="121">
        <f t="shared" si="5"/>
        <v>0</v>
      </c>
      <c r="K70" s="724">
        <f t="shared" si="5"/>
        <v>0</v>
      </c>
      <c r="L70" s="609"/>
    </row>
    <row r="71" spans="8:12" s="606" customFormat="1" ht="11.25" customHeight="1">
      <c r="H71" s="729" t="str">
        <f t="shared" si="5"/>
        <v>Δ Debt like items (on BS)</v>
      </c>
      <c r="I71" s="730">
        <f t="shared" si="5"/>
        <v>-13.831470000000024</v>
      </c>
      <c r="J71" s="730">
        <f t="shared" si="5"/>
        <v>270.87041000000005</v>
      </c>
      <c r="K71" s="731">
        <f t="shared" si="5"/>
        <v>-21.681290000000018</v>
      </c>
      <c r="L71" s="609"/>
    </row>
    <row r="72" spans="8:12" s="606" customFormat="1" ht="12" customHeight="1">
      <c r="H72" s="727" t="s">
        <v>576</v>
      </c>
      <c r="I72" s="120">
        <f>C12</f>
        <v>787.56774999999448</v>
      </c>
      <c r="J72" s="120">
        <f>D12</f>
        <v>-463.92036999999954</v>
      </c>
      <c r="K72" s="723">
        <f>E12</f>
        <v>-2015.3131200000003</v>
      </c>
      <c r="L72" s="609"/>
    </row>
    <row r="73" spans="8:12" s="606" customFormat="1" ht="11.25" customHeight="1">
      <c r="H73" s="728" t="str">
        <f t="shared" ref="H73:K74" si="6">B15</f>
        <v>Capex</v>
      </c>
      <c r="I73" s="121">
        <f t="shared" si="6"/>
        <v>-632.04840999999999</v>
      </c>
      <c r="J73" s="121">
        <f t="shared" si="6"/>
        <v>-4482.8534300000001</v>
      </c>
      <c r="K73" s="724">
        <f t="shared" si="6"/>
        <v>-881.48017000000004</v>
      </c>
      <c r="L73" s="609"/>
    </row>
    <row r="74" spans="8:12" s="606" customFormat="1" ht="11.25" customHeight="1">
      <c r="H74" s="729" t="str">
        <f t="shared" si="6"/>
        <v>Proceeds from disposal</v>
      </c>
      <c r="I74" s="730">
        <f t="shared" si="6"/>
        <v>0</v>
      </c>
      <c r="J74" s="730">
        <f t="shared" si="6"/>
        <v>3983.0187299999998</v>
      </c>
      <c r="K74" s="731">
        <f t="shared" si="6"/>
        <v>0</v>
      </c>
      <c r="L74" s="609"/>
    </row>
    <row r="75" spans="8:12" s="606" customFormat="1" ht="12" customHeight="1" thickBot="1">
      <c r="H75" s="732" t="s">
        <v>577</v>
      </c>
      <c r="I75" s="733">
        <f>C20</f>
        <v>155.51933999999449</v>
      </c>
      <c r="J75" s="733">
        <f>D20</f>
        <v>-963.75506999999993</v>
      </c>
      <c r="K75" s="734">
        <f>E20</f>
        <v>-2896.7932900000005</v>
      </c>
      <c r="L75" s="609"/>
    </row>
    <row r="76" spans="8:12" ht="12.75" customHeight="1">
      <c r="I76" s="607"/>
      <c r="J76" s="607"/>
      <c r="K76" s="607"/>
      <c r="L76" s="607"/>
    </row>
    <row r="77" spans="8:12">
      <c r="I77" s="607"/>
      <c r="J77" s="607"/>
      <c r="K77" s="607"/>
      <c r="L77" s="607"/>
    </row>
    <row r="78" spans="8:12">
      <c r="I78" s="607"/>
      <c r="J78" s="607"/>
      <c r="K78" s="607"/>
      <c r="L78" s="607"/>
    </row>
  </sheetData>
  <mergeCells count="4">
    <mergeCell ref="C4:E4"/>
    <mergeCell ref="C53:E53"/>
    <mergeCell ref="I65:K65"/>
    <mergeCell ref="I4:K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ColWidth="9" defaultRowHeight="14.25"/>
  <sheetData>
    <row r="1" spans="1:5" ht="15">
      <c r="A1" s="19" t="s">
        <v>72</v>
      </c>
      <c r="B1" s="19" t="s">
        <v>73</v>
      </c>
      <c r="C1" s="19" t="s">
        <v>74</v>
      </c>
      <c r="D1" s="19" t="s">
        <v>75</v>
      </c>
      <c r="E1" s="19" t="s">
        <v>76</v>
      </c>
    </row>
    <row r="2" spans="1:5">
      <c r="A2">
        <v>2</v>
      </c>
      <c r="B2">
        <v>59</v>
      </c>
      <c r="C2">
        <v>6</v>
      </c>
      <c r="D2">
        <v>60</v>
      </c>
      <c r="E2" t="s">
        <v>88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9" defaultRowHeight="14.25"/>
  <sheetData>
    <row r="1" spans="1:5" ht="15">
      <c r="A1" s="19" t="s">
        <v>72</v>
      </c>
      <c r="B1" s="19" t="s">
        <v>73</v>
      </c>
      <c r="C1" s="19" t="s">
        <v>74</v>
      </c>
      <c r="D1" s="19" t="s">
        <v>75</v>
      </c>
      <c r="E1" s="19" t="s">
        <v>76</v>
      </c>
    </row>
    <row r="2" spans="1:5">
      <c r="A2">
        <v>2</v>
      </c>
      <c r="B2">
        <v>2</v>
      </c>
      <c r="C2">
        <v>6</v>
      </c>
      <c r="D2">
        <v>15</v>
      </c>
      <c r="E2" t="s">
        <v>77</v>
      </c>
    </row>
    <row r="3" spans="1:5">
      <c r="A3">
        <v>2</v>
      </c>
      <c r="B3">
        <v>19</v>
      </c>
      <c r="C3">
        <v>6</v>
      </c>
      <c r="D3">
        <v>25</v>
      </c>
      <c r="E3" t="s">
        <v>81</v>
      </c>
    </row>
  </sheetData>
  <customSheetViews>
    <customSheetView guid="{5409D0F0-F11A-42D8-A3F2-0C8F2218C9AA}" state="veryHidden">
      <pageMargins left="0.7" right="0.7" top="0.75" bottom="0.75" header="0.3" footer="0.3"/>
      <pageSetup paperSize="9" orientation="portrait" verticalDpi="0" r:id="rId1"/>
    </customSheetView>
  </customSheetViews>
  <pageMargins left="0.7" right="0.7" top="0.75" bottom="0.75" header="0.3" footer="0.3"/>
  <pageSetup paperSize="9"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ColWidth="11.375" defaultRowHeight="14.25"/>
  <sheetData>
    <row r="1" spans="1:5" ht="15">
      <c r="A1" s="20" t="s">
        <v>72</v>
      </c>
      <c r="B1" s="20" t="s">
        <v>73</v>
      </c>
      <c r="C1" s="20" t="s">
        <v>74</v>
      </c>
      <c r="D1" s="20" t="s">
        <v>75</v>
      </c>
      <c r="E1" s="20" t="s">
        <v>76</v>
      </c>
    </row>
    <row r="2" spans="1:5">
      <c r="A2">
        <v>2</v>
      </c>
      <c r="B2">
        <v>3</v>
      </c>
      <c r="C2">
        <v>6</v>
      </c>
      <c r="D2">
        <v>28</v>
      </c>
      <c r="E2" s="16" t="s">
        <v>542</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ColWidth="11.375" defaultRowHeight="14.25"/>
  <sheetData>
    <row r="1" spans="1:5" ht="15">
      <c r="A1" s="20" t="s">
        <v>72</v>
      </c>
      <c r="B1" s="20" t="s">
        <v>73</v>
      </c>
      <c r="C1" s="20" t="s">
        <v>74</v>
      </c>
      <c r="D1" s="20" t="s">
        <v>75</v>
      </c>
      <c r="E1" s="20" t="s">
        <v>76</v>
      </c>
    </row>
    <row r="2" spans="1:5">
      <c r="A2">
        <v>2</v>
      </c>
      <c r="B2">
        <v>3</v>
      </c>
      <c r="C2">
        <v>5</v>
      </c>
      <c r="D2">
        <v>30</v>
      </c>
      <c r="E2" s="16" t="s">
        <v>561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8"/>
  <sheetViews>
    <sheetView zoomScaleNormal="100" zoomScaleSheetLayoutView="115" workbookViewId="0">
      <selection activeCell="A2" sqref="A2:F22"/>
    </sheetView>
  </sheetViews>
  <sheetFormatPr defaultColWidth="11.375" defaultRowHeight="14.25" outlineLevelCol="1"/>
  <cols>
    <col min="1" max="1" width="39.375" style="210" customWidth="1"/>
    <col min="2" max="2" width="29.75" style="210" hidden="1" customWidth="1" outlineLevel="1"/>
    <col min="3" max="3" width="7" style="210" hidden="1" customWidth="1" collapsed="1"/>
    <col min="4" max="6" width="7" style="210" customWidth="1"/>
    <col min="7" max="8" width="16.625" style="210" customWidth="1"/>
    <col min="9" max="9" width="7.25" style="210" customWidth="1"/>
    <col min="10" max="10" width="7" style="210" customWidth="1"/>
    <col min="11" max="11" width="11.375" style="210"/>
    <col min="12" max="12" width="7.75" style="210" customWidth="1"/>
    <col min="13" max="16384" width="11.375" style="210"/>
  </cols>
  <sheetData>
    <row r="2" spans="1:6" ht="19.5" customHeight="1">
      <c r="A2" s="735" t="s">
        <v>446</v>
      </c>
      <c r="B2" s="735"/>
      <c r="C2" s="735"/>
      <c r="D2" s="721"/>
      <c r="E2" s="721"/>
      <c r="F2" s="721"/>
    </row>
    <row r="3" spans="1:6" ht="12.75" customHeight="1">
      <c r="A3" s="736"/>
      <c r="B3" s="242"/>
      <c r="C3" s="242"/>
      <c r="D3" s="79">
        <v>2010</v>
      </c>
      <c r="E3" s="79">
        <v>2011</v>
      </c>
      <c r="F3" s="80">
        <v>2012</v>
      </c>
    </row>
    <row r="4" spans="1:6" ht="12.75" customHeight="1">
      <c r="A4" s="737" t="s">
        <v>364</v>
      </c>
      <c r="B4" s="343"/>
      <c r="C4" s="343"/>
      <c r="D4" s="1283" t="s">
        <v>422</v>
      </c>
      <c r="E4" s="1283"/>
      <c r="F4" s="1287"/>
    </row>
    <row r="5" spans="1:6" ht="12.75" customHeight="1">
      <c r="A5" s="738" t="s">
        <v>792</v>
      </c>
      <c r="B5" s="46"/>
      <c r="C5" s="46"/>
      <c r="D5" s="101"/>
      <c r="E5" s="101"/>
      <c r="F5" s="743"/>
    </row>
    <row r="6" spans="1:6" ht="12" customHeight="1">
      <c r="A6" s="739" t="s">
        <v>63</v>
      </c>
      <c r="B6" s="24" t="s">
        <v>449</v>
      </c>
      <c r="C6" s="50" t="s">
        <v>457</v>
      </c>
      <c r="D6" s="93">
        <f>Debt!E7</f>
        <v>3411.5475799999999</v>
      </c>
      <c r="E6" s="93">
        <f>Debt!F7</f>
        <v>1824.4306299999998</v>
      </c>
      <c r="F6" s="744">
        <f>Debt!G7</f>
        <v>1172.8622</v>
      </c>
    </row>
    <row r="7" spans="1:6" ht="12" customHeight="1">
      <c r="A7" s="729" t="s">
        <v>447</v>
      </c>
      <c r="B7" s="747" t="s">
        <v>450</v>
      </c>
      <c r="C7" s="730" t="s">
        <v>458</v>
      </c>
      <c r="D7" s="730">
        <v>0</v>
      </c>
      <c r="E7" s="730">
        <v>0</v>
      </c>
      <c r="F7" s="731">
        <v>-100</v>
      </c>
    </row>
    <row r="8" spans="1:6" ht="12.75" customHeight="1">
      <c r="A8" s="727" t="s">
        <v>452</v>
      </c>
      <c r="B8" s="746" t="s">
        <v>451</v>
      </c>
      <c r="C8" s="121" t="s">
        <v>458</v>
      </c>
      <c r="D8" s="120">
        <f>SUM(D6:D7)</f>
        <v>3411.5475799999999</v>
      </c>
      <c r="E8" s="120">
        <f>SUM(E6:E7)</f>
        <v>1824.4306299999998</v>
      </c>
      <c r="F8" s="723">
        <f>SUM(F6:F7)</f>
        <v>1072.8622</v>
      </c>
    </row>
    <row r="9" spans="1:6" ht="12.75" customHeight="1">
      <c r="A9" s="738" t="s">
        <v>662</v>
      </c>
      <c r="B9" s="46"/>
      <c r="C9" s="46"/>
      <c r="D9" s="101"/>
      <c r="E9" s="101"/>
      <c r="F9" s="743"/>
    </row>
    <row r="10" spans="1:6" ht="12" customHeight="1">
      <c r="A10" s="728" t="s">
        <v>448</v>
      </c>
      <c r="B10" s="304" t="s">
        <v>453</v>
      </c>
      <c r="C10" s="121"/>
      <c r="D10" s="93">
        <v>0</v>
      </c>
      <c r="E10" s="93">
        <v>800</v>
      </c>
      <c r="F10" s="744">
        <v>0</v>
      </c>
    </row>
    <row r="11" spans="1:6" ht="12" customHeight="1">
      <c r="A11" s="728" t="s">
        <v>666</v>
      </c>
      <c r="B11" s="304" t="s">
        <v>459</v>
      </c>
      <c r="C11" s="121"/>
      <c r="D11" s="93">
        <v>0</v>
      </c>
      <c r="E11" s="93">
        <v>0</v>
      </c>
      <c r="F11" s="744">
        <v>0</v>
      </c>
    </row>
    <row r="12" spans="1:6" ht="12" customHeight="1">
      <c r="A12" s="729" t="s">
        <v>454</v>
      </c>
      <c r="B12" s="747" t="s">
        <v>455</v>
      </c>
      <c r="C12" s="730"/>
      <c r="D12" s="748">
        <v>0</v>
      </c>
      <c r="E12" s="748">
        <v>0</v>
      </c>
      <c r="F12" s="749">
        <v>0</v>
      </c>
    </row>
    <row r="13" spans="1:6" ht="12.75" customHeight="1">
      <c r="A13" s="727" t="s">
        <v>456</v>
      </c>
      <c r="B13" s="746"/>
      <c r="C13" s="248" t="s">
        <v>460</v>
      </c>
      <c r="D13" s="120">
        <f>SUM(D8:D12)</f>
        <v>3411.5475799999999</v>
      </c>
      <c r="E13" s="120">
        <f>SUM(E8:E12)</f>
        <v>2624.4306299999998</v>
      </c>
      <c r="F13" s="723">
        <f>SUM(F8:F12)</f>
        <v>1072.8622</v>
      </c>
    </row>
    <row r="14" spans="1:6" ht="12.75" customHeight="1">
      <c r="A14" s="740" t="s">
        <v>663</v>
      </c>
      <c r="B14" s="305"/>
      <c r="C14" s="118"/>
      <c r="D14" s="118"/>
      <c r="E14" s="118"/>
      <c r="F14" s="745"/>
    </row>
    <row r="15" spans="1:6" ht="12" customHeight="1">
      <c r="A15" s="750" t="s">
        <v>463</v>
      </c>
      <c r="B15" s="751" t="s">
        <v>466</v>
      </c>
      <c r="C15" s="752"/>
      <c r="D15" s="753">
        <f>D22</f>
        <v>7520</v>
      </c>
      <c r="E15" s="753">
        <f>E22</f>
        <v>7640</v>
      </c>
      <c r="F15" s="754">
        <f>F22</f>
        <v>7645.5092199999999</v>
      </c>
    </row>
    <row r="16" spans="1:6" ht="12" customHeight="1">
      <c r="A16" s="755" t="s">
        <v>350</v>
      </c>
      <c r="B16" s="756" t="s">
        <v>467</v>
      </c>
      <c r="C16" s="757"/>
      <c r="D16" s="758">
        <f>Debt!E19</f>
        <v>-739</v>
      </c>
      <c r="E16" s="758">
        <f>Debt!F19</f>
        <v>-739</v>
      </c>
      <c r="F16" s="759">
        <f>Debt!G19</f>
        <v>-2771</v>
      </c>
    </row>
    <row r="17" spans="1:6" ht="12.75" customHeight="1">
      <c r="A17" s="760" t="s">
        <v>462</v>
      </c>
      <c r="B17" s="761" t="s">
        <v>461</v>
      </c>
      <c r="C17" s="762"/>
      <c r="D17" s="762">
        <f>SUM(D13:D16)</f>
        <v>10192.54758</v>
      </c>
      <c r="E17" s="762">
        <f>SUM(E13:E16)</f>
        <v>9525.4306299999989</v>
      </c>
      <c r="F17" s="763">
        <f>SUM(F13:F16)</f>
        <v>5947.3714199999995</v>
      </c>
    </row>
    <row r="18" spans="1:6" ht="12.75" customHeight="1">
      <c r="A18" s="741" t="s">
        <v>667</v>
      </c>
      <c r="B18" s="305"/>
      <c r="C18" s="118"/>
      <c r="D18" s="118"/>
      <c r="E18" s="118"/>
      <c r="F18" s="745"/>
    </row>
    <row r="19" spans="1:6" ht="12" customHeight="1">
      <c r="A19" s="750" t="s">
        <v>464</v>
      </c>
      <c r="B19" s="751" t="s">
        <v>466</v>
      </c>
      <c r="C19" s="752"/>
      <c r="D19" s="752">
        <v>8000</v>
      </c>
      <c r="E19" s="752">
        <v>8000</v>
      </c>
      <c r="F19" s="764">
        <f>'Summary of loan contracts'!H11</f>
        <v>10550</v>
      </c>
    </row>
    <row r="20" spans="1:6" ht="12" customHeight="1">
      <c r="A20" s="750" t="s">
        <v>665</v>
      </c>
      <c r="B20" s="751" t="s">
        <v>469</v>
      </c>
      <c r="C20" s="752"/>
      <c r="D20" s="752">
        <f>Debt!E8</f>
        <v>-480</v>
      </c>
      <c r="E20" s="752">
        <f>Debt!F8</f>
        <v>-360</v>
      </c>
      <c r="F20" s="764">
        <f>Debt!G8</f>
        <v>-3004.4907799999996</v>
      </c>
    </row>
    <row r="21" spans="1:6" ht="12" customHeight="1">
      <c r="A21" s="755" t="s">
        <v>664</v>
      </c>
      <c r="B21" s="756" t="s">
        <v>468</v>
      </c>
      <c r="C21" s="757"/>
      <c r="D21" s="758">
        <f>-D7</f>
        <v>0</v>
      </c>
      <c r="E21" s="758">
        <f>-E7</f>
        <v>0</v>
      </c>
      <c r="F21" s="759">
        <f>-F7</f>
        <v>100</v>
      </c>
    </row>
    <row r="22" spans="1:6" ht="12.75" customHeight="1" thickBot="1">
      <c r="A22" s="765" t="s">
        <v>465</v>
      </c>
      <c r="B22" s="766"/>
      <c r="C22" s="767"/>
      <c r="D22" s="767">
        <f>SUM(D19:D21)</f>
        <v>7520</v>
      </c>
      <c r="E22" s="767">
        <f>SUM(E19:E21)</f>
        <v>7640</v>
      </c>
      <c r="F22" s="768">
        <f>SUM(F19:F21)</f>
        <v>7645.5092199999999</v>
      </c>
    </row>
    <row r="23" spans="1:6">
      <c r="C23" s="607"/>
      <c r="D23" s="607"/>
      <c r="E23" s="607"/>
    </row>
    <row r="38" spans="8:11">
      <c r="H38" s="607"/>
      <c r="I38" s="607"/>
      <c r="J38" s="607"/>
      <c r="K38" s="607"/>
    </row>
  </sheetData>
  <mergeCells count="1">
    <mergeCell ref="D4:F4"/>
  </mergeCells>
  <pageMargins left="0.78740157480314965" right="0.59055118110236227" top="0.78740157480314965" bottom="0.78740157480314965" header="0.19685039370078741" footer="0.19685039370078741"/>
  <pageSetup paperSize="9" orientation="portrait" r:id="rId1"/>
  <headerFooter>
    <oddHeader>&amp;C&amp;"-,Fett"&amp;A</oddHeader>
    <oddFooter>&amp;L&amp;8&amp;Z&amp;F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36"/>
  <sheetViews>
    <sheetView zoomScale="115" zoomScaleNormal="115" workbookViewId="0">
      <selection activeCell="R6" sqref="R6"/>
    </sheetView>
  </sheetViews>
  <sheetFormatPr defaultColWidth="11.375" defaultRowHeight="14.25" outlineLevelRow="1"/>
  <cols>
    <col min="1" max="1" width="36.875" style="210" customWidth="1"/>
    <col min="2" max="2" width="7.75" style="210" customWidth="1"/>
    <col min="3" max="11" width="7.25" style="210" customWidth="1"/>
    <col min="12" max="12" width="7.375" style="210" customWidth="1"/>
    <col min="13" max="13" width="8.5" style="210" customWidth="1"/>
    <col min="14" max="15" width="2.5" style="210" customWidth="1"/>
    <col min="16" max="16384" width="11.375" style="210"/>
  </cols>
  <sheetData>
    <row r="2" spans="1:13" ht="19.5" customHeight="1">
      <c r="A2" s="721" t="s">
        <v>675</v>
      </c>
      <c r="B2" s="721"/>
      <c r="C2" s="721"/>
      <c r="D2" s="721"/>
      <c r="E2" s="721"/>
      <c r="F2" s="721"/>
      <c r="G2" s="721"/>
      <c r="H2" s="721"/>
      <c r="I2" s="721"/>
      <c r="J2" s="721"/>
      <c r="K2" s="721"/>
    </row>
    <row r="3" spans="1:13" ht="12" customHeight="1">
      <c r="A3" s="736"/>
      <c r="B3" s="813" t="s">
        <v>199</v>
      </c>
      <c r="C3" s="1288" t="s">
        <v>200</v>
      </c>
      <c r="D3" s="1288"/>
      <c r="E3" s="1295" t="s">
        <v>673</v>
      </c>
      <c r="F3" s="1296"/>
      <c r="G3" s="1291" t="s">
        <v>62</v>
      </c>
      <c r="H3" s="1292"/>
      <c r="I3" s="1293"/>
      <c r="J3" s="82" t="s">
        <v>150</v>
      </c>
      <c r="K3" s="769" t="s">
        <v>322</v>
      </c>
    </row>
    <row r="4" spans="1:13" ht="12" customHeight="1">
      <c r="A4" s="785" t="s">
        <v>364</v>
      </c>
      <c r="B4" s="814" t="s">
        <v>201</v>
      </c>
      <c r="C4" s="786" t="s">
        <v>144</v>
      </c>
      <c r="D4" s="840" t="s">
        <v>202</v>
      </c>
      <c r="E4" s="823" t="s">
        <v>203</v>
      </c>
      <c r="F4" s="840" t="s">
        <v>177</v>
      </c>
      <c r="G4" s="786" t="s">
        <v>205</v>
      </c>
      <c r="H4" s="851" t="s">
        <v>206</v>
      </c>
      <c r="I4" s="840" t="s">
        <v>676</v>
      </c>
      <c r="J4" s="833" t="s">
        <v>674</v>
      </c>
      <c r="K4" s="787" t="s">
        <v>157</v>
      </c>
    </row>
    <row r="5" spans="1:13" ht="12" customHeight="1">
      <c r="A5" s="1057" t="s">
        <v>793</v>
      </c>
      <c r="B5" s="815"/>
      <c r="C5" s="788">
        <v>-470</v>
      </c>
      <c r="D5" s="841">
        <v>-30</v>
      </c>
      <c r="E5" s="824">
        <v>-3</v>
      </c>
      <c r="F5" s="841">
        <v>10</v>
      </c>
      <c r="G5" s="788">
        <v>1145</v>
      </c>
      <c r="H5" s="852">
        <v>-80</v>
      </c>
      <c r="I5" s="867">
        <v>13</v>
      </c>
      <c r="J5" s="839">
        <v>-780</v>
      </c>
      <c r="K5" s="789">
        <v>195</v>
      </c>
      <c r="M5" s="1294" t="s">
        <v>671</v>
      </c>
    </row>
    <row r="6" spans="1:13" ht="12" customHeight="1">
      <c r="A6" s="772" t="s">
        <v>118</v>
      </c>
      <c r="B6" s="816">
        <f t="shared" ref="B6:B11" si="0">SUM(C6:K6)</f>
        <v>700</v>
      </c>
      <c r="C6" s="790"/>
      <c r="D6" s="842"/>
      <c r="E6" s="792"/>
      <c r="F6" s="842"/>
      <c r="G6" s="790"/>
      <c r="H6" s="853"/>
      <c r="I6" s="842"/>
      <c r="J6" s="834"/>
      <c r="K6" s="791">
        <v>700</v>
      </c>
      <c r="M6" s="1294"/>
    </row>
    <row r="7" spans="1:13" ht="12" customHeight="1">
      <c r="A7" s="773" t="s">
        <v>321</v>
      </c>
      <c r="B7" s="817">
        <f t="shared" si="0"/>
        <v>20</v>
      </c>
      <c r="C7" s="790"/>
      <c r="D7" s="842"/>
      <c r="E7" s="792"/>
      <c r="F7" s="842"/>
      <c r="G7" s="790"/>
      <c r="H7" s="853"/>
      <c r="I7" s="842"/>
      <c r="J7" s="834"/>
      <c r="K7" s="782">
        <v>20</v>
      </c>
      <c r="M7" s="1294"/>
    </row>
    <row r="8" spans="1:13" ht="12" customHeight="1">
      <c r="A8" s="773" t="s">
        <v>160</v>
      </c>
      <c r="B8" s="817">
        <f t="shared" si="0"/>
        <v>-200</v>
      </c>
      <c r="C8" s="790">
        <f>C5-C17</f>
        <v>-200</v>
      </c>
      <c r="D8" s="843"/>
      <c r="E8" s="793"/>
      <c r="F8" s="842"/>
      <c r="G8" s="794"/>
      <c r="H8" s="853"/>
      <c r="I8" s="842"/>
      <c r="J8" s="834"/>
      <c r="K8" s="782"/>
      <c r="M8" s="1294"/>
    </row>
    <row r="9" spans="1:13" ht="12" customHeight="1">
      <c r="A9" s="773" t="s">
        <v>320</v>
      </c>
      <c r="B9" s="817">
        <f t="shared" si="0"/>
        <v>30</v>
      </c>
      <c r="C9" s="790"/>
      <c r="D9" s="842">
        <f>D5-D17</f>
        <v>30</v>
      </c>
      <c r="E9" s="792"/>
      <c r="F9" s="842"/>
      <c r="G9" s="790"/>
      <c r="H9" s="853"/>
      <c r="I9" s="842"/>
      <c r="J9" s="834"/>
      <c r="K9" s="782"/>
      <c r="M9" s="1294"/>
    </row>
    <row r="10" spans="1:13" ht="12" customHeight="1">
      <c r="A10" s="773" t="s">
        <v>794</v>
      </c>
      <c r="B10" s="817">
        <f t="shared" si="0"/>
        <v>-3</v>
      </c>
      <c r="C10" s="790"/>
      <c r="D10" s="842"/>
      <c r="E10" s="792">
        <f>E5</f>
        <v>-3</v>
      </c>
      <c r="F10" s="842"/>
      <c r="G10" s="790"/>
      <c r="H10" s="853"/>
      <c r="I10" s="842"/>
      <c r="J10" s="834"/>
      <c r="K10" s="782"/>
      <c r="M10" s="1294"/>
    </row>
    <row r="11" spans="1:13" ht="12.75" customHeight="1">
      <c r="A11" s="773" t="s">
        <v>319</v>
      </c>
      <c r="B11" s="817">
        <f t="shared" si="0"/>
        <v>12</v>
      </c>
      <c r="C11" s="790"/>
      <c r="D11" s="842"/>
      <c r="E11" s="793"/>
      <c r="F11" s="842"/>
      <c r="G11" s="794"/>
      <c r="H11" s="853">
        <f>H5-H17-H22-H25</f>
        <v>12</v>
      </c>
      <c r="I11" s="842"/>
      <c r="J11" s="834"/>
      <c r="K11" s="782"/>
      <c r="M11" s="1294"/>
    </row>
    <row r="12" spans="1:13" ht="12" customHeight="1">
      <c r="A12" s="869" t="s">
        <v>668</v>
      </c>
      <c r="B12" s="818"/>
      <c r="C12" s="795"/>
      <c r="D12" s="844"/>
      <c r="E12" s="796"/>
      <c r="F12" s="844"/>
      <c r="G12" s="797"/>
      <c r="H12" s="854"/>
      <c r="I12" s="844"/>
      <c r="J12" s="835"/>
      <c r="K12" s="798"/>
      <c r="M12" s="1294"/>
    </row>
    <row r="13" spans="1:13" ht="12" customHeight="1">
      <c r="A13" s="772" t="s">
        <v>669</v>
      </c>
      <c r="B13" s="816">
        <f>SUM(B6:B11)</f>
        <v>559</v>
      </c>
      <c r="C13" s="790"/>
      <c r="D13" s="842"/>
      <c r="E13" s="792"/>
      <c r="F13" s="842"/>
      <c r="G13" s="790"/>
      <c r="H13" s="853"/>
      <c r="I13" s="842"/>
      <c r="J13" s="834"/>
      <c r="K13" s="782"/>
      <c r="M13" s="1294"/>
    </row>
    <row r="14" spans="1:13" ht="12" customHeight="1">
      <c r="A14" s="771" t="s">
        <v>162</v>
      </c>
      <c r="B14" s="817"/>
      <c r="C14" s="788"/>
      <c r="D14" s="841"/>
      <c r="E14" s="824"/>
      <c r="F14" s="841"/>
      <c r="G14" s="788"/>
      <c r="H14" s="852"/>
      <c r="I14" s="841"/>
      <c r="J14" s="861">
        <v>300</v>
      </c>
      <c r="K14" s="782">
        <v>-300</v>
      </c>
      <c r="M14" s="1294"/>
    </row>
    <row r="15" spans="1:13" ht="12" customHeight="1">
      <c r="A15" s="773" t="s">
        <v>163</v>
      </c>
      <c r="B15" s="817">
        <f>SUM(C15:K15)</f>
        <v>-340</v>
      </c>
      <c r="C15" s="790"/>
      <c r="D15" s="842"/>
      <c r="E15" s="792"/>
      <c r="F15" s="842"/>
      <c r="G15" s="790"/>
      <c r="H15" s="853"/>
      <c r="I15" s="842"/>
      <c r="J15" s="834">
        <v>-340</v>
      </c>
      <c r="K15" s="799"/>
      <c r="M15" s="1294"/>
    </row>
    <row r="16" spans="1:13" ht="12" customHeight="1">
      <c r="A16" s="773" t="s">
        <v>180</v>
      </c>
      <c r="B16" s="817">
        <f>SUM(C16:K16)</f>
        <v>10</v>
      </c>
      <c r="C16" s="790"/>
      <c r="D16" s="842"/>
      <c r="E16" s="792"/>
      <c r="F16" s="842"/>
      <c r="G16" s="790"/>
      <c r="H16" s="853"/>
      <c r="I16" s="842"/>
      <c r="J16" s="862">
        <v>30</v>
      </c>
      <c r="K16" s="800">
        <f>-K7</f>
        <v>-20</v>
      </c>
      <c r="M16" s="1294"/>
    </row>
    <row r="17" spans="1:17" ht="12" customHeight="1">
      <c r="A17" s="773" t="s">
        <v>165</v>
      </c>
      <c r="B17" s="817">
        <f>SUM(C17:K17)</f>
        <v>-960</v>
      </c>
      <c r="C17" s="790">
        <v>-270</v>
      </c>
      <c r="D17" s="842">
        <v>-60</v>
      </c>
      <c r="E17" s="792">
        <v>0</v>
      </c>
      <c r="F17" s="842">
        <v>0</v>
      </c>
      <c r="G17" s="790">
        <v>110</v>
      </c>
      <c r="H17" s="853">
        <v>30</v>
      </c>
      <c r="I17" s="842">
        <v>0</v>
      </c>
      <c r="J17" s="834">
        <v>-770</v>
      </c>
      <c r="K17" s="782"/>
      <c r="M17" s="1294"/>
    </row>
    <row r="18" spans="1:17" ht="12" customHeight="1">
      <c r="A18" s="774" t="s">
        <v>166</v>
      </c>
      <c r="B18" s="818">
        <f>SUM(B14:B17)</f>
        <v>-1290</v>
      </c>
      <c r="C18" s="795"/>
      <c r="D18" s="844"/>
      <c r="E18" s="825"/>
      <c r="F18" s="844"/>
      <c r="G18" s="795"/>
      <c r="H18" s="854"/>
      <c r="I18" s="844"/>
      <c r="J18" s="835"/>
      <c r="K18" s="798"/>
      <c r="M18" s="1294"/>
      <c r="P18" s="218" t="s">
        <v>318</v>
      </c>
      <c r="Q18" s="217"/>
    </row>
    <row r="19" spans="1:17" ht="12" customHeight="1">
      <c r="A19" s="772" t="s">
        <v>670</v>
      </c>
      <c r="B19" s="816">
        <f>SUM(B18,B13)</f>
        <v>-731</v>
      </c>
      <c r="C19" s="790"/>
      <c r="D19" s="842"/>
      <c r="E19" s="792"/>
      <c r="F19" s="842"/>
      <c r="G19" s="790"/>
      <c r="H19" s="853"/>
      <c r="I19" s="842"/>
      <c r="J19" s="834"/>
      <c r="K19" s="782"/>
      <c r="M19" s="1294"/>
      <c r="P19" s="216" t="s">
        <v>317</v>
      </c>
      <c r="Q19" s="215">
        <v>270</v>
      </c>
    </row>
    <row r="20" spans="1:17" ht="12" customHeight="1">
      <c r="A20" s="870" t="s">
        <v>182</v>
      </c>
      <c r="B20" s="817">
        <f>SUM(C20:K20)</f>
        <v>-127</v>
      </c>
      <c r="C20" s="790"/>
      <c r="D20" s="842"/>
      <c r="E20" s="792"/>
      <c r="F20" s="842">
        <f>F5</f>
        <v>10</v>
      </c>
      <c r="G20" s="790"/>
      <c r="H20" s="853"/>
      <c r="I20" s="842">
        <f>I5</f>
        <v>13</v>
      </c>
      <c r="J20" s="834"/>
      <c r="K20" s="782">
        <v>-150</v>
      </c>
      <c r="M20" s="1294"/>
      <c r="P20" s="216" t="s">
        <v>316</v>
      </c>
      <c r="Q20" s="215">
        <v>60</v>
      </c>
    </row>
    <row r="21" spans="1:17" ht="12" customHeight="1">
      <c r="A21" s="773" t="s">
        <v>219</v>
      </c>
      <c r="B21" s="817">
        <f>SUM(C21:K21)</f>
        <v>15</v>
      </c>
      <c r="C21" s="790"/>
      <c r="D21" s="842"/>
      <c r="E21" s="792"/>
      <c r="F21" s="842"/>
      <c r="G21" s="790"/>
      <c r="H21" s="853"/>
      <c r="I21" s="842"/>
      <c r="J21" s="862"/>
      <c r="K21" s="800">
        <v>15</v>
      </c>
      <c r="M21" s="1294"/>
      <c r="P21" s="216" t="s">
        <v>420</v>
      </c>
      <c r="Q21" s="215">
        <v>40</v>
      </c>
    </row>
    <row r="22" spans="1:17" ht="12" customHeight="1">
      <c r="A22" s="775" t="s">
        <v>315</v>
      </c>
      <c r="B22" s="819">
        <f>SUM(C22:K22)</f>
        <v>-130</v>
      </c>
      <c r="C22" s="801"/>
      <c r="D22" s="845"/>
      <c r="E22" s="826"/>
      <c r="F22" s="845"/>
      <c r="G22" s="801"/>
      <c r="H22" s="855">
        <v>-130</v>
      </c>
      <c r="I22" s="845"/>
      <c r="J22" s="863"/>
      <c r="K22" s="802">
        <v>0</v>
      </c>
      <c r="M22" s="1294"/>
      <c r="P22" s="216" t="s">
        <v>314</v>
      </c>
      <c r="Q22" s="215">
        <v>-110</v>
      </c>
    </row>
    <row r="23" spans="1:17" ht="12" customHeight="1">
      <c r="A23" s="772" t="s">
        <v>168</v>
      </c>
      <c r="B23" s="816">
        <f>SUM(B19:B22)</f>
        <v>-973</v>
      </c>
      <c r="C23" s="790"/>
      <c r="D23" s="842"/>
      <c r="E23" s="792"/>
      <c r="F23" s="842"/>
      <c r="G23" s="790"/>
      <c r="H23" s="853"/>
      <c r="I23" s="842"/>
      <c r="J23" s="834"/>
      <c r="K23" s="782"/>
      <c r="M23" s="1294"/>
      <c r="P23" s="216" t="s">
        <v>313</v>
      </c>
      <c r="Q23" s="215">
        <v>-30</v>
      </c>
    </row>
    <row r="24" spans="1:17" ht="12" customHeight="1">
      <c r="A24" s="771" t="s">
        <v>169</v>
      </c>
      <c r="B24" s="815"/>
      <c r="C24" s="788"/>
      <c r="D24" s="841"/>
      <c r="E24" s="824"/>
      <c r="F24" s="841"/>
      <c r="G24" s="788"/>
      <c r="H24" s="852"/>
      <c r="I24" s="841"/>
      <c r="J24" s="864"/>
      <c r="K24" s="803"/>
      <c r="M24" s="1294"/>
      <c r="P24" s="216" t="s">
        <v>312</v>
      </c>
      <c r="Q24" s="215">
        <v>370</v>
      </c>
    </row>
    <row r="25" spans="1:17" ht="12" customHeight="1">
      <c r="A25" s="773" t="s">
        <v>310</v>
      </c>
      <c r="B25" s="817">
        <f>SUM(C25:K25)</f>
        <v>-42</v>
      </c>
      <c r="C25" s="790"/>
      <c r="D25" s="842"/>
      <c r="E25" s="792"/>
      <c r="F25" s="842"/>
      <c r="G25" s="790"/>
      <c r="H25" s="853">
        <v>8</v>
      </c>
      <c r="I25" s="842"/>
      <c r="J25" s="834"/>
      <c r="K25" s="782">
        <v>-50</v>
      </c>
      <c r="M25" s="1294"/>
      <c r="P25" s="216" t="s">
        <v>311</v>
      </c>
      <c r="Q25" s="215">
        <v>400</v>
      </c>
    </row>
    <row r="26" spans="1:17" ht="12" customHeight="1">
      <c r="A26" s="773" t="s">
        <v>184</v>
      </c>
      <c r="B26" s="817">
        <f>SUM(C26:K26)</f>
        <v>1000</v>
      </c>
      <c r="C26" s="790"/>
      <c r="D26" s="842"/>
      <c r="E26" s="792"/>
      <c r="F26" s="842"/>
      <c r="G26" s="792">
        <v>1000</v>
      </c>
      <c r="H26" s="853"/>
      <c r="I26" s="841"/>
      <c r="J26" s="834"/>
      <c r="K26" s="782"/>
      <c r="P26" s="214" t="s">
        <v>309</v>
      </c>
      <c r="Q26" s="213">
        <f>SUM(Q19:Q25)</f>
        <v>1000</v>
      </c>
    </row>
    <row r="27" spans="1:17" ht="12" customHeight="1">
      <c r="A27" s="773" t="s">
        <v>471</v>
      </c>
      <c r="B27" s="817">
        <f>SUM(C27:K27)</f>
        <v>-100</v>
      </c>
      <c r="C27" s="790"/>
      <c r="D27" s="842"/>
      <c r="E27" s="792"/>
      <c r="F27" s="842"/>
      <c r="G27" s="792">
        <v>-100</v>
      </c>
      <c r="H27" s="853"/>
      <c r="I27" s="841"/>
      <c r="J27" s="834"/>
      <c r="K27" s="782"/>
      <c r="P27" s="216" t="s">
        <v>421</v>
      </c>
      <c r="Q27" s="215">
        <f>-Q21</f>
        <v>-40</v>
      </c>
    </row>
    <row r="28" spans="1:17" ht="12" customHeight="1">
      <c r="A28" s="776" t="s">
        <v>472</v>
      </c>
      <c r="B28" s="817">
        <f>SUM(C28:K28)</f>
        <v>-20</v>
      </c>
      <c r="C28" s="790"/>
      <c r="D28" s="842"/>
      <c r="E28" s="792"/>
      <c r="F28" s="842"/>
      <c r="G28" s="790"/>
      <c r="H28" s="853"/>
      <c r="I28" s="842"/>
      <c r="J28" s="834"/>
      <c r="K28" s="800">
        <v>-20</v>
      </c>
      <c r="M28" s="1289" t="s">
        <v>672</v>
      </c>
      <c r="P28" s="214" t="s">
        <v>309</v>
      </c>
      <c r="Q28" s="213">
        <f>SUM(Q26:Q27)</f>
        <v>960</v>
      </c>
    </row>
    <row r="29" spans="1:17" ht="12" customHeight="1">
      <c r="A29" s="777" t="s">
        <v>171</v>
      </c>
      <c r="B29" s="820">
        <f>SUM(B25:B28)</f>
        <v>838</v>
      </c>
      <c r="C29" s="804"/>
      <c r="D29" s="846"/>
      <c r="E29" s="827"/>
      <c r="F29" s="846"/>
      <c r="G29" s="804"/>
      <c r="H29" s="856"/>
      <c r="I29" s="844"/>
      <c r="J29" s="836"/>
      <c r="K29" s="805"/>
      <c r="M29" s="1290"/>
      <c r="P29" s="212" t="s">
        <v>308</v>
      </c>
      <c r="Q29" s="211"/>
    </row>
    <row r="30" spans="1:17" ht="12" customHeight="1">
      <c r="A30" s="778" t="s">
        <v>172</v>
      </c>
      <c r="B30" s="821">
        <f>SUM(B29,B23)</f>
        <v>-135</v>
      </c>
      <c r="C30" s="806"/>
      <c r="D30" s="847"/>
      <c r="E30" s="828"/>
      <c r="F30" s="847"/>
      <c r="G30" s="806">
        <f>B31-B32</f>
        <v>135</v>
      </c>
      <c r="H30" s="857"/>
      <c r="I30" s="842"/>
      <c r="J30" s="837"/>
      <c r="K30" s="807"/>
      <c r="M30" s="1290"/>
    </row>
    <row r="31" spans="1:17" ht="12" customHeight="1">
      <c r="A31" s="779" t="s">
        <v>173</v>
      </c>
      <c r="B31" s="817">
        <v>330</v>
      </c>
      <c r="C31" s="790"/>
      <c r="D31" s="842"/>
      <c r="E31" s="792"/>
      <c r="F31" s="842"/>
      <c r="G31" s="790"/>
      <c r="H31" s="853"/>
      <c r="I31" s="842"/>
      <c r="J31" s="834"/>
      <c r="K31" s="782"/>
      <c r="M31" s="1290"/>
    </row>
    <row r="32" spans="1:17" ht="12" customHeight="1" thickBot="1">
      <c r="A32" s="770" t="s">
        <v>174</v>
      </c>
      <c r="B32" s="822">
        <f>SUM(B30:B31)</f>
        <v>195</v>
      </c>
      <c r="C32" s="808">
        <f t="shared" ref="C32:J32" si="1">C5-SUM(C6:C31)</f>
        <v>0</v>
      </c>
      <c r="D32" s="848">
        <f t="shared" si="1"/>
        <v>0</v>
      </c>
      <c r="E32" s="829">
        <f t="shared" si="1"/>
        <v>0</v>
      </c>
      <c r="F32" s="848">
        <f t="shared" si="1"/>
        <v>0</v>
      </c>
      <c r="G32" s="808">
        <f t="shared" si="1"/>
        <v>0</v>
      </c>
      <c r="H32" s="858">
        <f t="shared" si="1"/>
        <v>0</v>
      </c>
      <c r="I32" s="848">
        <f t="shared" si="1"/>
        <v>0</v>
      </c>
      <c r="J32" s="838">
        <f t="shared" si="1"/>
        <v>0</v>
      </c>
      <c r="K32" s="809">
        <f>K5-SUM(K6:K31)</f>
        <v>0</v>
      </c>
      <c r="M32" s="1290"/>
    </row>
    <row r="33" spans="1:13" ht="12" customHeight="1" outlineLevel="1">
      <c r="A33" s="780" t="s">
        <v>175</v>
      </c>
      <c r="B33" s="783" t="s">
        <v>176</v>
      </c>
      <c r="C33" s="783"/>
      <c r="D33" s="849"/>
      <c r="E33" s="830"/>
      <c r="F33" s="849" t="s">
        <v>677</v>
      </c>
      <c r="G33" s="832" t="s">
        <v>678</v>
      </c>
      <c r="H33" s="859"/>
      <c r="I33" s="868"/>
      <c r="J33" s="865"/>
      <c r="K33" s="810" t="s">
        <v>179</v>
      </c>
      <c r="M33" s="1290"/>
    </row>
    <row r="34" spans="1:13" ht="12" customHeight="1" outlineLevel="1" thickBot="1">
      <c r="A34" s="781" t="s">
        <v>269</v>
      </c>
      <c r="B34" s="784"/>
      <c r="C34" s="811"/>
      <c r="D34" s="850"/>
      <c r="E34" s="831"/>
      <c r="F34" s="850"/>
      <c r="G34" s="811"/>
      <c r="H34" s="860"/>
      <c r="I34" s="850"/>
      <c r="J34" s="866"/>
      <c r="K34" s="812">
        <f>SUM(K6:K33)</f>
        <v>195</v>
      </c>
      <c r="M34" s="1290"/>
    </row>
    <row r="35" spans="1:13" ht="12" customHeight="1" outlineLevel="1">
      <c r="M35" s="16"/>
    </row>
    <row r="36" spans="1:13" outlineLevel="1"/>
  </sheetData>
  <mergeCells count="5">
    <mergeCell ref="C3:D3"/>
    <mergeCell ref="M28:M34"/>
    <mergeCell ref="G3:I3"/>
    <mergeCell ref="M5:M25"/>
    <mergeCell ref="E3:F3"/>
  </mergeCells>
  <pageMargins left="0.70866141732283472" right="0.70866141732283472" top="0.78740157480314965" bottom="0.78740157480314965" header="0.31496062992125984" footer="0.31496062992125984"/>
  <pageSetup paperSize="9" scale="84" orientation="landscape" cellComments="asDisplayed" r:id="rId1"/>
  <headerFooter>
    <oddHeader>&amp;C&amp;A</oddHeader>
    <oddFooter>&amp;L&amp;8&amp;Z&amp;F&amp;Rpage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2:M39"/>
  <sheetViews>
    <sheetView zoomScaleNormal="100" zoomScaleSheetLayoutView="100" workbookViewId="0">
      <selection activeCell="A36" sqref="A36"/>
    </sheetView>
  </sheetViews>
  <sheetFormatPr defaultColWidth="11.375" defaultRowHeight="14.25" outlineLevelRow="2"/>
  <cols>
    <col min="1" max="1" width="32.625" style="210" customWidth="1"/>
    <col min="2" max="2" width="5.875" style="210" customWidth="1"/>
    <col min="3" max="4" width="7.375" style="210" customWidth="1"/>
    <col min="5" max="5" width="6.625" style="210" customWidth="1"/>
    <col min="6" max="6" width="7.625" style="210" customWidth="1"/>
    <col min="7" max="7" width="7.375" style="210" customWidth="1"/>
    <col min="8" max="8" width="8.25" style="210" customWidth="1"/>
    <col min="9" max="10" width="7.75" style="210" customWidth="1"/>
    <col min="11" max="11" width="1.625" style="210" hidden="1" customWidth="1"/>
    <col min="12" max="12" width="6.875" style="210" customWidth="1"/>
    <col min="13" max="13" width="13.75" style="210" customWidth="1"/>
    <col min="14" max="16384" width="11.375" style="210"/>
  </cols>
  <sheetData>
    <row r="2" spans="1:13" ht="19.5" customHeight="1">
      <c r="A2" s="721" t="s">
        <v>802</v>
      </c>
      <c r="B2" s="721"/>
      <c r="C2" s="721"/>
      <c r="D2" s="721"/>
      <c r="E2" s="721"/>
      <c r="F2" s="721"/>
      <c r="G2" s="721"/>
      <c r="H2" s="721"/>
      <c r="I2" s="721"/>
      <c r="J2" s="721"/>
      <c r="K2" s="721"/>
      <c r="L2" s="721"/>
    </row>
    <row r="3" spans="1:13" ht="12" customHeight="1">
      <c r="A3" s="61"/>
      <c r="B3" s="1180" t="s">
        <v>199</v>
      </c>
      <c r="C3" s="1288" t="s">
        <v>200</v>
      </c>
      <c r="D3" s="1297"/>
      <c r="E3" s="1298" t="s">
        <v>7</v>
      </c>
      <c r="F3" s="1288"/>
      <c r="G3" s="1299" t="s">
        <v>62</v>
      </c>
      <c r="H3" s="1300"/>
      <c r="I3" s="1301"/>
      <c r="J3" s="1126" t="s">
        <v>150</v>
      </c>
      <c r="K3" s="79"/>
      <c r="L3" s="80"/>
    </row>
    <row r="4" spans="1:13" ht="12" customHeight="1">
      <c r="A4" s="315" t="s">
        <v>364</v>
      </c>
      <c r="B4" s="1181" t="s">
        <v>201</v>
      </c>
      <c r="C4" s="1059" t="s">
        <v>144</v>
      </c>
      <c r="D4" s="1101" t="s">
        <v>151</v>
      </c>
      <c r="E4" s="1111" t="s">
        <v>152</v>
      </c>
      <c r="F4" s="1101" t="s">
        <v>153</v>
      </c>
      <c r="G4" s="1142" t="s">
        <v>154</v>
      </c>
      <c r="H4" s="1162" t="s">
        <v>155</v>
      </c>
      <c r="I4" s="1060" t="s">
        <v>156</v>
      </c>
      <c r="J4" s="1127" t="s">
        <v>8</v>
      </c>
      <c r="K4" s="1059"/>
      <c r="L4" s="1083" t="s">
        <v>157</v>
      </c>
    </row>
    <row r="5" spans="1:13" ht="12" customHeight="1">
      <c r="A5" s="1182" t="s">
        <v>798</v>
      </c>
      <c r="B5" s="1183"/>
      <c r="C5" s="1184">
        <f>'NA 2009'!E52</f>
        <v>2104.4276300000001</v>
      </c>
      <c r="D5" s="1185">
        <f>'NA 2009'!F52</f>
        <v>-1204.8197799999998</v>
      </c>
      <c r="E5" s="1186">
        <f>'NA 2009'!I52-F5</f>
        <v>0</v>
      </c>
      <c r="F5" s="1185">
        <f>'NA 2009'!I50</f>
        <v>0</v>
      </c>
      <c r="G5" s="1187">
        <f>'NA 2009'!G52</f>
        <v>3000.4271899999999</v>
      </c>
      <c r="H5" s="1188">
        <f>'NA 2009'!H52-I5</f>
        <v>413.75288999999998</v>
      </c>
      <c r="I5" s="1189">
        <f>'NA 2009'!H40</f>
        <v>-184.83624</v>
      </c>
      <c r="J5" s="1190">
        <f>'NA 2009'!D52</f>
        <v>1981.71902</v>
      </c>
      <c r="K5" s="1184"/>
      <c r="L5" s="1191">
        <f>-'NA 2009'!C52</f>
        <v>-6110.6707099999985</v>
      </c>
    </row>
    <row r="6" spans="1:13" ht="12" customHeight="1">
      <c r="A6" s="1192" t="s">
        <v>795</v>
      </c>
      <c r="B6" s="1193"/>
      <c r="C6" s="1194">
        <f>'NA 2010'!E52</f>
        <v>1959.5713000000014</v>
      </c>
      <c r="D6" s="1195">
        <f>'NA 2010'!F52</f>
        <v>-895.93329999999992</v>
      </c>
      <c r="E6" s="1196">
        <f>'NA 2010'!I52-F6</f>
        <v>0</v>
      </c>
      <c r="F6" s="1195">
        <f>'NA 2010'!I50</f>
        <v>-79.914000000000001</v>
      </c>
      <c r="G6" s="1197">
        <f>'NA 2010'!G52</f>
        <v>2931.5475799999999</v>
      </c>
      <c r="H6" s="1198">
        <f>'NA 2010'!H52-I6</f>
        <v>427.58436</v>
      </c>
      <c r="I6" s="1199">
        <f>'NA 2010'!H40</f>
        <v>-94.766999999999996</v>
      </c>
      <c r="J6" s="1200">
        <f>'NA 2010'!D52</f>
        <v>2298.6425900000004</v>
      </c>
      <c r="K6" s="1194"/>
      <c r="L6" s="1201">
        <f>-'NA 2010'!C52</f>
        <v>-6546.7315299999955</v>
      </c>
    </row>
    <row r="7" spans="1:13" ht="12" customHeight="1">
      <c r="A7" s="78" t="s">
        <v>158</v>
      </c>
      <c r="B7" s="1172"/>
      <c r="C7" s="122">
        <f>C5-C6</f>
        <v>144.85632999999871</v>
      </c>
      <c r="D7" s="1102">
        <f t="shared" ref="D7:L7" si="0">D5-D6</f>
        <v>-308.88647999999989</v>
      </c>
      <c r="E7" s="1113">
        <f t="shared" si="0"/>
        <v>0</v>
      </c>
      <c r="F7" s="1102">
        <f t="shared" si="0"/>
        <v>79.914000000000001</v>
      </c>
      <c r="G7" s="1143">
        <f t="shared" si="0"/>
        <v>68.879609999999957</v>
      </c>
      <c r="H7" s="1163">
        <f t="shared" si="0"/>
        <v>-13.831470000000024</v>
      </c>
      <c r="I7" s="1152">
        <f t="shared" si="0"/>
        <v>-90.069240000000008</v>
      </c>
      <c r="J7" s="1128">
        <f t="shared" si="0"/>
        <v>-316.92357000000038</v>
      </c>
      <c r="K7" s="122"/>
      <c r="L7" s="123">
        <f t="shared" si="0"/>
        <v>436.06081999999697</v>
      </c>
    </row>
    <row r="8" spans="1:13" ht="12" customHeight="1">
      <c r="A8" s="1064" t="s">
        <v>159</v>
      </c>
      <c r="B8" s="1173"/>
      <c r="C8" s="1069"/>
      <c r="D8" s="1103"/>
      <c r="E8" s="1114"/>
      <c r="F8" s="1103"/>
      <c r="G8" s="1144"/>
      <c r="H8" s="1164"/>
      <c r="I8" s="1153"/>
      <c r="J8" s="1129"/>
      <c r="K8" s="101"/>
      <c r="L8" s="102"/>
    </row>
    <row r="9" spans="1:13" ht="12" customHeight="1">
      <c r="A9" s="1064" t="s">
        <v>118</v>
      </c>
      <c r="B9" s="1174">
        <f t="shared" ref="B9:B14" si="1">SUM(C9:L9)</f>
        <v>1027.7013699999959</v>
      </c>
      <c r="C9" s="1070"/>
      <c r="D9" s="1104"/>
      <c r="E9" s="1115"/>
      <c r="F9" s="1104"/>
      <c r="G9" s="1123"/>
      <c r="H9" s="1165"/>
      <c r="I9" s="1154"/>
      <c r="J9" s="1130"/>
      <c r="K9" s="1070"/>
      <c r="L9" s="1073">
        <f>IS!D17</f>
        <v>1027.7013699999959</v>
      </c>
    </row>
    <row r="10" spans="1:13" ht="12" customHeight="1">
      <c r="A10" s="1065" t="s">
        <v>220</v>
      </c>
      <c r="B10" s="1175">
        <f t="shared" si="1"/>
        <v>-62.271999999999998</v>
      </c>
      <c r="C10" s="1070"/>
      <c r="D10" s="1104"/>
      <c r="E10" s="1115"/>
      <c r="F10" s="1104"/>
      <c r="G10" s="1123"/>
      <c r="H10" s="1165"/>
      <c r="I10" s="1154"/>
      <c r="J10" s="1130">
        <v>-62.271999999999998</v>
      </c>
      <c r="K10" s="1070"/>
      <c r="L10" s="1074">
        <f>-L18</f>
        <v>0</v>
      </c>
    </row>
    <row r="11" spans="1:13" ht="12" customHeight="1">
      <c r="A11" s="1065" t="s">
        <v>160</v>
      </c>
      <c r="B11" s="1175">
        <f t="shared" si="1"/>
        <v>144.85632999999871</v>
      </c>
      <c r="C11" s="1070">
        <f>C7</f>
        <v>144.85632999999871</v>
      </c>
      <c r="D11" s="1105"/>
      <c r="E11" s="1115"/>
      <c r="F11" s="1104"/>
      <c r="G11" s="1124"/>
      <c r="H11" s="1165"/>
      <c r="I11" s="1154"/>
      <c r="J11" s="1130"/>
      <c r="K11" s="1070"/>
      <c r="L11" s="1074"/>
    </row>
    <row r="12" spans="1:13" ht="12" customHeight="1">
      <c r="A12" s="1065" t="s">
        <v>185</v>
      </c>
      <c r="B12" s="1175">
        <f t="shared" si="1"/>
        <v>-308.88647999999989</v>
      </c>
      <c r="C12" s="1070"/>
      <c r="D12" s="1104">
        <f>D7</f>
        <v>-308.88647999999989</v>
      </c>
      <c r="E12" s="1115"/>
      <c r="F12" s="1104"/>
      <c r="G12" s="1123"/>
      <c r="H12" s="1165"/>
      <c r="I12" s="1154"/>
      <c r="J12" s="1130"/>
      <c r="K12" s="1070"/>
      <c r="L12" s="1074"/>
    </row>
    <row r="13" spans="1:13" ht="12" customHeight="1">
      <c r="A13" s="1065" t="s">
        <v>218</v>
      </c>
      <c r="B13" s="1175">
        <f t="shared" si="1"/>
        <v>0</v>
      </c>
      <c r="C13" s="1070"/>
      <c r="D13" s="1104"/>
      <c r="E13" s="1115">
        <f>E7</f>
        <v>0</v>
      </c>
      <c r="F13" s="1104"/>
      <c r="G13" s="1123"/>
      <c r="H13" s="1165"/>
      <c r="I13" s="1154"/>
      <c r="J13" s="1130"/>
      <c r="K13" s="1070"/>
      <c r="L13" s="1074"/>
    </row>
    <row r="14" spans="1:13" ht="12" customHeight="1">
      <c r="A14" s="1084" t="s">
        <v>186</v>
      </c>
      <c r="B14" s="1176">
        <f t="shared" si="1"/>
        <v>-13.831470000000024</v>
      </c>
      <c r="C14" s="1085"/>
      <c r="D14" s="1106"/>
      <c r="E14" s="1116"/>
      <c r="F14" s="1106"/>
      <c r="G14" s="1125"/>
      <c r="H14" s="1166">
        <f>H7-H24</f>
        <v>-13.831470000000024</v>
      </c>
      <c r="I14" s="1155"/>
      <c r="J14" s="1131"/>
      <c r="K14" s="1085"/>
      <c r="L14" s="1087"/>
    </row>
    <row r="15" spans="1:13" ht="12" customHeight="1">
      <c r="A15" s="1064" t="s">
        <v>161</v>
      </c>
      <c r="B15" s="1174">
        <f>SUM(B9:B14)</f>
        <v>787.56774999999448</v>
      </c>
      <c r="C15" s="1070"/>
      <c r="D15" s="1104"/>
      <c r="E15" s="1115"/>
      <c r="F15" s="1104"/>
      <c r="G15" s="1123"/>
      <c r="H15" s="1165"/>
      <c r="I15" s="1154"/>
      <c r="J15" s="1130"/>
      <c r="K15" s="1070"/>
      <c r="L15" s="1074"/>
    </row>
    <row r="16" spans="1:13" ht="12" customHeight="1">
      <c r="A16" s="1064" t="s">
        <v>162</v>
      </c>
      <c r="B16" s="1173"/>
      <c r="C16" s="1069"/>
      <c r="D16" s="1103"/>
      <c r="E16" s="1114"/>
      <c r="F16" s="1103"/>
      <c r="G16" s="1144"/>
      <c r="H16" s="1164"/>
      <c r="I16" s="1153"/>
      <c r="J16" s="1132">
        <v>377.39684</v>
      </c>
      <c r="K16" s="1076"/>
      <c r="L16" s="1077">
        <f>IS!D18</f>
        <v>-377.39684</v>
      </c>
      <c r="M16" s="210" t="s">
        <v>213</v>
      </c>
    </row>
    <row r="17" spans="1:12" ht="12" customHeight="1">
      <c r="A17" s="1065" t="s">
        <v>163</v>
      </c>
      <c r="B17" s="1175">
        <f>SUM(C17:L17)</f>
        <v>-632.04840999999999</v>
      </c>
      <c r="C17" s="1070"/>
      <c r="D17" s="1104"/>
      <c r="E17" s="1115"/>
      <c r="F17" s="1104"/>
      <c r="G17" s="1123"/>
      <c r="H17" s="1165"/>
      <c r="I17" s="1154"/>
      <c r="J17" s="1133">
        <v>-632.04840999999999</v>
      </c>
      <c r="K17" s="1070"/>
      <c r="L17" s="1074"/>
    </row>
    <row r="18" spans="1:12" ht="12" customHeight="1">
      <c r="A18" s="1065" t="s">
        <v>180</v>
      </c>
      <c r="B18" s="1175">
        <f>SUM(C18:L18)</f>
        <v>0</v>
      </c>
      <c r="C18" s="1070"/>
      <c r="D18" s="1104"/>
      <c r="E18" s="1115"/>
      <c r="F18" s="1104"/>
      <c r="G18" s="1123"/>
      <c r="H18" s="1165"/>
      <c r="I18" s="1154"/>
      <c r="J18" s="1133">
        <v>0</v>
      </c>
      <c r="K18" s="1070"/>
      <c r="L18" s="1078">
        <f>-J18</f>
        <v>0</v>
      </c>
    </row>
    <row r="19" spans="1:12" ht="12" customHeight="1" outlineLevel="2">
      <c r="A19" s="1065"/>
      <c r="B19" s="1175">
        <f>SUM(C19:L19)</f>
        <v>0</v>
      </c>
      <c r="C19" s="1070"/>
      <c r="D19" s="1104"/>
      <c r="E19" s="1115"/>
      <c r="F19" s="1104"/>
      <c r="G19" s="1123"/>
      <c r="H19" s="1165"/>
      <c r="I19" s="1154"/>
      <c r="J19" s="1133"/>
      <c r="K19" s="1070"/>
      <c r="L19" s="1074"/>
    </row>
    <row r="20" spans="1:12" ht="12" customHeight="1" outlineLevel="2">
      <c r="A20" s="1065" t="s">
        <v>165</v>
      </c>
      <c r="B20" s="1175">
        <f>SUM(C20:L20)</f>
        <v>0</v>
      </c>
      <c r="C20" s="1070"/>
      <c r="D20" s="1104"/>
      <c r="E20" s="1115"/>
      <c r="F20" s="1104"/>
      <c r="G20" s="1123"/>
      <c r="H20" s="1165"/>
      <c r="I20" s="1154"/>
      <c r="J20" s="1130"/>
      <c r="K20" s="1070"/>
      <c r="L20" s="1074"/>
    </row>
    <row r="21" spans="1:12" ht="12" customHeight="1">
      <c r="A21" s="1088" t="s">
        <v>166</v>
      </c>
      <c r="B21" s="1177">
        <f>SUM(B17:B20)</f>
        <v>-632.04840999999999</v>
      </c>
      <c r="C21" s="1089"/>
      <c r="D21" s="1107"/>
      <c r="E21" s="1117"/>
      <c r="F21" s="1107"/>
      <c r="G21" s="1145"/>
      <c r="H21" s="1167"/>
      <c r="I21" s="1156"/>
      <c r="J21" s="1134"/>
      <c r="K21" s="1089"/>
      <c r="L21" s="1090"/>
    </row>
    <row r="22" spans="1:12" ht="12" customHeight="1">
      <c r="A22" s="1064" t="s">
        <v>221</v>
      </c>
      <c r="B22" s="1174">
        <f>SUM(B21,B15)</f>
        <v>155.51933999999449</v>
      </c>
      <c r="C22" s="1070"/>
      <c r="D22" s="1104"/>
      <c r="E22" s="1115"/>
      <c r="F22" s="1104"/>
      <c r="G22" s="1123"/>
      <c r="H22" s="1165"/>
      <c r="I22" s="1154"/>
      <c r="J22" s="1130"/>
      <c r="K22" s="1070"/>
      <c r="L22" s="1074"/>
    </row>
    <row r="23" spans="1:12" ht="12" customHeight="1" outlineLevel="1">
      <c r="A23" s="1065" t="s">
        <v>219</v>
      </c>
      <c r="B23" s="1175">
        <f>SUM(C23:L23)</f>
        <v>88.96763</v>
      </c>
      <c r="C23" s="1070"/>
      <c r="D23" s="1104"/>
      <c r="E23" s="1115"/>
      <c r="F23" s="1104"/>
      <c r="G23" s="1123"/>
      <c r="H23" s="1165"/>
      <c r="I23" s="1154"/>
      <c r="J23" s="1135"/>
      <c r="K23" s="1070"/>
      <c r="L23" s="1078">
        <f>IS!D30</f>
        <v>88.96763</v>
      </c>
    </row>
    <row r="24" spans="1:12" ht="12" customHeight="1">
      <c r="A24" s="1065" t="s">
        <v>181</v>
      </c>
      <c r="B24" s="1175">
        <f>SUM(C24:L24)</f>
        <v>0</v>
      </c>
      <c r="C24" s="1070"/>
      <c r="D24" s="1104"/>
      <c r="E24" s="1115"/>
      <c r="F24" s="1104"/>
      <c r="G24" s="1123"/>
      <c r="H24" s="1165"/>
      <c r="I24" s="1154"/>
      <c r="J24" s="1135"/>
      <c r="K24" s="1070"/>
      <c r="L24" s="1078"/>
    </row>
    <row r="25" spans="1:12" ht="12" customHeight="1">
      <c r="A25" s="1084" t="s">
        <v>182</v>
      </c>
      <c r="B25" s="1176">
        <f>SUM(C25:L25)</f>
        <v>-217.09597000000002</v>
      </c>
      <c r="C25" s="1085"/>
      <c r="D25" s="1106"/>
      <c r="E25" s="1118"/>
      <c r="F25" s="1106">
        <f>F7</f>
        <v>79.914000000000001</v>
      </c>
      <c r="G25" s="1146"/>
      <c r="H25" s="1166"/>
      <c r="I25" s="1155">
        <f>I7</f>
        <v>-90.069240000000008</v>
      </c>
      <c r="J25" s="1131"/>
      <c r="K25" s="1085"/>
      <c r="L25" s="1087">
        <f>IS!D33+IS!D34</f>
        <v>-206.94073</v>
      </c>
    </row>
    <row r="26" spans="1:12" ht="12" customHeight="1">
      <c r="A26" s="1064" t="s">
        <v>168</v>
      </c>
      <c r="B26" s="1174">
        <f>SUM(B22:B25)</f>
        <v>27.390999999994449</v>
      </c>
      <c r="C26" s="1070"/>
      <c r="D26" s="1104"/>
      <c r="E26" s="1115"/>
      <c r="F26" s="1104"/>
      <c r="G26" s="1123"/>
      <c r="H26" s="1165"/>
      <c r="I26" s="1154"/>
      <c r="J26" s="1130"/>
      <c r="K26" s="1070"/>
      <c r="L26" s="1074"/>
    </row>
    <row r="27" spans="1:12" ht="12" customHeight="1">
      <c r="A27" s="1064" t="s">
        <v>169</v>
      </c>
      <c r="B27" s="1173"/>
      <c r="C27" s="1069"/>
      <c r="D27" s="1103"/>
      <c r="E27" s="1114"/>
      <c r="F27" s="1103"/>
      <c r="G27" s="1144"/>
      <c r="H27" s="1164"/>
      <c r="I27" s="1153"/>
      <c r="J27" s="1136"/>
      <c r="K27" s="1079"/>
      <c r="L27" s="1080"/>
    </row>
    <row r="28" spans="1:12" ht="12" customHeight="1">
      <c r="A28" s="1065" t="s">
        <v>183</v>
      </c>
      <c r="B28" s="1175">
        <f>SUM(C28:L28)</f>
        <v>-96.270610000000005</v>
      </c>
      <c r="C28" s="1070"/>
      <c r="D28" s="1104"/>
      <c r="E28" s="1115"/>
      <c r="F28" s="1104"/>
      <c r="G28" s="1123"/>
      <c r="H28" s="1165"/>
      <c r="I28" s="1154"/>
      <c r="J28" s="1130"/>
      <c r="K28" s="1070"/>
      <c r="L28" s="1074">
        <f>IS!D31</f>
        <v>-96.270610000000005</v>
      </c>
    </row>
    <row r="29" spans="1:12" ht="12" customHeight="1">
      <c r="A29" s="1065" t="s">
        <v>184</v>
      </c>
      <c r="B29" s="1175">
        <f>SUM(C29:L29)</f>
        <v>-120</v>
      </c>
      <c r="C29" s="1070"/>
      <c r="D29" s="1104"/>
      <c r="E29" s="1115"/>
      <c r="F29" s="1104"/>
      <c r="G29" s="1123">
        <f>G7-G33</f>
        <v>-120</v>
      </c>
      <c r="H29" s="1165"/>
      <c r="I29" s="1153"/>
      <c r="J29" s="1130"/>
      <c r="K29" s="1070"/>
      <c r="L29" s="1074"/>
    </row>
    <row r="30" spans="1:12" ht="12" customHeight="1" outlineLevel="1">
      <c r="A30" s="1065" t="s">
        <v>170</v>
      </c>
      <c r="B30" s="1175">
        <f>SUM(C30:L30)</f>
        <v>0</v>
      </c>
      <c r="C30" s="1070"/>
      <c r="D30" s="1104"/>
      <c r="E30" s="1115"/>
      <c r="F30" s="1104"/>
      <c r="G30" s="1123"/>
      <c r="H30" s="1165"/>
      <c r="I30" s="1153"/>
      <c r="J30" s="1130"/>
      <c r="K30" s="1070"/>
      <c r="L30" s="1074"/>
    </row>
    <row r="31" spans="1:12" ht="12" customHeight="1" outlineLevel="1">
      <c r="A31" s="1066" t="s">
        <v>681</v>
      </c>
      <c r="B31" s="1175">
        <f>SUM(C26:L26)</f>
        <v>0</v>
      </c>
      <c r="C31" s="1070"/>
      <c r="D31" s="1104"/>
      <c r="E31" s="1115"/>
      <c r="F31" s="1104"/>
      <c r="G31" s="1123"/>
      <c r="H31" s="1165"/>
      <c r="I31" s="1154"/>
      <c r="J31" s="1130"/>
      <c r="K31" s="1070"/>
      <c r="L31" s="1078"/>
    </row>
    <row r="32" spans="1:12" ht="12" customHeight="1">
      <c r="A32" s="1067" t="s">
        <v>171</v>
      </c>
      <c r="B32" s="1178">
        <f>SUM(B28:B31)</f>
        <v>-216.27061</v>
      </c>
      <c r="C32" s="1091"/>
      <c r="D32" s="1108"/>
      <c r="E32" s="1119"/>
      <c r="F32" s="1108"/>
      <c r="G32" s="1147"/>
      <c r="H32" s="1168"/>
      <c r="I32" s="1157"/>
      <c r="J32" s="1137"/>
      <c r="K32" s="1091"/>
      <c r="L32" s="1092"/>
    </row>
    <row r="33" spans="1:12" ht="12" customHeight="1">
      <c r="A33" s="1067" t="s">
        <v>172</v>
      </c>
      <c r="B33" s="1178">
        <f>SUM(B26,B32)</f>
        <v>-188.87961000000556</v>
      </c>
      <c r="C33" s="1072">
        <f>C7-SUM(C9:C32)</f>
        <v>0</v>
      </c>
      <c r="D33" s="1109">
        <f>D7-SUM(D9:D32)</f>
        <v>0</v>
      </c>
      <c r="E33" s="1120">
        <f>E7-SUM(E9:E32)</f>
        <v>0</v>
      </c>
      <c r="F33" s="1109">
        <f>F7-SUM(F9:F32)</f>
        <v>0</v>
      </c>
      <c r="G33" s="1148">
        <f>B34-B35</f>
        <v>188.87960999999996</v>
      </c>
      <c r="H33" s="1169">
        <f>H7-SUM(H9:H32)</f>
        <v>0</v>
      </c>
      <c r="I33" s="1158">
        <f>I7-SUM(I9:I32)</f>
        <v>0</v>
      </c>
      <c r="J33" s="1138">
        <f>J7-SUM(J9:J32)</f>
        <v>0</v>
      </c>
      <c r="K33" s="1072"/>
      <c r="L33" s="1081">
        <f>L7-SUM(L9:L32)</f>
        <v>1.1368683772161603E-12</v>
      </c>
    </row>
    <row r="34" spans="1:12" ht="12" customHeight="1">
      <c r="A34" s="1068" t="s">
        <v>173</v>
      </c>
      <c r="B34" s="1175">
        <f>'NA 2009'!G35</f>
        <v>3600.4271899999999</v>
      </c>
      <c r="C34" s="1070"/>
      <c r="D34" s="1104"/>
      <c r="E34" s="1115"/>
      <c r="F34" s="1104"/>
      <c r="G34" s="1123"/>
      <c r="H34" s="1165"/>
      <c r="I34" s="1154"/>
      <c r="J34" s="1130"/>
      <c r="K34" s="1070"/>
      <c r="L34" s="1074"/>
    </row>
    <row r="35" spans="1:12" ht="12" customHeight="1" thickBot="1">
      <c r="A35" s="1093" t="s">
        <v>174</v>
      </c>
      <c r="B35" s="1179">
        <f>'NA 2010'!G35</f>
        <v>3411.5475799999999</v>
      </c>
      <c r="C35" s="1094"/>
      <c r="D35" s="1110"/>
      <c r="E35" s="1121"/>
      <c r="F35" s="1110"/>
      <c r="G35" s="1149"/>
      <c r="H35" s="1170"/>
      <c r="I35" s="1159"/>
      <c r="J35" s="1139"/>
      <c r="K35" s="1095"/>
      <c r="L35" s="1096"/>
    </row>
    <row r="36" spans="1:12" ht="12" hidden="1" customHeight="1" outlineLevel="1">
      <c r="A36" s="65" t="s">
        <v>804</v>
      </c>
      <c r="B36" s="1069"/>
      <c r="C36" s="1069"/>
      <c r="D36" s="1103"/>
      <c r="E36" s="1114"/>
      <c r="F36" s="1103"/>
      <c r="G36" s="1144"/>
      <c r="H36" s="1164"/>
      <c r="I36" s="1153"/>
      <c r="J36" s="1129"/>
      <c r="K36" s="101"/>
      <c r="L36" s="102"/>
    </row>
    <row r="37" spans="1:12" ht="21.75" hidden="1" customHeight="1" outlineLevel="1">
      <c r="A37" s="66" t="s">
        <v>176</v>
      </c>
      <c r="B37" s="1070"/>
      <c r="C37" s="1070"/>
      <c r="D37" s="1104"/>
      <c r="E37" s="1115"/>
      <c r="F37" s="1104" t="s">
        <v>177</v>
      </c>
      <c r="G37" s="1150" t="s">
        <v>178</v>
      </c>
      <c r="H37" s="1165"/>
      <c r="I37" s="1160"/>
      <c r="J37" s="1140"/>
      <c r="K37" s="93"/>
      <c r="L37" s="103" t="s">
        <v>179</v>
      </c>
    </row>
    <row r="38" spans="1:12" ht="12" hidden="1" customHeight="1" outlineLevel="1" thickBot="1">
      <c r="A38" s="1097" t="s">
        <v>269</v>
      </c>
      <c r="B38" s="1098"/>
      <c r="C38" s="1098"/>
      <c r="D38" s="1112"/>
      <c r="E38" s="1122"/>
      <c r="F38" s="1112"/>
      <c r="G38" s="1151"/>
      <c r="H38" s="1171"/>
      <c r="I38" s="1161"/>
      <c r="J38" s="1141"/>
      <c r="K38" s="1099"/>
      <c r="L38" s="1100"/>
    </row>
    <row r="39" spans="1:12" ht="12" customHeight="1" collapsed="1">
      <c r="B39" s="607"/>
      <c r="C39" s="607"/>
      <c r="D39" s="607"/>
      <c r="E39" s="607"/>
      <c r="F39" s="607"/>
      <c r="G39" s="607"/>
      <c r="H39" s="607"/>
      <c r="I39" s="607"/>
      <c r="J39" s="607"/>
      <c r="K39" s="607"/>
      <c r="L39" s="607"/>
    </row>
  </sheetData>
  <mergeCells count="3">
    <mergeCell ref="C3:D3"/>
    <mergeCell ref="E3:F3"/>
    <mergeCell ref="G3:I3"/>
  </mergeCells>
  <pageMargins left="0.59055118110236227" right="0.59055118110236227" top="0.78740157480314965" bottom="0.78740157480314965" header="0.19685039370078741" footer="0.19685039370078741"/>
  <pageSetup paperSize="9" orientation="landscape" r:id="rId1"/>
  <headerFooter>
    <oddHeader>&amp;C&amp;"-,Fett"&amp;A</oddHeader>
    <oddFooter>&amp;L&amp;8&amp;Z&amp;F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2:M39"/>
  <sheetViews>
    <sheetView zoomScaleNormal="100" zoomScaleSheetLayoutView="100" workbookViewId="0">
      <selection activeCell="A36" sqref="A36"/>
    </sheetView>
  </sheetViews>
  <sheetFormatPr defaultColWidth="11.375" defaultRowHeight="14.25" outlineLevelRow="1"/>
  <cols>
    <col min="1" max="1" width="32.625" style="210" customWidth="1"/>
    <col min="2" max="2" width="5.875" style="210" customWidth="1"/>
    <col min="3" max="3" width="6.375" style="210" customWidth="1"/>
    <col min="4" max="4" width="7.875" style="210" customWidth="1"/>
    <col min="5" max="5" width="6.625" style="210" customWidth="1"/>
    <col min="6" max="6" width="7.625" style="210" customWidth="1"/>
    <col min="7" max="7" width="7.375" style="210" customWidth="1"/>
    <col min="8" max="8" width="8.25" style="210" customWidth="1"/>
    <col min="9" max="10" width="7.75" style="210" customWidth="1"/>
    <col min="11" max="11" width="1.625" style="210" customWidth="1"/>
    <col min="12" max="12" width="6.875" style="210" customWidth="1"/>
    <col min="13" max="13" width="20.75" style="210" customWidth="1"/>
    <col min="14" max="16384" width="11.375" style="210"/>
  </cols>
  <sheetData>
    <row r="2" spans="1:13" ht="19.5" customHeight="1">
      <c r="A2" s="721" t="s">
        <v>803</v>
      </c>
      <c r="B2" s="721"/>
      <c r="C2" s="721"/>
      <c r="D2" s="721"/>
      <c r="E2" s="721"/>
      <c r="F2" s="721"/>
      <c r="G2" s="721"/>
      <c r="H2" s="721"/>
      <c r="I2" s="721"/>
      <c r="J2" s="721"/>
      <c r="K2" s="721"/>
      <c r="L2" s="721"/>
    </row>
    <row r="3" spans="1:13" ht="12" customHeight="1">
      <c r="A3" s="61"/>
      <c r="B3" s="1180" t="s">
        <v>199</v>
      </c>
      <c r="C3" s="1288" t="s">
        <v>200</v>
      </c>
      <c r="D3" s="1297"/>
      <c r="E3" s="1298" t="s">
        <v>7</v>
      </c>
      <c r="F3" s="1297"/>
      <c r="G3" s="1298" t="s">
        <v>62</v>
      </c>
      <c r="H3" s="1288"/>
      <c r="I3" s="1297"/>
      <c r="J3" s="82" t="s">
        <v>150</v>
      </c>
      <c r="K3" s="79"/>
      <c r="L3" s="80"/>
    </row>
    <row r="4" spans="1:13" ht="12" customHeight="1">
      <c r="A4" s="315" t="s">
        <v>364</v>
      </c>
      <c r="B4" s="1181" t="s">
        <v>201</v>
      </c>
      <c r="C4" s="1059" t="s">
        <v>144</v>
      </c>
      <c r="D4" s="1208" t="s">
        <v>151</v>
      </c>
      <c r="E4" s="1059" t="s">
        <v>152</v>
      </c>
      <c r="F4" s="1216" t="s">
        <v>153</v>
      </c>
      <c r="G4" s="1059" t="s">
        <v>154</v>
      </c>
      <c r="H4" s="1224" t="s">
        <v>155</v>
      </c>
      <c r="I4" s="1223" t="s">
        <v>156</v>
      </c>
      <c r="J4" s="1082" t="s">
        <v>8</v>
      </c>
      <c r="K4" s="1059"/>
      <c r="L4" s="1083" t="s">
        <v>157</v>
      </c>
    </row>
    <row r="5" spans="1:13" ht="12" customHeight="1">
      <c r="A5" s="1182" t="s">
        <v>795</v>
      </c>
      <c r="B5" s="1183"/>
      <c r="C5" s="1184">
        <f>'NA 2010'!E52</f>
        <v>1959.5713000000014</v>
      </c>
      <c r="D5" s="1209">
        <f>'NA 2010'!F52</f>
        <v>-895.93329999999992</v>
      </c>
      <c r="E5" s="1184">
        <f>'NA 2010'!I52-F5</f>
        <v>0</v>
      </c>
      <c r="F5" s="1217">
        <f>'NA 2010'!I50</f>
        <v>-79.914000000000001</v>
      </c>
      <c r="G5" s="1184">
        <f>'NA 2010'!G52</f>
        <v>2931.5475799999999</v>
      </c>
      <c r="H5" s="1188">
        <f>'NA 2010'!H52-I5</f>
        <v>427.58436</v>
      </c>
      <c r="I5" s="1184">
        <f>'NA 2010'!H40</f>
        <v>-94.766999999999996</v>
      </c>
      <c r="J5" s="1225">
        <f>'NA 2010'!D52</f>
        <v>2298.6425900000004</v>
      </c>
      <c r="K5" s="1184"/>
      <c r="L5" s="1191">
        <f>-'NA 2010'!C52</f>
        <v>-6546.7315299999955</v>
      </c>
    </row>
    <row r="6" spans="1:13" ht="12" customHeight="1">
      <c r="A6" s="1192" t="s">
        <v>796</v>
      </c>
      <c r="B6" s="1193"/>
      <c r="C6" s="1194">
        <f>'NA 2011'!E52</f>
        <v>2866.69722</v>
      </c>
      <c r="D6" s="1210">
        <f>'NA 2011'!F52</f>
        <v>-98.512450000000172</v>
      </c>
      <c r="E6" s="1194">
        <f>'NA 2011'!I52-F6</f>
        <v>0</v>
      </c>
      <c r="F6" s="1218">
        <f>'NA 2011'!I50</f>
        <v>-880.36068</v>
      </c>
      <c r="G6" s="1194">
        <f>'NA 2011'!G52</f>
        <v>1464.4306299999998</v>
      </c>
      <c r="H6" s="1198">
        <f>'NA 2011'!H52-I6</f>
        <v>156.71394999999995</v>
      </c>
      <c r="I6" s="1194">
        <f>'NA 2011'!H40</f>
        <v>-234.10900000000001</v>
      </c>
      <c r="J6" s="1226">
        <f>'NA 2011'!D52</f>
        <v>5607.5821200000009</v>
      </c>
      <c r="K6" s="1194"/>
      <c r="L6" s="1201">
        <f>-'NA 2011'!C52</f>
        <v>-8882.4417900000008</v>
      </c>
    </row>
    <row r="7" spans="1:13" ht="12" customHeight="1">
      <c r="A7" s="78" t="s">
        <v>158</v>
      </c>
      <c r="B7" s="1172"/>
      <c r="C7" s="122">
        <f>C5-C6</f>
        <v>-907.12591999999859</v>
      </c>
      <c r="D7" s="1211">
        <f t="shared" ref="D7:L7" si="0">D5-D6</f>
        <v>-797.42084999999975</v>
      </c>
      <c r="E7" s="122">
        <f t="shared" si="0"/>
        <v>0</v>
      </c>
      <c r="F7" s="1219">
        <f t="shared" si="0"/>
        <v>800.44668000000001</v>
      </c>
      <c r="G7" s="122">
        <f t="shared" si="0"/>
        <v>1467.1169500000001</v>
      </c>
      <c r="H7" s="1163">
        <f t="shared" si="0"/>
        <v>270.87041000000005</v>
      </c>
      <c r="I7" s="122">
        <f t="shared" si="0"/>
        <v>139.34200000000001</v>
      </c>
      <c r="J7" s="1227">
        <f t="shared" si="0"/>
        <v>-3308.9395300000006</v>
      </c>
      <c r="K7" s="122"/>
      <c r="L7" s="123">
        <f t="shared" si="0"/>
        <v>2335.7102600000053</v>
      </c>
    </row>
    <row r="8" spans="1:13" ht="12" customHeight="1">
      <c r="A8" s="1064" t="s">
        <v>159</v>
      </c>
      <c r="B8" s="1173"/>
      <c r="C8" s="1069"/>
      <c r="D8" s="1212"/>
      <c r="E8" s="1069"/>
      <c r="F8" s="1220"/>
      <c r="G8" s="1069"/>
      <c r="H8" s="1164"/>
      <c r="I8" s="1069"/>
      <c r="J8" s="1228"/>
      <c r="K8" s="101"/>
      <c r="L8" s="102"/>
    </row>
    <row r="9" spans="1:13" ht="12" customHeight="1">
      <c r="A9" s="1064" t="s">
        <v>118</v>
      </c>
      <c r="B9" s="1174">
        <f t="shared" ref="B9:B14" si="1">SUM(C9:L9)</f>
        <v>969.75598999999875</v>
      </c>
      <c r="C9" s="1070"/>
      <c r="D9" s="1213"/>
      <c r="E9" s="1070"/>
      <c r="F9" s="1221"/>
      <c r="G9" s="1070"/>
      <c r="H9" s="1165"/>
      <c r="I9" s="1070"/>
      <c r="J9" s="1229"/>
      <c r="K9" s="1070"/>
      <c r="L9" s="1073">
        <f>IS!E17</f>
        <v>969.75598999999875</v>
      </c>
    </row>
    <row r="10" spans="1:13" ht="12" customHeight="1">
      <c r="A10" s="1065" t="s">
        <v>220</v>
      </c>
      <c r="B10" s="1175">
        <f t="shared" si="1"/>
        <v>0</v>
      </c>
      <c r="C10" s="1070"/>
      <c r="D10" s="1213"/>
      <c r="E10" s="1070"/>
      <c r="F10" s="1221"/>
      <c r="G10" s="1070"/>
      <c r="H10" s="1165"/>
      <c r="I10" s="1070"/>
      <c r="J10" s="1229"/>
      <c r="K10" s="1070"/>
      <c r="L10" s="1074">
        <v>0</v>
      </c>
    </row>
    <row r="11" spans="1:13" ht="12" customHeight="1">
      <c r="A11" s="1065" t="s">
        <v>160</v>
      </c>
      <c r="B11" s="1175">
        <f t="shared" si="1"/>
        <v>-907.12591999999859</v>
      </c>
      <c r="C11" s="1070">
        <f>C7</f>
        <v>-907.12591999999859</v>
      </c>
      <c r="D11" s="1214"/>
      <c r="E11" s="1070"/>
      <c r="F11" s="1221"/>
      <c r="G11" s="1075"/>
      <c r="H11" s="1165"/>
      <c r="I11" s="1070"/>
      <c r="J11" s="1229"/>
      <c r="K11" s="1070"/>
      <c r="L11" s="1074"/>
    </row>
    <row r="12" spans="1:13" ht="12" customHeight="1">
      <c r="A12" s="1065" t="s">
        <v>185</v>
      </c>
      <c r="B12" s="1175">
        <f t="shared" si="1"/>
        <v>-797.42084999999975</v>
      </c>
      <c r="C12" s="1070"/>
      <c r="D12" s="1213">
        <f>D7</f>
        <v>-797.42084999999975</v>
      </c>
      <c r="E12" s="1070"/>
      <c r="F12" s="1221"/>
      <c r="G12" s="1070"/>
      <c r="H12" s="1165"/>
      <c r="I12" s="1070"/>
      <c r="J12" s="1229"/>
      <c r="K12" s="1070"/>
      <c r="L12" s="1074"/>
    </row>
    <row r="13" spans="1:13" ht="12" customHeight="1">
      <c r="A13" s="1065" t="s">
        <v>218</v>
      </c>
      <c r="B13" s="1175">
        <f t="shared" si="1"/>
        <v>0</v>
      </c>
      <c r="C13" s="1070"/>
      <c r="D13" s="1213"/>
      <c r="E13" s="1070">
        <f>E7</f>
        <v>0</v>
      </c>
      <c r="F13" s="1221"/>
      <c r="G13" s="1070"/>
      <c r="H13" s="1165"/>
      <c r="I13" s="1070"/>
      <c r="J13" s="1229"/>
      <c r="K13" s="1070"/>
      <c r="L13" s="1074"/>
    </row>
    <row r="14" spans="1:13" ht="12" customHeight="1">
      <c r="A14" s="1084" t="s">
        <v>186</v>
      </c>
      <c r="B14" s="1176">
        <f t="shared" si="1"/>
        <v>270.87041000000005</v>
      </c>
      <c r="C14" s="1085"/>
      <c r="D14" s="1236"/>
      <c r="E14" s="1086"/>
      <c r="F14" s="1237"/>
      <c r="G14" s="1086"/>
      <c r="H14" s="1166">
        <f>H7</f>
        <v>270.87041000000005</v>
      </c>
      <c r="I14" s="1085"/>
      <c r="J14" s="1238"/>
      <c r="K14" s="1085"/>
      <c r="L14" s="1087"/>
    </row>
    <row r="15" spans="1:13" ht="12" customHeight="1">
      <c r="A15" s="1064" t="s">
        <v>161</v>
      </c>
      <c r="B15" s="1174">
        <f>SUM(B9:B14)</f>
        <v>-463.92036999999954</v>
      </c>
      <c r="C15" s="1070"/>
      <c r="D15" s="1213"/>
      <c r="E15" s="1070"/>
      <c r="F15" s="1221"/>
      <c r="G15" s="1070"/>
      <c r="H15" s="1165"/>
      <c r="I15" s="1070"/>
      <c r="J15" s="1229"/>
      <c r="K15" s="1070"/>
      <c r="L15" s="1074"/>
    </row>
    <row r="16" spans="1:13" ht="12" customHeight="1">
      <c r="A16" s="1064" t="s">
        <v>162</v>
      </c>
      <c r="B16" s="1173">
        <f>SUM(C16:L16)</f>
        <v>0</v>
      </c>
      <c r="C16" s="1069"/>
      <c r="D16" s="1212"/>
      <c r="E16" s="1069"/>
      <c r="F16" s="1220"/>
      <c r="G16" s="1069"/>
      <c r="H16" s="1164"/>
      <c r="I16" s="1069"/>
      <c r="J16" s="1230">
        <f>-L16</f>
        <v>391.49009999999998</v>
      </c>
      <c r="K16" s="1076"/>
      <c r="L16" s="1077">
        <f>IS!E18</f>
        <v>-391.49009999999998</v>
      </c>
      <c r="M16" s="210" t="s">
        <v>213</v>
      </c>
    </row>
    <row r="17" spans="1:13" ht="12" customHeight="1">
      <c r="A17" s="1065" t="s">
        <v>163</v>
      </c>
      <c r="B17" s="1175">
        <f>SUM(C17:L17)</f>
        <v>-4482.8534300000001</v>
      </c>
      <c r="C17" s="1070"/>
      <c r="D17" s="1213"/>
      <c r="E17" s="1070"/>
      <c r="F17" s="1221"/>
      <c r="G17" s="1070"/>
      <c r="H17" s="1165"/>
      <c r="I17" s="1070"/>
      <c r="J17" s="1231">
        <v>-4482.8534300000001</v>
      </c>
      <c r="K17" s="1070"/>
      <c r="L17" s="1074"/>
    </row>
    <row r="18" spans="1:13" ht="12" customHeight="1">
      <c r="A18" s="1065" t="s">
        <v>180</v>
      </c>
      <c r="B18" s="1175">
        <f>SUM(C18:L18)</f>
        <v>3983.0187299999998</v>
      </c>
      <c r="C18" s="1070"/>
      <c r="D18" s="1213"/>
      <c r="E18" s="1070"/>
      <c r="F18" s="1221"/>
      <c r="G18" s="1070"/>
      <c r="H18" s="1165"/>
      <c r="I18" s="1070"/>
      <c r="J18" s="1231">
        <v>782.49352999999996</v>
      </c>
      <c r="K18" s="1070"/>
      <c r="L18" s="1078">
        <f>IS!E37</f>
        <v>3200.5252</v>
      </c>
    </row>
    <row r="19" spans="1:13" ht="12" hidden="1" customHeight="1" outlineLevel="1">
      <c r="A19" s="1065"/>
      <c r="B19" s="1175">
        <f>SUM(C19:L19)</f>
        <v>0</v>
      </c>
      <c r="C19" s="1070"/>
      <c r="D19" s="1213"/>
      <c r="E19" s="1070"/>
      <c r="F19" s="1221"/>
      <c r="G19" s="1070"/>
      <c r="H19" s="1165"/>
      <c r="I19" s="1070"/>
      <c r="J19" s="1231"/>
      <c r="K19" s="1070"/>
      <c r="L19" s="1074"/>
      <c r="M19" s="210" t="s">
        <v>164</v>
      </c>
    </row>
    <row r="20" spans="1:13" ht="12" hidden="1" customHeight="1" outlineLevel="1">
      <c r="A20" s="1065" t="s">
        <v>165</v>
      </c>
      <c r="B20" s="1175">
        <f>SUM(C20:L20)</f>
        <v>0</v>
      </c>
      <c r="C20" s="1070"/>
      <c r="D20" s="1213"/>
      <c r="E20" s="1070"/>
      <c r="F20" s="1221"/>
      <c r="G20" s="1070"/>
      <c r="H20" s="1165"/>
      <c r="I20" s="1070"/>
      <c r="J20" s="1229"/>
      <c r="K20" s="1070"/>
      <c r="L20" s="1074"/>
    </row>
    <row r="21" spans="1:13" ht="12" customHeight="1" collapsed="1">
      <c r="A21" s="1088" t="s">
        <v>166</v>
      </c>
      <c r="B21" s="1177">
        <f>SUM(B17:B20)</f>
        <v>-499.83470000000034</v>
      </c>
      <c r="C21" s="1089"/>
      <c r="D21" s="1239"/>
      <c r="E21" s="1089"/>
      <c r="F21" s="1240"/>
      <c r="G21" s="1089"/>
      <c r="H21" s="1167"/>
      <c r="I21" s="1089"/>
      <c r="J21" s="1241"/>
      <c r="K21" s="1089"/>
      <c r="L21" s="1090"/>
    </row>
    <row r="22" spans="1:13" ht="12" customHeight="1">
      <c r="A22" s="1064" t="s">
        <v>221</v>
      </c>
      <c r="B22" s="1174">
        <f>SUM(B21,B15)</f>
        <v>-963.75506999999993</v>
      </c>
      <c r="C22" s="1070"/>
      <c r="D22" s="1213"/>
      <c r="E22" s="1070"/>
      <c r="F22" s="1221"/>
      <c r="G22" s="1070"/>
      <c r="H22" s="1165"/>
      <c r="I22" s="1070"/>
      <c r="J22" s="1229"/>
      <c r="K22" s="1070"/>
      <c r="L22" s="1074"/>
    </row>
    <row r="23" spans="1:13" ht="12" customHeight="1" outlineLevel="1">
      <c r="A23" s="1065" t="s">
        <v>219</v>
      </c>
      <c r="B23" s="1175">
        <f>SUM(C23:L23)</f>
        <v>0</v>
      </c>
      <c r="C23" s="1070"/>
      <c r="D23" s="1213"/>
      <c r="E23" s="1070"/>
      <c r="F23" s="1221"/>
      <c r="G23" s="1070"/>
      <c r="H23" s="1165"/>
      <c r="I23" s="1070"/>
      <c r="J23" s="1232" t="s">
        <v>167</v>
      </c>
      <c r="K23" s="1070"/>
      <c r="L23" s="1078">
        <v>0</v>
      </c>
    </row>
    <row r="24" spans="1:13" ht="12" customHeight="1">
      <c r="A24" s="1065" t="s">
        <v>181</v>
      </c>
      <c r="B24" s="1175">
        <f>SUM(C24:L24)</f>
        <v>-123.59428999999999</v>
      </c>
      <c r="C24" s="1070"/>
      <c r="D24" s="1213"/>
      <c r="E24" s="1070"/>
      <c r="F24" s="1221"/>
      <c r="G24" s="1070"/>
      <c r="H24" s="1165"/>
      <c r="I24" s="1070"/>
      <c r="J24" s="1232"/>
      <c r="K24" s="1070"/>
      <c r="L24" s="1078">
        <f>IS!E38</f>
        <v>-123.59428999999999</v>
      </c>
      <c r="M24" s="210" t="s">
        <v>212</v>
      </c>
    </row>
    <row r="25" spans="1:13" ht="12" customHeight="1">
      <c r="A25" s="1084" t="s">
        <v>182</v>
      </c>
      <c r="B25" s="1176">
        <f>SUM(C25:L25)</f>
        <v>-263.64375999999982</v>
      </c>
      <c r="C25" s="1085"/>
      <c r="D25" s="1236"/>
      <c r="E25" s="1085"/>
      <c r="F25" s="1237">
        <f>F7</f>
        <v>800.44668000000001</v>
      </c>
      <c r="G25" s="1085"/>
      <c r="H25" s="1166"/>
      <c r="I25" s="1085">
        <f>I7</f>
        <v>139.34200000000001</v>
      </c>
      <c r="J25" s="1238"/>
      <c r="K25" s="1085"/>
      <c r="L25" s="1087">
        <f>IS!E33+IS!E34</f>
        <v>-1203.4324399999998</v>
      </c>
    </row>
    <row r="26" spans="1:13" ht="12" customHeight="1">
      <c r="A26" s="1064" t="s">
        <v>168</v>
      </c>
      <c r="B26" s="1174">
        <f>SUM(B22:B25)</f>
        <v>-1350.9931199999996</v>
      </c>
      <c r="C26" s="1070"/>
      <c r="D26" s="1213"/>
      <c r="E26" s="1070"/>
      <c r="F26" s="1221"/>
      <c r="G26" s="1070"/>
      <c r="H26" s="1165"/>
      <c r="I26" s="1070"/>
      <c r="J26" s="1229"/>
      <c r="K26" s="1070"/>
      <c r="L26" s="1074"/>
    </row>
    <row r="27" spans="1:13" ht="12" customHeight="1">
      <c r="A27" s="1064" t="s">
        <v>169</v>
      </c>
      <c r="B27" s="1173"/>
      <c r="C27" s="1069"/>
      <c r="D27" s="1212"/>
      <c r="E27" s="1069"/>
      <c r="F27" s="1220"/>
      <c r="G27" s="1069"/>
      <c r="H27" s="1164"/>
      <c r="I27" s="1069"/>
      <c r="J27" s="1233"/>
      <c r="K27" s="1079"/>
      <c r="L27" s="1080"/>
    </row>
    <row r="28" spans="1:13" ht="12" customHeight="1">
      <c r="A28" s="1065" t="s">
        <v>183</v>
      </c>
      <c r="B28" s="1175">
        <f>SUM(C28:L28)</f>
        <v>-116.05410000000001</v>
      </c>
      <c r="C28" s="1070"/>
      <c r="D28" s="1213"/>
      <c r="E28" s="1070"/>
      <c r="F28" s="1221"/>
      <c r="G28" s="1070"/>
      <c r="H28" s="1165"/>
      <c r="I28" s="1070"/>
      <c r="J28" s="1229"/>
      <c r="K28" s="1070"/>
      <c r="L28" s="1074">
        <f>IS!E31</f>
        <v>-116.05410000000001</v>
      </c>
    </row>
    <row r="29" spans="1:13" ht="12" customHeight="1">
      <c r="A29" s="1065" t="s">
        <v>184</v>
      </c>
      <c r="B29" s="1175">
        <f>SUM(C29:L29)</f>
        <v>-120</v>
      </c>
      <c r="C29" s="1070"/>
      <c r="D29" s="1213"/>
      <c r="E29" s="1070"/>
      <c r="F29" s="1221"/>
      <c r="G29" s="1070">
        <f>G7-G33</f>
        <v>-120</v>
      </c>
      <c r="H29" s="1165"/>
      <c r="I29" s="1069"/>
      <c r="J29" s="1229"/>
      <c r="K29" s="1070"/>
      <c r="L29" s="1074"/>
    </row>
    <row r="30" spans="1:13" ht="12" customHeight="1" outlineLevel="1">
      <c r="A30" s="1065" t="s">
        <v>170</v>
      </c>
      <c r="B30" s="1175">
        <f>SUM(C30:L30)</f>
        <v>0</v>
      </c>
      <c r="C30" s="1070"/>
      <c r="D30" s="1213"/>
      <c r="E30" s="1070"/>
      <c r="F30" s="1221"/>
      <c r="G30" s="1070"/>
      <c r="H30" s="1165"/>
      <c r="I30" s="1069"/>
      <c r="J30" s="1229"/>
      <c r="K30" s="1070"/>
      <c r="L30" s="1074"/>
    </row>
    <row r="31" spans="1:13" ht="12" customHeight="1" outlineLevel="1">
      <c r="A31" s="1066" t="s">
        <v>681</v>
      </c>
      <c r="B31" s="1175">
        <f>SUM(C26:L26)</f>
        <v>0</v>
      </c>
      <c r="C31" s="1070"/>
      <c r="D31" s="1213"/>
      <c r="E31" s="1070"/>
      <c r="F31" s="1221"/>
      <c r="G31" s="1070"/>
      <c r="H31" s="1165"/>
      <c r="I31" s="1070"/>
      <c r="J31" s="1229"/>
      <c r="K31" s="1070"/>
      <c r="L31" s="1078"/>
    </row>
    <row r="32" spans="1:13" ht="12" customHeight="1">
      <c r="A32" s="1067" t="s">
        <v>171</v>
      </c>
      <c r="B32" s="1178">
        <f>SUM(B28:B31)</f>
        <v>-236.05410000000001</v>
      </c>
      <c r="C32" s="1091"/>
      <c r="D32" s="1242"/>
      <c r="E32" s="1091"/>
      <c r="F32" s="1243"/>
      <c r="G32" s="1091"/>
      <c r="H32" s="1168"/>
      <c r="I32" s="1091"/>
      <c r="J32" s="1244"/>
      <c r="K32" s="1091"/>
      <c r="L32" s="1092"/>
    </row>
    <row r="33" spans="1:12" ht="12" customHeight="1">
      <c r="A33" s="1067" t="s">
        <v>172</v>
      </c>
      <c r="B33" s="1178">
        <f>SUM(B26,B32)</f>
        <v>-1587.0472199999997</v>
      </c>
      <c r="C33" s="1072">
        <f>C7-SUM(C9:C32)</f>
        <v>0</v>
      </c>
      <c r="D33" s="1215">
        <f>D7-SUM(D9:D32)</f>
        <v>0</v>
      </c>
      <c r="E33" s="1072">
        <f>E7-SUM(E9:E32)</f>
        <v>0</v>
      </c>
      <c r="F33" s="1222">
        <f>F7-SUM(F9:F32)</f>
        <v>0</v>
      </c>
      <c r="G33" s="1072">
        <f>B34-B35</f>
        <v>1587.1169500000001</v>
      </c>
      <c r="H33" s="1169">
        <f>H7-SUM(H9:H32)</f>
        <v>0</v>
      </c>
      <c r="I33" s="1071">
        <f>I7-SUM(I9:I32)</f>
        <v>0</v>
      </c>
      <c r="J33" s="1234">
        <f>J7-SUM(J9:J32)</f>
        <v>-6.9730000000163272E-2</v>
      </c>
      <c r="K33" s="1072"/>
      <c r="L33" s="1081">
        <f>L7-SUM(L9:L32)</f>
        <v>5.9117155615240335E-12</v>
      </c>
    </row>
    <row r="34" spans="1:12" ht="12" customHeight="1">
      <c r="A34" s="1068" t="s">
        <v>173</v>
      </c>
      <c r="B34" s="1175">
        <f>'NA 2010'!G35</f>
        <v>3411.5475799999999</v>
      </c>
      <c r="C34" s="1070"/>
      <c r="D34" s="1213"/>
      <c r="E34" s="1070"/>
      <c r="F34" s="1221"/>
      <c r="G34" s="1070"/>
      <c r="H34" s="1165"/>
      <c r="I34" s="1070"/>
      <c r="J34" s="1229"/>
      <c r="K34" s="1070"/>
      <c r="L34" s="1074"/>
    </row>
    <row r="35" spans="1:12" ht="12" customHeight="1" thickBot="1">
      <c r="A35" s="1093" t="s">
        <v>174</v>
      </c>
      <c r="B35" s="1179">
        <f>'NA 2011'!G35</f>
        <v>1824.4306299999998</v>
      </c>
      <c r="C35" s="1094"/>
      <c r="D35" s="1245"/>
      <c r="E35" s="1094"/>
      <c r="F35" s="1246"/>
      <c r="G35" s="1094"/>
      <c r="H35" s="1170"/>
      <c r="I35" s="1094"/>
      <c r="J35" s="1247"/>
      <c r="K35" s="1095"/>
      <c r="L35" s="1096"/>
    </row>
    <row r="36" spans="1:12" ht="12" hidden="1" customHeight="1" outlineLevel="1">
      <c r="A36" s="65" t="s">
        <v>804</v>
      </c>
      <c r="B36" s="1069"/>
      <c r="C36" s="1069"/>
      <c r="D36" s="1212"/>
      <c r="E36" s="1069"/>
      <c r="F36" s="1220"/>
      <c r="G36" s="1069"/>
      <c r="H36" s="1164"/>
      <c r="I36" s="1069"/>
      <c r="J36" s="1228"/>
      <c r="K36" s="101"/>
      <c r="L36" s="102"/>
    </row>
    <row r="37" spans="1:12" ht="22.5" hidden="1" customHeight="1" outlineLevel="1">
      <c r="A37" s="66" t="s">
        <v>176</v>
      </c>
      <c r="B37" s="1070"/>
      <c r="C37" s="1070"/>
      <c r="D37" s="1213"/>
      <c r="E37" s="1070"/>
      <c r="F37" s="1221" t="s">
        <v>177</v>
      </c>
      <c r="G37" s="1203" t="s">
        <v>178</v>
      </c>
      <c r="H37" s="1165"/>
      <c r="I37" s="1203"/>
      <c r="J37" s="1235"/>
      <c r="K37" s="93"/>
      <c r="L37" s="103" t="s">
        <v>179</v>
      </c>
    </row>
    <row r="38" spans="1:12" ht="12" hidden="1" customHeight="1" outlineLevel="1" thickBot="1">
      <c r="A38" s="1097" t="s">
        <v>269</v>
      </c>
      <c r="B38" s="1098"/>
      <c r="C38" s="1098"/>
      <c r="D38" s="1248"/>
      <c r="E38" s="1098"/>
      <c r="F38" s="1249"/>
      <c r="G38" s="1098"/>
      <c r="H38" s="1171"/>
      <c r="I38" s="1098"/>
      <c r="J38" s="1250"/>
      <c r="K38" s="1099"/>
      <c r="L38" s="1100"/>
    </row>
    <row r="39" spans="1:12" collapsed="1">
      <c r="B39" s="607"/>
      <c r="C39" s="607"/>
      <c r="D39" s="607"/>
      <c r="E39" s="607"/>
      <c r="F39" s="607"/>
      <c r="G39" s="607"/>
      <c r="H39" s="607"/>
      <c r="I39" s="607"/>
      <c r="J39" s="607"/>
      <c r="K39" s="607"/>
      <c r="L39" s="607"/>
    </row>
  </sheetData>
  <mergeCells count="3">
    <mergeCell ref="C3:D3"/>
    <mergeCell ref="E3:F3"/>
    <mergeCell ref="G3:I3"/>
  </mergeCells>
  <pageMargins left="0.59055118110236227" right="0.59055118110236227" top="0.78740157480314965" bottom="0.78740157480314965" header="0.19685039370078741" footer="0.19685039370078741"/>
  <pageSetup paperSize="9" scale="99" orientation="landscape" r:id="rId1"/>
  <headerFooter>
    <oddHeader>&amp;C&amp;"-,Fett"&amp;A</oddHeader>
    <oddFooter>&amp;L&amp;8&amp;Z&amp;F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40"/>
  <sheetViews>
    <sheetView showGridLines="0" zoomScale="115" zoomScaleNormal="115" zoomScaleSheetLayoutView="100" workbookViewId="0">
      <selection activeCell="E29" sqref="E29"/>
    </sheetView>
  </sheetViews>
  <sheetFormatPr defaultColWidth="11.375" defaultRowHeight="14.25" outlineLevelRow="1"/>
  <cols>
    <col min="1" max="1" width="26.5" customWidth="1"/>
    <col min="2" max="2" width="5.875" style="594" customWidth="1"/>
    <col min="3" max="3" width="7.375" customWidth="1"/>
    <col min="4" max="4" width="7.5" customWidth="1"/>
    <col min="5" max="6" width="8.75" customWidth="1"/>
    <col min="7" max="7" width="7.375" customWidth="1"/>
    <col min="8" max="8" width="8.25" customWidth="1"/>
    <col min="9" max="10" width="7.75" customWidth="1"/>
    <col min="11" max="11" width="6.875" customWidth="1"/>
    <col min="12" max="12" width="20.75" customWidth="1"/>
    <col min="15" max="15" width="11.5" customWidth="1"/>
  </cols>
  <sheetData>
    <row r="2" spans="1:12" ht="19.5" customHeight="1">
      <c r="A2" s="721" t="s">
        <v>801</v>
      </c>
      <c r="B2" s="900"/>
      <c r="C2" s="721"/>
      <c r="D2" s="721"/>
      <c r="E2" s="721"/>
      <c r="F2" s="721"/>
      <c r="G2" s="721"/>
      <c r="H2" s="721"/>
      <c r="I2" s="721"/>
      <c r="J2" s="721"/>
      <c r="K2" s="721"/>
    </row>
    <row r="3" spans="1:12" ht="11.45" customHeight="1">
      <c r="A3" s="736"/>
      <c r="B3" s="813" t="s">
        <v>199</v>
      </c>
      <c r="C3" s="1302" t="s">
        <v>200</v>
      </c>
      <c r="D3" s="1301"/>
      <c r="E3" s="1299" t="s">
        <v>207</v>
      </c>
      <c r="F3" s="1301"/>
      <c r="G3" s="1288" t="s">
        <v>62</v>
      </c>
      <c r="H3" s="1288"/>
      <c r="I3" s="1288"/>
      <c r="J3" s="943" t="s">
        <v>208</v>
      </c>
      <c r="K3" s="742"/>
    </row>
    <row r="4" spans="1:12" ht="11.45" customHeight="1">
      <c r="A4" s="785" t="s">
        <v>364</v>
      </c>
      <c r="B4" s="814" t="s">
        <v>201</v>
      </c>
      <c r="C4" s="967" t="s">
        <v>144</v>
      </c>
      <c r="D4" s="977" t="s">
        <v>202</v>
      </c>
      <c r="E4" s="988" t="s">
        <v>203</v>
      </c>
      <c r="F4" s="977" t="s">
        <v>204</v>
      </c>
      <c r="G4" s="786" t="s">
        <v>154</v>
      </c>
      <c r="H4" s="957" t="s">
        <v>206</v>
      </c>
      <c r="I4" s="786" t="s">
        <v>156</v>
      </c>
      <c r="J4" s="944" t="s">
        <v>209</v>
      </c>
      <c r="K4" s="912" t="s">
        <v>157</v>
      </c>
    </row>
    <row r="5" spans="1:12" ht="11.45" customHeight="1">
      <c r="A5" s="917" t="s">
        <v>796</v>
      </c>
      <c r="B5" s="918"/>
      <c r="C5" s="968">
        <f>'NA 2011'!E52</f>
        <v>2866.69722</v>
      </c>
      <c r="D5" s="978">
        <f>'NA 2011'!F52</f>
        <v>-98.512450000000172</v>
      </c>
      <c r="E5" s="989">
        <f>'NA 2011'!I52-F5</f>
        <v>0</v>
      </c>
      <c r="F5" s="978">
        <f>'NA 2011'!I50</f>
        <v>-880.36068</v>
      </c>
      <c r="G5" s="919">
        <f>'NA 2011'!G52</f>
        <v>1464.4306299999998</v>
      </c>
      <c r="H5" s="958">
        <f>'NA 2011'!H52-I5</f>
        <v>156.71394999999995</v>
      </c>
      <c r="I5" s="919">
        <f>'NA 2011'!H40</f>
        <v>-234.10900000000001</v>
      </c>
      <c r="J5" s="945">
        <f>'NA 2011'!D52</f>
        <v>5607.5821200000009</v>
      </c>
      <c r="K5" s="920">
        <f>-'NA 2011'!C52</f>
        <v>-8882.4417900000008</v>
      </c>
    </row>
    <row r="6" spans="1:12" ht="11.45" customHeight="1">
      <c r="A6" s="921" t="s">
        <v>797</v>
      </c>
      <c r="B6" s="922"/>
      <c r="C6" s="969">
        <f>'NA 2012'!E52</f>
        <v>6030.9576200000001</v>
      </c>
      <c r="D6" s="979">
        <f>'NA 2012'!F52</f>
        <v>63.512840000000097</v>
      </c>
      <c r="E6" s="990">
        <f>'NA 2012'!I52-F6</f>
        <v>0</v>
      </c>
      <c r="F6" s="979">
        <f>'NA 2012'!I50</f>
        <v>-886.774</v>
      </c>
      <c r="G6" s="923">
        <f>'NA 2012'!G52</f>
        <v>-1831.6285799999996</v>
      </c>
      <c r="H6" s="959">
        <f>'NA 2012'!H52-I6</f>
        <v>84.395239999999973</v>
      </c>
      <c r="I6" s="923">
        <f>'NA 2012'!H40</f>
        <v>-201.48</v>
      </c>
      <c r="J6" s="946">
        <f>'NA 2012'!D52</f>
        <v>5709.6583200000005</v>
      </c>
      <c r="K6" s="924">
        <f>-'NA 2012'!C52</f>
        <v>-8968.6414399999994</v>
      </c>
    </row>
    <row r="7" spans="1:12" ht="11.45" customHeight="1">
      <c r="A7" s="997" t="s">
        <v>158</v>
      </c>
      <c r="B7" s="913"/>
      <c r="C7" s="970">
        <f>C5-C6</f>
        <v>-3164.2604000000001</v>
      </c>
      <c r="D7" s="980">
        <f t="shared" ref="D7:K7" si="0">D5-D6</f>
        <v>-162.02529000000027</v>
      </c>
      <c r="E7" s="991">
        <f t="shared" si="0"/>
        <v>0</v>
      </c>
      <c r="F7" s="980">
        <f t="shared" si="0"/>
        <v>6.4133199999999988</v>
      </c>
      <c r="G7" s="597">
        <f t="shared" si="0"/>
        <v>3296.0592099999994</v>
      </c>
      <c r="H7" s="960">
        <f t="shared" si="0"/>
        <v>72.318709999999982</v>
      </c>
      <c r="I7" s="597">
        <f t="shared" si="0"/>
        <v>-32.629000000000019</v>
      </c>
      <c r="J7" s="947">
        <f t="shared" si="0"/>
        <v>-102.07619999999952</v>
      </c>
      <c r="K7" s="901">
        <f t="shared" si="0"/>
        <v>86.199649999998655</v>
      </c>
    </row>
    <row r="8" spans="1:12" ht="11.45" customHeight="1">
      <c r="A8" s="740" t="s">
        <v>159</v>
      </c>
      <c r="B8" s="914"/>
      <c r="C8" s="971"/>
      <c r="D8" s="981"/>
      <c r="E8" s="992"/>
      <c r="F8" s="981"/>
      <c r="G8" s="902"/>
      <c r="H8" s="961"/>
      <c r="I8" s="902"/>
      <c r="J8" s="948"/>
      <c r="K8" s="903"/>
    </row>
    <row r="9" spans="1:12" ht="11.45" customHeight="1">
      <c r="A9" s="771" t="s">
        <v>118</v>
      </c>
      <c r="B9" s="915">
        <f t="shared" ref="B9:B14" si="1">SUM(C9:K9)</f>
        <v>1096.6105700000001</v>
      </c>
      <c r="C9" s="972"/>
      <c r="D9" s="982"/>
      <c r="E9" s="941"/>
      <c r="F9" s="982"/>
      <c r="G9" s="904"/>
      <c r="H9" s="962"/>
      <c r="I9" s="904"/>
      <c r="J9" s="949"/>
      <c r="K9" s="905">
        <f>553.24989-K16</f>
        <v>1096.6105700000001</v>
      </c>
    </row>
    <row r="10" spans="1:12" ht="11.45" customHeight="1">
      <c r="A10" s="906" t="s">
        <v>220</v>
      </c>
      <c r="B10" s="916">
        <f t="shared" si="1"/>
        <v>0</v>
      </c>
      <c r="C10" s="972"/>
      <c r="D10" s="982"/>
      <c r="E10" s="941"/>
      <c r="F10" s="982"/>
      <c r="G10" s="904"/>
      <c r="H10" s="962"/>
      <c r="I10" s="904"/>
      <c r="J10" s="949"/>
      <c r="K10" s="907">
        <f>-K18</f>
        <v>0</v>
      </c>
    </row>
    <row r="11" spans="1:12" ht="11.45" customHeight="1">
      <c r="A11" s="906" t="s">
        <v>160</v>
      </c>
      <c r="B11" s="916">
        <f t="shared" si="1"/>
        <v>-2928.21711</v>
      </c>
      <c r="C11" s="972">
        <f>C7</f>
        <v>-3164.2604000000001</v>
      </c>
      <c r="D11" s="983"/>
      <c r="E11" s="941"/>
      <c r="F11" s="982"/>
      <c r="G11" s="908"/>
      <c r="H11" s="962"/>
      <c r="I11" s="904"/>
      <c r="J11" s="949">
        <f>778.6332-542.58991</f>
        <v>236.04328999999996</v>
      </c>
      <c r="K11" s="907"/>
      <c r="L11" t="s">
        <v>215</v>
      </c>
    </row>
    <row r="12" spans="1:12" ht="11.45" customHeight="1">
      <c r="A12" s="906" t="s">
        <v>185</v>
      </c>
      <c r="B12" s="916">
        <f t="shared" si="1"/>
        <v>-162.02529000000027</v>
      </c>
      <c r="C12" s="972"/>
      <c r="D12" s="982">
        <f>D7</f>
        <v>-162.02529000000027</v>
      </c>
      <c r="E12" s="941"/>
      <c r="F12" s="982"/>
      <c r="G12" s="904"/>
      <c r="H12" s="962"/>
      <c r="I12" s="904"/>
      <c r="J12" s="949"/>
      <c r="K12" s="907"/>
    </row>
    <row r="13" spans="1:12" ht="11.45" customHeight="1">
      <c r="A13" s="906" t="s">
        <v>218</v>
      </c>
      <c r="B13" s="916">
        <f t="shared" si="1"/>
        <v>0</v>
      </c>
      <c r="C13" s="972"/>
      <c r="D13" s="982"/>
      <c r="E13" s="941">
        <f>E7</f>
        <v>0</v>
      </c>
      <c r="F13" s="982"/>
      <c r="G13" s="904"/>
      <c r="H13" s="962"/>
      <c r="I13" s="904"/>
      <c r="J13" s="949"/>
      <c r="K13" s="907"/>
    </row>
    <row r="14" spans="1:12" ht="11.45" customHeight="1">
      <c r="A14" s="925" t="s">
        <v>186</v>
      </c>
      <c r="B14" s="926">
        <f t="shared" si="1"/>
        <v>-21.681290000000018</v>
      </c>
      <c r="C14" s="973"/>
      <c r="D14" s="984"/>
      <c r="E14" s="942"/>
      <c r="F14" s="984"/>
      <c r="G14" s="928"/>
      <c r="H14" s="963">
        <f>H7-H24</f>
        <v>-21.681290000000018</v>
      </c>
      <c r="I14" s="927"/>
      <c r="J14" s="950"/>
      <c r="K14" s="929"/>
    </row>
    <row r="15" spans="1:12" ht="11.45" customHeight="1">
      <c r="A15" s="771" t="s">
        <v>161</v>
      </c>
      <c r="B15" s="915">
        <f>SUM(B9:B14)</f>
        <v>-2015.3131200000003</v>
      </c>
      <c r="C15" s="972"/>
      <c r="D15" s="982"/>
      <c r="E15" s="941"/>
      <c r="F15" s="982"/>
      <c r="G15" s="904"/>
      <c r="H15" s="962"/>
      <c r="I15" s="904"/>
      <c r="J15" s="949"/>
      <c r="K15" s="907"/>
    </row>
    <row r="16" spans="1:12" ht="11.45" customHeight="1">
      <c r="A16" s="771" t="s">
        <v>162</v>
      </c>
      <c r="B16" s="914"/>
      <c r="C16" s="971"/>
      <c r="D16" s="981"/>
      <c r="E16" s="992"/>
      <c r="F16" s="981"/>
      <c r="G16" s="902"/>
      <c r="H16" s="961"/>
      <c r="I16" s="902"/>
      <c r="J16" s="951">
        <f>-K16</f>
        <v>543.36068</v>
      </c>
      <c r="K16" s="907">
        <v>-543.36068</v>
      </c>
      <c r="L16" t="s">
        <v>213</v>
      </c>
    </row>
    <row r="17" spans="1:15" ht="11.45" customHeight="1">
      <c r="A17" s="906" t="s">
        <v>163</v>
      </c>
      <c r="B17" s="916">
        <f>SUM(C17:K17)</f>
        <v>-881.48017000000004</v>
      </c>
      <c r="C17" s="972"/>
      <c r="D17" s="982"/>
      <c r="E17" s="941"/>
      <c r="F17" s="982"/>
      <c r="G17" s="904"/>
      <c r="H17" s="962"/>
      <c r="I17" s="904"/>
      <c r="J17" s="951">
        <v>-881.48017000000004</v>
      </c>
      <c r="K17" s="907"/>
    </row>
    <row r="18" spans="1:15" ht="11.45" customHeight="1">
      <c r="A18" s="906" t="s">
        <v>180</v>
      </c>
      <c r="B18" s="916">
        <f>SUM(C18:K18)</f>
        <v>0</v>
      </c>
      <c r="C18" s="972"/>
      <c r="D18" s="982"/>
      <c r="E18" s="941"/>
      <c r="F18" s="982"/>
      <c r="G18" s="904"/>
      <c r="H18" s="962"/>
      <c r="I18" s="904"/>
      <c r="J18" s="951"/>
      <c r="K18" s="909"/>
      <c r="L18" s="16"/>
    </row>
    <row r="19" spans="1:15" ht="11.45" hidden="1" customHeight="1" outlineLevel="1">
      <c r="A19" s="906"/>
      <c r="B19" s="916">
        <f>SUM(C19:K19)</f>
        <v>0</v>
      </c>
      <c r="C19" s="972"/>
      <c r="D19" s="982"/>
      <c r="E19" s="941"/>
      <c r="F19" s="982"/>
      <c r="G19" s="904"/>
      <c r="H19" s="962"/>
      <c r="I19" s="904"/>
      <c r="J19" s="951"/>
      <c r="K19" s="909"/>
      <c r="O19">
        <f>778.6332-542.58991</f>
        <v>236.04328999999996</v>
      </c>
    </row>
    <row r="20" spans="1:15" ht="11.45" hidden="1" customHeight="1" outlineLevel="1">
      <c r="A20" s="906" t="s">
        <v>165</v>
      </c>
      <c r="B20" s="916">
        <f>SUM(C20:K20)</f>
        <v>0</v>
      </c>
      <c r="C20" s="972"/>
      <c r="D20" s="982"/>
      <c r="E20" s="941"/>
      <c r="F20" s="982"/>
      <c r="G20" s="904"/>
      <c r="H20" s="962"/>
      <c r="I20" s="904"/>
      <c r="J20" s="949"/>
      <c r="K20" s="907"/>
    </row>
    <row r="21" spans="1:15" ht="11.45" customHeight="1" collapsed="1">
      <c r="A21" s="931" t="s">
        <v>166</v>
      </c>
      <c r="B21" s="940">
        <f>SUM(B17:B20)</f>
        <v>-881.48017000000004</v>
      </c>
      <c r="C21" s="974"/>
      <c r="D21" s="985"/>
      <c r="E21" s="993"/>
      <c r="F21" s="985"/>
      <c r="G21" s="933"/>
      <c r="H21" s="964"/>
      <c r="I21" s="933"/>
      <c r="J21" s="952"/>
      <c r="K21" s="934"/>
    </row>
    <row r="22" spans="1:15" ht="11.45" customHeight="1">
      <c r="A22" s="771" t="s">
        <v>221</v>
      </c>
      <c r="B22" s="915">
        <f>SUM(B21,B15)</f>
        <v>-2896.7932900000005</v>
      </c>
      <c r="C22" s="972"/>
      <c r="D22" s="982"/>
      <c r="E22" s="941"/>
      <c r="F22" s="982"/>
      <c r="G22" s="904"/>
      <c r="H22" s="962"/>
      <c r="I22" s="904"/>
      <c r="J22" s="949"/>
      <c r="K22" s="907"/>
    </row>
    <row r="23" spans="1:15" ht="11.45" customHeight="1" outlineLevel="1">
      <c r="A23" s="906" t="s">
        <v>219</v>
      </c>
      <c r="B23" s="916">
        <f>SUM(C23:K23)</f>
        <v>0</v>
      </c>
      <c r="C23" s="972"/>
      <c r="D23" s="982"/>
      <c r="E23" s="941"/>
      <c r="F23" s="982"/>
      <c r="G23" s="904"/>
      <c r="H23" s="962"/>
      <c r="I23" s="904"/>
      <c r="J23" s="953"/>
      <c r="K23" s="909">
        <v>0</v>
      </c>
    </row>
    <row r="24" spans="1:15" ht="11.45" customHeight="1">
      <c r="A24" s="906" t="s">
        <v>181</v>
      </c>
      <c r="B24" s="916">
        <f>SUM(C24:K24)</f>
        <v>-209.42430000000002</v>
      </c>
      <c r="C24" s="972"/>
      <c r="D24" s="982"/>
      <c r="E24" s="941"/>
      <c r="F24" s="982"/>
      <c r="G24" s="904"/>
      <c r="H24" s="962">
        <f>-('NA-Other items'!G7-'NA-Other items'!F7)</f>
        <v>94</v>
      </c>
      <c r="I24" s="904"/>
      <c r="J24" s="953"/>
      <c r="K24" s="909">
        <f>IS!F32</f>
        <v>-303.42430000000002</v>
      </c>
      <c r="L24" t="s">
        <v>214</v>
      </c>
    </row>
    <row r="25" spans="1:15" ht="11.45" customHeight="1">
      <c r="A25" s="925" t="s">
        <v>182</v>
      </c>
      <c r="B25" s="926">
        <f>SUM(C25:K25)</f>
        <v>-64.837630000000019</v>
      </c>
      <c r="C25" s="973"/>
      <c r="D25" s="984"/>
      <c r="E25" s="994"/>
      <c r="F25" s="984">
        <f>F7</f>
        <v>6.4133199999999988</v>
      </c>
      <c r="G25" s="927"/>
      <c r="H25" s="963"/>
      <c r="I25" s="927">
        <f>I7</f>
        <v>-32.629000000000019</v>
      </c>
      <c r="J25" s="950"/>
      <c r="K25" s="929">
        <f>IS!F33+IS!F34</f>
        <v>-38.621949999999998</v>
      </c>
    </row>
    <row r="26" spans="1:15" ht="11.45" customHeight="1">
      <c r="A26" s="771" t="s">
        <v>168</v>
      </c>
      <c r="B26" s="915">
        <f>SUM(B22:B25)</f>
        <v>-3171.0552200000006</v>
      </c>
      <c r="C26" s="972"/>
      <c r="D26" s="982"/>
      <c r="E26" s="941"/>
      <c r="F26" s="982"/>
      <c r="G26" s="904"/>
      <c r="H26" s="962"/>
      <c r="I26" s="904"/>
      <c r="J26" s="949"/>
      <c r="K26" s="907"/>
    </row>
    <row r="27" spans="1:15" ht="11.45" customHeight="1">
      <c r="A27" s="771" t="s">
        <v>169</v>
      </c>
      <c r="B27" s="914"/>
      <c r="C27" s="971"/>
      <c r="D27" s="981"/>
      <c r="E27" s="992"/>
      <c r="F27" s="981"/>
      <c r="G27" s="902"/>
      <c r="H27" s="961"/>
      <c r="I27" s="902"/>
      <c r="J27" s="954"/>
      <c r="K27" s="910"/>
    </row>
    <row r="28" spans="1:15" ht="11.45" customHeight="1">
      <c r="A28" s="906" t="s">
        <v>183</v>
      </c>
      <c r="B28" s="916">
        <f>SUM(C28:K28)</f>
        <v>-125.00397000000001</v>
      </c>
      <c r="C28" s="972"/>
      <c r="D28" s="982"/>
      <c r="E28" s="941"/>
      <c r="F28" s="982"/>
      <c r="G28" s="904"/>
      <c r="H28" s="962"/>
      <c r="I28" s="904"/>
      <c r="J28" s="949"/>
      <c r="K28" s="907">
        <f>IS!F31</f>
        <v>-125.00397000000001</v>
      </c>
    </row>
    <row r="29" spans="1:15" ht="11.45" customHeight="1">
      <c r="A29" s="906" t="s">
        <v>184</v>
      </c>
      <c r="B29" s="916">
        <f>SUM(C29:K29)</f>
        <v>2644.4907799999996</v>
      </c>
      <c r="C29" s="972"/>
      <c r="D29" s="982"/>
      <c r="E29" s="941"/>
      <c r="F29" s="982"/>
      <c r="G29" s="904">
        <f>G7-G33</f>
        <v>2644.4907799999996</v>
      </c>
      <c r="H29" s="962"/>
      <c r="I29" s="902"/>
      <c r="J29" s="949"/>
      <c r="K29" s="907"/>
    </row>
    <row r="30" spans="1:15" ht="11.45" customHeight="1" outlineLevel="1">
      <c r="A30" s="906" t="s">
        <v>170</v>
      </c>
      <c r="B30" s="916">
        <f>SUM(C30:K30)</f>
        <v>0</v>
      </c>
      <c r="C30" s="972"/>
      <c r="D30" s="982"/>
      <c r="E30" s="941"/>
      <c r="F30" s="982"/>
      <c r="G30" s="904"/>
      <c r="H30" s="962"/>
      <c r="I30" s="902"/>
      <c r="J30" s="949"/>
      <c r="K30" s="907"/>
    </row>
    <row r="31" spans="1:15" ht="11.45" customHeight="1" outlineLevel="1">
      <c r="A31" s="911" t="s">
        <v>681</v>
      </c>
      <c r="B31" s="916">
        <f>SUM(C26:K26)</f>
        <v>0</v>
      </c>
      <c r="C31" s="972"/>
      <c r="D31" s="982"/>
      <c r="E31" s="941"/>
      <c r="F31" s="982"/>
      <c r="G31" s="904"/>
      <c r="H31" s="962"/>
      <c r="I31" s="904"/>
      <c r="J31" s="949"/>
      <c r="K31" s="909"/>
    </row>
    <row r="32" spans="1:15" ht="11.45" customHeight="1">
      <c r="A32" s="931" t="s">
        <v>171</v>
      </c>
      <c r="B32" s="932">
        <f>SUM(B28:B31)</f>
        <v>2519.4868099999994</v>
      </c>
      <c r="C32" s="974"/>
      <c r="D32" s="985"/>
      <c r="E32" s="993"/>
      <c r="F32" s="985"/>
      <c r="G32" s="933"/>
      <c r="H32" s="964"/>
      <c r="I32" s="933"/>
      <c r="J32" s="952"/>
      <c r="K32" s="934"/>
    </row>
    <row r="33" spans="1:11" ht="11.45" customHeight="1">
      <c r="A33" s="771" t="s">
        <v>172</v>
      </c>
      <c r="B33" s="915">
        <f>SUM(B26,B32)</f>
        <v>-651.56841000000122</v>
      </c>
      <c r="C33" s="975">
        <f>C7-SUM(C9:C32)</f>
        <v>0</v>
      </c>
      <c r="D33" s="986">
        <f>D7-SUM(D9:D32)</f>
        <v>0</v>
      </c>
      <c r="E33" s="995">
        <f>E7-SUM(E9:E32)</f>
        <v>0</v>
      </c>
      <c r="F33" s="986">
        <f>F7-SUM(F9:F32)</f>
        <v>0</v>
      </c>
      <c r="G33" s="930">
        <f>B34-B35</f>
        <v>651.56842999999981</v>
      </c>
      <c r="H33" s="965">
        <f>H7-SUM(H9:H32)</f>
        <v>0</v>
      </c>
      <c r="I33" s="904">
        <f>I7-SUM(I9:I32)</f>
        <v>0</v>
      </c>
      <c r="J33" s="955">
        <f>J7-SUM(J9:J32)</f>
        <v>5.6843418860808015E-13</v>
      </c>
      <c r="K33" s="905">
        <f>K7-SUM(K9:K32)</f>
        <v>-2.0000001370590326E-5</v>
      </c>
    </row>
    <row r="34" spans="1:11" ht="11.45" customHeight="1">
      <c r="A34" s="939" t="s">
        <v>173</v>
      </c>
      <c r="B34" s="926">
        <f>'NA 2011'!G35</f>
        <v>1824.4306299999998</v>
      </c>
      <c r="C34" s="973"/>
      <c r="D34" s="984"/>
      <c r="E34" s="994"/>
      <c r="F34" s="984"/>
      <c r="G34" s="927"/>
      <c r="H34" s="963"/>
      <c r="I34" s="927"/>
      <c r="J34" s="950"/>
      <c r="K34" s="929"/>
    </row>
    <row r="35" spans="1:11" ht="11.45" customHeight="1" thickBot="1">
      <c r="A35" s="935" t="s">
        <v>174</v>
      </c>
      <c r="B35" s="936">
        <f>'NA 2012'!G35</f>
        <v>1172.8622</v>
      </c>
      <c r="C35" s="976"/>
      <c r="D35" s="987"/>
      <c r="E35" s="996"/>
      <c r="F35" s="987"/>
      <c r="G35" s="937"/>
      <c r="H35" s="966"/>
      <c r="I35" s="937"/>
      <c r="J35" s="956"/>
      <c r="K35" s="938"/>
    </row>
    <row r="36" spans="1:11" ht="12" hidden="1" customHeight="1" outlineLevel="1">
      <c r="A36" s="65" t="s">
        <v>804</v>
      </c>
      <c r="B36" s="1251"/>
      <c r="C36" s="1069"/>
      <c r="D36" s="1202"/>
      <c r="E36" s="1069"/>
      <c r="F36" s="1202"/>
      <c r="G36" s="1069"/>
      <c r="H36" s="1202"/>
      <c r="I36" s="1202"/>
      <c r="J36" s="1205"/>
      <c r="K36" s="102"/>
    </row>
    <row r="37" spans="1:11" ht="18.75" hidden="1" customHeight="1" outlineLevel="1">
      <c r="A37" s="66" t="s">
        <v>176</v>
      </c>
      <c r="B37" s="93"/>
      <c r="C37" s="1070"/>
      <c r="D37" s="1165"/>
      <c r="E37" s="1070"/>
      <c r="F37" s="1165" t="s">
        <v>177</v>
      </c>
      <c r="G37" s="1203" t="s">
        <v>178</v>
      </c>
      <c r="H37" s="1165"/>
      <c r="I37" s="1204"/>
      <c r="J37" s="1206"/>
      <c r="K37" s="103" t="s">
        <v>179</v>
      </c>
    </row>
    <row r="38" spans="1:11" ht="12" hidden="1" customHeight="1" outlineLevel="1" thickBot="1">
      <c r="A38" s="1097" t="s">
        <v>269</v>
      </c>
      <c r="B38" s="1099"/>
      <c r="C38" s="1098"/>
      <c r="D38" s="1171"/>
      <c r="E38" s="1098"/>
      <c r="F38" s="1171"/>
      <c r="G38" s="1098"/>
      <c r="H38" s="1171"/>
      <c r="I38" s="1171"/>
      <c r="J38" s="1207"/>
      <c r="K38" s="1100"/>
    </row>
    <row r="39" spans="1:11" ht="12" hidden="1" customHeight="1" outlineLevel="1">
      <c r="A39" s="309" t="s">
        <v>38</v>
      </c>
      <c r="B39" s="595">
        <f>SUM(B33:B34)-B35</f>
        <v>1.9999998585262801E-5</v>
      </c>
      <c r="C39" s="96"/>
      <c r="D39" s="96"/>
      <c r="E39" s="96"/>
      <c r="F39" s="96"/>
      <c r="G39" s="96"/>
      <c r="H39" s="96"/>
      <c r="I39" s="96"/>
      <c r="J39" s="96"/>
      <c r="K39" s="96"/>
    </row>
    <row r="40" spans="1:11" ht="12" customHeight="1" collapsed="1">
      <c r="B40" s="596"/>
      <c r="C40" s="96"/>
      <c r="D40" s="96"/>
      <c r="E40" s="96"/>
      <c r="F40" s="96"/>
      <c r="G40" s="96"/>
      <c r="H40" s="96"/>
      <c r="I40" s="96"/>
      <c r="J40" s="96"/>
      <c r="K40" s="96"/>
    </row>
  </sheetData>
  <mergeCells count="3">
    <mergeCell ref="C3:D3"/>
    <mergeCell ref="E3:F3"/>
    <mergeCell ref="G3:I3"/>
  </mergeCells>
  <pageMargins left="0.59055118110236227" right="0.59055118110236227" top="0.78740157480314965" bottom="0.78740157480314965" header="0.19685039370078741" footer="0.19685039370078741"/>
  <pageSetup paperSize="9" orientation="landscape" r:id="rId1"/>
  <headerFooter>
    <oddHeader>&amp;C&amp;"-,Fett"&amp;A</oddHeader>
    <oddFooter>&amp;L&amp;8&amp;Z&amp;F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KPMGTRContentDashboard" ma:contentTypeID="0x010100185127AA4F913A40B1E8CCAB1E0ED58A004370B719DCC6064499B5AB442FB6D0E1" ma:contentTypeVersion="20" ma:contentTypeDescription="" ma:contentTypeScope="" ma:versionID="17020e114be68db4fa4a7b761125d88f">
  <xsd:schema xmlns:xsd="http://www.w3.org/2001/XMLSchema" xmlns:xs="http://www.w3.org/2001/XMLSchema" xmlns:p="http://schemas.microsoft.com/office/2006/metadata/properties" xmlns:ns2="9b80046e-e354-4b0a-98ae-528263b4c960" xmlns:ns3="a998b651-1142-4366-a4c4-000ee70b99a8" xmlns:ns4="http://schemas.microsoft.com/sharepoint/v4" targetNamespace="http://schemas.microsoft.com/office/2006/metadata/properties" ma:root="true" ma:fieldsID="7c435964e5e2d15cecd6a2a4301fa3e5" ns2:_="" ns3:_="" ns4:_="">
    <xsd:import namespace="9b80046e-e354-4b0a-98ae-528263b4c960"/>
    <xsd:import namespace="a998b651-1142-4366-a4c4-000ee70b99a8"/>
    <xsd:import namespace="http://schemas.microsoft.com/sharepoint/v4"/>
    <xsd:element name="properties">
      <xsd:complexType>
        <xsd:sequence>
          <xsd:element name="documentManagement">
            <xsd:complexType>
              <xsd:all>
                <xsd:element ref="ns2:n7fcfc7ff88c47269e09795cd7cf84b6" minOccurs="0"/>
                <xsd:element ref="ns2:g1453b5b049a4803993d8f9bcab5e463" minOccurs="0"/>
                <xsd:element ref="ns2:m78c120f90744e07a4b605e785dfd0d0" minOccurs="0"/>
                <xsd:element ref="ns2:a5fed2dedcd64cc29b078e5baee5a2ab" minOccurs="0"/>
                <xsd:element ref="ns2:pd15040261914bbebb9af7013e73a19b" minOccurs="0"/>
                <xsd:element ref="ns3:TaxCatchAll" minOccurs="0"/>
                <xsd:element ref="ns2:m40374d894c64e28aa91d8cff7f6bd3e" minOccurs="0"/>
                <xsd:element ref="ns3:TaxCatchAllLabel" minOccurs="0"/>
                <xsd:element ref="ns2:h02503a76cd648a7a251ba5146ce5bb6" minOccurs="0"/>
                <xsd:element ref="ns4:IconOverlay" minOccurs="0"/>
                <xsd:element ref="ns2:KPMGTROrder" minOccurs="0"/>
                <xsd:element ref="ns2:KPMGTRSprache" minOccurs="0"/>
                <xsd:element ref="ns2:KPMGTRKeywords" minOccurs="0"/>
                <xsd:element ref="ns2:KPMGTR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0046e-e354-4b0a-98ae-528263b4c960" elementFormDefault="qualified">
    <xsd:import namespace="http://schemas.microsoft.com/office/2006/documentManagement/types"/>
    <xsd:import namespace="http://schemas.microsoft.com/office/infopath/2007/PartnerControls"/>
    <xsd:element name="n7fcfc7ff88c47269e09795cd7cf84b6" ma:index="11" nillable="true" ma:taxonomy="true" ma:internalName="n7fcfc7ff88c47269e09795cd7cf84b6" ma:taxonomyFieldName="KPMGTRPhase" ma:displayName="Phase" ma:default="" ma:fieldId="{77fcfc7f-f88c-4726-9e09-795cd7cf84b6}" ma:taxonomyMulti="true" ma:sspId="133bfdf5-63a6-4473-8459-1eb2ef741a98" ma:termSetId="eed1ba8d-c33d-41f5-b459-5d9a3367451b" ma:anchorId="00000000-0000-0000-0000-000000000000" ma:open="false" ma:isKeyword="false">
      <xsd:complexType>
        <xsd:sequence>
          <xsd:element ref="pc:Terms" minOccurs="0" maxOccurs="1"/>
        </xsd:sequence>
      </xsd:complexType>
    </xsd:element>
    <xsd:element name="g1453b5b049a4803993d8f9bcab5e463" ma:index="14" nillable="true" ma:taxonomy="true" ma:internalName="g1453b5b049a4803993d8f9bcab5e463" ma:taxonomyFieldName="KPMGTRSektor" ma:displayName="Sektor" ma:default="" ma:fieldId="{01453b5b-049a-4803-993d-8f9bcab5e463}" ma:taxonomyMulti="true" ma:sspId="133bfdf5-63a6-4473-8459-1eb2ef741a98" ma:termSetId="2f02763c-4e4b-47a4-8530-786781cbc622" ma:anchorId="00000000-0000-0000-0000-000000000000" ma:open="false" ma:isKeyword="false">
      <xsd:complexType>
        <xsd:sequence>
          <xsd:element ref="pc:Terms" minOccurs="0" maxOccurs="1"/>
        </xsd:sequence>
      </xsd:complexType>
    </xsd:element>
    <xsd:element name="m78c120f90744e07a4b605e785dfd0d0" ma:index="15" nillable="true" ma:taxonomy="true" ma:internalName="m78c120f90744e07a4b605e785dfd0d0" ma:taxonomyFieldName="KPMGTRContentType" ma:displayName="Content Type" ma:default="" ma:fieldId="{678c120f-9074-4e07-a4b6-05e785dfd0d0}" ma:sspId="133bfdf5-63a6-4473-8459-1eb2ef741a98" ma:termSetId="f4e2f098-2ac5-424f-9f51-a4114d930cbf" ma:anchorId="00000000-0000-0000-0000-000000000000" ma:open="false" ma:isKeyword="false">
      <xsd:complexType>
        <xsd:sequence>
          <xsd:element ref="pc:Terms" minOccurs="0" maxOccurs="1"/>
        </xsd:sequence>
      </xsd:complexType>
    </xsd:element>
    <xsd:element name="a5fed2dedcd64cc29b078e5baee5a2ab" ma:index="16" nillable="true" ma:taxonomy="true" ma:internalName="a5fed2dedcd64cc29b078e5baee5a2ab" ma:taxonomyFieldName="KPMGTRTopic" ma:displayName="Topic" ma:default="" ma:fieldId="{a5fed2de-dcd6-4cc2-9b07-8e5baee5a2ab}" ma:taxonomyMulti="true" ma:sspId="133bfdf5-63a6-4473-8459-1eb2ef741a98" ma:termSetId="3bc0116d-9b22-404d-9e03-6d4500233759" ma:anchorId="00000000-0000-0000-0000-000000000000" ma:open="false" ma:isKeyword="false">
      <xsd:complexType>
        <xsd:sequence>
          <xsd:element ref="pc:Terms" minOccurs="0" maxOccurs="1"/>
        </xsd:sequence>
      </xsd:complexType>
    </xsd:element>
    <xsd:element name="pd15040261914bbebb9af7013e73a19b" ma:index="18" nillable="true" ma:taxonomy="true" ma:internalName="pd15040261914bbebb9af7013e73a19b" ma:taxonomyFieldName="KPMGTRProgramm" ma:displayName="Programm" ma:default="" ma:fieldId="{9d150402-6191-4bbe-bb9a-f7013e73a19b}" ma:taxonomyMulti="true" ma:sspId="133bfdf5-63a6-4473-8459-1eb2ef741a98" ma:termSetId="2f8ee683-40f2-4e73-8314-ccaddedd1411" ma:anchorId="00000000-0000-0000-0000-000000000000" ma:open="false" ma:isKeyword="false">
      <xsd:complexType>
        <xsd:sequence>
          <xsd:element ref="pc:Terms" minOccurs="0" maxOccurs="1"/>
        </xsd:sequence>
      </xsd:complexType>
    </xsd:element>
    <xsd:element name="m40374d894c64e28aa91d8cff7f6bd3e" ma:index="20" nillable="true" ma:taxonomy="true" ma:internalName="m40374d894c64e28aa91d8cff7f6bd3e" ma:taxonomyFieldName="KPMGTRService" ma:displayName="Service" ma:default="" ma:fieldId="{640374d8-94c6-4e28-aa91-d8cff7f6bd3e}" ma:taxonomyMulti="true" ma:sspId="133bfdf5-63a6-4473-8459-1eb2ef741a98" ma:termSetId="f79f73da-350d-4959-a3d9-e1cee48dbc4f" ma:anchorId="00000000-0000-0000-0000-000000000000" ma:open="false" ma:isKeyword="false">
      <xsd:complexType>
        <xsd:sequence>
          <xsd:element ref="pc:Terms" minOccurs="0" maxOccurs="1"/>
        </xsd:sequence>
      </xsd:complexType>
    </xsd:element>
    <xsd:element name="h02503a76cd648a7a251ba5146ce5bb6" ma:index="22" nillable="true" ma:taxonomy="true" ma:internalName="h02503a76cd648a7a251ba5146ce5bb6" ma:taxonomyFieldName="KPMGTRServiceLine" ma:displayName="Service Line" ma:default="" ma:fieldId="{102503a7-6cd6-48a7-a251-ba5146ce5bb6}" ma:taxonomyMulti="true" ma:sspId="133bfdf5-63a6-4473-8459-1eb2ef741a98" ma:termSetId="8cf41176-aa90-49f5-a17d-ebb8eaf2e467" ma:anchorId="00000000-0000-0000-0000-000000000000" ma:open="false" ma:isKeyword="false">
      <xsd:complexType>
        <xsd:sequence>
          <xsd:element ref="pc:Terms" minOccurs="0" maxOccurs="1"/>
        </xsd:sequence>
      </xsd:complexType>
    </xsd:element>
    <xsd:element name="KPMGTROrder" ma:index="25" nillable="true" ma:displayName="Sortierung" ma:internalName="KPMGTROrder">
      <xsd:simpleType>
        <xsd:restriction base="dms:Text">
          <xsd:maxLength value="255"/>
        </xsd:restriction>
      </xsd:simpleType>
    </xsd:element>
    <xsd:element name="KPMGTRSprache" ma:index="26" nillable="true" ma:displayName="Sprache" ma:default="Deutsch" ma:format="Dropdown" ma:internalName="KPMGTRSprache" ma:readOnly="false">
      <xsd:simpleType>
        <xsd:restriction base="dms:Choice">
          <xsd:enumeration value="Deutsch"/>
          <xsd:enumeration value="Englisch"/>
        </xsd:restriction>
      </xsd:simpleType>
    </xsd:element>
    <xsd:element name="KPMGTRKeywords" ma:index="27" nillable="true" ma:displayName="Keywords" ma:internalName="KPMGTRKeywords" ma:readOnly="false">
      <xsd:simpleType>
        <xsd:restriction base="dms:Note">
          <xsd:maxLength value="255"/>
        </xsd:restriction>
      </xsd:simpleType>
    </xsd:element>
    <xsd:element name="KPMGTRAbstract" ma:index="28" nillable="true" ma:displayName="Abstract" ma:internalName="KPMGTRAbstract"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98b651-1142-4366-a4c4-000ee70b99a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1aaa35c-e9e8-427e-8ae7-d0bc592a8628}" ma:internalName="TaxCatchAll" ma:showField="CatchAllData" ma:web="9b80046e-e354-4b0a-98ae-528263b4c960">
      <xsd:complexType>
        <xsd:complexContent>
          <xsd:extension base="dms:MultiChoiceLookup">
            <xsd:sequence>
              <xsd:element name="Value" type="dms:Lookup" maxOccurs="unbounded" minOccurs="0" nillable="true"/>
            </xsd:sequence>
          </xsd:extension>
        </xsd:complexContent>
      </xsd:complexType>
    </xsd:element>
    <xsd:element name="TaxCatchAllLabel" ma:index="21" nillable="true" ma:displayName="Taxonomy Catch All Column1" ma:hidden="true" ma:list="{91aaa35c-e9e8-427e-8ae7-d0bc592a8628}" ma:internalName="TaxCatchAllLabel" ma:readOnly="true" ma:showField="CatchAllDataLabel" ma:web="9b80046e-e354-4b0a-98ae-528263b4c96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7fcfc7ff88c47269e09795cd7cf84b6 xmlns="9b80046e-e354-4b0a-98ae-528263b4c960">
      <Terms xmlns="http://schemas.microsoft.com/office/infopath/2007/PartnerControls">
        <TermInfo xmlns="http://schemas.microsoft.com/office/infopath/2007/PartnerControls">
          <TermName xmlns="http://schemas.microsoft.com/office/infopath/2007/PartnerControls">Deal Strategy</TermName>
          <TermId xmlns="http://schemas.microsoft.com/office/infopath/2007/PartnerControls">8cd620d7-6d95-450c-80f3-e6b255d43a36</TermId>
        </TermInfo>
        <TermInfo xmlns="http://schemas.microsoft.com/office/infopath/2007/PartnerControls">
          <TermName xmlns="http://schemas.microsoft.com/office/infopath/2007/PartnerControls">Evaluation</TermName>
          <TermId xmlns="http://schemas.microsoft.com/office/infopath/2007/PartnerControls">bd5926d3-5fdd-43f6-af78-e514358e8150</TermId>
        </TermInfo>
        <TermInfo xmlns="http://schemas.microsoft.com/office/infopath/2007/PartnerControls">
          <TermName xmlns="http://schemas.microsoft.com/office/infopath/2007/PartnerControls">Identifying the Deal</TermName>
          <TermId xmlns="http://schemas.microsoft.com/office/infopath/2007/PartnerControls">921e4b0b-82fa-47da-aabd-d2a68508048d</TermId>
        </TermInfo>
        <TermInfo xmlns="http://schemas.microsoft.com/office/infopath/2007/PartnerControls">
          <TermName xmlns="http://schemas.microsoft.com/office/infopath/2007/PartnerControls">Negotiating the Deal</TermName>
          <TermId xmlns="http://schemas.microsoft.com/office/infopath/2007/PartnerControls">d01336c5-5c58-4cdd-a9ad-f5a4a07eabe0</TermId>
        </TermInfo>
        <TermInfo xmlns="http://schemas.microsoft.com/office/infopath/2007/PartnerControls">
          <TermName xmlns="http://schemas.microsoft.com/office/infopath/2007/PartnerControls">Investment/Portfolio Controlling</TermName>
          <TermId xmlns="http://schemas.microsoft.com/office/infopath/2007/PartnerControls">3ec130ae-a9d9-444d-a849-430f04245321</TermId>
        </TermInfo>
        <TermInfo xmlns="http://schemas.microsoft.com/office/infopath/2007/PartnerControls">
          <TermName xmlns="http://schemas.microsoft.com/office/infopath/2007/PartnerControls">Power Up</TermName>
          <TermId xmlns="http://schemas.microsoft.com/office/infopath/2007/PartnerControls">21bfb450-cfd0-4eab-bc74-7cbf7fe1ade5</TermId>
        </TermInfo>
        <TermInfo xmlns="http://schemas.microsoft.com/office/infopath/2007/PartnerControls">
          <TermName xmlns="http://schemas.microsoft.com/office/infopath/2007/PartnerControls">Creating Value</TermName>
          <TermId xmlns="http://schemas.microsoft.com/office/infopath/2007/PartnerControls">0f433fea-f35e-48b3-9aff-f0a55695af07</TermId>
        </TermInfo>
        <TermInfo xmlns="http://schemas.microsoft.com/office/infopath/2007/PartnerControls">
          <TermName xmlns="http://schemas.microsoft.com/office/infopath/2007/PartnerControls">Prepare for Exit</TermName>
          <TermId xmlns="http://schemas.microsoft.com/office/infopath/2007/PartnerControls">e5c760a3-67d5-4160-b8b3-daff04f15c9e</TermId>
        </TermInfo>
        <TermInfo xmlns="http://schemas.microsoft.com/office/infopath/2007/PartnerControls">
          <TermName xmlns="http://schemas.microsoft.com/office/infopath/2007/PartnerControls">Exit Options</TermName>
          <TermId xmlns="http://schemas.microsoft.com/office/infopath/2007/PartnerControls">9984c1c7-7d8d-44a9-a16f-af2599df60fa</TermId>
        </TermInfo>
        <TermInfo xmlns="http://schemas.microsoft.com/office/infopath/2007/PartnerControls">
          <TermName xmlns="http://schemas.microsoft.com/office/infopath/2007/PartnerControls">Assessment of Capital Market Capability</TermName>
          <TermId xmlns="http://schemas.microsoft.com/office/infopath/2007/PartnerControls">c75cdf8c-dccc-4872-8846-36aa8c9a5b0c</TermId>
        </TermInfo>
        <TermInfo xmlns="http://schemas.microsoft.com/office/infopath/2007/PartnerControls">
          <TermName xmlns="http://schemas.microsoft.com/office/infopath/2007/PartnerControls">IPO Preparation</TermName>
          <TermId xmlns="http://schemas.microsoft.com/office/infopath/2007/PartnerControls">340e53a2-5847-4135-bcaa-1a31f0f9415f</TermId>
        </TermInfo>
        <TermInfo xmlns="http://schemas.microsoft.com/office/infopath/2007/PartnerControls">
          <TermName xmlns="http://schemas.microsoft.com/office/infopath/2007/PartnerControls">Option Identification</TermName>
          <TermId xmlns="http://schemas.microsoft.com/office/infopath/2007/PartnerControls">649b4568-374c-48c1-9ea5-7304f4a41fb1</TermId>
        </TermInfo>
        <TermInfo xmlns="http://schemas.microsoft.com/office/infopath/2007/PartnerControls">
          <TermName xmlns="http://schemas.microsoft.com/office/infopath/2007/PartnerControls">Deal Execution</TermName>
          <TermId xmlns="http://schemas.microsoft.com/office/infopath/2007/PartnerControls">5dd92649-1c64-4c97-970a-df0a5a6fabc6</TermId>
        </TermInfo>
        <TermInfo xmlns="http://schemas.microsoft.com/office/infopath/2007/PartnerControls">
          <TermName xmlns="http://schemas.microsoft.com/office/infopath/2007/PartnerControls">Sabilization</TermName>
          <TermId xmlns="http://schemas.microsoft.com/office/infopath/2007/PartnerControls">fd486b2a-011b-4a44-a2e7-151f83525041</TermId>
        </TermInfo>
        <TermInfo xmlns="http://schemas.microsoft.com/office/infopath/2007/PartnerControls">
          <TermName xmlns="http://schemas.microsoft.com/office/infopath/2007/PartnerControls">Transformation Strategy</TermName>
          <TermId xmlns="http://schemas.microsoft.com/office/infopath/2007/PartnerControls">3db67ae9-b776-4523-90df-6f514153a31b</TermId>
        </TermInfo>
        <TermInfo xmlns="http://schemas.microsoft.com/office/infopath/2007/PartnerControls">
          <TermName xmlns="http://schemas.microsoft.com/office/infopath/2007/PartnerControls">Execution</TermName>
          <TermId xmlns="http://schemas.microsoft.com/office/infopath/2007/PartnerControls">0098eff9-c8f5-4cb8-8cfd-cd3c5006c785</TermId>
        </TermInfo>
        <TermInfo xmlns="http://schemas.microsoft.com/office/infopath/2007/PartnerControls">
          <TermName xmlns="http://schemas.microsoft.com/office/infopath/2007/PartnerControls">Review JV status (Health check)</TermName>
          <TermId xmlns="http://schemas.microsoft.com/office/infopath/2007/PartnerControls">88dd50dd-aa67-4638-9cf1-82c9298fd2f4</TermId>
        </TermInfo>
        <TermInfo xmlns="http://schemas.microsoft.com/office/infopath/2007/PartnerControls">
          <TermName xmlns="http://schemas.microsoft.com/office/infopath/2007/PartnerControls">Diagnose issues</TermName>
          <TermId xmlns="http://schemas.microsoft.com/office/infopath/2007/PartnerControls">f8e67ddc-0abd-4a60-8a52-94d872ac709e</TermId>
        </TermInfo>
        <TermInfo xmlns="http://schemas.microsoft.com/office/infopath/2007/PartnerControls">
          <TermName xmlns="http://schemas.microsoft.com/office/infopath/2007/PartnerControls">Define solution</TermName>
          <TermId xmlns="http://schemas.microsoft.com/office/infopath/2007/PartnerControls">b6352f40-b7ef-4880-aeb2-264e46b98348</TermId>
        </TermInfo>
        <TermInfo xmlns="http://schemas.microsoft.com/office/infopath/2007/PartnerControls">
          <TermName xmlns="http://schemas.microsoft.com/office/infopath/2007/PartnerControls">Assess governance ＆ reporting</TermName>
          <TermId xmlns="http://schemas.microsoft.com/office/infopath/2007/PartnerControls">006231e7-202c-4ad0-8e5f-631a6de884b7</TermId>
        </TermInfo>
      </Terms>
    </n7fcfc7ff88c47269e09795cd7cf84b6>
    <h02503a76cd648a7a251ba5146ce5bb6 xmlns="9b80046e-e354-4b0a-98ae-528263b4c960">
      <Terms xmlns="http://schemas.microsoft.com/office/infopath/2007/PartnerControls"/>
    </h02503a76cd648a7a251ba5146ce5bb6>
    <IconOverlay xmlns="http://schemas.microsoft.com/sharepoint/v4" xsi:nil="true"/>
    <pd15040261914bbebb9af7013e73a19b xmlns="9b80046e-e354-4b0a-98ae-528263b4c960">
      <Terms xmlns="http://schemas.microsoft.com/office/infopath/2007/PartnerControls">
        <TermInfo xmlns="http://schemas.microsoft.com/office/infopath/2007/PartnerControls">
          <TermName xmlns="http://schemas.microsoft.com/office/infopath/2007/PartnerControls">Buy side - Strategic Investor</TermName>
          <TermId xmlns="http://schemas.microsoft.com/office/infopath/2007/PartnerControls">9c9ec32b-7458-4035-acb9-ce648df8b7d8</TermId>
        </TermInfo>
        <TermInfo xmlns="http://schemas.microsoft.com/office/infopath/2007/PartnerControls">
          <TermName xmlns="http://schemas.microsoft.com/office/infopath/2007/PartnerControls">Buy side - Stand alone</TermName>
          <TermId xmlns="http://schemas.microsoft.com/office/infopath/2007/PartnerControls">6f960682-91e8-4ade-b386-453dfcf75547</TermId>
        </TermInfo>
        <TermInfo xmlns="http://schemas.microsoft.com/office/infopath/2007/PartnerControls">
          <TermName xmlns="http://schemas.microsoft.com/office/infopath/2007/PartnerControls">Fund</TermName>
          <TermId xmlns="http://schemas.microsoft.com/office/infopath/2007/PartnerControls">bac708d5-4ec1-43b5-b9c2-a0b9f5f9b8fd</TermId>
        </TermInfo>
        <TermInfo xmlns="http://schemas.microsoft.com/office/infopath/2007/PartnerControls">
          <TermName xmlns="http://schemas.microsoft.com/office/infopath/2007/PartnerControls">Insolvency</TermName>
          <TermId xmlns="http://schemas.microsoft.com/office/infopath/2007/PartnerControls">84473ff3-01fa-4bf8-a05b-2e0600728679</TermId>
        </TermInfo>
        <TermInfo xmlns="http://schemas.microsoft.com/office/infopath/2007/PartnerControls">
          <TermName xmlns="http://schemas.microsoft.com/office/infopath/2007/PartnerControls">IPO</TermName>
          <TermId xmlns="http://schemas.microsoft.com/office/infopath/2007/PartnerControls">426e4547-2796-4b5a-955d-84714dab2d01</TermId>
        </TermInfo>
        <TermInfo xmlns="http://schemas.microsoft.com/office/infopath/2007/PartnerControls">
          <TermName xmlns="http://schemas.microsoft.com/office/infopath/2007/PartnerControls">Partner - Create ＆ Set up</TermName>
          <TermId xmlns="http://schemas.microsoft.com/office/infopath/2007/PartnerControls">110c52c4-9652-4634-861e-f530f8630eaf</TermId>
        </TermInfo>
        <TermInfo xmlns="http://schemas.microsoft.com/office/infopath/2007/PartnerControls">
          <TermName xmlns="http://schemas.microsoft.com/office/infopath/2007/PartnerControls">Partner - Deliver, Optimize or Exit</TermName>
          <TermId xmlns="http://schemas.microsoft.com/office/infopath/2007/PartnerControls">b8cdad40-1b52-4c94-8930-e06b1f044c5d</TermId>
        </TermInfo>
        <TermInfo xmlns="http://schemas.microsoft.com/office/infopath/2007/PartnerControls">
          <TermName xmlns="http://schemas.microsoft.com/office/infopath/2007/PartnerControls">Portfolio Management</TermName>
          <TermId xmlns="http://schemas.microsoft.com/office/infopath/2007/PartnerControls">1ccbf67b-6fd0-4644-bf00-0a774fe77cf2</TermId>
        </TermInfo>
        <TermInfo xmlns="http://schemas.microsoft.com/office/infopath/2007/PartnerControls">
          <TermName xmlns="http://schemas.microsoft.com/office/infopath/2007/PartnerControls">Trade Sell</TermName>
          <TermId xmlns="http://schemas.microsoft.com/office/infopath/2007/PartnerControls">b9d31663-2e59-410d-81ed-bdab4d80be7f</TermId>
        </TermInfo>
        <TermInfo xmlns="http://schemas.microsoft.com/office/infopath/2007/PartnerControls">
          <TermName xmlns="http://schemas.microsoft.com/office/infopath/2007/PartnerControls">Sell side - Banking</TermName>
          <TermId xmlns="http://schemas.microsoft.com/office/infopath/2007/PartnerControls">0f247aae-594d-47f4-8dfc-c7a00fe3c681</TermId>
        </TermInfo>
        <TermInfo xmlns="http://schemas.microsoft.com/office/infopath/2007/PartnerControls">
          <TermName xmlns="http://schemas.microsoft.com/office/infopath/2007/PartnerControls">Turnaround</TermName>
          <TermId xmlns="http://schemas.microsoft.com/office/infopath/2007/PartnerControls">eb8951d3-59ad-4256-b9c5-7b6533d4a409</TermId>
        </TermInfo>
        <TermInfo xmlns="http://schemas.microsoft.com/office/infopath/2007/PartnerControls">
          <TermName xmlns="http://schemas.microsoft.com/office/infopath/2007/PartnerControls">Turnaround - Banking</TermName>
          <TermId xmlns="http://schemas.microsoft.com/office/infopath/2007/PartnerControls">267b2465-212b-43b1-80b5-5bfbbdea503b</TermId>
        </TermInfo>
      </Terms>
    </pd15040261914bbebb9af7013e73a19b>
    <g1453b5b049a4803993d8f9bcab5e463 xmlns="9b80046e-e354-4b0a-98ae-528263b4c960">
      <Terms xmlns="http://schemas.microsoft.com/office/infopath/2007/PartnerControls"/>
    </g1453b5b049a4803993d8f9bcab5e463>
    <m78c120f90744e07a4b605e785dfd0d0 xmlns="9b80046e-e354-4b0a-98ae-528263b4c960">
      <Terms xmlns="http://schemas.microsoft.com/office/infopath/2007/PartnerControls">
        <TermInfo xmlns="http://schemas.microsoft.com/office/infopath/2007/PartnerControls">
          <TermName xmlns="http://schemas.microsoft.com/office/infopath/2007/PartnerControls">Work Book</TermName>
          <TermId xmlns="http://schemas.microsoft.com/office/infopath/2007/PartnerControls">b1e08055-7a19-46a7-8036-4b473afe6c49</TermId>
        </TermInfo>
      </Terms>
    </m78c120f90744e07a4b605e785dfd0d0>
    <a5fed2dedcd64cc29b078e5baee5a2ab xmlns="9b80046e-e354-4b0a-98ae-528263b4c960">
      <Terms xmlns="http://schemas.microsoft.com/office/infopath/2007/PartnerControls">
        <TermInfo xmlns="http://schemas.microsoft.com/office/infopath/2007/PartnerControls">
          <TermName xmlns="http://schemas.microsoft.com/office/infopath/2007/PartnerControls">Business Driver Analyses</TermName>
          <TermId xmlns="http://schemas.microsoft.com/office/infopath/2007/PartnerControls">06790eab-04fa-424b-afb8-1d6952779e54</TermId>
        </TermInfo>
        <TermInfo xmlns="http://schemas.microsoft.com/office/infopath/2007/PartnerControls">
          <TermName xmlns="http://schemas.microsoft.com/office/infopath/2007/PartnerControls">Risk Analyses</TermName>
          <TermId xmlns="http://schemas.microsoft.com/office/infopath/2007/PartnerControls">f861429e-877f-4274-8f67-17fcd70c2c6f</TermId>
        </TermInfo>
        <TermInfo xmlns="http://schemas.microsoft.com/office/infopath/2007/PartnerControls">
          <TermName xmlns="http://schemas.microsoft.com/office/infopath/2007/PartnerControls">Capital Allocation</TermName>
          <TermId xmlns="http://schemas.microsoft.com/office/infopath/2007/PartnerControls">f4f3328e-9934-4326-be06-6f3c25e617bd</TermId>
        </TermInfo>
        <TermInfo xmlns="http://schemas.microsoft.com/office/infopath/2007/PartnerControls">
          <TermName xmlns="http://schemas.microsoft.com/office/infopath/2007/PartnerControls">Evaluate Value Drivers</TermName>
          <TermId xmlns="http://schemas.microsoft.com/office/infopath/2007/PartnerControls">6e6c7d61-4ec4-4d02-8bc0-693f2d17a818</TermId>
        </TermInfo>
        <TermInfo xmlns="http://schemas.microsoft.com/office/infopath/2007/PartnerControls">
          <TermName xmlns="http://schemas.microsoft.com/office/infopath/2007/PartnerControls">Financial Due Diligence</TermName>
          <TermId xmlns="http://schemas.microsoft.com/office/infopath/2007/PartnerControls">1689c4ff-3cf0-4d91-88a4-796d124aeabb</TermId>
        </TermInfo>
        <TermInfo xmlns="http://schemas.microsoft.com/office/infopath/2007/PartnerControls">
          <TermName xmlns="http://schemas.microsoft.com/office/infopath/2007/PartnerControls">Red Flag Financial ＆ Tax Due Diligence</TermName>
          <TermId xmlns="http://schemas.microsoft.com/office/infopath/2007/PartnerControls">66a57831-3015-4f0f-aba0-0bd7719e3b95</TermId>
        </TermInfo>
        <TermInfo xmlns="http://schemas.microsoft.com/office/infopath/2007/PartnerControls">
          <TermName xmlns="http://schemas.microsoft.com/office/infopath/2007/PartnerControls">Reporting</TermName>
          <TermId xmlns="http://schemas.microsoft.com/office/infopath/2007/PartnerControls">1c0c261d-9228-4586-980f-06f9d84629ba</TermId>
        </TermInfo>
        <TermInfo xmlns="http://schemas.microsoft.com/office/infopath/2007/PartnerControls">
          <TermName xmlns="http://schemas.microsoft.com/office/infopath/2007/PartnerControls">Post-Closing Due Diligence</TermName>
          <TermId xmlns="http://schemas.microsoft.com/office/infopath/2007/PartnerControls">4d30700b-efa0-4367-b57b-d2eac96fa381</TermId>
        </TermInfo>
        <TermInfo xmlns="http://schemas.microsoft.com/office/infopath/2007/PartnerControls">
          <TermName xmlns="http://schemas.microsoft.com/office/infopath/2007/PartnerControls">Financial Reporting ＆ Treasury</TermName>
          <TermId xmlns="http://schemas.microsoft.com/office/infopath/2007/PartnerControls">b594bd59-6c1a-4bd7-a637-d9942bcd6e0d</TermId>
        </TermInfo>
        <TermInfo xmlns="http://schemas.microsoft.com/office/infopath/2007/PartnerControls">
          <TermName xmlns="http://schemas.microsoft.com/office/infopath/2007/PartnerControls">Delivery on Plans</TermName>
          <TermId xmlns="http://schemas.microsoft.com/office/infopath/2007/PartnerControls">9286d69b-6086-4680-a799-c80421f0846b</TermId>
        </TermInfo>
        <TermInfo xmlns="http://schemas.microsoft.com/office/infopath/2007/PartnerControls">
          <TermName xmlns="http://schemas.microsoft.com/office/infopath/2007/PartnerControls">Information Preparation</TermName>
          <TermId xmlns="http://schemas.microsoft.com/office/infopath/2007/PartnerControls">4b165d55-cc44-464e-85a8-28e75b1870fc</TermId>
        </TermInfo>
        <TermInfo xmlns="http://schemas.microsoft.com/office/infopath/2007/PartnerControls">
          <TermName xmlns="http://schemas.microsoft.com/office/infopath/2007/PartnerControls">Market ＆ Competitive Assessment</TermName>
          <TermId xmlns="http://schemas.microsoft.com/office/infopath/2007/PartnerControls">85aa9752-39a3-461a-8c03-0ba296cf9308</TermId>
        </TermInfo>
        <TermInfo xmlns="http://schemas.microsoft.com/office/infopath/2007/PartnerControls">
          <TermName xmlns="http://schemas.microsoft.com/office/infopath/2007/PartnerControls">Investment Cases</TermName>
          <TermId xmlns="http://schemas.microsoft.com/office/infopath/2007/PartnerControls">75681731-264d-4cd0-8856-6d3e58acf81c</TermId>
        </TermInfo>
        <TermInfo xmlns="http://schemas.microsoft.com/office/infopath/2007/PartnerControls">
          <TermName xmlns="http://schemas.microsoft.com/office/infopath/2007/PartnerControls">Window Dressing</TermName>
          <TermId xmlns="http://schemas.microsoft.com/office/infopath/2007/PartnerControls">3c732703-fb1f-4830-bf87-c8c8299cf65c</TermId>
        </TermInfo>
        <TermInfo xmlns="http://schemas.microsoft.com/office/infopath/2007/PartnerControls">
          <TermName xmlns="http://schemas.microsoft.com/office/infopath/2007/PartnerControls">Prospectus Requirements</TermName>
          <TermId xmlns="http://schemas.microsoft.com/office/infopath/2007/PartnerControls">b4ad0e28-0e2c-45b9-9b39-b26878ee3508</TermId>
        </TermInfo>
        <TermInfo xmlns="http://schemas.microsoft.com/office/infopath/2007/PartnerControls">
          <TermName xmlns="http://schemas.microsoft.com/office/infopath/2007/PartnerControls">Investment Cases</TermName>
          <TermId xmlns="http://schemas.microsoft.com/office/infopath/2007/PartnerControls">d4138a0c-5292-43b6-a80b-4d1720ca5915</TermId>
        </TermInfo>
        <TermInfo xmlns="http://schemas.microsoft.com/office/infopath/2007/PartnerControls">
          <TermName xmlns="http://schemas.microsoft.com/office/infopath/2007/PartnerControls">Window Dressing</TermName>
          <TermId xmlns="http://schemas.microsoft.com/office/infopath/2007/PartnerControls">0471d6d5-3a2b-452f-bc06-c87f291447de</TermId>
        </TermInfo>
        <TermInfo xmlns="http://schemas.microsoft.com/office/infopath/2007/PartnerControls">
          <TermName xmlns="http://schemas.microsoft.com/office/infopath/2007/PartnerControls">Prospectus Requirements</TermName>
          <TermId xmlns="http://schemas.microsoft.com/office/infopath/2007/PartnerControls">b286da2a-2913-4db1-a972-82c1625661e0</TermId>
        </TermInfo>
        <TermInfo xmlns="http://schemas.microsoft.com/office/infopath/2007/PartnerControls">
          <TermName xmlns="http://schemas.microsoft.com/office/infopath/2007/PartnerControls">Assess Run Rate (Baseline) Financial Performance</TermName>
          <TermId xmlns="http://schemas.microsoft.com/office/infopath/2007/PartnerControls">2aa8daab-09f7-4dcd-ac00-de4ed717881a</TermId>
        </TermInfo>
        <TermInfo xmlns="http://schemas.microsoft.com/office/infopath/2007/PartnerControls">
          <TermName xmlns="http://schemas.microsoft.com/office/infopath/2007/PartnerControls">Internal ＆ External Reporting</TermName>
          <TermId xmlns="http://schemas.microsoft.com/office/infopath/2007/PartnerControls">bfbeea8d-de36-40c7-a559-5226c3f0fa27</TermId>
        </TermInfo>
        <TermInfo xmlns="http://schemas.microsoft.com/office/infopath/2007/PartnerControls">
          <TermName xmlns="http://schemas.microsoft.com/office/infopath/2007/PartnerControls">Stabilize Activities</TermName>
          <TermId xmlns="http://schemas.microsoft.com/office/infopath/2007/PartnerControls">073cb3d4-6e95-4faa-a142-8b5f3996f0b4</TermId>
        </TermInfo>
        <TermInfo xmlns="http://schemas.microsoft.com/office/infopath/2007/PartnerControls">
          <TermName xmlns="http://schemas.microsoft.com/office/infopath/2007/PartnerControls">Restructure/Recapitalize</TermName>
          <TermId xmlns="http://schemas.microsoft.com/office/infopath/2007/PartnerControls">cb0567ce-add9-4277-94ad-a6642b5a1c21</TermId>
        </TermInfo>
        <TermInfo xmlns="http://schemas.microsoft.com/office/infopath/2007/PartnerControls">
          <TermName xmlns="http://schemas.microsoft.com/office/infopath/2007/PartnerControls">Goals ＆ Priorities</TermName>
          <TermId xmlns="http://schemas.microsoft.com/office/infopath/2007/PartnerControls">0e0ee321-d8c4-4e39-b566-5b92871df176</TermId>
        </TermInfo>
        <TermInfo xmlns="http://schemas.microsoft.com/office/infopath/2007/PartnerControls">
          <TermName xmlns="http://schemas.microsoft.com/office/infopath/2007/PartnerControls">Operating Model</TermName>
          <TermId xmlns="http://schemas.microsoft.com/office/infopath/2007/PartnerControls">ee2ea95e-3bc1-4c93-8c59-4733f9412284</TermId>
        </TermInfo>
        <TermInfo xmlns="http://schemas.microsoft.com/office/infopath/2007/PartnerControls">
          <TermName xmlns="http://schemas.microsoft.com/office/infopath/2007/PartnerControls">Cause Analysis</TermName>
          <TermId xmlns="http://schemas.microsoft.com/office/infopath/2007/PartnerControls">f2ab0b61-523e-47fd-b1e5-b81f3bbe77f2</TermId>
        </TermInfo>
        <TermInfo xmlns="http://schemas.microsoft.com/office/infopath/2007/PartnerControls">
          <TermName xmlns="http://schemas.microsoft.com/office/infopath/2007/PartnerControls">Strategy ＆ Operations Impact</TermName>
          <TermId xmlns="http://schemas.microsoft.com/office/infopath/2007/PartnerControls">1417dee8-11d7-42b5-9a3a-38259083dd8b</TermId>
        </TermInfo>
        <TermInfo xmlns="http://schemas.microsoft.com/office/infopath/2007/PartnerControls">
          <TermName xmlns="http://schemas.microsoft.com/office/infopath/2007/PartnerControls">Management Information Systems</TermName>
          <TermId xmlns="http://schemas.microsoft.com/office/infopath/2007/PartnerControls">e8aad2c1-55d3-47ea-9ecc-b6e13c8f1315</TermId>
        </TermInfo>
      </Terms>
    </a5fed2dedcd64cc29b078e5baee5a2ab>
    <TaxCatchAll xmlns="a998b651-1142-4366-a4c4-000ee70b99a8">
      <Value>87</Value>
      <Value>86</Value>
      <Value>85</Value>
      <Value>262</Value>
      <Value>350</Value>
      <Value>81</Value>
      <Value>280</Value>
      <Value>276</Value>
      <Value>37</Value>
      <Value>251</Value>
      <Value>307</Value>
      <Value>277</Value>
      <Value>69</Value>
      <Value>313</Value>
      <Value>67</Value>
      <Value>143</Value>
      <Value>65</Value>
      <Value>64</Value>
      <Value>63</Value>
      <Value>25</Value>
      <Value>59</Value>
      <Value>57</Value>
      <Value>54</Value>
      <Value>320</Value>
      <Value>52</Value>
      <Value>51</Value>
      <Value>41</Value>
      <Value>46</Value>
      <Value>66</Value>
      <Value>42</Value>
      <Value>179</Value>
      <Value>129</Value>
      <Value>306</Value>
      <Value>38</Value>
      <Value>126</Value>
      <Value>32</Value>
      <Value>275</Value>
      <Value>117</Value>
      <Value>114</Value>
      <Value>24</Value>
      <Value>23</Value>
      <Value>22</Value>
      <Value>108</Value>
      <Value>107</Value>
      <Value>271</Value>
      <Value>7</Value>
      <Value>133</Value>
      <Value>279</Value>
      <Value>278</Value>
      <Value>99</Value>
      <Value>98</Value>
      <Value>185</Value>
      <Value>274</Value>
      <Value>273</Value>
      <Value>272</Value>
      <Value>93</Value>
      <Value>170</Value>
      <Value>39</Value>
      <Value>90</Value>
      <Value>40</Value>
    </TaxCatchAll>
    <m40374d894c64e28aa91d8cff7f6bd3e xmlns="9b80046e-e354-4b0a-98ae-528263b4c960">
      <Terms xmlns="http://schemas.microsoft.com/office/infopath/2007/PartnerControls"/>
    </m40374d894c64e28aa91d8cff7f6bd3e>
    <KPMGTROrder xmlns="9b80046e-e354-4b0a-98ae-528263b4c960" xsi:nil="true"/>
    <KPMGTRKeywords xmlns="9b80046e-e354-4b0a-98ae-528263b4c960" xsi:nil="true"/>
    <KPMGTRSprache xmlns="9b80046e-e354-4b0a-98ae-528263b4c960">Englisch</KPMGTRSprache>
    <KPMGTRAbstract xmlns="9b80046e-e354-4b0a-98ae-528263b4c96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07B728-34A0-44B1-81F5-005213E63B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80046e-e354-4b0a-98ae-528263b4c960"/>
    <ds:schemaRef ds:uri="a998b651-1142-4366-a4c4-000ee70b99a8"/>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77FB11-7AC9-48C7-B1BC-79008572DAAB}">
  <ds:schemaRefs>
    <ds:schemaRef ds:uri="a998b651-1142-4366-a4c4-000ee70b99a8"/>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sharepoint/v4"/>
    <ds:schemaRef ds:uri="9b80046e-e354-4b0a-98ae-528263b4c960"/>
    <ds:schemaRef ds:uri="http://schemas.microsoft.com/office/2006/metadata/properties"/>
  </ds:schemaRefs>
</ds:datastoreItem>
</file>

<file path=customXml/itemProps3.xml><?xml version="1.0" encoding="utf-8"?>
<ds:datastoreItem xmlns:ds="http://schemas.openxmlformats.org/officeDocument/2006/customXml" ds:itemID="{9721C9FC-8691-4AEC-8EAE-44D43B791E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36</vt:i4>
      </vt:variant>
      <vt:variant>
        <vt:lpstr>Named Ranges</vt:lpstr>
      </vt:variant>
      <vt:variant>
        <vt:i4>18</vt:i4>
      </vt:variant>
    </vt:vector>
  </HeadingPairs>
  <TitlesOfParts>
    <vt:vector size="54" baseType="lpstr">
      <vt:lpstr>Cash Flow=&gt;</vt:lpstr>
      <vt:lpstr>Summary CF</vt:lpstr>
      <vt:lpstr>Cash definition</vt:lpstr>
      <vt:lpstr>CF-Matrix-Scheme</vt:lpstr>
      <vt:lpstr>CF 2010</vt:lpstr>
      <vt:lpstr>CF 2011</vt:lpstr>
      <vt:lpstr>CF 2012</vt:lpstr>
      <vt:lpstr>IS</vt:lpstr>
      <vt:lpstr>Consolidated CF</vt:lpstr>
      <vt:lpstr>Provisions =&gt;</vt:lpstr>
      <vt:lpstr>Other provisions </vt:lpstr>
      <vt:lpstr>Working capital</vt:lpstr>
      <vt:lpstr>NA-Other items</vt:lpstr>
      <vt:lpstr>debt like items</vt:lpstr>
      <vt:lpstr>Working capital(2)</vt:lpstr>
      <vt:lpstr>Financing=&gt;</vt:lpstr>
      <vt:lpstr>summary of net debt</vt:lpstr>
      <vt:lpstr>headroom</vt:lpstr>
      <vt:lpstr>Debt</vt:lpstr>
      <vt:lpstr>headroom (2)</vt:lpstr>
      <vt:lpstr>Summary of loan contracts</vt:lpstr>
      <vt:lpstr>Summary of bank liabs</vt:lpstr>
      <vt:lpstr>Bucket Approach=&gt;</vt:lpstr>
      <vt:lpstr>NA 2012</vt:lpstr>
      <vt:lpstr>NA 2011</vt:lpstr>
      <vt:lpstr>NA 2010</vt:lpstr>
      <vt:lpstr>NA 2009</vt:lpstr>
      <vt:lpstr>BS-Net assets</vt:lpstr>
      <vt:lpstr>BS-Accounting</vt:lpstr>
      <vt:lpstr>CAPEX=&gt;</vt:lpstr>
      <vt:lpstr>Capex</vt:lpstr>
      <vt:lpstr>FA movement &amp; Depreciation</vt:lpstr>
      <vt:lpstr>FA movement</vt:lpstr>
      <vt:lpstr>CapacityUtilization</vt:lpstr>
      <vt:lpstr>additional Capex Analysis</vt:lpstr>
      <vt:lpstr>TFA-details</vt:lpstr>
      <vt:lpstr>'BS-Accounting'!Print_Area</vt:lpstr>
      <vt:lpstr>'BS-Net assets'!Print_Area</vt:lpstr>
      <vt:lpstr>'Cash definition'!Print_Area</vt:lpstr>
      <vt:lpstr>'CF 2010'!Print_Area</vt:lpstr>
      <vt:lpstr>'CF 2011'!Print_Area</vt:lpstr>
      <vt:lpstr>'CF 2012'!Print_Area</vt:lpstr>
      <vt:lpstr>Debt!Print_Area</vt:lpstr>
      <vt:lpstr>'NA 2009'!Print_Area</vt:lpstr>
      <vt:lpstr>'NA 2010'!Print_Area</vt:lpstr>
      <vt:lpstr>'NA 2011'!Print_Area</vt:lpstr>
      <vt:lpstr>'NA 2012'!Print_Area</vt:lpstr>
      <vt:lpstr>'NA-Other items'!Print_Area</vt:lpstr>
      <vt:lpstr>'Other provisions '!Print_Area</vt:lpstr>
      <vt:lpstr>'Summary CF'!Print_Area</vt:lpstr>
      <vt:lpstr>'summary of net debt'!Print_Area</vt:lpstr>
      <vt:lpstr>'Working capital'!Print_Area</vt:lpstr>
      <vt:lpstr>'Working capital(2)'!Print_Area</vt:lpstr>
      <vt:lpstr>'debt like items'!Print_Titles</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book Balance Sheet and Cash Flow</dc:title>
  <dc:creator>cthom</dc:creator>
  <cp:lastModifiedBy>Karien Jansen</cp:lastModifiedBy>
  <cp:lastPrinted>2015-02-27T10:08:30Z</cp:lastPrinted>
  <dcterms:created xsi:type="dcterms:W3CDTF">2013-09-03T10:15:25Z</dcterms:created>
  <dcterms:modified xsi:type="dcterms:W3CDTF">2017-05-15T20:22:57Z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0x010100185127AA4F913A40B1E8CCAB1E0ED58A004370B719DCC6064499B5AB442FB6D0E1</vt:lpwstr>
  </property>
  <property fmtid="{D5CDD505-2E9C-101B-9397-08002B2CF9AE}" pid="3" name="KPMGTRTopic">
    <vt:lpwstr>107;#Business Driver Analyses|06790eab-04fa-424b-afb8-1d6952779e54;#108;#Risk Analyses|f861429e-877f-4274-8f67-17fcd70c2c6f;#114;#Capital Allocation|f4f3328e-9934-4326-be06-6f3c25e617bd;#117;#Evaluate Value Drivers|6e6c7d61-4ec4-4d02-8bc0-693f2d17a818;#14</vt:lpwstr>
  </property>
  <property fmtid="{D5CDD505-2E9C-101B-9397-08002B2CF9AE}" pid="4" name="KPMGTRServiceLine">
    <vt:lpwstr/>
  </property>
  <property fmtid="{D5CDD505-2E9C-101B-9397-08002B2CF9AE}" pid="5" name="KPMGTRContentType">
    <vt:lpwstr>350;#Work Book|b1e08055-7a19-46a7-8036-4b473afe6c49</vt:lpwstr>
  </property>
  <property fmtid="{D5CDD505-2E9C-101B-9397-08002B2CF9AE}" pid="6" name="KPMGTRProgramm">
    <vt:lpwstr>23;#Buy side - Strategic Investor|9c9ec32b-7458-4035-acb9-ce648df8b7d8;#37;#Buy side - Stand alone|6f960682-91e8-4ade-b386-453dfcf75547;#42;#Fund|bac708d5-4ec1-43b5-b9c2-a0b9f5f9b8fd;#313;#Insolvency|84473ff3-01fa-4bf8-a05b-2e0600728679;#41;#IPO|426e4547-</vt:lpwstr>
  </property>
  <property fmtid="{D5CDD505-2E9C-101B-9397-08002B2CF9AE}" pid="7" name="KPMGTRPhase">
    <vt:lpwstr>24;#Deal Strategy|8cd620d7-6d95-450c-80f3-e6b255d43a36;#46;#Evaluation|bd5926d3-5fdd-43f6-af78-e514358e8150;#52;#Identifying the Deal|921e4b0b-82fa-47da-aabd-d2a68508048d;#81;#Negotiating the Deal|d01336c5-5c58-4cdd-a9ad-f5a4a07eabe0;#51;#Investment/Portf</vt:lpwstr>
  </property>
  <property fmtid="{D5CDD505-2E9C-101B-9397-08002B2CF9AE}" pid="8" name="KPMGTRSektor">
    <vt:lpwstr/>
  </property>
  <property fmtid="{D5CDD505-2E9C-101B-9397-08002B2CF9AE}" pid="9" name="KPMGTRService">
    <vt:lpwstr/>
  </property>
</Properties>
</file>